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90" windowWidth="9990" windowHeight="7950"/>
  </bookViews>
  <sheets>
    <sheet name="2018" sheetId="6" r:id="rId1"/>
    <sheet name="2017" sheetId="7" r:id="rId2"/>
  </sheets>
  <calcPr calcId="124519"/>
</workbook>
</file>

<file path=xl/calcChain.xml><?xml version="1.0" encoding="utf-8"?>
<calcChain xmlns="http://schemas.openxmlformats.org/spreadsheetml/2006/main">
  <c r="E28" i="6"/>
  <c r="C28"/>
  <c r="G28"/>
  <c r="B35" l="1"/>
  <c r="D35"/>
  <c r="AB96" l="1"/>
  <c r="Z96"/>
  <c r="Z92"/>
  <c r="AB92"/>
  <c r="AD96" i="7"/>
  <c r="AB96"/>
  <c r="AB85" s="1"/>
  <c r="AB3" s="1"/>
  <c r="Z96"/>
  <c r="V96"/>
  <c r="T96"/>
  <c r="R96"/>
  <c r="N96"/>
  <c r="L96"/>
  <c r="J96"/>
  <c r="F96"/>
  <c r="F3" s="1"/>
  <c r="D96"/>
  <c r="AD92"/>
  <c r="AB92"/>
  <c r="Z92"/>
  <c r="V92"/>
  <c r="T92"/>
  <c r="R92"/>
  <c r="N92"/>
  <c r="L92"/>
  <c r="J92"/>
  <c r="F92"/>
  <c r="D92"/>
  <c r="AF88"/>
  <c r="AD88"/>
  <c r="AB88"/>
  <c r="X88"/>
  <c r="AD87"/>
  <c r="AB87"/>
  <c r="AB86" s="1"/>
  <c r="Z87"/>
  <c r="AF87" s="1"/>
  <c r="V87"/>
  <c r="V86" s="1"/>
  <c r="T87"/>
  <c r="X87"/>
  <c r="AD86"/>
  <c r="T86"/>
  <c r="AD85"/>
  <c r="Z85"/>
  <c r="V85"/>
  <c r="T85"/>
  <c r="AB84"/>
  <c r="AD84" s="1"/>
  <c r="AF84" s="1"/>
  <c r="X84"/>
  <c r="AB83"/>
  <c r="AF83" s="1"/>
  <c r="X83"/>
  <c r="AB82"/>
  <c r="X82"/>
  <c r="AF76"/>
  <c r="X76"/>
  <c r="P76"/>
  <c r="H76"/>
  <c r="AF75"/>
  <c r="X75"/>
  <c r="P75"/>
  <c r="H75"/>
  <c r="AF74"/>
  <c r="X74"/>
  <c r="P74"/>
  <c r="H74"/>
  <c r="AF73"/>
  <c r="X73"/>
  <c r="P73"/>
  <c r="H73"/>
  <c r="AF72"/>
  <c r="P72"/>
  <c r="H72"/>
  <c r="AF71"/>
  <c r="X71"/>
  <c r="P71"/>
  <c r="H71"/>
  <c r="AF70"/>
  <c r="X70"/>
  <c r="P70"/>
  <c r="H70"/>
  <c r="AF69"/>
  <c r="X69"/>
  <c r="P69"/>
  <c r="H69"/>
  <c r="AF68"/>
  <c r="X68"/>
  <c r="P68"/>
  <c r="H68"/>
  <c r="AF67"/>
  <c r="P67"/>
  <c r="H67"/>
  <c r="Z66"/>
  <c r="AF66" s="1"/>
  <c r="V66"/>
  <c r="P66"/>
  <c r="H66"/>
  <c r="AF65"/>
  <c r="X65"/>
  <c r="P65"/>
  <c r="H65"/>
  <c r="AF64"/>
  <c r="X64"/>
  <c r="AH64"/>
  <c r="AF63"/>
  <c r="X63"/>
  <c r="P63"/>
  <c r="H63"/>
  <c r="AH63" s="1"/>
  <c r="AF62"/>
  <c r="X62"/>
  <c r="P62"/>
  <c r="H62"/>
  <c r="AH62" s="1"/>
  <c r="AF61"/>
  <c r="X61"/>
  <c r="P61"/>
  <c r="P60" s="1"/>
  <c r="H61"/>
  <c r="AH61" s="1"/>
  <c r="AF60"/>
  <c r="X60"/>
  <c r="V60"/>
  <c r="T60"/>
  <c r="R60"/>
  <c r="N60"/>
  <c r="L60"/>
  <c r="J60"/>
  <c r="F60"/>
  <c r="D60"/>
  <c r="B60"/>
  <c r="AF59"/>
  <c r="P59"/>
  <c r="H59"/>
  <c r="AF58"/>
  <c r="X58"/>
  <c r="P58"/>
  <c r="H58"/>
  <c r="AH58" s="1"/>
  <c r="AF57"/>
  <c r="X57"/>
  <c r="P57"/>
  <c r="H57"/>
  <c r="AH57" s="1"/>
  <c r="AF56"/>
  <c r="X56"/>
  <c r="P56"/>
  <c r="H56"/>
  <c r="AH56" s="1"/>
  <c r="AF55"/>
  <c r="V55"/>
  <c r="X55" s="1"/>
  <c r="P55"/>
  <c r="H55"/>
  <c r="AF54"/>
  <c r="X54"/>
  <c r="P54"/>
  <c r="H54"/>
  <c r="AH54" s="1"/>
  <c r="AF53"/>
  <c r="V53"/>
  <c r="X53" s="1"/>
  <c r="P53"/>
  <c r="H53"/>
  <c r="AF52"/>
  <c r="T52"/>
  <c r="R52"/>
  <c r="P52"/>
  <c r="N52"/>
  <c r="L52"/>
  <c r="J52"/>
  <c r="H52"/>
  <c r="F52"/>
  <c r="D52"/>
  <c r="B52"/>
  <c r="AF51"/>
  <c r="X51"/>
  <c r="P51"/>
  <c r="H51"/>
  <c r="AF50"/>
  <c r="X50"/>
  <c r="P50"/>
  <c r="H50"/>
  <c r="AF49"/>
  <c r="X49"/>
  <c r="P49"/>
  <c r="H49"/>
  <c r="AF48"/>
  <c r="X48"/>
  <c r="P48"/>
  <c r="H48"/>
  <c r="AF47"/>
  <c r="X47"/>
  <c r="P47"/>
  <c r="H47"/>
  <c r="AF46"/>
  <c r="AD46"/>
  <c r="AB46"/>
  <c r="Z46"/>
  <c r="X46"/>
  <c r="V46"/>
  <c r="T46"/>
  <c r="R46"/>
  <c r="P46"/>
  <c r="N46"/>
  <c r="L46"/>
  <c r="J46"/>
  <c r="H46"/>
  <c r="F46"/>
  <c r="D46"/>
  <c r="B46"/>
  <c r="AF45"/>
  <c r="V45"/>
  <c r="T45"/>
  <c r="P45"/>
  <c r="H45"/>
  <c r="AF44"/>
  <c r="T44"/>
  <c r="X44" s="1"/>
  <c r="P44"/>
  <c r="H44"/>
  <c r="AF43"/>
  <c r="X43"/>
  <c r="P43"/>
  <c r="H43"/>
  <c r="AH43" s="1"/>
  <c r="AF40"/>
  <c r="X40"/>
  <c r="P40"/>
  <c r="H40"/>
  <c r="AH40" s="1"/>
  <c r="AF39"/>
  <c r="X39"/>
  <c r="P39"/>
  <c r="H39"/>
  <c r="AH39" s="1"/>
  <c r="AF38"/>
  <c r="V38"/>
  <c r="T38"/>
  <c r="P38"/>
  <c r="H38"/>
  <c r="AF37"/>
  <c r="X37"/>
  <c r="P37"/>
  <c r="AH37" s="1"/>
  <c r="H37"/>
  <c r="AF36"/>
  <c r="T36"/>
  <c r="X36" s="1"/>
  <c r="P36"/>
  <c r="H36"/>
  <c r="AD35"/>
  <c r="AB35"/>
  <c r="Z35"/>
  <c r="V35"/>
  <c r="R35"/>
  <c r="N35"/>
  <c r="L35"/>
  <c r="J35"/>
  <c r="F35"/>
  <c r="D35"/>
  <c r="B35"/>
  <c r="AF34"/>
  <c r="X34"/>
  <c r="P34"/>
  <c r="H34"/>
  <c r="AH34" s="1"/>
  <c r="AF33"/>
  <c r="X33"/>
  <c r="P33"/>
  <c r="H33"/>
  <c r="AH33" s="1"/>
  <c r="AF32"/>
  <c r="X32"/>
  <c r="P32"/>
  <c r="H32"/>
  <c r="AH32" s="1"/>
  <c r="AF31"/>
  <c r="X31"/>
  <c r="P31"/>
  <c r="H31"/>
  <c r="AH31" s="1"/>
  <c r="AF30"/>
  <c r="AE30"/>
  <c r="AC30"/>
  <c r="AA30"/>
  <c r="X30"/>
  <c r="W30"/>
  <c r="U30"/>
  <c r="S30"/>
  <c r="P30"/>
  <c r="O30"/>
  <c r="M30"/>
  <c r="K30"/>
  <c r="H30"/>
  <c r="AH30" s="1"/>
  <c r="G30"/>
  <c r="E30"/>
  <c r="C30"/>
  <c r="AF29"/>
  <c r="AE29"/>
  <c r="AC29"/>
  <c r="AA29"/>
  <c r="X29"/>
  <c r="W29"/>
  <c r="U29"/>
  <c r="S29"/>
  <c r="P29"/>
  <c r="O29"/>
  <c r="M29"/>
  <c r="K29"/>
  <c r="H29"/>
  <c r="AH29" s="1"/>
  <c r="G29"/>
  <c r="E29"/>
  <c r="C29"/>
  <c r="AE28"/>
  <c r="AC28"/>
  <c r="AA28"/>
  <c r="W28"/>
  <c r="U28"/>
  <c r="S28"/>
  <c r="O28"/>
  <c r="M28"/>
  <c r="K28"/>
  <c r="G28"/>
  <c r="E28"/>
  <c r="C28"/>
  <c r="AF20"/>
  <c r="X20"/>
  <c r="P20"/>
  <c r="H20"/>
  <c r="AF19"/>
  <c r="X19"/>
  <c r="P19"/>
  <c r="H19"/>
  <c r="AF18"/>
  <c r="X18"/>
  <c r="P18"/>
  <c r="H18"/>
  <c r="AF17"/>
  <c r="X17"/>
  <c r="P17"/>
  <c r="H17"/>
  <c r="AF16"/>
  <c r="X16"/>
  <c r="P16"/>
  <c r="H16"/>
  <c r="AF15"/>
  <c r="X15"/>
  <c r="P15"/>
  <c r="H15"/>
  <c r="AF14"/>
  <c r="X14"/>
  <c r="P14"/>
  <c r="H14"/>
  <c r="AF13"/>
  <c r="X13"/>
  <c r="V13"/>
  <c r="T13"/>
  <c r="R13"/>
  <c r="P13"/>
  <c r="N13"/>
  <c r="L13"/>
  <c r="J13"/>
  <c r="H13"/>
  <c r="F13"/>
  <c r="D13"/>
  <c r="B13"/>
  <c r="AF12"/>
  <c r="X12"/>
  <c r="P12"/>
  <c r="H12"/>
  <c r="AF11"/>
  <c r="AG30" s="1"/>
  <c r="X11"/>
  <c r="P11"/>
  <c r="H11"/>
  <c r="AF10"/>
  <c r="AG29" s="1"/>
  <c r="X10"/>
  <c r="P10"/>
  <c r="H10"/>
  <c r="AD3"/>
  <c r="Z3"/>
  <c r="W3"/>
  <c r="V3"/>
  <c r="T3"/>
  <c r="N3"/>
  <c r="L3"/>
  <c r="J3"/>
  <c r="D3"/>
  <c r="B3"/>
  <c r="X85" l="1"/>
  <c r="R3"/>
  <c r="R102" s="1"/>
  <c r="AH88"/>
  <c r="AH14"/>
  <c r="AH15"/>
  <c r="AH16"/>
  <c r="AH17"/>
  <c r="AH18"/>
  <c r="AH19"/>
  <c r="AH20"/>
  <c r="AH47"/>
  <c r="AH48"/>
  <c r="AH46" s="1"/>
  <c r="AH49"/>
  <c r="AH50"/>
  <c r="AH51"/>
  <c r="AH74"/>
  <c r="AH75"/>
  <c r="AH76"/>
  <c r="AH83"/>
  <c r="AH84"/>
  <c r="AH86"/>
  <c r="AH87"/>
  <c r="X45"/>
  <c r="H60"/>
  <c r="AH68"/>
  <c r="AH69"/>
  <c r="AH70"/>
  <c r="AH71"/>
  <c r="AF85"/>
  <c r="Z86"/>
  <c r="AF86" s="1"/>
  <c r="I29"/>
  <c r="AH11"/>
  <c r="AI30" s="1"/>
  <c r="AH12"/>
  <c r="AH65"/>
  <c r="X86"/>
  <c r="AH73"/>
  <c r="AH13"/>
  <c r="B102"/>
  <c r="B100"/>
  <c r="F102"/>
  <c r="F100"/>
  <c r="J102"/>
  <c r="J100"/>
  <c r="N102"/>
  <c r="N100"/>
  <c r="V102"/>
  <c r="V100"/>
  <c r="Z102"/>
  <c r="Z100"/>
  <c r="AD102"/>
  <c r="AD100"/>
  <c r="B6"/>
  <c r="F6"/>
  <c r="J6"/>
  <c r="N6"/>
  <c r="V6"/>
  <c r="Z6"/>
  <c r="AD6"/>
  <c r="AH10"/>
  <c r="AH60"/>
  <c r="AH53"/>
  <c r="AH55"/>
  <c r="D102"/>
  <c r="D100"/>
  <c r="L102"/>
  <c r="L100"/>
  <c r="T102"/>
  <c r="T100"/>
  <c r="AB102"/>
  <c r="AB100"/>
  <c r="H3"/>
  <c r="P3"/>
  <c r="AF3"/>
  <c r="D6"/>
  <c r="L6"/>
  <c r="T6"/>
  <c r="AB6"/>
  <c r="AI29"/>
  <c r="Q29"/>
  <c r="Y29"/>
  <c r="Q30"/>
  <c r="Y30"/>
  <c r="AH36"/>
  <c r="I30"/>
  <c r="H35"/>
  <c r="P35"/>
  <c r="T35"/>
  <c r="AF35"/>
  <c r="X38"/>
  <c r="AH44"/>
  <c r="AH45"/>
  <c r="AD82"/>
  <c r="AF82" s="1"/>
  <c r="AH82" s="1"/>
  <c r="X3" l="1"/>
  <c r="X6" s="1"/>
  <c r="AH85"/>
  <c r="R6"/>
  <c r="R9" s="1"/>
  <c r="R100"/>
  <c r="L8"/>
  <c r="L27" s="1"/>
  <c r="L9"/>
  <c r="L28" s="1"/>
  <c r="L7"/>
  <c r="L26" s="1"/>
  <c r="L5"/>
  <c r="M6" s="1"/>
  <c r="AD8"/>
  <c r="AD27" s="1"/>
  <c r="AD5"/>
  <c r="AE6" s="1"/>
  <c r="AD9"/>
  <c r="AD28" s="1"/>
  <c r="AD7"/>
  <c r="AD26" s="1"/>
  <c r="AD25" s="1"/>
  <c r="AD79" s="1"/>
  <c r="N9"/>
  <c r="N28" s="1"/>
  <c r="N7"/>
  <c r="N26" s="1"/>
  <c r="N5"/>
  <c r="O6" s="1"/>
  <c r="N8"/>
  <c r="N27" s="1"/>
  <c r="T66"/>
  <c r="X66" s="1"/>
  <c r="T67"/>
  <c r="X67" s="1"/>
  <c r="T9"/>
  <c r="T28" s="1"/>
  <c r="T7"/>
  <c r="T26" s="1"/>
  <c r="T8"/>
  <c r="T27" s="1"/>
  <c r="T5"/>
  <c r="U6" s="1"/>
  <c r="R5"/>
  <c r="S6" s="1"/>
  <c r="B9"/>
  <c r="B7"/>
  <c r="B5"/>
  <c r="B8"/>
  <c r="AB9"/>
  <c r="AB28" s="1"/>
  <c r="AB7"/>
  <c r="AB26" s="1"/>
  <c r="AB8"/>
  <c r="AB27" s="1"/>
  <c r="AB5"/>
  <c r="AC6" s="1"/>
  <c r="V72"/>
  <c r="X72" s="1"/>
  <c r="V59"/>
  <c r="V9"/>
  <c r="V28" s="1"/>
  <c r="V7"/>
  <c r="V26" s="1"/>
  <c r="V5"/>
  <c r="V8"/>
  <c r="V27" s="1"/>
  <c r="F8"/>
  <c r="F27" s="1"/>
  <c r="F5"/>
  <c r="G6" s="1"/>
  <c r="F9"/>
  <c r="F28" s="1"/>
  <c r="F7"/>
  <c r="F26" s="1"/>
  <c r="X35"/>
  <c r="D8"/>
  <c r="D27" s="1"/>
  <c r="D9"/>
  <c r="D28" s="1"/>
  <c r="D7"/>
  <c r="D26" s="1"/>
  <c r="D5"/>
  <c r="E6" s="1"/>
  <c r="AH3"/>
  <c r="Z9"/>
  <c r="Z7"/>
  <c r="Z5"/>
  <c r="AA6" s="1"/>
  <c r="Z8"/>
  <c r="J8"/>
  <c r="J5"/>
  <c r="K6" s="1"/>
  <c r="J9"/>
  <c r="J7"/>
  <c r="AH38"/>
  <c r="U35"/>
  <c r="X11" i="6"/>
  <c r="W3"/>
  <c r="AF65"/>
  <c r="AF64"/>
  <c r="AF61"/>
  <c r="AF59"/>
  <c r="AF55"/>
  <c r="AF53"/>
  <c r="AF51"/>
  <c r="AF50"/>
  <c r="AF49"/>
  <c r="AF48"/>
  <c r="AF47"/>
  <c r="AF46" s="1"/>
  <c r="AF45"/>
  <c r="AF43"/>
  <c r="AF38"/>
  <c r="AF36"/>
  <c r="T13"/>
  <c r="R60"/>
  <c r="R52"/>
  <c r="R46"/>
  <c r="R35"/>
  <c r="R13"/>
  <c r="N60"/>
  <c r="N52"/>
  <c r="N46"/>
  <c r="N35"/>
  <c r="N13"/>
  <c r="L60"/>
  <c r="L52"/>
  <c r="L46"/>
  <c r="L35"/>
  <c r="L13"/>
  <c r="J60"/>
  <c r="J52"/>
  <c r="J46"/>
  <c r="J35"/>
  <c r="J13"/>
  <c r="F60"/>
  <c r="F52"/>
  <c r="F46"/>
  <c r="F35"/>
  <c r="F13"/>
  <c r="D60"/>
  <c r="D52"/>
  <c r="D46"/>
  <c r="D13"/>
  <c r="B52"/>
  <c r="Z66"/>
  <c r="AA28"/>
  <c r="AB84"/>
  <c r="AD84" s="1"/>
  <c r="AB83"/>
  <c r="AB82"/>
  <c r="AD82" s="1"/>
  <c r="AD88"/>
  <c r="AB88"/>
  <c r="V60"/>
  <c r="V53"/>
  <c r="V55"/>
  <c r="L25" i="7" l="1"/>
  <c r="R8"/>
  <c r="R27" s="1"/>
  <c r="X27" s="1"/>
  <c r="T25"/>
  <c r="R7"/>
  <c r="X7" s="1"/>
  <c r="AE79"/>
  <c r="F25"/>
  <c r="F79" s="1"/>
  <c r="G79" s="1"/>
  <c r="N25"/>
  <c r="N79" s="1"/>
  <c r="J26"/>
  <c r="P7"/>
  <c r="J27"/>
  <c r="P27" s="1"/>
  <c r="P8"/>
  <c r="W71"/>
  <c r="W69"/>
  <c r="W65"/>
  <c r="W63"/>
  <c r="W61"/>
  <c r="W43"/>
  <c r="W39"/>
  <c r="W36"/>
  <c r="W75"/>
  <c r="W73"/>
  <c r="W50"/>
  <c r="W48"/>
  <c r="W33"/>
  <c r="W31"/>
  <c r="W70"/>
  <c r="W68"/>
  <c r="W64"/>
  <c r="W62"/>
  <c r="W40"/>
  <c r="W38"/>
  <c r="W37"/>
  <c r="W35"/>
  <c r="W76"/>
  <c r="W74"/>
  <c r="W51"/>
  <c r="W49"/>
  <c r="W47"/>
  <c r="W45"/>
  <c r="W44"/>
  <c r="W34"/>
  <c r="W32"/>
  <c r="W20"/>
  <c r="W18"/>
  <c r="W16"/>
  <c r="W14"/>
  <c r="W11"/>
  <c r="W19"/>
  <c r="W17"/>
  <c r="W15"/>
  <c r="W13"/>
  <c r="W5"/>
  <c r="W12"/>
  <c r="W10"/>
  <c r="W60"/>
  <c r="W46"/>
  <c r="V52"/>
  <c r="W52" s="1"/>
  <c r="X59"/>
  <c r="B28"/>
  <c r="H28" s="1"/>
  <c r="H9"/>
  <c r="R28"/>
  <c r="X28" s="1"/>
  <c r="X9"/>
  <c r="AH67"/>
  <c r="O25"/>
  <c r="N24"/>
  <c r="D25"/>
  <c r="AB25"/>
  <c r="AA75"/>
  <c r="AA73"/>
  <c r="AA50"/>
  <c r="AA48"/>
  <c r="AA33"/>
  <c r="AA31"/>
  <c r="AA70"/>
  <c r="AA68"/>
  <c r="AA64"/>
  <c r="AA62"/>
  <c r="AA60"/>
  <c r="AA52"/>
  <c r="AA40"/>
  <c r="AA38"/>
  <c r="AA37"/>
  <c r="AA76"/>
  <c r="AA74"/>
  <c r="AA51"/>
  <c r="AA49"/>
  <c r="AA47"/>
  <c r="AA45"/>
  <c r="AA44"/>
  <c r="AA35"/>
  <c r="AA34"/>
  <c r="AA32"/>
  <c r="AA71"/>
  <c r="AA69"/>
  <c r="AA65"/>
  <c r="AA63"/>
  <c r="AA61"/>
  <c r="AA43"/>
  <c r="AA39"/>
  <c r="AA36"/>
  <c r="AA11"/>
  <c r="AA19"/>
  <c r="AA17"/>
  <c r="AA15"/>
  <c r="AA13"/>
  <c r="AA12"/>
  <c r="AA10"/>
  <c r="AA5"/>
  <c r="AA20"/>
  <c r="AA18"/>
  <c r="AA16"/>
  <c r="AA14"/>
  <c r="AA3"/>
  <c r="AA46"/>
  <c r="G70"/>
  <c r="G68"/>
  <c r="G64"/>
  <c r="G62"/>
  <c r="G44"/>
  <c r="G40"/>
  <c r="G37"/>
  <c r="G76"/>
  <c r="G74"/>
  <c r="G51"/>
  <c r="G49"/>
  <c r="G47"/>
  <c r="G36"/>
  <c r="G34"/>
  <c r="G32"/>
  <c r="G71"/>
  <c r="G69"/>
  <c r="G65"/>
  <c r="G63"/>
  <c r="G61"/>
  <c r="G43"/>
  <c r="G39"/>
  <c r="G38"/>
  <c r="G35"/>
  <c r="G75"/>
  <c r="G73"/>
  <c r="G50"/>
  <c r="G48"/>
  <c r="G45"/>
  <c r="G33"/>
  <c r="G31"/>
  <c r="G19"/>
  <c r="G17"/>
  <c r="G15"/>
  <c r="G12"/>
  <c r="G10"/>
  <c r="G20"/>
  <c r="G18"/>
  <c r="G16"/>
  <c r="G14"/>
  <c r="G13"/>
  <c r="G5"/>
  <c r="G11"/>
  <c r="G60"/>
  <c r="G3"/>
  <c r="G46"/>
  <c r="G52"/>
  <c r="B26"/>
  <c r="H7"/>
  <c r="R26"/>
  <c r="U75"/>
  <c r="U73"/>
  <c r="U50"/>
  <c r="U48"/>
  <c r="U33"/>
  <c r="U31"/>
  <c r="U70"/>
  <c r="U68"/>
  <c r="U64"/>
  <c r="U62"/>
  <c r="U45"/>
  <c r="U40"/>
  <c r="U37"/>
  <c r="U76"/>
  <c r="U74"/>
  <c r="U51"/>
  <c r="U49"/>
  <c r="U47"/>
  <c r="U34"/>
  <c r="U32"/>
  <c r="U71"/>
  <c r="U69"/>
  <c r="U65"/>
  <c r="U63"/>
  <c r="U61"/>
  <c r="U43"/>
  <c r="U39"/>
  <c r="U13"/>
  <c r="U11"/>
  <c r="U5"/>
  <c r="U19"/>
  <c r="U17"/>
  <c r="U15"/>
  <c r="U12"/>
  <c r="U10"/>
  <c r="U20"/>
  <c r="U18"/>
  <c r="U16"/>
  <c r="U14"/>
  <c r="U60"/>
  <c r="U3"/>
  <c r="U36"/>
  <c r="U52"/>
  <c r="U44"/>
  <c r="U38"/>
  <c r="U46"/>
  <c r="AE25"/>
  <c r="AD24"/>
  <c r="W6"/>
  <c r="AH35"/>
  <c r="K76"/>
  <c r="K74"/>
  <c r="K51"/>
  <c r="K49"/>
  <c r="K47"/>
  <c r="K36"/>
  <c r="K34"/>
  <c r="K32"/>
  <c r="K71"/>
  <c r="K69"/>
  <c r="K65"/>
  <c r="K63"/>
  <c r="K61"/>
  <c r="K43"/>
  <c r="K39"/>
  <c r="K38"/>
  <c r="K75"/>
  <c r="K73"/>
  <c r="K50"/>
  <c r="K48"/>
  <c r="K45"/>
  <c r="K35"/>
  <c r="K33"/>
  <c r="K31"/>
  <c r="K70"/>
  <c r="K68"/>
  <c r="K64"/>
  <c r="K62"/>
  <c r="K44"/>
  <c r="K40"/>
  <c r="K37"/>
  <c r="K12"/>
  <c r="K10"/>
  <c r="K20"/>
  <c r="K18"/>
  <c r="K16"/>
  <c r="K14"/>
  <c r="K13"/>
  <c r="K11"/>
  <c r="K5"/>
  <c r="K19"/>
  <c r="K17"/>
  <c r="K15"/>
  <c r="K60"/>
  <c r="K46"/>
  <c r="K52"/>
  <c r="K3"/>
  <c r="Z27"/>
  <c r="AF27" s="1"/>
  <c r="AF8"/>
  <c r="Z28"/>
  <c r="AF28" s="1"/>
  <c r="AF9"/>
  <c r="E76"/>
  <c r="E74"/>
  <c r="E51"/>
  <c r="E49"/>
  <c r="E47"/>
  <c r="E36"/>
  <c r="E34"/>
  <c r="E32"/>
  <c r="E71"/>
  <c r="E69"/>
  <c r="E65"/>
  <c r="E63"/>
  <c r="E61"/>
  <c r="E43"/>
  <c r="E39"/>
  <c r="E38"/>
  <c r="E75"/>
  <c r="E73"/>
  <c r="E50"/>
  <c r="E48"/>
  <c r="E45"/>
  <c r="E33"/>
  <c r="E31"/>
  <c r="E70"/>
  <c r="E68"/>
  <c r="E64"/>
  <c r="E62"/>
  <c r="E44"/>
  <c r="E40"/>
  <c r="E37"/>
  <c r="E13"/>
  <c r="E12"/>
  <c r="E10"/>
  <c r="E5"/>
  <c r="E20"/>
  <c r="E18"/>
  <c r="E16"/>
  <c r="E14"/>
  <c r="E11"/>
  <c r="E19"/>
  <c r="E17"/>
  <c r="E15"/>
  <c r="E52"/>
  <c r="E46"/>
  <c r="E3"/>
  <c r="E35"/>
  <c r="E60"/>
  <c r="C71"/>
  <c r="C69"/>
  <c r="C65"/>
  <c r="C63"/>
  <c r="C61"/>
  <c r="S57"/>
  <c r="M57"/>
  <c r="G57"/>
  <c r="AC56"/>
  <c r="W56"/>
  <c r="C56"/>
  <c r="AE54"/>
  <c r="K54"/>
  <c r="E54"/>
  <c r="C43"/>
  <c r="C39"/>
  <c r="C38"/>
  <c r="C75"/>
  <c r="C73"/>
  <c r="AA57"/>
  <c r="U57"/>
  <c r="O57"/>
  <c r="AE56"/>
  <c r="K56"/>
  <c r="E56"/>
  <c r="S54"/>
  <c r="M54"/>
  <c r="G54"/>
  <c r="C50"/>
  <c r="C48"/>
  <c r="C45"/>
  <c r="C33"/>
  <c r="C31"/>
  <c r="C70"/>
  <c r="C68"/>
  <c r="C64"/>
  <c r="C62"/>
  <c r="AC57"/>
  <c r="W57"/>
  <c r="C57"/>
  <c r="S56"/>
  <c r="M56"/>
  <c r="G56"/>
  <c r="AA54"/>
  <c r="U54"/>
  <c r="O54"/>
  <c r="C44"/>
  <c r="C40"/>
  <c r="C37"/>
  <c r="C35"/>
  <c r="C76"/>
  <c r="C74"/>
  <c r="AE57"/>
  <c r="K57"/>
  <c r="E57"/>
  <c r="AA56"/>
  <c r="U56"/>
  <c r="O56"/>
  <c r="AC54"/>
  <c r="W54"/>
  <c r="C54"/>
  <c r="C51"/>
  <c r="C49"/>
  <c r="C47"/>
  <c r="C36"/>
  <c r="C34"/>
  <c r="C32"/>
  <c r="C20"/>
  <c r="C18"/>
  <c r="C16"/>
  <c r="C14"/>
  <c r="C11"/>
  <c r="C19"/>
  <c r="C17"/>
  <c r="C15"/>
  <c r="C13"/>
  <c r="C5"/>
  <c r="C12"/>
  <c r="C10"/>
  <c r="C46"/>
  <c r="C52"/>
  <c r="C3"/>
  <c r="C60"/>
  <c r="X5"/>
  <c r="U25"/>
  <c r="T24"/>
  <c r="AH66"/>
  <c r="O75"/>
  <c r="O73"/>
  <c r="O50"/>
  <c r="O48"/>
  <c r="O45"/>
  <c r="O33"/>
  <c r="O31"/>
  <c r="O70"/>
  <c r="O68"/>
  <c r="O64"/>
  <c r="O62"/>
  <c r="O44"/>
  <c r="O40"/>
  <c r="O37"/>
  <c r="O76"/>
  <c r="O74"/>
  <c r="O51"/>
  <c r="O49"/>
  <c r="O47"/>
  <c r="O36"/>
  <c r="O35"/>
  <c r="O34"/>
  <c r="O32"/>
  <c r="O71"/>
  <c r="O69"/>
  <c r="O65"/>
  <c r="O63"/>
  <c r="O61"/>
  <c r="O43"/>
  <c r="O39"/>
  <c r="O38"/>
  <c r="O11"/>
  <c r="O19"/>
  <c r="O17"/>
  <c r="O15"/>
  <c r="O13"/>
  <c r="O12"/>
  <c r="O10"/>
  <c r="O5"/>
  <c r="O20"/>
  <c r="O18"/>
  <c r="O16"/>
  <c r="O14"/>
  <c r="O46"/>
  <c r="O52"/>
  <c r="O3"/>
  <c r="O60"/>
  <c r="M25"/>
  <c r="L24"/>
  <c r="O79"/>
  <c r="L79"/>
  <c r="M79" s="1"/>
  <c r="J28"/>
  <c r="P28" s="1"/>
  <c r="P9"/>
  <c r="Z26"/>
  <c r="AF7"/>
  <c r="Y72"/>
  <c r="AH72"/>
  <c r="AC71"/>
  <c r="AC69"/>
  <c r="AC65"/>
  <c r="AC63"/>
  <c r="AC61"/>
  <c r="AC43"/>
  <c r="AC39"/>
  <c r="AC36"/>
  <c r="AC75"/>
  <c r="AC73"/>
  <c r="AC50"/>
  <c r="AC48"/>
  <c r="AC33"/>
  <c r="AC31"/>
  <c r="AC70"/>
  <c r="AC68"/>
  <c r="AC64"/>
  <c r="AC62"/>
  <c r="AC60"/>
  <c r="AC52"/>
  <c r="AC40"/>
  <c r="AC38"/>
  <c r="AC37"/>
  <c r="AC76"/>
  <c r="AC74"/>
  <c r="AC51"/>
  <c r="AC49"/>
  <c r="AC47"/>
  <c r="AC45"/>
  <c r="AC44"/>
  <c r="AC34"/>
  <c r="AC32"/>
  <c r="AC20"/>
  <c r="AC18"/>
  <c r="AC16"/>
  <c r="AC14"/>
  <c r="AC5"/>
  <c r="AC11"/>
  <c r="AC19"/>
  <c r="AC17"/>
  <c r="AC15"/>
  <c r="AC13"/>
  <c r="AC12"/>
  <c r="AC10"/>
  <c r="AC3"/>
  <c r="AC35"/>
  <c r="AC46"/>
  <c r="B27"/>
  <c r="H27" s="1"/>
  <c r="H8"/>
  <c r="S70"/>
  <c r="S68"/>
  <c r="S64"/>
  <c r="S62"/>
  <c r="S44"/>
  <c r="S40"/>
  <c r="S37"/>
  <c r="S76"/>
  <c r="S74"/>
  <c r="S51"/>
  <c r="S49"/>
  <c r="S47"/>
  <c r="S36"/>
  <c r="S34"/>
  <c r="S32"/>
  <c r="S71"/>
  <c r="S69"/>
  <c r="S65"/>
  <c r="S63"/>
  <c r="S61"/>
  <c r="S43"/>
  <c r="S39"/>
  <c r="S38"/>
  <c r="S35"/>
  <c r="S75"/>
  <c r="S73"/>
  <c r="S50"/>
  <c r="S48"/>
  <c r="S45"/>
  <c r="S33"/>
  <c r="S31"/>
  <c r="S19"/>
  <c r="S17"/>
  <c r="S15"/>
  <c r="S12"/>
  <c r="S10"/>
  <c r="S20"/>
  <c r="S18"/>
  <c r="S16"/>
  <c r="S14"/>
  <c r="S13"/>
  <c r="S5"/>
  <c r="S11"/>
  <c r="S60"/>
  <c r="S3"/>
  <c r="S46"/>
  <c r="S52"/>
  <c r="AE76"/>
  <c r="AE74"/>
  <c r="AE51"/>
  <c r="AE49"/>
  <c r="AE47"/>
  <c r="AE45"/>
  <c r="AE44"/>
  <c r="AE34"/>
  <c r="AE32"/>
  <c r="AE71"/>
  <c r="AE69"/>
  <c r="AE65"/>
  <c r="AE63"/>
  <c r="AE61"/>
  <c r="AE43"/>
  <c r="AE39"/>
  <c r="AE36"/>
  <c r="AE75"/>
  <c r="AE73"/>
  <c r="AE50"/>
  <c r="AE48"/>
  <c r="AE35"/>
  <c r="AE33"/>
  <c r="AE31"/>
  <c r="AE70"/>
  <c r="AE68"/>
  <c r="AE64"/>
  <c r="AE62"/>
  <c r="AE60"/>
  <c r="AE52"/>
  <c r="AE40"/>
  <c r="AE38"/>
  <c r="AE37"/>
  <c r="AE12"/>
  <c r="AE10"/>
  <c r="AE20"/>
  <c r="AE18"/>
  <c r="AE16"/>
  <c r="AE14"/>
  <c r="AE11"/>
  <c r="AE5"/>
  <c r="AE19"/>
  <c r="AE17"/>
  <c r="AE15"/>
  <c r="AE13"/>
  <c r="AE46"/>
  <c r="AE3"/>
  <c r="M70"/>
  <c r="M68"/>
  <c r="M64"/>
  <c r="M62"/>
  <c r="M44"/>
  <c r="M40"/>
  <c r="M37"/>
  <c r="M76"/>
  <c r="M74"/>
  <c r="M51"/>
  <c r="M49"/>
  <c r="M47"/>
  <c r="M36"/>
  <c r="M34"/>
  <c r="M32"/>
  <c r="M71"/>
  <c r="M69"/>
  <c r="M65"/>
  <c r="M63"/>
  <c r="M61"/>
  <c r="M43"/>
  <c r="M39"/>
  <c r="M38"/>
  <c r="M75"/>
  <c r="M73"/>
  <c r="M50"/>
  <c r="M48"/>
  <c r="M45"/>
  <c r="M33"/>
  <c r="M31"/>
  <c r="M19"/>
  <c r="M17"/>
  <c r="M15"/>
  <c r="M13"/>
  <c r="M5"/>
  <c r="M12"/>
  <c r="M10"/>
  <c r="M20"/>
  <c r="M18"/>
  <c r="M16"/>
  <c r="M14"/>
  <c r="M11"/>
  <c r="M46"/>
  <c r="M60"/>
  <c r="M35"/>
  <c r="M3"/>
  <c r="M52"/>
  <c r="V25"/>
  <c r="C6"/>
  <c r="T79"/>
  <c r="U79" s="1"/>
  <c r="V45" i="6"/>
  <c r="V38"/>
  <c r="W28"/>
  <c r="G25" i="7" l="1"/>
  <c r="X8"/>
  <c r="Y27" s="1"/>
  <c r="AG28"/>
  <c r="Y28"/>
  <c r="F24"/>
  <c r="G24" s="1"/>
  <c r="AG27"/>
  <c r="AF6"/>
  <c r="Y76"/>
  <c r="Y74"/>
  <c r="Y58"/>
  <c r="Y34"/>
  <c r="Y32"/>
  <c r="Y75"/>
  <c r="Y73"/>
  <c r="Y50"/>
  <c r="Y48"/>
  <c r="Y19"/>
  <c r="Y17"/>
  <c r="Y15"/>
  <c r="Y13"/>
  <c r="Y5"/>
  <c r="Y10"/>
  <c r="Y20"/>
  <c r="Y18"/>
  <c r="Y16"/>
  <c r="Y14"/>
  <c r="Y37"/>
  <c r="Y70"/>
  <c r="Y49"/>
  <c r="Y43"/>
  <c r="Y55"/>
  <c r="Y62"/>
  <c r="Y69"/>
  <c r="Y47"/>
  <c r="Y33"/>
  <c r="Y40"/>
  <c r="Y54"/>
  <c r="Y61"/>
  <c r="Y65"/>
  <c r="Y12"/>
  <c r="Y36"/>
  <c r="Y68"/>
  <c r="Y46"/>
  <c r="Y31"/>
  <c r="Y39"/>
  <c r="Y45"/>
  <c r="Y57"/>
  <c r="Y60"/>
  <c r="Y64"/>
  <c r="Y11"/>
  <c r="Y71"/>
  <c r="Y51"/>
  <c r="Y53"/>
  <c r="Y44"/>
  <c r="Y56"/>
  <c r="Y63"/>
  <c r="Y3"/>
  <c r="Y38"/>
  <c r="AE24"/>
  <c r="AD23"/>
  <c r="H26"/>
  <c r="B25"/>
  <c r="I28"/>
  <c r="AH28"/>
  <c r="J25"/>
  <c r="P26"/>
  <c r="Y67"/>
  <c r="AH27"/>
  <c r="I27"/>
  <c r="AH7"/>
  <c r="H6"/>
  <c r="E25"/>
  <c r="D24"/>
  <c r="D79"/>
  <c r="E79" s="1"/>
  <c r="AH9"/>
  <c r="P6"/>
  <c r="Q28"/>
  <c r="Y8"/>
  <c r="AH8"/>
  <c r="F23"/>
  <c r="M24"/>
  <c r="L23"/>
  <c r="U24"/>
  <c r="T23"/>
  <c r="X26"/>
  <c r="R25"/>
  <c r="Y35"/>
  <c r="Q27"/>
  <c r="W25"/>
  <c r="V24"/>
  <c r="V79"/>
  <c r="W79" s="1"/>
  <c r="AF26"/>
  <c r="Z25"/>
  <c r="AC25"/>
  <c r="AB24"/>
  <c r="AB79"/>
  <c r="AC79" s="1"/>
  <c r="O24"/>
  <c r="N23"/>
  <c r="Y59"/>
  <c r="X52"/>
  <c r="Y52" s="1"/>
  <c r="AH59"/>
  <c r="Y66"/>
  <c r="Y6"/>
  <c r="Y7"/>
  <c r="Y9"/>
  <c r="AD96" i="6"/>
  <c r="AE28"/>
  <c r="AC28"/>
  <c r="U28"/>
  <c r="S28"/>
  <c r="O28"/>
  <c r="M28"/>
  <c r="K28"/>
  <c r="U23" i="7" l="1"/>
  <c r="T77"/>
  <c r="G23"/>
  <c r="F77"/>
  <c r="K25"/>
  <c r="J24"/>
  <c r="J79"/>
  <c r="K79" s="1"/>
  <c r="AH26"/>
  <c r="I26"/>
  <c r="H25"/>
  <c r="H79" s="1"/>
  <c r="AG26"/>
  <c r="AF25"/>
  <c r="Y26"/>
  <c r="X25"/>
  <c r="H5"/>
  <c r="Q26"/>
  <c r="P25"/>
  <c r="P79" s="1"/>
  <c r="B24"/>
  <c r="C25"/>
  <c r="B79"/>
  <c r="C79" s="1"/>
  <c r="AF79"/>
  <c r="AF5"/>
  <c r="AI27"/>
  <c r="AH52"/>
  <c r="M23"/>
  <c r="L77"/>
  <c r="AB23"/>
  <c r="AC24"/>
  <c r="AA25"/>
  <c r="Z24"/>
  <c r="Z79"/>
  <c r="AA79" s="1"/>
  <c r="S25"/>
  <c r="R24"/>
  <c r="R79"/>
  <c r="S79" s="1"/>
  <c r="O23"/>
  <c r="N77"/>
  <c r="W24"/>
  <c r="V23"/>
  <c r="P5"/>
  <c r="Q6" s="1"/>
  <c r="E24"/>
  <c r="D23"/>
  <c r="AH6"/>
  <c r="AE23"/>
  <c r="AD77"/>
  <c r="AI28"/>
  <c r="Q79" l="1"/>
  <c r="AG79"/>
  <c r="AC23"/>
  <c r="AB77"/>
  <c r="AG70"/>
  <c r="AG68"/>
  <c r="AG64"/>
  <c r="AG62"/>
  <c r="AG60"/>
  <c r="AG57"/>
  <c r="AG40"/>
  <c r="AG34"/>
  <c r="AG32"/>
  <c r="AG71"/>
  <c r="AG11"/>
  <c r="AG5"/>
  <c r="AG12"/>
  <c r="AG10"/>
  <c r="AG15"/>
  <c r="AG14"/>
  <c r="AG20"/>
  <c r="AG74"/>
  <c r="AG47"/>
  <c r="AG51"/>
  <c r="AG33"/>
  <c r="AG39"/>
  <c r="AG52"/>
  <c r="AG56"/>
  <c r="AG66"/>
  <c r="AG36"/>
  <c r="AG67"/>
  <c r="AG13"/>
  <c r="AG18"/>
  <c r="AG73"/>
  <c r="AG45"/>
  <c r="AG46"/>
  <c r="AG50"/>
  <c r="AG31"/>
  <c r="AG38"/>
  <c r="AG55"/>
  <c r="AG65"/>
  <c r="AG59"/>
  <c r="AG17"/>
  <c r="AG72"/>
  <c r="AG76"/>
  <c r="AG49"/>
  <c r="AG44"/>
  <c r="AG54"/>
  <c r="AG63"/>
  <c r="AG19"/>
  <c r="AG16"/>
  <c r="AG75"/>
  <c r="AG48"/>
  <c r="AG43"/>
  <c r="AG53"/>
  <c r="AG58"/>
  <c r="AG61"/>
  <c r="AG37"/>
  <c r="AG69"/>
  <c r="AG3"/>
  <c r="AG35"/>
  <c r="AG8"/>
  <c r="AG9"/>
  <c r="AG7"/>
  <c r="I75"/>
  <c r="I73"/>
  <c r="I58"/>
  <c r="I33"/>
  <c r="I31"/>
  <c r="I37"/>
  <c r="I76"/>
  <c r="I74"/>
  <c r="I72"/>
  <c r="I51"/>
  <c r="I49"/>
  <c r="I47"/>
  <c r="I20"/>
  <c r="I18"/>
  <c r="I16"/>
  <c r="I14"/>
  <c r="I13"/>
  <c r="I5"/>
  <c r="I19"/>
  <c r="I17"/>
  <c r="I15"/>
  <c r="I12"/>
  <c r="I46"/>
  <c r="I11"/>
  <c r="I60"/>
  <c r="I32"/>
  <c r="I54"/>
  <c r="I57"/>
  <c r="I70"/>
  <c r="I39"/>
  <c r="I63"/>
  <c r="I71"/>
  <c r="I68"/>
  <c r="I61"/>
  <c r="I67"/>
  <c r="I55"/>
  <c r="I53"/>
  <c r="I69"/>
  <c r="I10"/>
  <c r="I45"/>
  <c r="I38"/>
  <c r="I36"/>
  <c r="I66"/>
  <c r="I64"/>
  <c r="I50"/>
  <c r="I56"/>
  <c r="I44"/>
  <c r="I52"/>
  <c r="I34"/>
  <c r="I59"/>
  <c r="I40"/>
  <c r="I62"/>
  <c r="I48"/>
  <c r="I43"/>
  <c r="I65"/>
  <c r="I3"/>
  <c r="I35"/>
  <c r="I9"/>
  <c r="I8"/>
  <c r="I7"/>
  <c r="E23"/>
  <c r="D77"/>
  <c r="O77"/>
  <c r="N78"/>
  <c r="O78" s="1"/>
  <c r="Y25"/>
  <c r="X24"/>
  <c r="X79"/>
  <c r="Y79" s="1"/>
  <c r="I25"/>
  <c r="H24"/>
  <c r="K24"/>
  <c r="J23"/>
  <c r="U77"/>
  <c r="T78"/>
  <c r="U78" s="1"/>
  <c r="AH5"/>
  <c r="Q25"/>
  <c r="P24"/>
  <c r="I79"/>
  <c r="AE77"/>
  <c r="AD78"/>
  <c r="AE78" s="1"/>
  <c r="Q72"/>
  <c r="Q71"/>
  <c r="Q69"/>
  <c r="Q66"/>
  <c r="Q65"/>
  <c r="Q63"/>
  <c r="Q61"/>
  <c r="Q59"/>
  <c r="Q56"/>
  <c r="Q43"/>
  <c r="Q39"/>
  <c r="Q33"/>
  <c r="Q31"/>
  <c r="Q70"/>
  <c r="Q44"/>
  <c r="Q13"/>
  <c r="Q12"/>
  <c r="Q5"/>
  <c r="Q11"/>
  <c r="Q32"/>
  <c r="Q54"/>
  <c r="Q64"/>
  <c r="Q20"/>
  <c r="Q76"/>
  <c r="Q48"/>
  <c r="Q37"/>
  <c r="Q19"/>
  <c r="Q45"/>
  <c r="Q53"/>
  <c r="Q58"/>
  <c r="Q62"/>
  <c r="Q36"/>
  <c r="Q68"/>
  <c r="Q18"/>
  <c r="Q75"/>
  <c r="Q47"/>
  <c r="Q51"/>
  <c r="Q17"/>
  <c r="Q40"/>
  <c r="Q57"/>
  <c r="Q52"/>
  <c r="Q16"/>
  <c r="Q74"/>
  <c r="Q50"/>
  <c r="Q10"/>
  <c r="Q15"/>
  <c r="Q34"/>
  <c r="Q55"/>
  <c r="Q67"/>
  <c r="Q38"/>
  <c r="Q46"/>
  <c r="Q14"/>
  <c r="Q73"/>
  <c r="Q49"/>
  <c r="Q60"/>
  <c r="Q3"/>
  <c r="Q35"/>
  <c r="Q9"/>
  <c r="Q8"/>
  <c r="Q7"/>
  <c r="S24"/>
  <c r="R23"/>
  <c r="W23"/>
  <c r="V77"/>
  <c r="AA24"/>
  <c r="Z23"/>
  <c r="M77"/>
  <c r="L78"/>
  <c r="M78" s="1"/>
  <c r="C24"/>
  <c r="B23"/>
  <c r="AG25"/>
  <c r="AF24"/>
  <c r="AI26"/>
  <c r="AH25"/>
  <c r="G77"/>
  <c r="F78"/>
  <c r="G78" s="1"/>
  <c r="AG6"/>
  <c r="I6"/>
  <c r="B88" i="6"/>
  <c r="C23" i="7" l="1"/>
  <c r="B77"/>
  <c r="AA23"/>
  <c r="Z77"/>
  <c r="S23"/>
  <c r="R77"/>
  <c r="AI5"/>
  <c r="AI16"/>
  <c r="AI20"/>
  <c r="AI47"/>
  <c r="AI48"/>
  <c r="AI61"/>
  <c r="AI33"/>
  <c r="AI37"/>
  <c r="AI43"/>
  <c r="AI54"/>
  <c r="AI58"/>
  <c r="AI65"/>
  <c r="AI71"/>
  <c r="AI75"/>
  <c r="AI15"/>
  <c r="AI19"/>
  <c r="AI12"/>
  <c r="AI51"/>
  <c r="AI32"/>
  <c r="AI40"/>
  <c r="AI57"/>
  <c r="AI64"/>
  <c r="AI70"/>
  <c r="AI74"/>
  <c r="AI18"/>
  <c r="AI11"/>
  <c r="AI50"/>
  <c r="AI31"/>
  <c r="AI39"/>
  <c r="AI56"/>
  <c r="AI63"/>
  <c r="AI69"/>
  <c r="AI73"/>
  <c r="AI14"/>
  <c r="AI17"/>
  <c r="AI49"/>
  <c r="AI34"/>
  <c r="AI62"/>
  <c r="AI68"/>
  <c r="AI76"/>
  <c r="AI55"/>
  <c r="AI10"/>
  <c r="AI46"/>
  <c r="AI36"/>
  <c r="AI60"/>
  <c r="AI44"/>
  <c r="AI53"/>
  <c r="AI45"/>
  <c r="AI38"/>
  <c r="AI3"/>
  <c r="AI66"/>
  <c r="AI35"/>
  <c r="AI72"/>
  <c r="AI67"/>
  <c r="AI9"/>
  <c r="AI8"/>
  <c r="AI7"/>
  <c r="AI59"/>
  <c r="I24"/>
  <c r="H23"/>
  <c r="Y24"/>
  <c r="X23"/>
  <c r="E77"/>
  <c r="D78"/>
  <c r="E78" s="1"/>
  <c r="AC77"/>
  <c r="AB78"/>
  <c r="AC78" s="1"/>
  <c r="AI52"/>
  <c r="AI25"/>
  <c r="AH24"/>
  <c r="AG24"/>
  <c r="AF23"/>
  <c r="Q24"/>
  <c r="P23"/>
  <c r="K23"/>
  <c r="J77"/>
  <c r="AH79"/>
  <c r="AI79" s="1"/>
  <c r="W77"/>
  <c r="V78"/>
  <c r="W78" s="1"/>
  <c r="AI6"/>
  <c r="AD92" i="6"/>
  <c r="Z85"/>
  <c r="V85"/>
  <c r="V3" s="1"/>
  <c r="T87"/>
  <c r="T86" s="1"/>
  <c r="R87"/>
  <c r="R86" s="1"/>
  <c r="N87"/>
  <c r="N86" s="1"/>
  <c r="L87"/>
  <c r="L86" s="1"/>
  <c r="J87"/>
  <c r="J86" s="1"/>
  <c r="F87"/>
  <c r="F86" s="1"/>
  <c r="D87"/>
  <c r="D86" s="1"/>
  <c r="V102" l="1"/>
  <c r="V100"/>
  <c r="Q23" i="7"/>
  <c r="P77"/>
  <c r="AI24"/>
  <c r="AH23"/>
  <c r="Y23"/>
  <c r="X77"/>
  <c r="S77"/>
  <c r="R78"/>
  <c r="S78" s="1"/>
  <c r="C77"/>
  <c r="B78"/>
  <c r="C78" s="1"/>
  <c r="AI13"/>
  <c r="K77"/>
  <c r="J78"/>
  <c r="K78" s="1"/>
  <c r="AG23"/>
  <c r="AF77"/>
  <c r="I23"/>
  <c r="H77"/>
  <c r="AA77"/>
  <c r="Z78"/>
  <c r="AA78" s="1"/>
  <c r="T85" i="6"/>
  <c r="R85"/>
  <c r="R3" s="1"/>
  <c r="R6" s="1"/>
  <c r="V87"/>
  <c r="V86" s="1"/>
  <c r="AD87"/>
  <c r="AB87"/>
  <c r="Z87"/>
  <c r="AD85"/>
  <c r="D85"/>
  <c r="D3" s="1"/>
  <c r="D6" s="1"/>
  <c r="L85"/>
  <c r="L3" s="1"/>
  <c r="L6" s="1"/>
  <c r="J85"/>
  <c r="J3" s="1"/>
  <c r="J6" s="1"/>
  <c r="F85"/>
  <c r="F3" s="1"/>
  <c r="F6" s="1"/>
  <c r="AB85"/>
  <c r="B87"/>
  <c r="B86" s="1"/>
  <c r="B85"/>
  <c r="B3" s="1"/>
  <c r="N85"/>
  <c r="N3" s="1"/>
  <c r="N6" s="1"/>
  <c r="B6" l="1"/>
  <c r="B100"/>
  <c r="I77" i="7"/>
  <c r="H78"/>
  <c r="I78" s="1"/>
  <c r="Y77"/>
  <c r="X78"/>
  <c r="Y78" s="1"/>
  <c r="Q77"/>
  <c r="P78"/>
  <c r="Q78" s="1"/>
  <c r="AG77"/>
  <c r="AF78"/>
  <c r="AG78" s="1"/>
  <c r="AI23"/>
  <c r="AH77"/>
  <c r="N5" i="6"/>
  <c r="N9"/>
  <c r="N28" s="1"/>
  <c r="N7"/>
  <c r="N26" s="1"/>
  <c r="N8"/>
  <c r="N27" s="1"/>
  <c r="F5"/>
  <c r="G6" s="1"/>
  <c r="F9"/>
  <c r="F28" s="1"/>
  <c r="F8"/>
  <c r="F27" s="1"/>
  <c r="F7"/>
  <c r="F26" s="1"/>
  <c r="D8"/>
  <c r="D27" s="1"/>
  <c r="D9"/>
  <c r="D28" s="1"/>
  <c r="D7"/>
  <c r="D26" s="1"/>
  <c r="D5"/>
  <c r="L5"/>
  <c r="L9"/>
  <c r="L28" s="1"/>
  <c r="L8"/>
  <c r="L27" s="1"/>
  <c r="L7"/>
  <c r="L26" s="1"/>
  <c r="J8"/>
  <c r="J27" s="1"/>
  <c r="J7"/>
  <c r="J26" s="1"/>
  <c r="J9"/>
  <c r="J28" s="1"/>
  <c r="J5"/>
  <c r="R5"/>
  <c r="R7"/>
  <c r="R26" s="1"/>
  <c r="R9"/>
  <c r="R28" s="1"/>
  <c r="R8"/>
  <c r="R27" s="1"/>
  <c r="B9"/>
  <c r="B8"/>
  <c r="AD86"/>
  <c r="AD3"/>
  <c r="T3"/>
  <c r="T6" s="1"/>
  <c r="AB86"/>
  <c r="AB3"/>
  <c r="AB102" s="1"/>
  <c r="Z86"/>
  <c r="Z3"/>
  <c r="Z100" s="1"/>
  <c r="D100"/>
  <c r="D102"/>
  <c r="F102"/>
  <c r="F100"/>
  <c r="B102"/>
  <c r="AD46"/>
  <c r="AD35"/>
  <c r="AE30"/>
  <c r="AE29"/>
  <c r="AB46"/>
  <c r="AB35"/>
  <c r="AC30"/>
  <c r="AC29"/>
  <c r="Z46"/>
  <c r="Z35"/>
  <c r="AA30"/>
  <c r="AA29"/>
  <c r="V46"/>
  <c r="V35"/>
  <c r="W30"/>
  <c r="W29"/>
  <c r="V13"/>
  <c r="V6" s="1"/>
  <c r="V5" s="1"/>
  <c r="T60"/>
  <c r="T46"/>
  <c r="T35"/>
  <c r="U30"/>
  <c r="U29"/>
  <c r="S30"/>
  <c r="S29"/>
  <c r="O30"/>
  <c r="O29"/>
  <c r="M30"/>
  <c r="M29"/>
  <c r="K30"/>
  <c r="K29"/>
  <c r="G30"/>
  <c r="G29"/>
  <c r="E30"/>
  <c r="E29"/>
  <c r="AI77" i="7" l="1"/>
  <c r="AH78"/>
  <c r="AI78" s="1"/>
  <c r="R25" i="6"/>
  <c r="N25"/>
  <c r="L25"/>
  <c r="D25"/>
  <c r="D79" s="1"/>
  <c r="F25"/>
  <c r="F79" s="1"/>
  <c r="J25"/>
  <c r="J79" s="1"/>
  <c r="R102"/>
  <c r="R100"/>
  <c r="T102"/>
  <c r="N102"/>
  <c r="N100"/>
  <c r="T100"/>
  <c r="L102"/>
  <c r="J102"/>
  <c r="J100"/>
  <c r="AB100"/>
  <c r="AB6"/>
  <c r="Z102"/>
  <c r="Z6"/>
  <c r="V9"/>
  <c r="AD100"/>
  <c r="AD6"/>
  <c r="AD102"/>
  <c r="M3"/>
  <c r="L100"/>
  <c r="T9"/>
  <c r="B27"/>
  <c r="B7"/>
  <c r="B26" s="1"/>
  <c r="B28"/>
  <c r="G3"/>
  <c r="G48"/>
  <c r="G11"/>
  <c r="G37"/>
  <c r="G45"/>
  <c r="G51"/>
  <c r="G69"/>
  <c r="G5"/>
  <c r="G13"/>
  <c r="G17"/>
  <c r="G31"/>
  <c r="G16"/>
  <c r="G65"/>
  <c r="G32"/>
  <c r="G74"/>
  <c r="G62"/>
  <c r="G14"/>
  <c r="G43"/>
  <c r="G38"/>
  <c r="G44"/>
  <c r="G64"/>
  <c r="G68"/>
  <c r="G60"/>
  <c r="G40"/>
  <c r="G75"/>
  <c r="G73"/>
  <c r="G36"/>
  <c r="G34"/>
  <c r="G50"/>
  <c r="G46"/>
  <c r="G20"/>
  <c r="G39"/>
  <c r="G63"/>
  <c r="G33"/>
  <c r="G49"/>
  <c r="G70"/>
  <c r="G76"/>
  <c r="G71"/>
  <c r="G35"/>
  <c r="G12"/>
  <c r="G19"/>
  <c r="G10"/>
  <c r="G47"/>
  <c r="G15"/>
  <c r="G18"/>
  <c r="G61"/>
  <c r="T7"/>
  <c r="T66"/>
  <c r="T67"/>
  <c r="T8"/>
  <c r="G52"/>
  <c r="T5"/>
  <c r="U43" s="1"/>
  <c r="M17"/>
  <c r="M31"/>
  <c r="M36"/>
  <c r="M38"/>
  <c r="M73"/>
  <c r="M47"/>
  <c r="M34"/>
  <c r="M5"/>
  <c r="M49"/>
  <c r="M44"/>
  <c r="M68"/>
  <c r="M40"/>
  <c r="M19"/>
  <c r="M50"/>
  <c r="M12"/>
  <c r="M13"/>
  <c r="M46"/>
  <c r="E39"/>
  <c r="E5"/>
  <c r="E19"/>
  <c r="E61"/>
  <c r="E36"/>
  <c r="O46"/>
  <c r="X9" l="1"/>
  <c r="R24"/>
  <c r="R79"/>
  <c r="N24"/>
  <c r="N79"/>
  <c r="L24"/>
  <c r="L79"/>
  <c r="E25"/>
  <c r="D24"/>
  <c r="F24"/>
  <c r="J24"/>
  <c r="M60"/>
  <c r="M20"/>
  <c r="M11"/>
  <c r="M18"/>
  <c r="M64"/>
  <c r="M37"/>
  <c r="M48"/>
  <c r="M35"/>
  <c r="M69"/>
  <c r="M43"/>
  <c r="M76"/>
  <c r="M75"/>
  <c r="M16"/>
  <c r="M63"/>
  <c r="M74"/>
  <c r="M51"/>
  <c r="M45"/>
  <c r="E3"/>
  <c r="E44"/>
  <c r="E50"/>
  <c r="E48"/>
  <c r="E35"/>
  <c r="E14"/>
  <c r="E68"/>
  <c r="E16"/>
  <c r="E62"/>
  <c r="E34"/>
  <c r="E40"/>
  <c r="E69"/>
  <c r="E65"/>
  <c r="E46"/>
  <c r="E15"/>
  <c r="E43"/>
  <c r="E37"/>
  <c r="E18"/>
  <c r="E31"/>
  <c r="E74"/>
  <c r="E63"/>
  <c r="E32"/>
  <c r="E70"/>
  <c r="E12"/>
  <c r="E76"/>
  <c r="E10"/>
  <c r="E49"/>
  <c r="E47"/>
  <c r="E17"/>
  <c r="E64"/>
  <c r="E60"/>
  <c r="E6"/>
  <c r="E33"/>
  <c r="E71"/>
  <c r="E45"/>
  <c r="E13"/>
  <c r="E11"/>
  <c r="E73"/>
  <c r="E20"/>
  <c r="E75"/>
  <c r="E51"/>
  <c r="E38"/>
  <c r="V59"/>
  <c r="V72"/>
  <c r="W15"/>
  <c r="V8"/>
  <c r="X8" s="1"/>
  <c r="V7"/>
  <c r="X7" s="1"/>
  <c r="AD7"/>
  <c r="AD26" s="1"/>
  <c r="AD8"/>
  <c r="AD9"/>
  <c r="AD5"/>
  <c r="AE37" s="1"/>
  <c r="Z9"/>
  <c r="Z28" s="1"/>
  <c r="Z8"/>
  <c r="Z27" s="1"/>
  <c r="Z7"/>
  <c r="Z26" s="1"/>
  <c r="Z5"/>
  <c r="AA46" s="1"/>
  <c r="AB7"/>
  <c r="AB26" s="1"/>
  <c r="K6"/>
  <c r="K50"/>
  <c r="K36"/>
  <c r="K18"/>
  <c r="K64"/>
  <c r="K46"/>
  <c r="K68"/>
  <c r="K45"/>
  <c r="K69"/>
  <c r="K62"/>
  <c r="K34"/>
  <c r="K76"/>
  <c r="K32"/>
  <c r="K12"/>
  <c r="K5"/>
  <c r="K37"/>
  <c r="K17"/>
  <c r="K35"/>
  <c r="K19"/>
  <c r="K43"/>
  <c r="K75"/>
  <c r="K31"/>
  <c r="K73"/>
  <c r="K48"/>
  <c r="K60"/>
  <c r="M65"/>
  <c r="M33"/>
  <c r="M71"/>
  <c r="M39"/>
  <c r="M32"/>
  <c r="M70"/>
  <c r="M6"/>
  <c r="M15"/>
  <c r="M62"/>
  <c r="M10"/>
  <c r="M14"/>
  <c r="M61"/>
  <c r="T28"/>
  <c r="S6"/>
  <c r="K3"/>
  <c r="K38"/>
  <c r="K16"/>
  <c r="K63"/>
  <c r="K33"/>
  <c r="K13"/>
  <c r="K51"/>
  <c r="K39"/>
  <c r="K14"/>
  <c r="K15"/>
  <c r="K11"/>
  <c r="K74"/>
  <c r="K47"/>
  <c r="K65"/>
  <c r="K70"/>
  <c r="K44"/>
  <c r="K10"/>
  <c r="K71"/>
  <c r="K20"/>
  <c r="K49"/>
  <c r="K61"/>
  <c r="K40"/>
  <c r="G25"/>
  <c r="AB8"/>
  <c r="AB9"/>
  <c r="AB5"/>
  <c r="AC15" s="1"/>
  <c r="AD28"/>
  <c r="V28"/>
  <c r="T26"/>
  <c r="T27"/>
  <c r="E52"/>
  <c r="B5"/>
  <c r="B25"/>
  <c r="U11"/>
  <c r="T52"/>
  <c r="U52" s="1"/>
  <c r="O6"/>
  <c r="U65"/>
  <c r="O60"/>
  <c r="U49"/>
  <c r="U19"/>
  <c r="U35"/>
  <c r="W12"/>
  <c r="U39"/>
  <c r="U74"/>
  <c r="U14"/>
  <c r="U37"/>
  <c r="U69"/>
  <c r="U50"/>
  <c r="U60"/>
  <c r="U51"/>
  <c r="U44"/>
  <c r="U45"/>
  <c r="U12"/>
  <c r="U16"/>
  <c r="U63"/>
  <c r="U5"/>
  <c r="U61"/>
  <c r="U38"/>
  <c r="U68"/>
  <c r="U10"/>
  <c r="U3"/>
  <c r="U47"/>
  <c r="U70"/>
  <c r="U48"/>
  <c r="U76"/>
  <c r="U6"/>
  <c r="U34"/>
  <c r="U18"/>
  <c r="U17"/>
  <c r="U20"/>
  <c r="U62"/>
  <c r="U15"/>
  <c r="U13"/>
  <c r="U36"/>
  <c r="U75"/>
  <c r="U31"/>
  <c r="U71"/>
  <c r="U46"/>
  <c r="U64"/>
  <c r="U32"/>
  <c r="U33"/>
  <c r="U73"/>
  <c r="U40"/>
  <c r="W71"/>
  <c r="O76"/>
  <c r="O68"/>
  <c r="O40"/>
  <c r="O19"/>
  <c r="O11"/>
  <c r="O62"/>
  <c r="O15"/>
  <c r="O37"/>
  <c r="O16"/>
  <c r="O48"/>
  <c r="O49"/>
  <c r="O10"/>
  <c r="O50"/>
  <c r="O43"/>
  <c r="O20"/>
  <c r="O12"/>
  <c r="O36"/>
  <c r="O63"/>
  <c r="O74"/>
  <c r="O17"/>
  <c r="O39"/>
  <c r="O69"/>
  <c r="O51"/>
  <c r="O44"/>
  <c r="O31"/>
  <c r="O13"/>
  <c r="O71"/>
  <c r="O33"/>
  <c r="O47"/>
  <c r="O5"/>
  <c r="O64"/>
  <c r="O75"/>
  <c r="O70"/>
  <c r="O61"/>
  <c r="O45"/>
  <c r="O32"/>
  <c r="O14"/>
  <c r="O73"/>
  <c r="O34"/>
  <c r="O38"/>
  <c r="O65"/>
  <c r="O18"/>
  <c r="O3"/>
  <c r="O35"/>
  <c r="O52"/>
  <c r="R23" l="1"/>
  <c r="R77" s="1"/>
  <c r="R78" s="1"/>
  <c r="N23"/>
  <c r="N77" s="1"/>
  <c r="N78" s="1"/>
  <c r="L23"/>
  <c r="L77" s="1"/>
  <c r="L78" s="1"/>
  <c r="J23"/>
  <c r="J77" s="1"/>
  <c r="J78" s="1"/>
  <c r="F23"/>
  <c r="F77" s="1"/>
  <c r="F78" s="1"/>
  <c r="D23"/>
  <c r="D77" s="1"/>
  <c r="D78" s="1"/>
  <c r="AF26"/>
  <c r="C25"/>
  <c r="V27"/>
  <c r="V26"/>
  <c r="W68"/>
  <c r="W31"/>
  <c r="W11"/>
  <c r="W69"/>
  <c r="W47"/>
  <c r="W17"/>
  <c r="W39"/>
  <c r="AE48"/>
  <c r="E24"/>
  <c r="AA52"/>
  <c r="W40"/>
  <c r="W19"/>
  <c r="AA64"/>
  <c r="AA69"/>
  <c r="AA13"/>
  <c r="AC63"/>
  <c r="AC70"/>
  <c r="AE18"/>
  <c r="AA31"/>
  <c r="AA71"/>
  <c r="AA49"/>
  <c r="AA37"/>
  <c r="E79"/>
  <c r="AA10"/>
  <c r="AA51"/>
  <c r="AA74"/>
  <c r="AA40"/>
  <c r="AA44"/>
  <c r="AA65"/>
  <c r="AA17"/>
  <c r="AA47"/>
  <c r="AC20"/>
  <c r="AC75"/>
  <c r="W20"/>
  <c r="W73"/>
  <c r="W46"/>
  <c r="W32"/>
  <c r="W76"/>
  <c r="W50"/>
  <c r="W13"/>
  <c r="W34"/>
  <c r="W74"/>
  <c r="V52"/>
  <c r="W52" s="1"/>
  <c r="W65"/>
  <c r="W5"/>
  <c r="W33"/>
  <c r="W38"/>
  <c r="W49"/>
  <c r="W10"/>
  <c r="W51"/>
  <c r="W37"/>
  <c r="W45"/>
  <c r="W61"/>
  <c r="W63"/>
  <c r="W70"/>
  <c r="W14"/>
  <c r="W18"/>
  <c r="W35"/>
  <c r="W36"/>
  <c r="W43"/>
  <c r="W6"/>
  <c r="W64"/>
  <c r="W60"/>
  <c r="W48"/>
  <c r="W16"/>
  <c r="W75"/>
  <c r="W44"/>
  <c r="W62"/>
  <c r="AE44"/>
  <c r="AE45"/>
  <c r="AE43"/>
  <c r="AE17"/>
  <c r="AE52"/>
  <c r="AE16"/>
  <c r="AE38"/>
  <c r="AE36"/>
  <c r="AD27"/>
  <c r="AE50"/>
  <c r="AE51"/>
  <c r="AE69"/>
  <c r="AE6"/>
  <c r="AE35"/>
  <c r="AE32"/>
  <c r="AE60"/>
  <c r="AE31"/>
  <c r="AE65"/>
  <c r="AE20"/>
  <c r="AE33"/>
  <c r="AE61"/>
  <c r="AE34"/>
  <c r="AE12"/>
  <c r="AE10"/>
  <c r="AE74"/>
  <c r="AE46"/>
  <c r="AE70"/>
  <c r="AE73"/>
  <c r="AE15"/>
  <c r="AE5"/>
  <c r="AE11"/>
  <c r="AE47"/>
  <c r="AE76"/>
  <c r="AE19"/>
  <c r="AE40"/>
  <c r="AE14"/>
  <c r="AE63"/>
  <c r="AE13"/>
  <c r="AE62"/>
  <c r="AE71"/>
  <c r="AE64"/>
  <c r="AE39"/>
  <c r="AE3"/>
  <c r="AE49"/>
  <c r="AE68"/>
  <c r="AE75"/>
  <c r="Z25"/>
  <c r="AA61"/>
  <c r="AA19"/>
  <c r="AA45"/>
  <c r="AA11"/>
  <c r="AA38"/>
  <c r="AA34"/>
  <c r="AA70"/>
  <c r="AA6"/>
  <c r="AA3"/>
  <c r="AA43"/>
  <c r="AA18"/>
  <c r="AA75"/>
  <c r="AA50"/>
  <c r="AA5"/>
  <c r="AA73"/>
  <c r="AA33"/>
  <c r="AA35"/>
  <c r="AA20"/>
  <c r="AA36"/>
  <c r="AA60"/>
  <c r="AA14"/>
  <c r="AA12"/>
  <c r="AA76"/>
  <c r="AA39"/>
  <c r="AA32"/>
  <c r="AA68"/>
  <c r="AA48"/>
  <c r="AA16"/>
  <c r="AA63"/>
  <c r="AA15"/>
  <c r="AA62"/>
  <c r="AC14"/>
  <c r="AC43"/>
  <c r="AC37"/>
  <c r="M52"/>
  <c r="S52"/>
  <c r="S3"/>
  <c r="S69"/>
  <c r="S11"/>
  <c r="S20"/>
  <c r="S12"/>
  <c r="S68"/>
  <c r="S5"/>
  <c r="S51"/>
  <c r="S35"/>
  <c r="S43"/>
  <c r="S19"/>
  <c r="S15"/>
  <c r="S34"/>
  <c r="S73"/>
  <c r="S47"/>
  <c r="S71"/>
  <c r="S50"/>
  <c r="S64"/>
  <c r="S62"/>
  <c r="S75"/>
  <c r="S46"/>
  <c r="S40"/>
  <c r="S61"/>
  <c r="S33"/>
  <c r="S39"/>
  <c r="S74"/>
  <c r="S48"/>
  <c r="S44"/>
  <c r="S76"/>
  <c r="S32"/>
  <c r="S13"/>
  <c r="S70"/>
  <c r="S17"/>
  <c r="S36"/>
  <c r="S49"/>
  <c r="S38"/>
  <c r="S10"/>
  <c r="S37"/>
  <c r="S14"/>
  <c r="S45"/>
  <c r="S16"/>
  <c r="S63"/>
  <c r="S18"/>
  <c r="S60"/>
  <c r="S65"/>
  <c r="S31"/>
  <c r="K52"/>
  <c r="T25"/>
  <c r="O25"/>
  <c r="G24"/>
  <c r="G79"/>
  <c r="AB27"/>
  <c r="AC18"/>
  <c r="AC61"/>
  <c r="AC36"/>
  <c r="AC6"/>
  <c r="AC35"/>
  <c r="AC76"/>
  <c r="AC12"/>
  <c r="AC69"/>
  <c r="AC17"/>
  <c r="AC52"/>
  <c r="AC46"/>
  <c r="AC60"/>
  <c r="AC47"/>
  <c r="AC5"/>
  <c r="AC10"/>
  <c r="AC32"/>
  <c r="AC33"/>
  <c r="AC31"/>
  <c r="AC49"/>
  <c r="AC11"/>
  <c r="AC71"/>
  <c r="AC3"/>
  <c r="AC65"/>
  <c r="AC19"/>
  <c r="AC48"/>
  <c r="AC38"/>
  <c r="AC64"/>
  <c r="AC50"/>
  <c r="AC39"/>
  <c r="AC51"/>
  <c r="AC62"/>
  <c r="AB28"/>
  <c r="AF28" s="1"/>
  <c r="AC68"/>
  <c r="AC44"/>
  <c r="AC16"/>
  <c r="AC73"/>
  <c r="AC13"/>
  <c r="AC34"/>
  <c r="AC40"/>
  <c r="AC45"/>
  <c r="AC74"/>
  <c r="B24"/>
  <c r="AF27" l="1"/>
  <c r="E23"/>
  <c r="V25"/>
  <c r="V24" s="1"/>
  <c r="V23" s="1"/>
  <c r="U25"/>
  <c r="T79"/>
  <c r="U79" s="1"/>
  <c r="AA25"/>
  <c r="Z79"/>
  <c r="AA79" s="1"/>
  <c r="Z24"/>
  <c r="Z23" s="1"/>
  <c r="AD25"/>
  <c r="G23"/>
  <c r="E77"/>
  <c r="T24"/>
  <c r="T23" s="1"/>
  <c r="T77" s="1"/>
  <c r="T78" s="1"/>
  <c r="O79"/>
  <c r="AB25"/>
  <c r="AB79" s="1"/>
  <c r="W25" l="1"/>
  <c r="V79"/>
  <c r="W79" s="1"/>
  <c r="AE25"/>
  <c r="AD79"/>
  <c r="AE79" s="1"/>
  <c r="W24"/>
  <c r="U24"/>
  <c r="AA24"/>
  <c r="AA23"/>
  <c r="E78"/>
  <c r="AD24"/>
  <c r="G77"/>
  <c r="M25"/>
  <c r="M79"/>
  <c r="S79"/>
  <c r="S25"/>
  <c r="K25"/>
  <c r="K79"/>
  <c r="O24"/>
  <c r="O23"/>
  <c r="AC25"/>
  <c r="AC79"/>
  <c r="AB24"/>
  <c r="AB23" s="1"/>
  <c r="W23"/>
  <c r="V77"/>
  <c r="O77"/>
  <c r="O78"/>
  <c r="AE24" l="1"/>
  <c r="AD23"/>
  <c r="AE23" s="1"/>
  <c r="Z77"/>
  <c r="AA77" s="1"/>
  <c r="G78"/>
  <c r="M24"/>
  <c r="S24"/>
  <c r="K24"/>
  <c r="AC24"/>
  <c r="W77"/>
  <c r="V78"/>
  <c r="W78" s="1"/>
  <c r="Z78" l="1"/>
  <c r="AA78" s="1"/>
  <c r="AD77"/>
  <c r="AE77" s="1"/>
  <c r="M23"/>
  <c r="S23"/>
  <c r="K23"/>
  <c r="AC23"/>
  <c r="AB77"/>
  <c r="AD78" l="1"/>
  <c r="AE78" s="1"/>
  <c r="M77"/>
  <c r="M78"/>
  <c r="S77"/>
  <c r="S78"/>
  <c r="K77"/>
  <c r="K78"/>
  <c r="AC77"/>
  <c r="AB78"/>
  <c r="AC78" s="1"/>
  <c r="C29" l="1"/>
  <c r="AF84"/>
  <c r="AF76"/>
  <c r="H76"/>
  <c r="C30"/>
  <c r="AF83"/>
  <c r="P76"/>
  <c r="X76"/>
  <c r="AF68"/>
  <c r="X54"/>
  <c r="P85"/>
  <c r="P55"/>
  <c r="P66"/>
  <c r="H61"/>
  <c r="H55"/>
  <c r="H57"/>
  <c r="H59"/>
  <c r="P65"/>
  <c r="P40"/>
  <c r="H82"/>
  <c r="P56"/>
  <c r="P86"/>
  <c r="X64"/>
  <c r="X40"/>
  <c r="X59"/>
  <c r="X68"/>
  <c r="AF87"/>
  <c r="AF88"/>
  <c r="X82"/>
  <c r="H40"/>
  <c r="AF63"/>
  <c r="X56"/>
  <c r="AF56"/>
  <c r="X88"/>
  <c r="X83"/>
  <c r="AF62"/>
  <c r="AF60" s="1"/>
  <c r="X85"/>
  <c r="X86"/>
  <c r="H38"/>
  <c r="H88"/>
  <c r="X87"/>
  <c r="P57"/>
  <c r="B46"/>
  <c r="X61"/>
  <c r="X53"/>
  <c r="P54"/>
  <c r="X55"/>
  <c r="X57"/>
  <c r="P61"/>
  <c r="AF85"/>
  <c r="H86"/>
  <c r="P84"/>
  <c r="P82"/>
  <c r="P83"/>
  <c r="H54"/>
  <c r="P64"/>
  <c r="AF86"/>
  <c r="P38"/>
  <c r="H83"/>
  <c r="H65"/>
  <c r="H84"/>
  <c r="X63"/>
  <c r="X65"/>
  <c r="H56"/>
  <c r="H85"/>
  <c r="P88"/>
  <c r="H87"/>
  <c r="AF54"/>
  <c r="AF52" s="1"/>
  <c r="H63"/>
  <c r="H7"/>
  <c r="AF57"/>
  <c r="H64"/>
  <c r="H66"/>
  <c r="AF66"/>
  <c r="H68"/>
  <c r="P63"/>
  <c r="P59"/>
  <c r="AF82"/>
  <c r="X84"/>
  <c r="P87"/>
  <c r="X3"/>
  <c r="AF3"/>
  <c r="P7"/>
  <c r="AF7"/>
  <c r="H8"/>
  <c r="P8"/>
  <c r="AF8"/>
  <c r="H9"/>
  <c r="P9"/>
  <c r="AF9"/>
  <c r="H10"/>
  <c r="P10"/>
  <c r="X10"/>
  <c r="AF10"/>
  <c r="H11"/>
  <c r="P11"/>
  <c r="AF11"/>
  <c r="H12"/>
  <c r="P12"/>
  <c r="X12"/>
  <c r="AF12"/>
  <c r="H14"/>
  <c r="P14"/>
  <c r="X14"/>
  <c r="AF14"/>
  <c r="H15"/>
  <c r="P15"/>
  <c r="X15"/>
  <c r="AF15"/>
  <c r="H16"/>
  <c r="P16"/>
  <c r="X16"/>
  <c r="AF16"/>
  <c r="H17"/>
  <c r="P17"/>
  <c r="X17"/>
  <c r="AF17"/>
  <c r="H18"/>
  <c r="P18"/>
  <c r="X18"/>
  <c r="AF18"/>
  <c r="H19"/>
  <c r="P19"/>
  <c r="X19"/>
  <c r="AF19"/>
  <c r="H20"/>
  <c r="P20"/>
  <c r="X20"/>
  <c r="AF20"/>
  <c r="H26"/>
  <c r="X26"/>
  <c r="H27"/>
  <c r="P27"/>
  <c r="X27"/>
  <c r="P28"/>
  <c r="X28"/>
  <c r="H29"/>
  <c r="P29"/>
  <c r="X29"/>
  <c r="AF29"/>
  <c r="H30"/>
  <c r="P30"/>
  <c r="X30"/>
  <c r="AF30"/>
  <c r="H31"/>
  <c r="P31"/>
  <c r="X31"/>
  <c r="AF31"/>
  <c r="H32"/>
  <c r="P32"/>
  <c r="X32"/>
  <c r="AF32"/>
  <c r="P33"/>
  <c r="X33"/>
  <c r="AF33"/>
  <c r="H34"/>
  <c r="P34"/>
  <c r="X34"/>
  <c r="AF34"/>
  <c r="AF40"/>
  <c r="H3"/>
  <c r="P3"/>
  <c r="AF37"/>
  <c r="H39"/>
  <c r="P39"/>
  <c r="X39"/>
  <c r="AF39"/>
  <c r="H43"/>
  <c r="P43"/>
  <c r="X43"/>
  <c r="H44"/>
  <c r="P44"/>
  <c r="X44"/>
  <c r="AF44"/>
  <c r="H45"/>
  <c r="P45"/>
  <c r="X45"/>
  <c r="H47"/>
  <c r="P47"/>
  <c r="X47"/>
  <c r="H48"/>
  <c r="P48"/>
  <c r="X48"/>
  <c r="H49"/>
  <c r="P49"/>
  <c r="X49"/>
  <c r="H50"/>
  <c r="P50"/>
  <c r="X50"/>
  <c r="H51"/>
  <c r="P51"/>
  <c r="X51"/>
  <c r="H53"/>
  <c r="P53"/>
  <c r="B60"/>
  <c r="H58"/>
  <c r="P58"/>
  <c r="X58"/>
  <c r="AF58"/>
  <c r="H67"/>
  <c r="P67"/>
  <c r="AF67"/>
  <c r="P69"/>
  <c r="X69"/>
  <c r="AF69"/>
  <c r="H70"/>
  <c r="P70"/>
  <c r="X70"/>
  <c r="AF70"/>
  <c r="H71"/>
  <c r="P71"/>
  <c r="X71"/>
  <c r="AF71"/>
  <c r="H72"/>
  <c r="P72"/>
  <c r="X72"/>
  <c r="AF72"/>
  <c r="H73"/>
  <c r="P73"/>
  <c r="X73"/>
  <c r="AF73"/>
  <c r="H74"/>
  <c r="P74"/>
  <c r="X74"/>
  <c r="AF74"/>
  <c r="H75"/>
  <c r="P75"/>
  <c r="X75"/>
  <c r="AF75"/>
  <c r="AF35" l="1"/>
  <c r="X13"/>
  <c r="X6" s="1"/>
  <c r="X5" s="1"/>
  <c r="Y3" s="1"/>
  <c r="B79"/>
  <c r="B23"/>
  <c r="AH84"/>
  <c r="Q27"/>
  <c r="I27"/>
  <c r="Y27"/>
  <c r="AG27"/>
  <c r="I29"/>
  <c r="AH76"/>
  <c r="Y29"/>
  <c r="Q29"/>
  <c r="AG29"/>
  <c r="AG26"/>
  <c r="Q30"/>
  <c r="Q28"/>
  <c r="I26"/>
  <c r="Y30"/>
  <c r="Y28"/>
  <c r="I30"/>
  <c r="AG30"/>
  <c r="AG28"/>
  <c r="Y26"/>
  <c r="AH61"/>
  <c r="AH54"/>
  <c r="AH86"/>
  <c r="AH74"/>
  <c r="AH72"/>
  <c r="AH70"/>
  <c r="AH55"/>
  <c r="AH88"/>
  <c r="AH59"/>
  <c r="AH82"/>
  <c r="AH85"/>
  <c r="AH56"/>
  <c r="C3"/>
  <c r="AH57"/>
  <c r="AH83"/>
  <c r="AH45"/>
  <c r="AH87"/>
  <c r="AH63"/>
  <c r="AH65"/>
  <c r="AH51"/>
  <c r="AH64"/>
  <c r="AH75"/>
  <c r="AH73"/>
  <c r="AH71"/>
  <c r="AH58"/>
  <c r="AH50"/>
  <c r="AH49"/>
  <c r="AH48"/>
  <c r="AH43"/>
  <c r="AH39"/>
  <c r="AH3"/>
  <c r="AH34"/>
  <c r="AH32"/>
  <c r="AH31"/>
  <c r="AH30"/>
  <c r="AH29"/>
  <c r="AH27"/>
  <c r="X25"/>
  <c r="AH20"/>
  <c r="AH19"/>
  <c r="AH18"/>
  <c r="AH17"/>
  <c r="AH16"/>
  <c r="AH15"/>
  <c r="AH14"/>
  <c r="H13"/>
  <c r="AH12"/>
  <c r="AH11"/>
  <c r="AH10"/>
  <c r="AH9"/>
  <c r="AH8"/>
  <c r="H6"/>
  <c r="AF6"/>
  <c r="P6"/>
  <c r="P52"/>
  <c r="P46"/>
  <c r="AF25"/>
  <c r="AF13"/>
  <c r="P13"/>
  <c r="AH7"/>
  <c r="AH40"/>
  <c r="AH53"/>
  <c r="H52"/>
  <c r="X46"/>
  <c r="AH47"/>
  <c r="H46"/>
  <c r="AH44"/>
  <c r="X52"/>
  <c r="B77" l="1"/>
  <c r="B78" s="1"/>
  <c r="AF79"/>
  <c r="C69"/>
  <c r="AE56"/>
  <c r="AC57"/>
  <c r="AA56"/>
  <c r="U56"/>
  <c r="S57"/>
  <c r="O56"/>
  <c r="K56"/>
  <c r="G57"/>
  <c r="AC56"/>
  <c r="O54"/>
  <c r="E57"/>
  <c r="AE57"/>
  <c r="AA57"/>
  <c r="W56"/>
  <c r="U57"/>
  <c r="O57"/>
  <c r="M56"/>
  <c r="K57"/>
  <c r="E54"/>
  <c r="AA54"/>
  <c r="M54"/>
  <c r="W57"/>
  <c r="M57"/>
  <c r="AC54"/>
  <c r="S54"/>
  <c r="G54"/>
  <c r="AE54"/>
  <c r="U54"/>
  <c r="K54"/>
  <c r="E56"/>
  <c r="W54"/>
  <c r="S56"/>
  <c r="G56"/>
  <c r="AI27"/>
  <c r="AG25"/>
  <c r="Y25"/>
  <c r="AI29"/>
  <c r="AI30"/>
  <c r="C73"/>
  <c r="C52"/>
  <c r="C34"/>
  <c r="C19"/>
  <c r="C11"/>
  <c r="C74"/>
  <c r="C46"/>
  <c r="C20"/>
  <c r="C12"/>
  <c r="C47"/>
  <c r="C38"/>
  <c r="C13"/>
  <c r="C5"/>
  <c r="C75"/>
  <c r="C68"/>
  <c r="C60"/>
  <c r="C54"/>
  <c r="C70"/>
  <c r="C63"/>
  <c r="C57"/>
  <c r="C43"/>
  <c r="C31"/>
  <c r="C16"/>
  <c r="C56"/>
  <c r="C40"/>
  <c r="C33"/>
  <c r="C61"/>
  <c r="C71"/>
  <c r="C44"/>
  <c r="C32"/>
  <c r="C10"/>
  <c r="C45"/>
  <c r="C48"/>
  <c r="C76"/>
  <c r="C62"/>
  <c r="C15"/>
  <c r="C64"/>
  <c r="C50"/>
  <c r="C17"/>
  <c r="C65"/>
  <c r="C51"/>
  <c r="C18"/>
  <c r="C39"/>
  <c r="C24"/>
  <c r="C14"/>
  <c r="C49"/>
  <c r="C6"/>
  <c r="AH46"/>
  <c r="AH6"/>
  <c r="AF24"/>
  <c r="AF23" s="1"/>
  <c r="P5"/>
  <c r="AF5"/>
  <c r="H5"/>
  <c r="AH13"/>
  <c r="AH52"/>
  <c r="X24"/>
  <c r="I6" l="1"/>
  <c r="AG35"/>
  <c r="Q13"/>
  <c r="Q46"/>
  <c r="Y13"/>
  <c r="Q52"/>
  <c r="Y5"/>
  <c r="Y45"/>
  <c r="Y61"/>
  <c r="Y16"/>
  <c r="Y53"/>
  <c r="Y68"/>
  <c r="Y20"/>
  <c r="Y19"/>
  <c r="Y69"/>
  <c r="Y33"/>
  <c r="Y64"/>
  <c r="Y50"/>
  <c r="Y70"/>
  <c r="Y43"/>
  <c r="Y57"/>
  <c r="Y11"/>
  <c r="Y40"/>
  <c r="Y14"/>
  <c r="Y15"/>
  <c r="Y12"/>
  <c r="Y51"/>
  <c r="Y56"/>
  <c r="Y71"/>
  <c r="Y47"/>
  <c r="Y63"/>
  <c r="Y72"/>
  <c r="Y65"/>
  <c r="Y49"/>
  <c r="Y39"/>
  <c r="Y32"/>
  <c r="Y9"/>
  <c r="Y8"/>
  <c r="Y59"/>
  <c r="Y76"/>
  <c r="Y34"/>
  <c r="Y73"/>
  <c r="Y58"/>
  <c r="Y74"/>
  <c r="Y7"/>
  <c r="Y44"/>
  <c r="Y75"/>
  <c r="Y55"/>
  <c r="Y10"/>
  <c r="Y54"/>
  <c r="Y18"/>
  <c r="Y17"/>
  <c r="Y31"/>
  <c r="Y48"/>
  <c r="AG46"/>
  <c r="AG79"/>
  <c r="AG60"/>
  <c r="AG52"/>
  <c r="Y52"/>
  <c r="Y6"/>
  <c r="AG24"/>
  <c r="Y46"/>
  <c r="AG5"/>
  <c r="AG55"/>
  <c r="AG18"/>
  <c r="AG38"/>
  <c r="AG49"/>
  <c r="AG48"/>
  <c r="AG37"/>
  <c r="AG32"/>
  <c r="AG31"/>
  <c r="AG66"/>
  <c r="AG14"/>
  <c r="AG34"/>
  <c r="AG16"/>
  <c r="AG40"/>
  <c r="AG43"/>
  <c r="AG20"/>
  <c r="AG44"/>
  <c r="AG62"/>
  <c r="AG47"/>
  <c r="AG76"/>
  <c r="AG36"/>
  <c r="AG45"/>
  <c r="AG70"/>
  <c r="AG58"/>
  <c r="AG51"/>
  <c r="AG64"/>
  <c r="AG8"/>
  <c r="AG67"/>
  <c r="AG50"/>
  <c r="AG72"/>
  <c r="AG68"/>
  <c r="AG39"/>
  <c r="AG17"/>
  <c r="AG33"/>
  <c r="AG63"/>
  <c r="AG7"/>
  <c r="AG69"/>
  <c r="AG10"/>
  <c r="AG73"/>
  <c r="AG53"/>
  <c r="AG65"/>
  <c r="AG54"/>
  <c r="AG71"/>
  <c r="AG74"/>
  <c r="AG9"/>
  <c r="AG56"/>
  <c r="AG75"/>
  <c r="AG61"/>
  <c r="AG12"/>
  <c r="AG3"/>
  <c r="AG57"/>
  <c r="AG11"/>
  <c r="AG15"/>
  <c r="AG59"/>
  <c r="AG19"/>
  <c r="AG13"/>
  <c r="AG6"/>
  <c r="Q5"/>
  <c r="Q71"/>
  <c r="Q34"/>
  <c r="Q17"/>
  <c r="Q31"/>
  <c r="Q3"/>
  <c r="Q16"/>
  <c r="Q61"/>
  <c r="Q73"/>
  <c r="Q43"/>
  <c r="Q38"/>
  <c r="Q54"/>
  <c r="Q39"/>
  <c r="Q7"/>
  <c r="Q63"/>
  <c r="Q67"/>
  <c r="Q69"/>
  <c r="Q59"/>
  <c r="Q74"/>
  <c r="Q15"/>
  <c r="Q19"/>
  <c r="Q75"/>
  <c r="Q32"/>
  <c r="Q45"/>
  <c r="Q64"/>
  <c r="Q58"/>
  <c r="Q44"/>
  <c r="Q9"/>
  <c r="Q56"/>
  <c r="Q48"/>
  <c r="Q14"/>
  <c r="Q57"/>
  <c r="Q70"/>
  <c r="Q53"/>
  <c r="Q18"/>
  <c r="Q33"/>
  <c r="Q47"/>
  <c r="Q65"/>
  <c r="Q55"/>
  <c r="Q76"/>
  <c r="Q11"/>
  <c r="Q49"/>
  <c r="Q66"/>
  <c r="Q50"/>
  <c r="Q72"/>
  <c r="Q8"/>
  <c r="Q51"/>
  <c r="Q12"/>
  <c r="Q10"/>
  <c r="Q40"/>
  <c r="Q20"/>
  <c r="Y24"/>
  <c r="Q6"/>
  <c r="I75"/>
  <c r="I68"/>
  <c r="I54"/>
  <c r="I47"/>
  <c r="I38"/>
  <c r="I20"/>
  <c r="I3"/>
  <c r="I61"/>
  <c r="I55"/>
  <c r="I48"/>
  <c r="I39"/>
  <c r="I13"/>
  <c r="I5"/>
  <c r="I56"/>
  <c r="I49"/>
  <c r="I40"/>
  <c r="I14"/>
  <c r="I72"/>
  <c r="I65"/>
  <c r="I51"/>
  <c r="I45"/>
  <c r="I17"/>
  <c r="I76"/>
  <c r="I64"/>
  <c r="I50"/>
  <c r="I16"/>
  <c r="I44"/>
  <c r="I66"/>
  <c r="I52"/>
  <c r="I18"/>
  <c r="I67"/>
  <c r="I53"/>
  <c r="I19"/>
  <c r="I70"/>
  <c r="I57"/>
  <c r="I43"/>
  <c r="I31"/>
  <c r="I71"/>
  <c r="I32"/>
  <c r="I73"/>
  <c r="I58"/>
  <c r="I34"/>
  <c r="I74"/>
  <c r="I59"/>
  <c r="I46"/>
  <c r="I63"/>
  <c r="I15"/>
  <c r="I12"/>
  <c r="I9"/>
  <c r="I11"/>
  <c r="I7"/>
  <c r="I8"/>
  <c r="I10"/>
  <c r="AG23"/>
  <c r="AH5"/>
  <c r="AI61" l="1"/>
  <c r="AI55"/>
  <c r="AI48"/>
  <c r="AI39"/>
  <c r="AI20"/>
  <c r="AI56"/>
  <c r="AI49"/>
  <c r="AI40"/>
  <c r="AI3"/>
  <c r="AI71"/>
  <c r="AI64"/>
  <c r="AI50"/>
  <c r="AI44"/>
  <c r="AI31"/>
  <c r="AI15"/>
  <c r="AI70"/>
  <c r="AI63"/>
  <c r="AI57"/>
  <c r="AI43"/>
  <c r="AI14"/>
  <c r="AI5"/>
  <c r="AI73"/>
  <c r="AI58"/>
  <c r="AI52"/>
  <c r="AI17"/>
  <c r="AI74"/>
  <c r="AI59"/>
  <c r="AI53"/>
  <c r="AI46"/>
  <c r="AI34"/>
  <c r="AI18"/>
  <c r="AI51"/>
  <c r="AI16"/>
  <c r="AI65"/>
  <c r="AI54"/>
  <c r="AI19"/>
  <c r="AI32"/>
  <c r="AI72"/>
  <c r="AI45"/>
  <c r="AI75"/>
  <c r="AI47"/>
  <c r="AI76"/>
  <c r="AI12"/>
  <c r="AI10"/>
  <c r="AI7"/>
  <c r="AI9"/>
  <c r="AI11"/>
  <c r="AI8"/>
  <c r="AI6"/>
  <c r="AF77"/>
  <c r="AG77" s="1"/>
  <c r="AI13" l="1"/>
  <c r="AF78"/>
  <c r="AG78" s="1"/>
  <c r="H33" l="1"/>
  <c r="I33" s="1"/>
  <c r="H28"/>
  <c r="I28" s="1"/>
  <c r="AH33" l="1"/>
  <c r="AH28"/>
  <c r="H25"/>
  <c r="AI28" l="1"/>
  <c r="AI33"/>
  <c r="I25"/>
  <c r="H24"/>
  <c r="I24" l="1"/>
  <c r="P68"/>
  <c r="Q68" s="1"/>
  <c r="AH68" l="1"/>
  <c r="AI68" l="1"/>
  <c r="P26" l="1"/>
  <c r="P25" l="1"/>
  <c r="Q26"/>
  <c r="AH26"/>
  <c r="Q25" l="1"/>
  <c r="AI26"/>
  <c r="AH25"/>
  <c r="P24"/>
  <c r="Q24" l="1"/>
  <c r="AI25"/>
  <c r="AH24"/>
  <c r="AI24" l="1"/>
  <c r="X38" l="1"/>
  <c r="Y38" s="1"/>
  <c r="AH38" l="1"/>
  <c r="AI38" l="1"/>
  <c r="X37" l="1"/>
  <c r="Y37" s="1"/>
  <c r="X36"/>
  <c r="P37"/>
  <c r="Q37" s="1"/>
  <c r="P36"/>
  <c r="H37"/>
  <c r="C37"/>
  <c r="H36"/>
  <c r="C36"/>
  <c r="Y36" l="1"/>
  <c r="X35"/>
  <c r="X79" s="1"/>
  <c r="P35"/>
  <c r="Q36"/>
  <c r="AH37"/>
  <c r="AI37" s="1"/>
  <c r="I37"/>
  <c r="AH36"/>
  <c r="H35"/>
  <c r="I36"/>
  <c r="C35"/>
  <c r="P79" l="1"/>
  <c r="Q79" s="1"/>
  <c r="Y35"/>
  <c r="Y79"/>
  <c r="Q35"/>
  <c r="AI36"/>
  <c r="AH35"/>
  <c r="I35"/>
  <c r="AI35" l="1"/>
  <c r="P62" l="1"/>
  <c r="H62"/>
  <c r="X62" l="1"/>
  <c r="AH62" s="1"/>
  <c r="P60"/>
  <c r="P23" s="1"/>
  <c r="Q62"/>
  <c r="H60"/>
  <c r="I62"/>
  <c r="X60" l="1"/>
  <c r="Y62"/>
  <c r="Q60"/>
  <c r="AH60"/>
  <c r="AI62"/>
  <c r="I60"/>
  <c r="Y60" l="1"/>
  <c r="P77"/>
  <c r="Q23"/>
  <c r="AI60"/>
  <c r="P78" l="1"/>
  <c r="Q78" s="1"/>
  <c r="Q77"/>
  <c r="X66" l="1"/>
  <c r="X67"/>
  <c r="AH66" l="1"/>
  <c r="AI66" s="1"/>
  <c r="X23"/>
  <c r="Y23" s="1"/>
  <c r="Y66"/>
  <c r="U77"/>
  <c r="U78"/>
  <c r="U23"/>
  <c r="Y67"/>
  <c r="AH67"/>
  <c r="AI67" l="1"/>
  <c r="X77"/>
  <c r="X78" s="1"/>
  <c r="Y78" s="1"/>
  <c r="Y77" l="1"/>
  <c r="C79" l="1"/>
  <c r="H69"/>
  <c r="AH69" l="1"/>
  <c r="AI69" s="1"/>
  <c r="H79"/>
  <c r="I79" s="1"/>
  <c r="H23"/>
  <c r="C77"/>
  <c r="C78"/>
  <c r="I69"/>
  <c r="C23"/>
  <c r="AH79" l="1"/>
  <c r="AI79" s="1"/>
  <c r="AH23"/>
  <c r="AI23" s="1"/>
  <c r="H77"/>
  <c r="I23"/>
  <c r="AH77" l="1"/>
  <c r="AH78" s="1"/>
  <c r="AI78" s="1"/>
  <c r="I77"/>
  <c r="H78"/>
  <c r="I78" s="1"/>
  <c r="AI77" l="1"/>
</calcChain>
</file>

<file path=xl/sharedStrings.xml><?xml version="1.0" encoding="utf-8"?>
<sst xmlns="http://schemas.openxmlformats.org/spreadsheetml/2006/main" count="208" uniqueCount="102">
  <si>
    <t>Jan</t>
  </si>
  <si>
    <t>Febr</t>
  </si>
  <si>
    <t>March</t>
  </si>
  <si>
    <t>1Q</t>
  </si>
  <si>
    <t>Apr</t>
  </si>
  <si>
    <t>May</t>
  </si>
  <si>
    <t>June</t>
  </si>
  <si>
    <t>2Q</t>
  </si>
  <si>
    <t>July</t>
  </si>
  <si>
    <t>3Q</t>
  </si>
  <si>
    <t>4Q</t>
  </si>
  <si>
    <t>EBITDA</t>
  </si>
  <si>
    <t>IT</t>
  </si>
  <si>
    <t>Total 2017</t>
  </si>
  <si>
    <t xml:space="preserve">Obrat vč. DPH </t>
  </si>
  <si>
    <t>OBRAT BEZ DPH</t>
  </si>
  <si>
    <t>Obrat z restaurace</t>
  </si>
  <si>
    <t>Alkoholické nápoje</t>
  </si>
  <si>
    <t>Nealkoholické nápoje</t>
  </si>
  <si>
    <t>Jídlo</t>
  </si>
  <si>
    <t>Tabák</t>
  </si>
  <si>
    <t>Ostaní prodej</t>
  </si>
  <si>
    <t>Obrat z jídla sebou</t>
  </si>
  <si>
    <t>Ostaní prodej z jídla sebou</t>
  </si>
  <si>
    <t>NÁKLADY NA CELKOVÝ PROVOZ vč. Marketingu</t>
  </si>
  <si>
    <t>Náklady na jídlo a pití</t>
  </si>
  <si>
    <t>Náklady na alkohol</t>
  </si>
  <si>
    <t>Náklady na nealkoholické nápoje</t>
  </si>
  <si>
    <t xml:space="preserve">Náklady na jídlo </t>
  </si>
  <si>
    <t>Ostatní náklady</t>
  </si>
  <si>
    <t>Velká ztráta</t>
  </si>
  <si>
    <t xml:space="preserve">Náklady na mzdy zaměstnanců vč. odvodu </t>
  </si>
  <si>
    <t>Náklady na manažerské bonusy</t>
  </si>
  <si>
    <t>Náklady na mzdu zaměstnanců</t>
  </si>
  <si>
    <t>Náklady na zaměstnanecké bonusy</t>
  </si>
  <si>
    <t xml:space="preserve">Náklady na personální stravu </t>
  </si>
  <si>
    <t>Odvody za bonusy pro manažery</t>
  </si>
  <si>
    <t>Odvody za bonusy pro zaměstnance</t>
  </si>
  <si>
    <t>Odvody - sociální, zdravotní</t>
  </si>
  <si>
    <t>Zdravotní prohlídka, online kurz BOZP</t>
  </si>
  <si>
    <t>Náklady na pronájem</t>
  </si>
  <si>
    <t>Služby</t>
  </si>
  <si>
    <t>Elektřina</t>
  </si>
  <si>
    <t>Voda</t>
  </si>
  <si>
    <t>Teplo a plyn</t>
  </si>
  <si>
    <t>Odpadky</t>
  </si>
  <si>
    <t>Úklid náklady</t>
  </si>
  <si>
    <t>Spotřební materiál</t>
  </si>
  <si>
    <t>Mycí a jiná chemie</t>
  </si>
  <si>
    <t>Náklady na papír, dřevo a plast</t>
  </si>
  <si>
    <t>Příbory - malý inventář</t>
  </si>
  <si>
    <t>Personální uniformy</t>
  </si>
  <si>
    <t>Vše co se nachází na stolech</t>
  </si>
  <si>
    <t xml:space="preserve">Ostatní </t>
  </si>
  <si>
    <t>Měsíční paušál za telefon</t>
  </si>
  <si>
    <t>Licence na software, rozhlasové a tv poplatky</t>
  </si>
  <si>
    <t>Opravy</t>
  </si>
  <si>
    <t>Poplatky za kreditní karty a stravenky</t>
  </si>
  <si>
    <t>Náklady na frančízové poplatky</t>
  </si>
  <si>
    <t>Pracovní cesty</t>
  </si>
  <si>
    <t>Smlouva s rozvozem</t>
  </si>
  <si>
    <t>Dárky obchodním partnerům</t>
  </si>
  <si>
    <t>Pojištění</t>
  </si>
  <si>
    <t xml:space="preserve">Amortizace = odpisy </t>
  </si>
  <si>
    <t xml:space="preserve">Penále </t>
  </si>
  <si>
    <t xml:space="preserve">Marketing </t>
  </si>
  <si>
    <t>Provozní zisk</t>
  </si>
  <si>
    <t xml:space="preserve">(PACE) </t>
  </si>
  <si>
    <t>Náklady na mzdy manažerů</t>
  </si>
  <si>
    <t>Marketingové bonusy</t>
  </si>
  <si>
    <t>Bezpečnost a služby</t>
  </si>
  <si>
    <t xml:space="preserve">IT a telekomunikační služby </t>
  </si>
  <si>
    <t>Kuchyňské a barové potřeby</t>
  </si>
  <si>
    <t>Jiné daně než dan z příjmu</t>
  </si>
  <si>
    <t>Další náklady na výdaje - účetní ,revize</t>
  </si>
  <si>
    <t>Velikost restaurace (m2)</t>
  </si>
  <si>
    <t>Velikost jídelny (m2)</t>
  </si>
  <si>
    <t>Počet míst k sezeí</t>
  </si>
  <si>
    <t>Obrat v CZK včetně DPH</t>
  </si>
  <si>
    <t>Počet hostů na jednu transakci</t>
  </si>
  <si>
    <t>Počet transakcí za měsíc</t>
  </si>
  <si>
    <t>Počet zaměstnanců</t>
  </si>
  <si>
    <t>Denní tržba</t>
  </si>
  <si>
    <t>Zaměstnanci</t>
  </si>
  <si>
    <t>Manažeři</t>
  </si>
  <si>
    <t>Transakce 2017</t>
  </si>
  <si>
    <t>Růst transakcí na příští rok</t>
  </si>
  <si>
    <t>Transakce 2018</t>
  </si>
  <si>
    <t>Průměrný účet 2017</t>
  </si>
  <si>
    <t>Růst průměrného účtu na příští rok</t>
  </si>
  <si>
    <t>Průměrný účet 2018</t>
  </si>
  <si>
    <t>Direct food and beverages cost</t>
  </si>
  <si>
    <t>Srpen</t>
  </si>
  <si>
    <t>Září</t>
  </si>
  <si>
    <t>Říjen</t>
  </si>
  <si>
    <t>Listopad</t>
  </si>
  <si>
    <t>Prosinec</t>
  </si>
  <si>
    <t>Nefinanční informace</t>
  </si>
  <si>
    <t>Denní tržba/ zaměstnance/ měsíčně</t>
  </si>
  <si>
    <t>Příloha 6: Finanční plán restaurace Andělská mana na rok 2017 - 2018</t>
  </si>
  <si>
    <t>2017 Finanční plán, tisíce, CZK</t>
  </si>
  <si>
    <t>2018 Finanční plán, tisíce, CZK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</si>
</sst>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_-* #,##0.00_р_-;\-* #,##0.00_р_-;_-* &quot;-&quot;??_р_-;_-@_-"/>
    <numFmt numFmtId="166" formatCode="_(* #,##0.00_);_(* \(#,##0.00\);_(* &quot;-&quot;??_);_(@_)"/>
    <numFmt numFmtId="167" formatCode="_-* #,##0_р_._-;\-* #,##0_р_._-;_-* &quot;-&quot;??_р_.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Tahoma"/>
      <family val="2"/>
      <charset val="204"/>
    </font>
    <font>
      <b/>
      <sz val="10"/>
      <name val="Tahoma"/>
      <family val="2"/>
      <charset val="238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38"/>
    </font>
    <font>
      <b/>
      <sz val="1"/>
      <color indexed="12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i/>
      <sz val="8"/>
      <color indexed="10"/>
      <name val="Tahoma"/>
      <family val="2"/>
      <charset val="238"/>
    </font>
    <font>
      <sz val="9"/>
      <color indexed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i/>
      <sz val="11"/>
      <color theme="1"/>
      <name val="Tahoma"/>
      <family val="2"/>
      <charset val="238"/>
    </font>
    <font>
      <sz val="8"/>
      <color indexed="12"/>
      <name val="Tahoma"/>
      <family val="2"/>
      <charset val="238"/>
    </font>
    <font>
      <sz val="10"/>
      <color indexed="8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indexed="10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5" fontId="6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0" fontId="11" fillId="0" borderId="0"/>
    <xf numFmtId="9" fontId="32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7" fontId="1" fillId="0" borderId="0" xfId="0" applyNumberFormat="1" applyFont="1"/>
    <xf numFmtId="0" fontId="1" fillId="0" borderId="0" xfId="0" applyFont="1" applyFill="1"/>
    <xf numFmtId="0" fontId="17" fillId="0" borderId="4" xfId="0" applyFont="1" applyBorder="1"/>
    <xf numFmtId="0" fontId="18" fillId="0" borderId="4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20" fillId="0" borderId="4" xfId="0" applyFont="1" applyBorder="1"/>
    <xf numFmtId="3" fontId="18" fillId="0" borderId="4" xfId="0" applyNumberFormat="1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8" fillId="0" borderId="4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164" fontId="24" fillId="3" borderId="14" xfId="4" applyNumberFormat="1" applyFont="1" applyFill="1" applyBorder="1" applyAlignment="1">
      <alignment horizontal="right"/>
    </xf>
    <xf numFmtId="0" fontId="24" fillId="0" borderId="0" xfId="0" applyFont="1"/>
    <xf numFmtId="167" fontId="24" fillId="0" borderId="0" xfId="0" applyNumberFormat="1" applyFont="1"/>
    <xf numFmtId="167" fontId="1" fillId="0" borderId="0" xfId="0" applyNumberFormat="1" applyFont="1" applyFill="1"/>
    <xf numFmtId="164" fontId="24" fillId="0" borderId="14" xfId="4" applyNumberFormat="1" applyFont="1" applyBorder="1" applyAlignment="1">
      <alignment horizontal="right"/>
    </xf>
    <xf numFmtId="49" fontId="5" fillId="0" borderId="25" xfId="6" applyNumberFormat="1" applyFont="1" applyFill="1" applyBorder="1"/>
    <xf numFmtId="49" fontId="5" fillId="0" borderId="8" xfId="6" applyNumberFormat="1" applyFont="1" applyFill="1" applyBorder="1" applyAlignment="1">
      <alignment horizontal="right"/>
    </xf>
    <xf numFmtId="49" fontId="23" fillId="0" borderId="27" xfId="6" applyNumberFormat="1" applyFont="1" applyFill="1" applyBorder="1" applyAlignment="1">
      <alignment horizontal="right"/>
    </xf>
    <xf numFmtId="0" fontId="5" fillId="0" borderId="2" xfId="1" applyFont="1" applyBorder="1" applyAlignment="1">
      <alignment horizontal="left"/>
    </xf>
    <xf numFmtId="0" fontId="9" fillId="0" borderId="29" xfId="1" applyFont="1" applyBorder="1" applyAlignment="1">
      <alignment horizontal="center" textRotation="90"/>
    </xf>
    <xf numFmtId="3" fontId="10" fillId="0" borderId="16" xfId="5" applyNumberFormat="1" applyFont="1" applyFill="1" applyBorder="1" applyAlignment="1">
      <alignment horizontal="center"/>
    </xf>
    <xf numFmtId="3" fontId="10" fillId="3" borderId="16" xfId="5" applyNumberFormat="1" applyFont="1" applyFill="1" applyBorder="1" applyAlignment="1">
      <alignment horizontal="center"/>
    </xf>
    <xf numFmtId="49" fontId="5" fillId="3" borderId="8" xfId="6" applyNumberFormat="1" applyFont="1" applyFill="1" applyBorder="1" applyAlignment="1">
      <alignment horizontal="right"/>
    </xf>
    <xf numFmtId="49" fontId="23" fillId="3" borderId="27" xfId="6" applyNumberFormat="1" applyFont="1" applyFill="1" applyBorder="1" applyAlignment="1">
      <alignment horizontal="right"/>
    </xf>
    <xf numFmtId="0" fontId="27" fillId="0" borderId="0" xfId="0" applyFont="1" applyFill="1"/>
    <xf numFmtId="167" fontId="27" fillId="0" borderId="0" xfId="0" applyNumberFormat="1" applyFont="1" applyFill="1"/>
    <xf numFmtId="164" fontId="24" fillId="2" borderId="14" xfId="4" applyNumberFormat="1" applyFont="1" applyFill="1" applyBorder="1" applyAlignment="1">
      <alignment horizontal="right"/>
    </xf>
    <xf numFmtId="167" fontId="14" fillId="2" borderId="14" xfId="7" applyNumberFormat="1" applyFont="1" applyFill="1" applyBorder="1" applyAlignment="1">
      <alignment horizontal="right"/>
    </xf>
    <xf numFmtId="0" fontId="16" fillId="0" borderId="0" xfId="0" applyFont="1"/>
    <xf numFmtId="167" fontId="5" fillId="0" borderId="13" xfId="7" applyNumberFormat="1" applyFont="1" applyBorder="1" applyAlignment="1">
      <alignment horizontal="right"/>
    </xf>
    <xf numFmtId="164" fontId="24" fillId="2" borderId="18" xfId="4" applyNumberFormat="1" applyFont="1" applyFill="1" applyBorder="1" applyAlignment="1">
      <alignment horizontal="right"/>
    </xf>
    <xf numFmtId="3" fontId="28" fillId="2" borderId="17" xfId="5" applyNumberFormat="1" applyFont="1" applyFill="1" applyBorder="1" applyAlignment="1">
      <alignment horizontal="center"/>
    </xf>
    <xf numFmtId="3" fontId="30" fillId="2" borderId="4" xfId="0" applyNumberFormat="1" applyFont="1" applyFill="1" applyBorder="1" applyAlignment="1">
      <alignment horizontal="right"/>
    </xf>
    <xf numFmtId="164" fontId="31" fillId="2" borderId="14" xfId="7" applyNumberFormat="1" applyFont="1" applyFill="1" applyBorder="1" applyAlignment="1">
      <alignment horizontal="right"/>
    </xf>
    <xf numFmtId="164" fontId="25" fillId="2" borderId="14" xfId="6" applyNumberFormat="1" applyFont="1" applyFill="1" applyBorder="1" applyAlignment="1">
      <alignment horizontal="right"/>
    </xf>
    <xf numFmtId="164" fontId="16" fillId="2" borderId="17" xfId="7" applyNumberFormat="1" applyFont="1" applyFill="1" applyBorder="1" applyAlignment="1">
      <alignment horizontal="right" vertical="center"/>
    </xf>
    <xf numFmtId="167" fontId="5" fillId="4" borderId="5" xfId="7" applyNumberFormat="1" applyFont="1" applyFill="1" applyBorder="1" applyAlignment="1">
      <alignment horizontal="right"/>
    </xf>
    <xf numFmtId="167" fontId="5" fillId="4" borderId="12" xfId="7" applyNumberFormat="1" applyFont="1" applyFill="1" applyBorder="1" applyAlignment="1">
      <alignment horizontal="right"/>
    </xf>
    <xf numFmtId="167" fontId="5" fillId="4" borderId="15" xfId="7" applyNumberFormat="1" applyFont="1" applyFill="1" applyBorder="1" applyAlignment="1">
      <alignment horizontal="right"/>
    </xf>
    <xf numFmtId="49" fontId="5" fillId="4" borderId="36" xfId="6" applyNumberFormat="1" applyFont="1" applyFill="1" applyBorder="1"/>
    <xf numFmtId="49" fontId="5" fillId="4" borderId="24" xfId="6" applyNumberFormat="1" applyFont="1" applyFill="1" applyBorder="1"/>
    <xf numFmtId="49" fontId="5" fillId="4" borderId="26" xfId="6" applyNumberFormat="1" applyFont="1" applyFill="1" applyBorder="1"/>
    <xf numFmtId="164" fontId="28" fillId="0" borderId="17" xfId="5" applyNumberFormat="1" applyFont="1" applyFill="1" applyBorder="1" applyAlignment="1">
      <alignment horizontal="center"/>
    </xf>
    <xf numFmtId="164" fontId="24" fillId="4" borderId="31" xfId="7" applyNumberFormat="1" applyFont="1" applyFill="1" applyBorder="1" applyAlignment="1">
      <alignment horizontal="right"/>
    </xf>
    <xf numFmtId="164" fontId="24" fillId="4" borderId="34" xfId="7" applyNumberFormat="1" applyFont="1" applyFill="1" applyBorder="1" applyAlignment="1">
      <alignment horizontal="right"/>
    </xf>
    <xf numFmtId="164" fontId="24" fillId="4" borderId="35" xfId="7" applyNumberFormat="1" applyFont="1" applyFill="1" applyBorder="1" applyAlignment="1">
      <alignment horizontal="right"/>
    </xf>
    <xf numFmtId="0" fontId="30" fillId="2" borderId="37" xfId="0" applyFont="1" applyFill="1" applyBorder="1" applyAlignment="1">
      <alignment horizontal="right"/>
    </xf>
    <xf numFmtId="49" fontId="25" fillId="2" borderId="38" xfId="6" applyNumberFormat="1" applyFont="1" applyFill="1" applyBorder="1" applyAlignment="1">
      <alignment horizontal="right"/>
    </xf>
    <xf numFmtId="167" fontId="5" fillId="3" borderId="13" xfId="7" applyNumberFormat="1" applyFont="1" applyFill="1" applyBorder="1" applyAlignment="1">
      <alignment horizontal="right"/>
    </xf>
    <xf numFmtId="164" fontId="28" fillId="3" borderId="17" xfId="5" applyNumberFormat="1" applyFont="1" applyFill="1" applyBorder="1" applyAlignment="1">
      <alignment horizontal="center"/>
    </xf>
    <xf numFmtId="3" fontId="5" fillId="2" borderId="45" xfId="3" applyNumberFormat="1" applyFont="1" applyFill="1" applyBorder="1" applyAlignment="1" applyProtection="1"/>
    <xf numFmtId="3" fontId="10" fillId="2" borderId="40" xfId="5" applyNumberFormat="1" applyFont="1" applyFill="1" applyBorder="1" applyAlignment="1">
      <alignment horizontal="center"/>
    </xf>
    <xf numFmtId="167" fontId="5" fillId="2" borderId="20" xfId="7" applyNumberFormat="1" applyFont="1" applyFill="1" applyBorder="1" applyAlignment="1">
      <alignment horizontal="right"/>
    </xf>
    <xf numFmtId="167" fontId="21" fillId="2" borderId="20" xfId="7" applyNumberFormat="1" applyFont="1" applyFill="1" applyBorder="1" applyAlignment="1">
      <alignment horizontal="right"/>
    </xf>
    <xf numFmtId="49" fontId="5" fillId="2" borderId="20" xfId="6" applyNumberFormat="1" applyFont="1" applyFill="1" applyBorder="1" applyAlignment="1">
      <alignment horizontal="right"/>
    </xf>
    <xf numFmtId="167" fontId="22" fillId="2" borderId="40" xfId="7" applyNumberFormat="1" applyFont="1" applyFill="1" applyBorder="1" applyAlignment="1">
      <alignment horizontal="right" vertical="center"/>
    </xf>
    <xf numFmtId="167" fontId="5" fillId="2" borderId="33" xfId="7" applyNumberFormat="1" applyFont="1" applyFill="1" applyBorder="1" applyAlignment="1">
      <alignment horizontal="right"/>
    </xf>
    <xf numFmtId="49" fontId="13" fillId="2" borderId="46" xfId="6" applyNumberFormat="1" applyFont="1" applyFill="1" applyBorder="1" applyAlignment="1">
      <alignment horizontal="right"/>
    </xf>
    <xf numFmtId="0" fontId="18" fillId="2" borderId="47" xfId="0" applyFont="1" applyFill="1" applyBorder="1" applyAlignment="1">
      <alignment horizontal="right"/>
    </xf>
    <xf numFmtId="3" fontId="18" fillId="2" borderId="30" xfId="0" applyNumberFormat="1" applyFont="1" applyFill="1" applyBorder="1" applyAlignment="1">
      <alignment horizontal="right"/>
    </xf>
    <xf numFmtId="0" fontId="18" fillId="5" borderId="41" xfId="0" applyFont="1" applyFill="1" applyBorder="1" applyAlignment="1">
      <alignment horizontal="right"/>
    </xf>
    <xf numFmtId="0" fontId="19" fillId="5" borderId="42" xfId="0" applyFont="1" applyFill="1" applyBorder="1" applyAlignment="1">
      <alignment horizontal="right"/>
    </xf>
    <xf numFmtId="3" fontId="18" fillId="5" borderId="41" xfId="0" applyNumberFormat="1" applyFont="1" applyFill="1" applyBorder="1" applyAlignment="1">
      <alignment horizontal="right"/>
    </xf>
    <xf numFmtId="3" fontId="19" fillId="5" borderId="42" xfId="0" applyNumberFormat="1" applyFont="1" applyFill="1" applyBorder="1" applyAlignment="1">
      <alignment horizontal="right"/>
    </xf>
    <xf numFmtId="3" fontId="18" fillId="5" borderId="43" xfId="0" applyNumberFormat="1" applyFont="1" applyFill="1" applyBorder="1" applyAlignment="1">
      <alignment horizontal="right"/>
    </xf>
    <xf numFmtId="3" fontId="19" fillId="5" borderId="44" xfId="0" applyNumberFormat="1" applyFont="1" applyFill="1" applyBorder="1" applyAlignment="1">
      <alignment horizontal="right"/>
    </xf>
    <xf numFmtId="9" fontId="1" fillId="0" borderId="0" xfId="0" applyNumberFormat="1" applyFont="1"/>
    <xf numFmtId="1" fontId="1" fillId="0" borderId="0" xfId="0" applyNumberFormat="1" applyFont="1"/>
    <xf numFmtId="167" fontId="5" fillId="7" borderId="10" xfId="7" applyNumberFormat="1" applyFont="1" applyFill="1" applyBorder="1" applyAlignment="1">
      <alignment horizontal="right"/>
    </xf>
    <xf numFmtId="9" fontId="1" fillId="0" borderId="0" xfId="9" applyNumberFormat="1" applyFont="1"/>
    <xf numFmtId="0" fontId="1" fillId="6" borderId="0" xfId="0" applyFont="1" applyFill="1"/>
    <xf numFmtId="9" fontId="1" fillId="0" borderId="0" xfId="0" applyNumberFormat="1" applyFont="1" applyFill="1"/>
    <xf numFmtId="1" fontId="2" fillId="0" borderId="0" xfId="0" applyNumberFormat="1" applyFont="1"/>
    <xf numFmtId="9" fontId="1" fillId="0" borderId="0" xfId="9" applyFont="1"/>
    <xf numFmtId="1" fontId="1" fillId="6" borderId="0" xfId="0" applyNumberFormat="1" applyFont="1" applyFill="1"/>
    <xf numFmtId="0" fontId="2" fillId="6" borderId="0" xfId="0" applyFont="1" applyFill="1"/>
    <xf numFmtId="0" fontId="3" fillId="6" borderId="0" xfId="0" applyFont="1" applyFill="1"/>
    <xf numFmtId="0" fontId="16" fillId="6" borderId="0" xfId="0" applyFont="1" applyFill="1"/>
    <xf numFmtId="1" fontId="2" fillId="6" borderId="0" xfId="0" applyNumberFormat="1" applyFont="1" applyFill="1"/>
    <xf numFmtId="0" fontId="21" fillId="9" borderId="24" xfId="6" applyNumberFormat="1" applyFont="1" applyFill="1" applyBorder="1"/>
    <xf numFmtId="0" fontId="24" fillId="9" borderId="24" xfId="6" applyFont="1" applyFill="1" applyBorder="1" applyAlignment="1">
      <alignment horizontal="left" wrapText="1" indent="1"/>
    </xf>
    <xf numFmtId="0" fontId="5" fillId="0" borderId="24" xfId="1" applyFont="1" applyBorder="1" applyAlignment="1">
      <alignment horizontal="left" wrapText="1"/>
    </xf>
    <xf numFmtId="49" fontId="5" fillId="10" borderId="1" xfId="6" applyNumberFormat="1" applyFont="1" applyFill="1" applyBorder="1"/>
    <xf numFmtId="167" fontId="5" fillId="10" borderId="10" xfId="7" applyNumberFormat="1" applyFont="1" applyFill="1" applyBorder="1" applyAlignment="1">
      <alignment horizontal="right"/>
    </xf>
    <xf numFmtId="164" fontId="24" fillId="10" borderId="11" xfId="7" applyNumberFormat="1" applyFont="1" applyFill="1" applyBorder="1" applyAlignment="1">
      <alignment horizontal="right"/>
    </xf>
    <xf numFmtId="0" fontId="21" fillId="10" borderId="2" xfId="6" applyNumberFormat="1" applyFont="1" applyFill="1" applyBorder="1"/>
    <xf numFmtId="167" fontId="21" fillId="10" borderId="6" xfId="7" applyNumberFormat="1" applyFont="1" applyFill="1" applyBorder="1" applyAlignment="1">
      <alignment horizontal="right"/>
    </xf>
    <xf numFmtId="164" fontId="29" fillId="10" borderId="7" xfId="7" applyNumberFormat="1" applyFont="1" applyFill="1" applyBorder="1" applyAlignment="1">
      <alignment horizontal="right"/>
    </xf>
    <xf numFmtId="164" fontId="24" fillId="10" borderId="14" xfId="4" applyNumberFormat="1" applyFont="1" applyFill="1" applyBorder="1" applyAlignment="1">
      <alignment horizontal="right"/>
    </xf>
    <xf numFmtId="0" fontId="24" fillId="10" borderId="24" xfId="6" applyFont="1" applyFill="1" applyBorder="1" applyAlignment="1">
      <alignment horizontal="left" wrapText="1" indent="1"/>
    </xf>
    <xf numFmtId="167" fontId="24" fillId="10" borderId="13" xfId="7" applyNumberFormat="1" applyFont="1" applyFill="1" applyBorder="1" applyAlignment="1">
      <alignment horizontal="right"/>
    </xf>
    <xf numFmtId="0" fontId="24" fillId="10" borderId="24" xfId="6" applyFont="1" applyFill="1" applyBorder="1" applyAlignment="1">
      <alignment horizontal="left" indent="1"/>
    </xf>
    <xf numFmtId="0" fontId="21" fillId="10" borderId="24" xfId="6" applyNumberFormat="1" applyFont="1" applyFill="1" applyBorder="1"/>
    <xf numFmtId="167" fontId="21" fillId="10" borderId="13" xfId="7" applyNumberFormat="1" applyFont="1" applyFill="1" applyBorder="1" applyAlignment="1">
      <alignment horizontal="right"/>
    </xf>
    <xf numFmtId="164" fontId="29" fillId="10" borderId="14" xfId="7" applyNumberFormat="1" applyFont="1" applyFill="1" applyBorder="1" applyAlignment="1">
      <alignment horizontal="right"/>
    </xf>
    <xf numFmtId="49" fontId="5" fillId="10" borderId="25" xfId="6" applyNumberFormat="1" applyFont="1" applyFill="1" applyBorder="1"/>
    <xf numFmtId="49" fontId="5" fillId="10" borderId="8" xfId="6" applyNumberFormat="1" applyFont="1" applyFill="1" applyBorder="1" applyAlignment="1">
      <alignment horizontal="right"/>
    </xf>
    <xf numFmtId="164" fontId="24" fillId="10" borderId="27" xfId="6" applyNumberFormat="1" applyFont="1" applyFill="1" applyBorder="1" applyAlignment="1">
      <alignment horizontal="right"/>
    </xf>
    <xf numFmtId="0" fontId="15" fillId="10" borderId="22" xfId="6" applyFont="1" applyFill="1" applyBorder="1" applyAlignment="1">
      <alignment vertical="center"/>
    </xf>
    <xf numFmtId="167" fontId="16" fillId="10" borderId="23" xfId="7" applyNumberFormat="1" applyFont="1" applyFill="1" applyBorder="1" applyAlignment="1">
      <alignment horizontal="right" vertical="center"/>
    </xf>
    <xf numFmtId="164" fontId="16" fillId="10" borderId="28" xfId="7" applyNumberFormat="1" applyFont="1" applyFill="1" applyBorder="1" applyAlignment="1">
      <alignment horizontal="right" vertical="center"/>
    </xf>
    <xf numFmtId="167" fontId="5" fillId="9" borderId="10" xfId="7" applyNumberFormat="1" applyFont="1" applyFill="1" applyBorder="1" applyAlignment="1">
      <alignment horizontal="right"/>
    </xf>
    <xf numFmtId="164" fontId="24" fillId="9" borderId="11" xfId="7" applyNumberFormat="1" applyFont="1" applyFill="1" applyBorder="1" applyAlignment="1">
      <alignment horizontal="right"/>
    </xf>
    <xf numFmtId="167" fontId="21" fillId="9" borderId="13" xfId="7" applyNumberFormat="1" applyFont="1" applyFill="1" applyBorder="1" applyAlignment="1">
      <alignment horizontal="right"/>
    </xf>
    <xf numFmtId="164" fontId="29" fillId="9" borderId="14" xfId="7" applyNumberFormat="1" applyFont="1" applyFill="1" applyBorder="1" applyAlignment="1">
      <alignment horizontal="right"/>
    </xf>
    <xf numFmtId="164" fontId="24" fillId="9" borderId="14" xfId="4" applyNumberFormat="1" applyFont="1" applyFill="1" applyBorder="1" applyAlignment="1">
      <alignment horizontal="right"/>
    </xf>
    <xf numFmtId="0" fontId="26" fillId="9" borderId="24" xfId="6" applyNumberFormat="1" applyFont="1" applyFill="1" applyBorder="1"/>
    <xf numFmtId="167" fontId="26" fillId="9" borderId="13" xfId="7" applyNumberFormat="1" applyFont="1" applyFill="1" applyBorder="1" applyAlignment="1">
      <alignment horizontal="right"/>
    </xf>
    <xf numFmtId="167" fontId="24" fillId="9" borderId="13" xfId="7" applyNumberFormat="1" applyFont="1" applyFill="1" applyBorder="1" applyAlignment="1">
      <alignment horizontal="right"/>
    </xf>
    <xf numFmtId="0" fontId="21" fillId="9" borderId="24" xfId="6" applyNumberFormat="1" applyFont="1" applyFill="1" applyBorder="1" applyAlignment="1">
      <alignment wrapText="1"/>
    </xf>
    <xf numFmtId="167" fontId="5" fillId="7" borderId="13" xfId="7" applyNumberFormat="1" applyFont="1" applyFill="1" applyBorder="1" applyAlignment="1">
      <alignment horizontal="right"/>
    </xf>
    <xf numFmtId="164" fontId="24" fillId="7" borderId="14" xfId="4" applyNumberFormat="1" applyFont="1" applyFill="1" applyBorder="1" applyAlignment="1">
      <alignment horizontal="right"/>
    </xf>
    <xf numFmtId="3" fontId="10" fillId="7" borderId="16" xfId="5" applyNumberFormat="1" applyFont="1" applyFill="1" applyBorder="1" applyAlignment="1">
      <alignment horizontal="center"/>
    </xf>
    <xf numFmtId="164" fontId="28" fillId="7" borderId="17" xfId="5" applyNumberFormat="1" applyFont="1" applyFill="1" applyBorder="1" applyAlignment="1">
      <alignment horizontal="center"/>
    </xf>
    <xf numFmtId="164" fontId="24" fillId="7" borderId="11" xfId="7" applyNumberFormat="1" applyFont="1" applyFill="1" applyBorder="1" applyAlignment="1">
      <alignment horizontal="right"/>
    </xf>
    <xf numFmtId="167" fontId="21" fillId="7" borderId="6" xfId="7" applyNumberFormat="1" applyFont="1" applyFill="1" applyBorder="1" applyAlignment="1">
      <alignment horizontal="right"/>
    </xf>
    <xf numFmtId="164" fontId="29" fillId="7" borderId="7" xfId="7" applyNumberFormat="1" applyFont="1" applyFill="1" applyBorder="1" applyAlignment="1">
      <alignment horizontal="right"/>
    </xf>
    <xf numFmtId="167" fontId="24" fillId="7" borderId="13" xfId="7" applyNumberFormat="1" applyFont="1" applyFill="1" applyBorder="1" applyAlignment="1">
      <alignment horizontal="right"/>
    </xf>
    <xf numFmtId="167" fontId="21" fillId="7" borderId="13" xfId="7" applyNumberFormat="1" applyFont="1" applyFill="1" applyBorder="1" applyAlignment="1">
      <alignment horizontal="right"/>
    </xf>
    <xf numFmtId="164" fontId="29" fillId="7" borderId="14" xfId="7" applyNumberFormat="1" applyFont="1" applyFill="1" applyBorder="1" applyAlignment="1">
      <alignment horizontal="right"/>
    </xf>
    <xf numFmtId="49" fontId="5" fillId="7" borderId="8" xfId="6" applyNumberFormat="1" applyFont="1" applyFill="1" applyBorder="1" applyAlignment="1">
      <alignment horizontal="right"/>
    </xf>
    <xf numFmtId="164" fontId="24" fillId="7" borderId="27" xfId="6" applyNumberFormat="1" applyFont="1" applyFill="1" applyBorder="1" applyAlignment="1">
      <alignment horizontal="right"/>
    </xf>
    <xf numFmtId="167" fontId="16" fillId="7" borderId="23" xfId="7" applyNumberFormat="1" applyFont="1" applyFill="1" applyBorder="1" applyAlignment="1">
      <alignment horizontal="right" vertical="center"/>
    </xf>
    <xf numFmtId="164" fontId="16" fillId="7" borderId="28" xfId="7" applyNumberFormat="1" applyFont="1" applyFill="1" applyBorder="1" applyAlignment="1">
      <alignment horizontal="right" vertical="center"/>
    </xf>
    <xf numFmtId="167" fontId="26" fillId="7" borderId="13" xfId="7" applyNumberFormat="1" applyFont="1" applyFill="1" applyBorder="1" applyAlignment="1">
      <alignment horizontal="right"/>
    </xf>
    <xf numFmtId="167" fontId="5" fillId="7" borderId="5" xfId="7" applyNumberFormat="1" applyFont="1" applyFill="1" applyBorder="1" applyAlignment="1">
      <alignment horizontal="right"/>
    </xf>
    <xf numFmtId="164" fontId="24" fillId="7" borderId="31" xfId="7" applyNumberFormat="1" applyFont="1" applyFill="1" applyBorder="1" applyAlignment="1">
      <alignment horizontal="right"/>
    </xf>
    <xf numFmtId="167" fontId="5" fillId="7" borderId="12" xfId="7" applyNumberFormat="1" applyFont="1" applyFill="1" applyBorder="1" applyAlignment="1">
      <alignment horizontal="right"/>
    </xf>
    <xf numFmtId="164" fontId="24" fillId="7" borderId="34" xfId="7" applyNumberFormat="1" applyFont="1" applyFill="1" applyBorder="1" applyAlignment="1">
      <alignment horizontal="right"/>
    </xf>
    <xf numFmtId="167" fontId="5" fillId="7" borderId="15" xfId="7" applyNumberFormat="1" applyFont="1" applyFill="1" applyBorder="1" applyAlignment="1">
      <alignment horizontal="right"/>
    </xf>
    <xf numFmtId="164" fontId="24" fillId="7" borderId="35" xfId="7" applyNumberFormat="1" applyFont="1" applyFill="1" applyBorder="1" applyAlignment="1">
      <alignment horizontal="right"/>
    </xf>
    <xf numFmtId="167" fontId="5" fillId="2" borderId="21" xfId="7" applyNumberFormat="1" applyFont="1" applyFill="1" applyBorder="1" applyAlignment="1">
      <alignment horizontal="right"/>
    </xf>
    <xf numFmtId="164" fontId="24" fillId="2" borderId="11" xfId="7" applyNumberFormat="1" applyFont="1" applyFill="1" applyBorder="1" applyAlignment="1">
      <alignment horizontal="right"/>
    </xf>
    <xf numFmtId="167" fontId="5" fillId="2" borderId="10" xfId="7" applyNumberFormat="1" applyFont="1" applyFill="1" applyBorder="1" applyAlignment="1">
      <alignment horizontal="right"/>
    </xf>
    <xf numFmtId="167" fontId="5" fillId="2" borderId="19" xfId="7" applyNumberFormat="1" applyFont="1" applyFill="1" applyBorder="1" applyAlignment="1">
      <alignment horizontal="right"/>
    </xf>
    <xf numFmtId="164" fontId="24" fillId="2" borderId="7" xfId="7" applyNumberFormat="1" applyFont="1" applyFill="1" applyBorder="1" applyAlignment="1">
      <alignment horizontal="right"/>
    </xf>
    <xf numFmtId="164" fontId="24" fillId="2" borderId="14" xfId="7" applyNumberFormat="1" applyFont="1" applyFill="1" applyBorder="1" applyAlignment="1">
      <alignment horizontal="right"/>
    </xf>
    <xf numFmtId="167" fontId="5" fillId="2" borderId="15" xfId="7" applyNumberFormat="1" applyFont="1" applyFill="1" applyBorder="1" applyAlignment="1">
      <alignment horizontal="right"/>
    </xf>
    <xf numFmtId="164" fontId="24" fillId="2" borderId="17" xfId="7" applyNumberFormat="1" applyFont="1" applyFill="1" applyBorder="1" applyAlignment="1">
      <alignment horizontal="right"/>
    </xf>
    <xf numFmtId="49" fontId="5" fillId="9" borderId="1" xfId="6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33" fillId="0" borderId="0" xfId="0" applyFont="1" applyAlignment="1">
      <alignment horizontal="justify" vertical="center"/>
    </xf>
    <xf numFmtId="49" fontId="5" fillId="7" borderId="5" xfId="2" applyNumberFormat="1" applyFont="1" applyFill="1" applyBorder="1" applyAlignment="1" applyProtection="1">
      <alignment horizontal="center" wrapText="1"/>
    </xf>
    <xf numFmtId="49" fontId="5" fillId="7" borderId="31" xfId="2" applyNumberFormat="1" applyFont="1" applyFill="1" applyBorder="1" applyAlignment="1" applyProtection="1">
      <alignment horizontal="center" wrapText="1"/>
    </xf>
    <xf numFmtId="49" fontId="5" fillId="0" borderId="3" xfId="2" applyNumberFormat="1" applyFont="1" applyFill="1" applyBorder="1" applyAlignment="1" applyProtection="1">
      <alignment horizontal="center" wrapText="1"/>
    </xf>
    <xf numFmtId="49" fontId="5" fillId="0" borderId="9" xfId="2" applyNumberFormat="1" applyFont="1" applyFill="1" applyBorder="1" applyAlignment="1" applyProtection="1">
      <alignment horizontal="center" wrapText="1"/>
    </xf>
    <xf numFmtId="49" fontId="5" fillId="3" borderId="5" xfId="2" applyNumberFormat="1" applyFont="1" applyFill="1" applyBorder="1" applyAlignment="1" applyProtection="1">
      <alignment horizontal="center" wrapText="1"/>
    </xf>
    <xf numFmtId="49" fontId="5" fillId="3" borderId="31" xfId="2" applyNumberFormat="1" applyFont="1" applyFill="1" applyBorder="1" applyAlignment="1" applyProtection="1">
      <alignment horizontal="center" wrapText="1"/>
    </xf>
    <xf numFmtId="49" fontId="5" fillId="0" borderId="39" xfId="2" applyNumberFormat="1" applyFont="1" applyFill="1" applyBorder="1" applyAlignment="1" applyProtection="1">
      <alignment horizontal="center" wrapText="1"/>
    </xf>
    <xf numFmtId="49" fontId="5" fillId="8" borderId="3" xfId="2" applyNumberFormat="1" applyFont="1" applyFill="1" applyBorder="1" applyAlignment="1" applyProtection="1">
      <alignment horizontal="center" wrapText="1"/>
    </xf>
    <xf numFmtId="49" fontId="5" fillId="8" borderId="9" xfId="2" applyNumberFormat="1" applyFont="1" applyFill="1" applyBorder="1" applyAlignment="1" applyProtection="1">
      <alignment horizontal="center" wrapText="1"/>
    </xf>
    <xf numFmtId="49" fontId="5" fillId="8" borderId="39" xfId="2" applyNumberFormat="1" applyFont="1" applyFill="1" applyBorder="1" applyAlignment="1" applyProtection="1">
      <alignment horizontal="center" wrapText="1"/>
    </xf>
    <xf numFmtId="49" fontId="5" fillId="2" borderId="32" xfId="2" applyNumberFormat="1" applyFont="1" applyFill="1" applyBorder="1" applyAlignment="1" applyProtection="1">
      <alignment horizontal="center" wrapText="1"/>
    </xf>
    <xf numFmtId="49" fontId="5" fillId="2" borderId="31" xfId="2" applyNumberFormat="1" applyFont="1" applyFill="1" applyBorder="1" applyAlignment="1" applyProtection="1">
      <alignment horizontal="center" wrapText="1"/>
    </xf>
  </cellXfs>
  <cellStyles count="10">
    <cellStyle name="Comma_PLOFFICE_april" xfId="5"/>
    <cellStyle name="Hypertextový odkaz" xfId="3" builtinId="8"/>
    <cellStyle name="Normal_Book4" xfId="1"/>
    <cellStyle name="normální" xfId="0" builtinId="0"/>
    <cellStyle name="procent" xfId="9" builtinId="5"/>
    <cellStyle name="Обычный 2" xfId="6"/>
    <cellStyle name="Обычный 2 2 2 10" xfId="8"/>
    <cellStyle name="Обычный_Check cfo" xfId="2"/>
    <cellStyle name="Обычный_P&amp;L Form 2003 new" xfId="4"/>
    <cellStyle name="Финансовый 2" xfId="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8DB4E3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16"/>
  <sheetViews>
    <sheetView tabSelected="1" zoomScale="80" zoomScaleNormal="80" workbookViewId="0">
      <pane xSplit="1" ySplit="5" topLeftCell="B6" activePane="bottomRight" state="frozen"/>
      <selection activeCell="B110" sqref="B110"/>
      <selection pane="topRight" activeCell="B110" sqref="B110"/>
      <selection pane="bottomLeft" activeCell="B110" sqref="B110"/>
      <selection pane="bottomRight"/>
    </sheetView>
  </sheetViews>
  <sheetFormatPr defaultColWidth="9.140625" defaultRowHeight="14.25" outlineLevelRow="1"/>
  <cols>
    <col min="1" max="1" width="48" style="1" customWidth="1"/>
    <col min="2" max="2" width="15" style="1" customWidth="1"/>
    <col min="3" max="3" width="11.7109375" style="2" customWidth="1"/>
    <col min="4" max="4" width="15" style="1" customWidth="1"/>
    <col min="5" max="5" width="11.7109375" style="2" customWidth="1"/>
    <col min="6" max="6" width="15" style="1" customWidth="1"/>
    <col min="7" max="7" width="11.7109375" style="2" customWidth="1"/>
    <col min="8" max="8" width="13.5703125" style="1" customWidth="1"/>
    <col min="9" max="9" width="9.5703125" style="2" customWidth="1"/>
    <col min="10" max="10" width="15" style="1" customWidth="1"/>
    <col min="11" max="11" width="11.7109375" style="2" customWidth="1"/>
    <col min="12" max="12" width="15" style="1" customWidth="1"/>
    <col min="13" max="13" width="11.7109375" style="2" customWidth="1"/>
    <col min="14" max="14" width="15" style="1" customWidth="1"/>
    <col min="15" max="15" width="11.7109375" style="2" customWidth="1"/>
    <col min="16" max="16" width="13.5703125" style="1" customWidth="1"/>
    <col min="17" max="17" width="9.5703125" style="2" customWidth="1"/>
    <col min="18" max="18" width="15" style="1" customWidth="1"/>
    <col min="19" max="19" width="11.7109375" style="2" customWidth="1"/>
    <col min="20" max="20" width="15" style="1" customWidth="1"/>
    <col min="21" max="21" width="11.7109375" style="2" customWidth="1"/>
    <col min="22" max="22" width="15" style="1" customWidth="1"/>
    <col min="23" max="23" width="11.7109375" style="2" customWidth="1"/>
    <col min="24" max="24" width="13.5703125" style="1" customWidth="1"/>
    <col min="25" max="25" width="9.5703125" style="2" customWidth="1"/>
    <col min="26" max="26" width="15" style="1" customWidth="1"/>
    <col min="27" max="27" width="11.7109375" style="2" customWidth="1"/>
    <col min="28" max="28" width="15" style="1" customWidth="1"/>
    <col min="29" max="29" width="11.7109375" style="2" customWidth="1"/>
    <col min="30" max="30" width="15" style="1" customWidth="1"/>
    <col min="31" max="31" width="11.7109375" style="2" customWidth="1"/>
    <col min="32" max="32" width="13.5703125" style="1" customWidth="1"/>
    <col min="33" max="33" width="9.5703125" style="2" customWidth="1"/>
    <col min="34" max="34" width="16.42578125" style="3" bestFit="1" customWidth="1"/>
    <col min="35" max="35" width="9.5703125" style="32" customWidth="1"/>
    <col min="36" max="36" width="11.7109375" style="1" customWidth="1"/>
    <col min="37" max="37" width="10.7109375" style="1" bestFit="1" customWidth="1"/>
    <col min="38" max="38" width="11.42578125" style="1" customWidth="1"/>
    <col min="39" max="16384" width="9.140625" style="1"/>
  </cols>
  <sheetData>
    <row r="1" spans="1:38" ht="41.25" customHeight="1">
      <c r="A1" s="145" t="s">
        <v>99</v>
      </c>
    </row>
    <row r="2" spans="1:38" ht="71.25" customHeight="1">
      <c r="A2" s="22" t="s">
        <v>101</v>
      </c>
      <c r="B2" s="148" t="s">
        <v>0</v>
      </c>
      <c r="C2" s="149"/>
      <c r="D2" s="148" t="s">
        <v>1</v>
      </c>
      <c r="E2" s="149"/>
      <c r="F2" s="148" t="s">
        <v>2</v>
      </c>
      <c r="G2" s="149"/>
      <c r="H2" s="150" t="s">
        <v>3</v>
      </c>
      <c r="I2" s="151"/>
      <c r="J2" s="152" t="s">
        <v>4</v>
      </c>
      <c r="K2" s="149"/>
      <c r="L2" s="148" t="s">
        <v>5</v>
      </c>
      <c r="M2" s="149"/>
      <c r="N2" s="148" t="s">
        <v>6</v>
      </c>
      <c r="O2" s="149"/>
      <c r="P2" s="150" t="s">
        <v>7</v>
      </c>
      <c r="Q2" s="151"/>
      <c r="R2" s="148" t="s">
        <v>8</v>
      </c>
      <c r="S2" s="149"/>
      <c r="T2" s="148" t="s">
        <v>92</v>
      </c>
      <c r="U2" s="149"/>
      <c r="V2" s="148" t="s">
        <v>93</v>
      </c>
      <c r="W2" s="152"/>
      <c r="X2" s="146" t="s">
        <v>9</v>
      </c>
      <c r="Y2" s="147"/>
      <c r="Z2" s="153" t="s">
        <v>94</v>
      </c>
      <c r="AA2" s="154"/>
      <c r="AB2" s="153" t="s">
        <v>95</v>
      </c>
      <c r="AC2" s="154"/>
      <c r="AD2" s="153" t="s">
        <v>96</v>
      </c>
      <c r="AE2" s="155"/>
      <c r="AF2" s="146" t="s">
        <v>10</v>
      </c>
      <c r="AG2" s="147"/>
      <c r="AH2" s="156" t="s">
        <v>13</v>
      </c>
      <c r="AI2" s="157"/>
    </row>
    <row r="3" spans="1:38" s="15" customFormat="1" ht="12.75">
      <c r="A3" s="85" t="s">
        <v>14</v>
      </c>
      <c r="B3" s="33">
        <f>+B85</f>
        <v>587.5</v>
      </c>
      <c r="C3" s="18">
        <f>IF(ISERR(ABS(B3/$B$5)),"-",ABS(B3/$B$5))</f>
        <v>1.17</v>
      </c>
      <c r="D3" s="33">
        <f>+D85</f>
        <v>702</v>
      </c>
      <c r="E3" s="18">
        <f>IF(ISERR(ABS(D3/$D$5)),"-",ABS(D3/$D$5))</f>
        <v>1.17</v>
      </c>
      <c r="F3" s="33">
        <f>+F85</f>
        <v>540</v>
      </c>
      <c r="G3" s="18">
        <f>IF(ISERR(ABS(F3/$F$5)),"-",ABS(F3/$F$5))</f>
        <v>1.17</v>
      </c>
      <c r="H3" s="52">
        <f>B3+D3+F3</f>
        <v>1829.5</v>
      </c>
      <c r="I3" s="14">
        <f>IF(ISERR(ABS(H3/$H$5)),"-",ABS(H3/$H$5))</f>
        <v>1.1479754370910651</v>
      </c>
      <c r="J3" s="33">
        <f>+J85</f>
        <v>624.75</v>
      </c>
      <c r="K3" s="18">
        <f>IF(ISERR(ABS(J3/$J$5)),"-",ABS(J3/$J$5))</f>
        <v>1.17</v>
      </c>
      <c r="L3" s="33">
        <f>+L85</f>
        <v>637.5</v>
      </c>
      <c r="M3" s="18">
        <f>IF(ISERR(ABS(L3/$L$5)),"-",ABS(L3/$L$5))</f>
        <v>1.17</v>
      </c>
      <c r="N3" s="33">
        <f>+N85</f>
        <v>676</v>
      </c>
      <c r="O3" s="18">
        <f>IF(ISERR(ABS(N3/$N$5)),"-",ABS(N3/$N$5))</f>
        <v>1.17</v>
      </c>
      <c r="P3" s="52">
        <f>J3+L3+N3</f>
        <v>1938.25</v>
      </c>
      <c r="Q3" s="14">
        <f>IF(ISERR(ABS(P3/$P$5)),"-",ABS(P3/$P$5))</f>
        <v>1.17</v>
      </c>
      <c r="R3" s="33">
        <f>+R85</f>
        <v>506</v>
      </c>
      <c r="S3" s="18">
        <f>IF(ISERR(ABS(R3/$R$5)),"-",ABS(R3/$R$5))</f>
        <v>1.17</v>
      </c>
      <c r="T3" s="33">
        <f>+T85</f>
        <v>517.5</v>
      </c>
      <c r="U3" s="18">
        <f>IF(ISERR(ABS(T3/$T$5)),"-",ABS(T3/$T$5))</f>
        <v>1.17</v>
      </c>
      <c r="V3" s="33">
        <f>+V85</f>
        <v>624</v>
      </c>
      <c r="W3" s="18">
        <f>117%</f>
        <v>1.17</v>
      </c>
      <c r="X3" s="114">
        <f>R3+T3+V3</f>
        <v>1647.5</v>
      </c>
      <c r="Y3" s="115">
        <f>IF(ISERR(ABS(X3/$X$5)),"-",ABS(X3/$X$5))</f>
        <v>1.17</v>
      </c>
      <c r="Z3" s="33">
        <f>+Z85</f>
        <v>643.63199999999995</v>
      </c>
      <c r="AA3" s="18">
        <f>IF(ISERR(ABS(Z3/$Z$5)),"-",ABS(Z3/$Z$5))</f>
        <v>1.17</v>
      </c>
      <c r="AB3" s="33">
        <f>+AB85</f>
        <v>689.08000000000027</v>
      </c>
      <c r="AC3" s="18">
        <f>IF(ISERR(ABS(AB3/$AB$5)),"-",ABS(AB3/$AB$5))</f>
        <v>1.17</v>
      </c>
      <c r="AD3" s="33">
        <f>+AD85</f>
        <v>1083.8016000000002</v>
      </c>
      <c r="AE3" s="18">
        <f>IF(ISERR(ABS(AD3/$AD$5)),"-",ABS(AD3/$AD$5))</f>
        <v>1.17</v>
      </c>
      <c r="AF3" s="114">
        <f>Z3+AB3+AD3</f>
        <v>2416.5136000000002</v>
      </c>
      <c r="AG3" s="115">
        <f>IF(ISERR(ABS(AF3/$AF$5)),"-",ABS(AF3/$AF$5))</f>
        <v>1.1077829678286502</v>
      </c>
      <c r="AH3" s="54">
        <f>H3+P3+X3+AF3</f>
        <v>7831.7636000000002</v>
      </c>
      <c r="AI3" s="34">
        <f>IF(ISERR(ABS(AH3/$AH$5)),"-",ABS(AH3/$AH$5))</f>
        <v>1.1441892222219336</v>
      </c>
    </row>
    <row r="4" spans="1:38">
      <c r="A4" s="23"/>
      <c r="B4" s="24"/>
      <c r="C4" s="46"/>
      <c r="D4" s="24"/>
      <c r="E4" s="46"/>
      <c r="F4" s="24"/>
      <c r="G4" s="46"/>
      <c r="H4" s="25"/>
      <c r="I4" s="53"/>
      <c r="J4" s="24"/>
      <c r="K4" s="46"/>
      <c r="L4" s="24"/>
      <c r="M4" s="46"/>
      <c r="N4" s="24"/>
      <c r="O4" s="46"/>
      <c r="P4" s="25"/>
      <c r="Q4" s="53"/>
      <c r="R4" s="24"/>
      <c r="S4" s="46"/>
      <c r="T4" s="24"/>
      <c r="U4" s="46"/>
      <c r="V4" s="24"/>
      <c r="W4" s="46"/>
      <c r="X4" s="116"/>
      <c r="Y4" s="117"/>
      <c r="Z4" s="24"/>
      <c r="AA4" s="46"/>
      <c r="AB4" s="24"/>
      <c r="AC4" s="46"/>
      <c r="AD4" s="24"/>
      <c r="AE4" s="46"/>
      <c r="AF4" s="116"/>
      <c r="AG4" s="117"/>
      <c r="AH4" s="55"/>
      <c r="AI4" s="35"/>
      <c r="AJ4" s="15"/>
      <c r="AK4" s="15"/>
    </row>
    <row r="5" spans="1:38">
      <c r="A5" s="86" t="s">
        <v>15</v>
      </c>
      <c r="B5" s="87">
        <f>B6+B13+B19+B20</f>
        <v>502.13675213675219</v>
      </c>
      <c r="C5" s="88">
        <f t="shared" ref="C5:C20" si="0">IF(ISERR(ABS(B5/$B$5)),"-",ABS(B5/$B$5))</f>
        <v>1</v>
      </c>
      <c r="D5" s="87">
        <f>D6+D13+D19+D20</f>
        <v>600</v>
      </c>
      <c r="E5" s="88">
        <f>IF(ISERR(ABS(D5/$D$5)),"-",ABS(D5/$D$5))</f>
        <v>1</v>
      </c>
      <c r="F5" s="87">
        <f>F6+F13+F19+F20</f>
        <v>461.53846153846155</v>
      </c>
      <c r="G5" s="88">
        <f>IF(ISERR(ABS(F5/$F$5)),"-",ABS(F5/$F$5))</f>
        <v>1</v>
      </c>
      <c r="H5" s="87">
        <f>H6+H13+H19+H20</f>
        <v>1593.6752136752139</v>
      </c>
      <c r="I5" s="88">
        <f t="shared" ref="I5:I20" si="1">IF(ISERR(ABS(H5/$H$5)),"-",ABS(H5/$H$5))</f>
        <v>1</v>
      </c>
      <c r="J5" s="87">
        <f>J6+J13+J19+J20</f>
        <v>533.97435897435901</v>
      </c>
      <c r="K5" s="88">
        <f>IF(ISERR(ABS(J5/$J$5)),"-",ABS(J5/$J$5))</f>
        <v>1</v>
      </c>
      <c r="L5" s="87">
        <f>L6+L13+L19+L20</f>
        <v>544.87179487179492</v>
      </c>
      <c r="M5" s="88">
        <f>IF(ISERR(ABS(L5/$L$5)),"-",ABS(L5/$L$5))</f>
        <v>1</v>
      </c>
      <c r="N5" s="87">
        <f>N6+N13+N19+N20</f>
        <v>577.77777777777783</v>
      </c>
      <c r="O5" s="88">
        <f>IF(ISERR(ABS(N5/$N$5)),"-",ABS(N5/$N$5))</f>
        <v>1</v>
      </c>
      <c r="P5" s="87">
        <f>P6+P13+P19+P20</f>
        <v>1656.6239316239319</v>
      </c>
      <c r="Q5" s="88">
        <f t="shared" ref="Q5:Q20" si="2">IF(ISERR(ABS(P5/$P$5)),"-",ABS(P5/$P$5))</f>
        <v>1</v>
      </c>
      <c r="R5" s="87">
        <f>R6+R13+R19+R20</f>
        <v>432.47863247863251</v>
      </c>
      <c r="S5" s="88">
        <f>IF(ISERR(ABS(R5/$R$5)),"-",ABS(R5/$R$5))</f>
        <v>1</v>
      </c>
      <c r="T5" s="87">
        <f>T6+T13+T19+T20</f>
        <v>442.30769230769232</v>
      </c>
      <c r="U5" s="88">
        <f>IF(ISERR(ABS(T5/$T$5)),"-",ABS(T5/$T$5))</f>
        <v>1</v>
      </c>
      <c r="V5" s="87">
        <f>V6+V13+V19+V20</f>
        <v>533.33333333333337</v>
      </c>
      <c r="W5" s="88">
        <f>IF(ISERR(ABS(V5/$V$5)),"-",ABS(V5/$V$5))</f>
        <v>1</v>
      </c>
      <c r="X5" s="72">
        <f>X6+X13+X19+X20</f>
        <v>1408.1196581196582</v>
      </c>
      <c r="Y5" s="118">
        <f t="shared" ref="Y5:Y20" si="3">IF(ISERR(ABS(X5/$X$5)),"-",ABS(X5/$X$5))</f>
        <v>1</v>
      </c>
      <c r="Z5" s="87">
        <f>Z6+Z13+Z19+Z20</f>
        <v>550.11282051282046</v>
      </c>
      <c r="AA5" s="88">
        <f>IF(ISERR(ABS(Z5/$Z$5)),"-",ABS(Z5/$Z$5))</f>
        <v>1</v>
      </c>
      <c r="AB5" s="87">
        <f>AB6+AB13+AB19+AB20</f>
        <v>588.95726495726524</v>
      </c>
      <c r="AC5" s="88">
        <f>IF(ISERR(ABS(AB5/$AB$5)),"-",ABS(AB5/$AB$5))</f>
        <v>1</v>
      </c>
      <c r="AD5" s="87">
        <f>AD6+AD13+AD19+AD20</f>
        <v>926.32615384615406</v>
      </c>
      <c r="AE5" s="88">
        <f>IF(ISERR(ABS(AD5/$AD$5)),"-",ABS(AD5/$AD$5))</f>
        <v>1</v>
      </c>
      <c r="AF5" s="72">
        <f>AF6+AF13+AF19+AF20</f>
        <v>2181.3962393162396</v>
      </c>
      <c r="AG5" s="118">
        <f t="shared" ref="AG5:AG20" si="4">IF(ISERR(ABS(AF5/$AF$5)),"-",ABS(AF5/$AF$5))</f>
        <v>1</v>
      </c>
      <c r="AH5" s="135">
        <f>AH6+AH13+AH19+AH20</f>
        <v>6844.8150427350429</v>
      </c>
      <c r="AI5" s="136">
        <f t="shared" ref="AI5:AI12" si="5">IF(ISERR(ABS(AH5/$AH$5)),"-",ABS(AH5/$AH$5))</f>
        <v>1</v>
      </c>
      <c r="AJ5" s="15"/>
      <c r="AK5" s="15"/>
    </row>
    <row r="6" spans="1:38" s="5" customFormat="1">
      <c r="A6" s="89" t="s">
        <v>16</v>
      </c>
      <c r="B6" s="90">
        <f>(+B3/1.17)-B13</f>
        <v>492.13675213675219</v>
      </c>
      <c r="C6" s="91">
        <f t="shared" si="0"/>
        <v>0.98008510638297874</v>
      </c>
      <c r="D6" s="90">
        <f>(+D3/1.17)-D13</f>
        <v>580</v>
      </c>
      <c r="E6" s="91">
        <f>IF(ISERR(ABS(D6/$D$5)),"-",ABS(D6/$D$5))</f>
        <v>0.96666666666666667</v>
      </c>
      <c r="F6" s="90">
        <f>(+F3/1.17)-F13</f>
        <v>431.53846153846155</v>
      </c>
      <c r="G6" s="91">
        <f>IF(ISERR(ABS(F6/$F$5)),"-",ABS(F6/$F$5))</f>
        <v>0.93500000000000005</v>
      </c>
      <c r="H6" s="90">
        <f>SUM(H7:H12)</f>
        <v>1533.6752136752139</v>
      </c>
      <c r="I6" s="91">
        <f t="shared" si="1"/>
        <v>0.96235117451464125</v>
      </c>
      <c r="J6" s="90">
        <f>(+J3/1.17)-J13</f>
        <v>508.97435897435901</v>
      </c>
      <c r="K6" s="91">
        <f>IF(ISERR(ABS(J6/$J$5)),"-",ABS(J6/$J$5))</f>
        <v>0.95318127250900364</v>
      </c>
      <c r="L6" s="90">
        <f>(+L3/1.17)-L13</f>
        <v>509.87179487179492</v>
      </c>
      <c r="M6" s="91">
        <f>IF(ISERR(ABS(L6/$L$5)),"-",ABS(L6/$L$5))</f>
        <v>0.93576470588235294</v>
      </c>
      <c r="N6" s="90">
        <f>(+N3/1.17)-N13</f>
        <v>542.77777777777783</v>
      </c>
      <c r="O6" s="91">
        <f>IF(ISERR(ABS(N6/$N$5)),"-",ABS(N6/$N$5))</f>
        <v>0.93942307692307692</v>
      </c>
      <c r="P6" s="90">
        <f>SUM(P7:P12)</f>
        <v>1561.6239316239319</v>
      </c>
      <c r="Q6" s="91">
        <f t="shared" si="2"/>
        <v>0.94265445633948153</v>
      </c>
      <c r="R6" s="90">
        <f>(+R3/1.17)-R13</f>
        <v>407.47863247863251</v>
      </c>
      <c r="S6" s="91">
        <f>IF(ISERR(ABS(R6/$R$5)),"-",ABS(R6/$R$5))</f>
        <v>0.94219367588932812</v>
      </c>
      <c r="T6" s="90">
        <f>(+T3/1.17)-T13</f>
        <v>422.30769230769232</v>
      </c>
      <c r="U6" s="91">
        <f>IF(ISERR(ABS(T6/$T$5)),"-",ABS(T6/$T$5))</f>
        <v>0.95478260869565212</v>
      </c>
      <c r="V6" s="90">
        <f>(+V3/1.17)-V13</f>
        <v>503.33333333333337</v>
      </c>
      <c r="W6" s="91">
        <f>IF(ISERR(ABS(V6/$V$5)),"-",ABS(V6/$V$5))</f>
        <v>0.94374999999999998</v>
      </c>
      <c r="X6" s="119">
        <f>(+X3/1.17)-X13</f>
        <v>1333.1196581196582</v>
      </c>
      <c r="Y6" s="120">
        <f t="shared" si="3"/>
        <v>0.9467374810318665</v>
      </c>
      <c r="Z6" s="90">
        <f>(+Z3/1.17)-Z13</f>
        <v>548.11282051282046</v>
      </c>
      <c r="AA6" s="91">
        <f>IF(ISERR(ABS(Z6/$Z$5)),"-",ABS(Z6/$Z$5))</f>
        <v>0.99636438213140432</v>
      </c>
      <c r="AB6" s="90">
        <f>(+AB3/1.17)-AB13</f>
        <v>583.95726495726524</v>
      </c>
      <c r="AC6" s="91">
        <f>IF(ISERR(ABS(AB6/$AB$5)),"-",ABS(AB6/$AB$5))</f>
        <v>0.99151041969002152</v>
      </c>
      <c r="AD6" s="90">
        <f>(+AD3/1.17)-AD13</f>
        <v>920.32615384615406</v>
      </c>
      <c r="AE6" s="91">
        <f>IF(ISERR(ABS(AD6/$AD$5)),"-",ABS(AD6/$AD$5))</f>
        <v>0.99352279974489799</v>
      </c>
      <c r="AF6" s="119">
        <f>SUM(AF7:AF12)</f>
        <v>2067.3962393162396</v>
      </c>
      <c r="AG6" s="120">
        <f t="shared" si="4"/>
        <v>0.94773989340160714</v>
      </c>
      <c r="AH6" s="56">
        <f>SUM(AH7:AH12)</f>
        <v>6500.8150427350429</v>
      </c>
      <c r="AI6" s="30">
        <f t="shared" si="5"/>
        <v>0.94974298094948306</v>
      </c>
      <c r="AJ6" s="15"/>
      <c r="AK6" s="15"/>
      <c r="AL6" s="17"/>
    </row>
    <row r="7" spans="1:38" s="15" customFormat="1" ht="14.25" customHeight="1" outlineLevel="1">
      <c r="A7" s="93" t="s">
        <v>17</v>
      </c>
      <c r="B7" s="94">
        <f>+B$6*C7</f>
        <v>81.202564102564111</v>
      </c>
      <c r="C7" s="92">
        <v>0.16500000000000001</v>
      </c>
      <c r="D7" s="94">
        <f>+D$6*E7</f>
        <v>95.7</v>
      </c>
      <c r="E7" s="92">
        <v>0.16500000000000001</v>
      </c>
      <c r="F7" s="94">
        <f>+F$6*G7</f>
        <v>71.203846153846158</v>
      </c>
      <c r="G7" s="92">
        <v>0.16500000000000001</v>
      </c>
      <c r="H7" s="94">
        <f t="shared" ref="H7:H12" si="6">B7+D7+F7</f>
        <v>248.10641025641024</v>
      </c>
      <c r="I7" s="92">
        <f t="shared" si="1"/>
        <v>0.15568191569237366</v>
      </c>
      <c r="J7" s="94">
        <f>+J$6*K7</f>
        <v>83.980769230769241</v>
      </c>
      <c r="K7" s="92">
        <v>0.16500000000000001</v>
      </c>
      <c r="L7" s="94">
        <f>+L$6*M7</f>
        <v>84.128846153846169</v>
      </c>
      <c r="M7" s="92">
        <v>0.16500000000000001</v>
      </c>
      <c r="N7" s="94">
        <f>+N$6*O7</f>
        <v>89.558333333333351</v>
      </c>
      <c r="O7" s="92">
        <v>0.16500000000000001</v>
      </c>
      <c r="P7" s="94">
        <f t="shared" ref="P7:P12" si="7">J7+L7+N7</f>
        <v>257.66794871794878</v>
      </c>
      <c r="Q7" s="92">
        <f t="shared" si="2"/>
        <v>0.15553798529601445</v>
      </c>
      <c r="R7" s="94">
        <f>+R$6*S7</f>
        <v>67.233974358974365</v>
      </c>
      <c r="S7" s="92">
        <v>0.16500000000000001</v>
      </c>
      <c r="T7" s="94">
        <f>+T$6*U7</f>
        <v>69.680769230769229</v>
      </c>
      <c r="U7" s="92">
        <v>0.16500000000000001</v>
      </c>
      <c r="V7" s="94">
        <f>+V$6*W7</f>
        <v>83.050000000000011</v>
      </c>
      <c r="W7" s="92">
        <v>0.16500000000000001</v>
      </c>
      <c r="X7" s="121">
        <f t="shared" ref="X7:X12" si="8">R7+T7+V7</f>
        <v>219.96474358974359</v>
      </c>
      <c r="Y7" s="115">
        <f t="shared" si="3"/>
        <v>0.15621168437025795</v>
      </c>
      <c r="Z7" s="94">
        <f>+Z$6*AA7</f>
        <v>90.438615384615375</v>
      </c>
      <c r="AA7" s="92">
        <v>0.16500000000000001</v>
      </c>
      <c r="AB7" s="94">
        <f>+AB$6*AC7</f>
        <v>96.352948717948763</v>
      </c>
      <c r="AC7" s="92">
        <v>0.16500000000000001</v>
      </c>
      <c r="AD7" s="94">
        <f>+AD$6*AE7</f>
        <v>151.85381538461542</v>
      </c>
      <c r="AE7" s="92">
        <v>0.16500000000000001</v>
      </c>
      <c r="AF7" s="121">
        <f t="shared" ref="AF7:AF12" si="9">Z7+AB7+AD7</f>
        <v>338.64537948717953</v>
      </c>
      <c r="AG7" s="115">
        <f t="shared" si="4"/>
        <v>0.15524248799169479</v>
      </c>
      <c r="AH7" s="56">
        <f>H7+P7+X7+AF7</f>
        <v>1064.3844820512822</v>
      </c>
      <c r="AI7" s="30">
        <f t="shared" si="5"/>
        <v>0.15550229997536599</v>
      </c>
      <c r="AL7" s="16"/>
    </row>
    <row r="8" spans="1:38" s="15" customFormat="1" ht="14.25" customHeight="1" outlineLevel="1">
      <c r="A8" s="93" t="s">
        <v>18</v>
      </c>
      <c r="B8" s="94">
        <f>+B$6*C8</f>
        <v>57.087863247863254</v>
      </c>
      <c r="C8" s="92">
        <v>0.11600000000000001</v>
      </c>
      <c r="D8" s="94">
        <f>+D$6*E8</f>
        <v>67.28</v>
      </c>
      <c r="E8" s="92">
        <v>0.11600000000000001</v>
      </c>
      <c r="F8" s="94">
        <f>+F$6*G8</f>
        <v>50.058461538461543</v>
      </c>
      <c r="G8" s="92">
        <v>0.11600000000000001</v>
      </c>
      <c r="H8" s="94">
        <f t="shared" si="6"/>
        <v>174.42632478632481</v>
      </c>
      <c r="I8" s="92">
        <f t="shared" si="1"/>
        <v>0.10944910436554757</v>
      </c>
      <c r="J8" s="94">
        <f>+J$6*K8</f>
        <v>59.041025641025648</v>
      </c>
      <c r="K8" s="92">
        <v>0.11600000000000001</v>
      </c>
      <c r="L8" s="94">
        <f>+L$6*M8</f>
        <v>59.145128205128216</v>
      </c>
      <c r="M8" s="92">
        <v>0.11600000000000001</v>
      </c>
      <c r="N8" s="94">
        <f>+N$6*O8</f>
        <v>62.962222222222231</v>
      </c>
      <c r="O8" s="92">
        <v>0.11600000000000001</v>
      </c>
      <c r="P8" s="94">
        <f t="shared" si="7"/>
        <v>181.14837606837611</v>
      </c>
      <c r="Q8" s="92">
        <f t="shared" si="2"/>
        <v>0.10934791693537986</v>
      </c>
      <c r="R8" s="94">
        <f>+R$6*S8</f>
        <v>47.267521367521375</v>
      </c>
      <c r="S8" s="92">
        <v>0.11600000000000001</v>
      </c>
      <c r="T8" s="94">
        <f>+T$6*U8</f>
        <v>48.987692307692313</v>
      </c>
      <c r="U8" s="92">
        <v>0.11600000000000001</v>
      </c>
      <c r="V8" s="94">
        <f>+V$6*W8</f>
        <v>58.386666666666677</v>
      </c>
      <c r="W8" s="92">
        <v>0.11600000000000001</v>
      </c>
      <c r="X8" s="121">
        <f t="shared" si="8"/>
        <v>154.64188034188038</v>
      </c>
      <c r="Y8" s="115">
        <f t="shared" si="3"/>
        <v>0.10982154779969654</v>
      </c>
      <c r="Z8" s="94">
        <f>+Z$6*AA8</f>
        <v>63.581087179487177</v>
      </c>
      <c r="AA8" s="92">
        <v>0.11600000000000001</v>
      </c>
      <c r="AB8" s="94">
        <f>+AB$6*AC8</f>
        <v>67.739042735042773</v>
      </c>
      <c r="AC8" s="92">
        <v>0.11600000000000001</v>
      </c>
      <c r="AD8" s="94">
        <f>+AD$6*AE8</f>
        <v>106.75783384615387</v>
      </c>
      <c r="AE8" s="92">
        <v>0.11600000000000001</v>
      </c>
      <c r="AF8" s="121">
        <f t="shared" si="9"/>
        <v>238.07796376068382</v>
      </c>
      <c r="AG8" s="115">
        <f t="shared" si="4"/>
        <v>0.10914017337597938</v>
      </c>
      <c r="AH8" s="56">
        <f t="shared" ref="AH8:AH20" si="10">H8+P8+X8+AF8</f>
        <v>748.29454495726509</v>
      </c>
      <c r="AI8" s="30">
        <f t="shared" si="5"/>
        <v>0.10932282907359064</v>
      </c>
      <c r="AL8" s="16"/>
    </row>
    <row r="9" spans="1:38" s="15" customFormat="1" ht="14.25" customHeight="1" outlineLevel="1">
      <c r="A9" s="93" t="s">
        <v>19</v>
      </c>
      <c r="B9" s="94">
        <f>+B$6*C9</f>
        <v>353.84632478632483</v>
      </c>
      <c r="C9" s="92">
        <v>0.71899999999999997</v>
      </c>
      <c r="D9" s="94">
        <f>+D$6*E9</f>
        <v>417.02</v>
      </c>
      <c r="E9" s="92">
        <v>0.71899999999999997</v>
      </c>
      <c r="F9" s="94">
        <f>+F$6*G9</f>
        <v>310.27615384615382</v>
      </c>
      <c r="G9" s="92">
        <v>0.71899999999999997</v>
      </c>
      <c r="H9" s="94">
        <f t="shared" si="6"/>
        <v>1081.1424786324787</v>
      </c>
      <c r="I9" s="92">
        <f t="shared" si="1"/>
        <v>0.67839574171404049</v>
      </c>
      <c r="J9" s="94">
        <f>+J$6*K9</f>
        <v>365.95256410256411</v>
      </c>
      <c r="K9" s="92">
        <v>0.71899999999999997</v>
      </c>
      <c r="L9" s="94">
        <f>+L$6*M9</f>
        <v>366.59782051282053</v>
      </c>
      <c r="M9" s="92">
        <v>0.71899999999999997</v>
      </c>
      <c r="N9" s="94">
        <f>+N$6*O9</f>
        <v>390.25722222222225</v>
      </c>
      <c r="O9" s="92">
        <v>0.71899999999999997</v>
      </c>
      <c r="P9" s="94">
        <f t="shared" si="7"/>
        <v>1122.807606837607</v>
      </c>
      <c r="Q9" s="92">
        <f t="shared" si="2"/>
        <v>0.67776855410808712</v>
      </c>
      <c r="R9" s="94">
        <f>+R$6*S9</f>
        <v>292.97713675213674</v>
      </c>
      <c r="S9" s="92">
        <v>0.71899999999999997</v>
      </c>
      <c r="T9" s="94">
        <f>+T$6*U9</f>
        <v>303.63923076923078</v>
      </c>
      <c r="U9" s="92">
        <v>0.71899999999999997</v>
      </c>
      <c r="V9" s="94">
        <f>+V$6*W9</f>
        <v>361.8966666666667</v>
      </c>
      <c r="W9" s="92">
        <v>0.71899999999999997</v>
      </c>
      <c r="X9" s="121">
        <f t="shared" si="8"/>
        <v>958.51303418803423</v>
      </c>
      <c r="Y9" s="115">
        <f t="shared" si="3"/>
        <v>0.68070424886191194</v>
      </c>
      <c r="Z9" s="94">
        <f>+Z$6*AA9</f>
        <v>394.09311794871792</v>
      </c>
      <c r="AA9" s="92">
        <v>0.71899999999999997</v>
      </c>
      <c r="AB9" s="94">
        <f>+AB$6*AC9</f>
        <v>419.86527350427372</v>
      </c>
      <c r="AC9" s="92">
        <v>0.71899999999999997</v>
      </c>
      <c r="AD9" s="94">
        <f>+AD$6*AE9</f>
        <v>661.71450461538473</v>
      </c>
      <c r="AE9" s="92">
        <v>0.71899999999999997</v>
      </c>
      <c r="AF9" s="121">
        <f t="shared" si="9"/>
        <v>1475.6728960683763</v>
      </c>
      <c r="AG9" s="115">
        <f t="shared" si="4"/>
        <v>0.676480902218355</v>
      </c>
      <c r="AH9" s="56">
        <f t="shared" si="10"/>
        <v>4638.1360157264953</v>
      </c>
      <c r="AI9" s="30">
        <f t="shared" si="5"/>
        <v>0.67761305261992799</v>
      </c>
      <c r="AL9" s="16"/>
    </row>
    <row r="10" spans="1:38" s="15" customFormat="1" ht="14.25" customHeight="1" outlineLevel="1">
      <c r="A10" s="93" t="s">
        <v>20</v>
      </c>
      <c r="B10" s="94"/>
      <c r="C10" s="92">
        <f t="shared" si="0"/>
        <v>0</v>
      </c>
      <c r="D10" s="94"/>
      <c r="E10" s="92">
        <f t="shared" ref="E10:E20" si="11">IF(ISERR(ABS(D10/$D$5)),"-",ABS(D10/$D$5))</f>
        <v>0</v>
      </c>
      <c r="F10" s="94"/>
      <c r="G10" s="92">
        <f t="shared" ref="G10:G20" si="12">IF(ISERR(ABS(F10/$F$5)),"-",ABS(F10/$F$5))</f>
        <v>0</v>
      </c>
      <c r="H10" s="94">
        <f t="shared" si="6"/>
        <v>0</v>
      </c>
      <c r="I10" s="92">
        <f t="shared" si="1"/>
        <v>0</v>
      </c>
      <c r="J10" s="94"/>
      <c r="K10" s="92">
        <f t="shared" ref="K10:K20" si="13">IF(ISERR(ABS(J10/$J$5)),"-",ABS(J10/$J$5))</f>
        <v>0</v>
      </c>
      <c r="L10" s="94"/>
      <c r="M10" s="92">
        <f t="shared" ref="M10:M20" si="14">IF(ISERR(ABS(L10/$L$5)),"-",ABS(L10/$L$5))</f>
        <v>0</v>
      </c>
      <c r="N10" s="94"/>
      <c r="O10" s="92">
        <f t="shared" ref="O10:O20" si="15">IF(ISERR(ABS(N10/$N$5)),"-",ABS(N10/$N$5))</f>
        <v>0</v>
      </c>
      <c r="P10" s="94">
        <f t="shared" si="7"/>
        <v>0</v>
      </c>
      <c r="Q10" s="92">
        <f t="shared" si="2"/>
        <v>0</v>
      </c>
      <c r="R10" s="94"/>
      <c r="S10" s="92">
        <f t="shared" ref="S10:S20" si="16">IF(ISERR(ABS(R10/$R$5)),"-",ABS(R10/$R$5))</f>
        <v>0</v>
      </c>
      <c r="T10" s="94"/>
      <c r="U10" s="92">
        <f t="shared" ref="U10:U20" si="17">IF(ISERR(ABS(T10/$T$5)),"-",ABS(T10/$T$5))</f>
        <v>0</v>
      </c>
      <c r="V10" s="94"/>
      <c r="W10" s="92">
        <f t="shared" ref="W10:W20" si="18">IF(ISERR(ABS(V10/$V$5)),"-",ABS(V10/$V$5))</f>
        <v>0</v>
      </c>
      <c r="X10" s="121">
        <f t="shared" si="8"/>
        <v>0</v>
      </c>
      <c r="Y10" s="115">
        <f t="shared" si="3"/>
        <v>0</v>
      </c>
      <c r="Z10" s="94"/>
      <c r="AA10" s="92">
        <f t="shared" ref="AA10:AA20" si="19">IF(ISERR(ABS(Z10/$Z$5)),"-",ABS(Z10/$Z$5))</f>
        <v>0</v>
      </c>
      <c r="AB10" s="94"/>
      <c r="AC10" s="92">
        <f t="shared" ref="AC10:AC20" si="20">IF(ISERR(ABS(AB10/$AB$5)),"-",ABS(AB10/$AB$5))</f>
        <v>0</v>
      </c>
      <c r="AD10" s="94"/>
      <c r="AE10" s="92">
        <f t="shared" ref="AE10:AE20" si="21">IF(ISERR(ABS(AD10/$AD$5)),"-",ABS(AD10/$AD$5))</f>
        <v>0</v>
      </c>
      <c r="AF10" s="121">
        <f t="shared" si="9"/>
        <v>0</v>
      </c>
      <c r="AG10" s="115">
        <f t="shared" si="4"/>
        <v>0</v>
      </c>
      <c r="AH10" s="56">
        <f t="shared" si="10"/>
        <v>0</v>
      </c>
      <c r="AI10" s="30">
        <f t="shared" si="5"/>
        <v>0</v>
      </c>
      <c r="AL10" s="16"/>
    </row>
    <row r="11" spans="1:38" s="15" customFormat="1" ht="14.25" customHeight="1" outlineLevel="1">
      <c r="A11" s="95" t="s">
        <v>21</v>
      </c>
      <c r="B11" s="94">
        <v>10</v>
      </c>
      <c r="C11" s="92">
        <f t="shared" si="0"/>
        <v>1.9914893617021274E-2</v>
      </c>
      <c r="D11" s="94">
        <v>20</v>
      </c>
      <c r="E11" s="92">
        <f t="shared" si="11"/>
        <v>3.3333333333333333E-2</v>
      </c>
      <c r="F11" s="94"/>
      <c r="G11" s="92">
        <f t="shared" si="12"/>
        <v>0</v>
      </c>
      <c r="H11" s="94">
        <f t="shared" si="6"/>
        <v>30</v>
      </c>
      <c r="I11" s="92">
        <f t="shared" si="1"/>
        <v>1.8824412742679392E-2</v>
      </c>
      <c r="J11" s="94"/>
      <c r="K11" s="92">
        <f t="shared" si="13"/>
        <v>0</v>
      </c>
      <c r="L11" s="94"/>
      <c r="M11" s="92">
        <f t="shared" si="14"/>
        <v>0</v>
      </c>
      <c r="N11" s="94"/>
      <c r="O11" s="92">
        <f t="shared" si="15"/>
        <v>0</v>
      </c>
      <c r="P11" s="94">
        <f t="shared" si="7"/>
        <v>0</v>
      </c>
      <c r="Q11" s="92">
        <f t="shared" si="2"/>
        <v>0</v>
      </c>
      <c r="R11" s="94"/>
      <c r="S11" s="92">
        <f t="shared" si="16"/>
        <v>0</v>
      </c>
      <c r="T11" s="94"/>
      <c r="U11" s="92">
        <f t="shared" si="17"/>
        <v>0</v>
      </c>
      <c r="V11" s="94">
        <v>5</v>
      </c>
      <c r="W11" s="92">
        <f t="shared" si="18"/>
        <v>9.3749999999999997E-3</v>
      </c>
      <c r="X11" s="121">
        <f t="shared" si="8"/>
        <v>5</v>
      </c>
      <c r="Y11" s="115">
        <f t="shared" si="3"/>
        <v>3.550834597875569E-3</v>
      </c>
      <c r="Z11" s="94">
        <v>5</v>
      </c>
      <c r="AA11" s="92">
        <f t="shared" si="19"/>
        <v>9.0890446714892992E-3</v>
      </c>
      <c r="AB11" s="94">
        <v>5</v>
      </c>
      <c r="AC11" s="92">
        <f t="shared" si="20"/>
        <v>8.4895803099785186E-3</v>
      </c>
      <c r="AD11" s="94">
        <v>5</v>
      </c>
      <c r="AE11" s="92">
        <f t="shared" si="21"/>
        <v>5.3976668792516998E-3</v>
      </c>
      <c r="AF11" s="121">
        <f t="shared" si="9"/>
        <v>15</v>
      </c>
      <c r="AG11" s="115">
        <f t="shared" si="4"/>
        <v>6.8763298155780084E-3</v>
      </c>
      <c r="AH11" s="56">
        <f t="shared" si="10"/>
        <v>50</v>
      </c>
      <c r="AI11" s="30">
        <f t="shared" si="5"/>
        <v>7.3047992805983933E-3</v>
      </c>
      <c r="AL11" s="16"/>
    </row>
    <row r="12" spans="1:38" s="15" customFormat="1" ht="14.25" customHeight="1" outlineLevel="1">
      <c r="A12" s="93"/>
      <c r="B12" s="94"/>
      <c r="C12" s="92">
        <f t="shared" si="0"/>
        <v>0</v>
      </c>
      <c r="D12" s="94"/>
      <c r="E12" s="92">
        <f t="shared" si="11"/>
        <v>0</v>
      </c>
      <c r="F12" s="94"/>
      <c r="G12" s="92">
        <f t="shared" si="12"/>
        <v>0</v>
      </c>
      <c r="H12" s="94">
        <f t="shared" si="6"/>
        <v>0</v>
      </c>
      <c r="I12" s="92">
        <f t="shared" si="1"/>
        <v>0</v>
      </c>
      <c r="J12" s="94"/>
      <c r="K12" s="92">
        <f t="shared" si="13"/>
        <v>0</v>
      </c>
      <c r="L12" s="94"/>
      <c r="M12" s="92">
        <f t="shared" si="14"/>
        <v>0</v>
      </c>
      <c r="N12" s="94"/>
      <c r="O12" s="92">
        <f t="shared" si="15"/>
        <v>0</v>
      </c>
      <c r="P12" s="94">
        <f t="shared" si="7"/>
        <v>0</v>
      </c>
      <c r="Q12" s="92">
        <f t="shared" si="2"/>
        <v>0</v>
      </c>
      <c r="R12" s="94"/>
      <c r="S12" s="92">
        <f t="shared" si="16"/>
        <v>0</v>
      </c>
      <c r="T12" s="94"/>
      <c r="U12" s="92">
        <f t="shared" si="17"/>
        <v>0</v>
      </c>
      <c r="V12" s="94"/>
      <c r="W12" s="92">
        <f t="shared" si="18"/>
        <v>0</v>
      </c>
      <c r="X12" s="121">
        <f t="shared" si="8"/>
        <v>0</v>
      </c>
      <c r="Y12" s="115">
        <f t="shared" si="3"/>
        <v>0</v>
      </c>
      <c r="Z12" s="94"/>
      <c r="AA12" s="92">
        <f t="shared" si="19"/>
        <v>0</v>
      </c>
      <c r="AB12" s="94"/>
      <c r="AC12" s="92">
        <f t="shared" si="20"/>
        <v>0</v>
      </c>
      <c r="AD12" s="94"/>
      <c r="AE12" s="92">
        <f t="shared" si="21"/>
        <v>0</v>
      </c>
      <c r="AF12" s="121">
        <f t="shared" si="9"/>
        <v>0</v>
      </c>
      <c r="AG12" s="115">
        <f t="shared" si="4"/>
        <v>0</v>
      </c>
      <c r="AH12" s="56">
        <f t="shared" si="10"/>
        <v>0</v>
      </c>
      <c r="AI12" s="30">
        <f t="shared" si="5"/>
        <v>0</v>
      </c>
      <c r="AL12" s="16"/>
    </row>
    <row r="13" spans="1:38" s="5" customFormat="1">
      <c r="A13" s="96" t="s">
        <v>22</v>
      </c>
      <c r="B13" s="97">
        <v>10</v>
      </c>
      <c r="C13" s="92">
        <f t="shared" si="0"/>
        <v>1.9914893617021274E-2</v>
      </c>
      <c r="D13" s="97">
        <f>SUM(D14:D18)</f>
        <v>20</v>
      </c>
      <c r="E13" s="92">
        <f t="shared" si="11"/>
        <v>3.3333333333333333E-2</v>
      </c>
      <c r="F13" s="97">
        <f>SUM(F14:F18)</f>
        <v>30</v>
      </c>
      <c r="G13" s="92">
        <f t="shared" si="12"/>
        <v>6.5000000000000002E-2</v>
      </c>
      <c r="H13" s="97">
        <f>SUM(H14:H18)</f>
        <v>60</v>
      </c>
      <c r="I13" s="98">
        <f t="shared" si="1"/>
        <v>3.7648825485358785E-2</v>
      </c>
      <c r="J13" s="97">
        <f>SUM(J14:J18)</f>
        <v>25</v>
      </c>
      <c r="K13" s="92">
        <f t="shared" si="13"/>
        <v>4.6818727490996394E-2</v>
      </c>
      <c r="L13" s="97">
        <f>SUM(L14:L18)</f>
        <v>35</v>
      </c>
      <c r="M13" s="92">
        <f t="shared" si="14"/>
        <v>6.4235294117647057E-2</v>
      </c>
      <c r="N13" s="97">
        <f>SUM(N14:N18)</f>
        <v>35</v>
      </c>
      <c r="O13" s="92">
        <f t="shared" si="15"/>
        <v>6.057692307692307E-2</v>
      </c>
      <c r="P13" s="97">
        <f>SUM(P14:P18)</f>
        <v>95</v>
      </c>
      <c r="Q13" s="98">
        <f t="shared" si="2"/>
        <v>5.73455436605185E-2</v>
      </c>
      <c r="R13" s="97">
        <f>SUM(R14:R18)</f>
        <v>25</v>
      </c>
      <c r="S13" s="92">
        <f t="shared" si="16"/>
        <v>5.7806324110671936E-2</v>
      </c>
      <c r="T13" s="97">
        <f>SUM(T14:T18)</f>
        <v>20</v>
      </c>
      <c r="U13" s="92">
        <f t="shared" si="17"/>
        <v>4.5217391304347827E-2</v>
      </c>
      <c r="V13" s="97">
        <f>SUM(V14:V18)</f>
        <v>30</v>
      </c>
      <c r="W13" s="92">
        <f t="shared" si="18"/>
        <v>5.6249999999999994E-2</v>
      </c>
      <c r="X13" s="122">
        <f>SUM(X14:X18)</f>
        <v>75</v>
      </c>
      <c r="Y13" s="123">
        <f t="shared" si="3"/>
        <v>5.3262518968133533E-2</v>
      </c>
      <c r="Z13" s="97">
        <v>2</v>
      </c>
      <c r="AA13" s="92">
        <f t="shared" si="19"/>
        <v>3.6356178685957195E-3</v>
      </c>
      <c r="AB13" s="97">
        <v>5</v>
      </c>
      <c r="AC13" s="92">
        <f t="shared" si="20"/>
        <v>8.4895803099785186E-3</v>
      </c>
      <c r="AD13" s="97">
        <v>6</v>
      </c>
      <c r="AE13" s="92">
        <f t="shared" si="21"/>
        <v>6.4772002551020391E-3</v>
      </c>
      <c r="AF13" s="122">
        <f>SUM(AF14:AF18)</f>
        <v>114</v>
      </c>
      <c r="AG13" s="123">
        <f t="shared" si="4"/>
        <v>5.2260106598392864E-2</v>
      </c>
      <c r="AH13" s="57">
        <f>SUM(AH14:AH18)</f>
        <v>344</v>
      </c>
      <c r="AI13" s="30">
        <f>SUM(AI14:AI18)</f>
        <v>5.0257019050516945E-2</v>
      </c>
      <c r="AJ13" s="15"/>
      <c r="AK13" s="15"/>
      <c r="AL13" s="17"/>
    </row>
    <row r="14" spans="1:38" s="15" customFormat="1" ht="14.25" customHeight="1" outlineLevel="1">
      <c r="A14" s="93" t="s">
        <v>17</v>
      </c>
      <c r="B14" s="94"/>
      <c r="C14" s="92">
        <f t="shared" si="0"/>
        <v>0</v>
      </c>
      <c r="D14" s="94"/>
      <c r="E14" s="92">
        <f t="shared" si="11"/>
        <v>0</v>
      </c>
      <c r="F14" s="94"/>
      <c r="G14" s="92">
        <f t="shared" si="12"/>
        <v>0</v>
      </c>
      <c r="H14" s="94">
        <f t="shared" ref="H14:H20" si="22">B14+D14+F14</f>
        <v>0</v>
      </c>
      <c r="I14" s="92">
        <f t="shared" si="1"/>
        <v>0</v>
      </c>
      <c r="J14" s="94"/>
      <c r="K14" s="92">
        <f t="shared" si="13"/>
        <v>0</v>
      </c>
      <c r="L14" s="94"/>
      <c r="M14" s="92">
        <f t="shared" si="14"/>
        <v>0</v>
      </c>
      <c r="N14" s="94"/>
      <c r="O14" s="92">
        <f t="shared" si="15"/>
        <v>0</v>
      </c>
      <c r="P14" s="94">
        <f t="shared" ref="P14:P20" si="23">J14+L14+N14</f>
        <v>0</v>
      </c>
      <c r="Q14" s="92">
        <f t="shared" si="2"/>
        <v>0</v>
      </c>
      <c r="R14" s="94"/>
      <c r="S14" s="92">
        <f t="shared" si="16"/>
        <v>0</v>
      </c>
      <c r="T14" s="94"/>
      <c r="U14" s="92">
        <f t="shared" si="17"/>
        <v>0</v>
      </c>
      <c r="V14" s="94"/>
      <c r="W14" s="92">
        <f t="shared" si="18"/>
        <v>0</v>
      </c>
      <c r="X14" s="121">
        <f t="shared" ref="X14:X20" si="24">R14+T14+V14</f>
        <v>0</v>
      </c>
      <c r="Y14" s="115">
        <f t="shared" si="3"/>
        <v>0</v>
      </c>
      <c r="Z14" s="94"/>
      <c r="AA14" s="92">
        <f t="shared" si="19"/>
        <v>0</v>
      </c>
      <c r="AB14" s="94"/>
      <c r="AC14" s="92">
        <f t="shared" si="20"/>
        <v>0</v>
      </c>
      <c r="AD14" s="94"/>
      <c r="AE14" s="92">
        <f t="shared" si="21"/>
        <v>0</v>
      </c>
      <c r="AF14" s="121">
        <f t="shared" ref="AF14:AF20" si="25">Z14+AB14+AD14</f>
        <v>0</v>
      </c>
      <c r="AG14" s="115">
        <f t="shared" si="4"/>
        <v>0</v>
      </c>
      <c r="AH14" s="56">
        <f>H14+P14+X14+AF14</f>
        <v>0</v>
      </c>
      <c r="AI14" s="30">
        <f t="shared" ref="AI14:AI20" si="26">IF(ISERR(ABS(AH14/$AH$5)),"-",ABS(AH14/$AH$5))</f>
        <v>0</v>
      </c>
      <c r="AL14" s="16"/>
    </row>
    <row r="15" spans="1:38" s="15" customFormat="1" ht="14.25" customHeight="1" outlineLevel="1">
      <c r="A15" s="93" t="s">
        <v>18</v>
      </c>
      <c r="B15" s="94"/>
      <c r="C15" s="92">
        <f t="shared" si="0"/>
        <v>0</v>
      </c>
      <c r="D15" s="94"/>
      <c r="E15" s="92">
        <f t="shared" si="11"/>
        <v>0</v>
      </c>
      <c r="F15" s="94"/>
      <c r="G15" s="92">
        <f t="shared" si="12"/>
        <v>0</v>
      </c>
      <c r="H15" s="94">
        <f t="shared" si="22"/>
        <v>0</v>
      </c>
      <c r="I15" s="92">
        <f t="shared" si="1"/>
        <v>0</v>
      </c>
      <c r="J15" s="94"/>
      <c r="K15" s="92">
        <f t="shared" si="13"/>
        <v>0</v>
      </c>
      <c r="L15" s="94"/>
      <c r="M15" s="92">
        <f t="shared" si="14"/>
        <v>0</v>
      </c>
      <c r="N15" s="94"/>
      <c r="O15" s="92">
        <f t="shared" si="15"/>
        <v>0</v>
      </c>
      <c r="P15" s="94">
        <f t="shared" si="23"/>
        <v>0</v>
      </c>
      <c r="Q15" s="92">
        <f t="shared" si="2"/>
        <v>0</v>
      </c>
      <c r="R15" s="94"/>
      <c r="S15" s="92">
        <f t="shared" si="16"/>
        <v>0</v>
      </c>
      <c r="T15" s="94"/>
      <c r="U15" s="92">
        <f t="shared" si="17"/>
        <v>0</v>
      </c>
      <c r="V15" s="94"/>
      <c r="W15" s="92">
        <f t="shared" si="18"/>
        <v>0</v>
      </c>
      <c r="X15" s="121">
        <f t="shared" si="24"/>
        <v>0</v>
      </c>
      <c r="Y15" s="115">
        <f t="shared" si="3"/>
        <v>0</v>
      </c>
      <c r="Z15" s="94"/>
      <c r="AA15" s="92">
        <f t="shared" si="19"/>
        <v>0</v>
      </c>
      <c r="AB15" s="94"/>
      <c r="AC15" s="92">
        <f t="shared" si="20"/>
        <v>0</v>
      </c>
      <c r="AD15" s="94"/>
      <c r="AE15" s="92">
        <f t="shared" si="21"/>
        <v>0</v>
      </c>
      <c r="AF15" s="121">
        <f t="shared" si="25"/>
        <v>0</v>
      </c>
      <c r="AG15" s="115">
        <f t="shared" si="4"/>
        <v>0</v>
      </c>
      <c r="AH15" s="56">
        <f>H15+P15+X15+AF15</f>
        <v>0</v>
      </c>
      <c r="AI15" s="30">
        <f t="shared" si="26"/>
        <v>0</v>
      </c>
      <c r="AL15" s="16"/>
    </row>
    <row r="16" spans="1:38" s="15" customFormat="1" ht="14.25" customHeight="1" outlineLevel="1">
      <c r="A16" s="93" t="s">
        <v>19</v>
      </c>
      <c r="B16" s="94">
        <v>10</v>
      </c>
      <c r="C16" s="92">
        <f t="shared" si="0"/>
        <v>1.9914893617021274E-2</v>
      </c>
      <c r="D16" s="94">
        <v>20</v>
      </c>
      <c r="E16" s="92">
        <f t="shared" si="11"/>
        <v>3.3333333333333333E-2</v>
      </c>
      <c r="F16" s="94">
        <v>30</v>
      </c>
      <c r="G16" s="92">
        <f t="shared" si="12"/>
        <v>6.5000000000000002E-2</v>
      </c>
      <c r="H16" s="94">
        <f t="shared" si="22"/>
        <v>60</v>
      </c>
      <c r="I16" s="92">
        <f t="shared" si="1"/>
        <v>3.7648825485358785E-2</v>
      </c>
      <c r="J16" s="94">
        <v>25</v>
      </c>
      <c r="K16" s="92">
        <f t="shared" si="13"/>
        <v>4.6818727490996394E-2</v>
      </c>
      <c r="L16" s="94">
        <v>35</v>
      </c>
      <c r="M16" s="92">
        <f t="shared" si="14"/>
        <v>6.4235294117647057E-2</v>
      </c>
      <c r="N16" s="94">
        <v>35</v>
      </c>
      <c r="O16" s="92">
        <f t="shared" si="15"/>
        <v>6.057692307692307E-2</v>
      </c>
      <c r="P16" s="94">
        <f t="shared" si="23"/>
        <v>95</v>
      </c>
      <c r="Q16" s="92">
        <f t="shared" si="2"/>
        <v>5.73455436605185E-2</v>
      </c>
      <c r="R16" s="94">
        <v>25</v>
      </c>
      <c r="S16" s="92">
        <f t="shared" si="16"/>
        <v>5.7806324110671936E-2</v>
      </c>
      <c r="T16" s="94">
        <v>20</v>
      </c>
      <c r="U16" s="92">
        <f t="shared" si="17"/>
        <v>4.5217391304347827E-2</v>
      </c>
      <c r="V16" s="94">
        <v>30</v>
      </c>
      <c r="W16" s="92">
        <f t="shared" si="18"/>
        <v>5.6249999999999994E-2</v>
      </c>
      <c r="X16" s="121">
        <f t="shared" si="24"/>
        <v>75</v>
      </c>
      <c r="Y16" s="115">
        <f t="shared" si="3"/>
        <v>5.3262518968133533E-2</v>
      </c>
      <c r="Z16" s="94">
        <v>35</v>
      </c>
      <c r="AA16" s="92">
        <f t="shared" si="19"/>
        <v>6.3623312700425094E-2</v>
      </c>
      <c r="AB16" s="94">
        <v>37</v>
      </c>
      <c r="AC16" s="92">
        <f t="shared" si="20"/>
        <v>6.2822894293841039E-2</v>
      </c>
      <c r="AD16" s="94">
        <v>42</v>
      </c>
      <c r="AE16" s="92">
        <f t="shared" si="21"/>
        <v>4.5340401785714274E-2</v>
      </c>
      <c r="AF16" s="121">
        <f t="shared" si="25"/>
        <v>114</v>
      </c>
      <c r="AG16" s="115">
        <f t="shared" si="4"/>
        <v>5.2260106598392864E-2</v>
      </c>
      <c r="AH16" s="56">
        <f>H16+P16+X16+AF16</f>
        <v>344</v>
      </c>
      <c r="AI16" s="30">
        <f t="shared" si="26"/>
        <v>5.0257019050516945E-2</v>
      </c>
      <c r="AL16" s="16"/>
    </row>
    <row r="17" spans="1:38" s="15" customFormat="1" ht="14.25" customHeight="1" outlineLevel="1">
      <c r="A17" s="95" t="s">
        <v>23</v>
      </c>
      <c r="B17" s="94"/>
      <c r="C17" s="92">
        <f t="shared" si="0"/>
        <v>0</v>
      </c>
      <c r="D17" s="94"/>
      <c r="E17" s="92">
        <f t="shared" si="11"/>
        <v>0</v>
      </c>
      <c r="F17" s="94"/>
      <c r="G17" s="92">
        <f t="shared" si="12"/>
        <v>0</v>
      </c>
      <c r="H17" s="94">
        <f t="shared" si="22"/>
        <v>0</v>
      </c>
      <c r="I17" s="92">
        <f t="shared" si="1"/>
        <v>0</v>
      </c>
      <c r="J17" s="94"/>
      <c r="K17" s="92">
        <f t="shared" si="13"/>
        <v>0</v>
      </c>
      <c r="L17" s="94"/>
      <c r="M17" s="92">
        <f t="shared" si="14"/>
        <v>0</v>
      </c>
      <c r="N17" s="94"/>
      <c r="O17" s="92">
        <f t="shared" si="15"/>
        <v>0</v>
      </c>
      <c r="P17" s="94">
        <f t="shared" si="23"/>
        <v>0</v>
      </c>
      <c r="Q17" s="92">
        <f t="shared" si="2"/>
        <v>0</v>
      </c>
      <c r="R17" s="94"/>
      <c r="S17" s="92">
        <f t="shared" si="16"/>
        <v>0</v>
      </c>
      <c r="T17" s="94"/>
      <c r="U17" s="92">
        <f t="shared" si="17"/>
        <v>0</v>
      </c>
      <c r="V17" s="94"/>
      <c r="W17" s="92">
        <f t="shared" si="18"/>
        <v>0</v>
      </c>
      <c r="X17" s="121">
        <f t="shared" si="24"/>
        <v>0</v>
      </c>
      <c r="Y17" s="115">
        <f t="shared" si="3"/>
        <v>0</v>
      </c>
      <c r="Z17" s="94"/>
      <c r="AA17" s="92">
        <f t="shared" si="19"/>
        <v>0</v>
      </c>
      <c r="AB17" s="94"/>
      <c r="AC17" s="92">
        <f t="shared" si="20"/>
        <v>0</v>
      </c>
      <c r="AD17" s="94"/>
      <c r="AE17" s="92">
        <f t="shared" si="21"/>
        <v>0</v>
      </c>
      <c r="AF17" s="121">
        <f t="shared" si="25"/>
        <v>0</v>
      </c>
      <c r="AG17" s="115">
        <f t="shared" si="4"/>
        <v>0</v>
      </c>
      <c r="AH17" s="56">
        <f>H17+P17+X17+AF17</f>
        <v>0</v>
      </c>
      <c r="AI17" s="30">
        <f t="shared" si="26"/>
        <v>0</v>
      </c>
      <c r="AL17" s="16"/>
    </row>
    <row r="18" spans="1:38" s="15" customFormat="1" ht="14.25" customHeight="1" outlineLevel="1">
      <c r="A18" s="95"/>
      <c r="B18" s="94"/>
      <c r="C18" s="92">
        <f t="shared" si="0"/>
        <v>0</v>
      </c>
      <c r="D18" s="94"/>
      <c r="E18" s="92">
        <f t="shared" si="11"/>
        <v>0</v>
      </c>
      <c r="F18" s="94"/>
      <c r="G18" s="92">
        <f t="shared" si="12"/>
        <v>0</v>
      </c>
      <c r="H18" s="94">
        <f t="shared" si="22"/>
        <v>0</v>
      </c>
      <c r="I18" s="92">
        <f t="shared" si="1"/>
        <v>0</v>
      </c>
      <c r="J18" s="94"/>
      <c r="K18" s="92">
        <f t="shared" si="13"/>
        <v>0</v>
      </c>
      <c r="L18" s="94"/>
      <c r="M18" s="92">
        <f t="shared" si="14"/>
        <v>0</v>
      </c>
      <c r="N18" s="94"/>
      <c r="O18" s="92">
        <f t="shared" si="15"/>
        <v>0</v>
      </c>
      <c r="P18" s="94">
        <f t="shared" si="23"/>
        <v>0</v>
      </c>
      <c r="Q18" s="92">
        <f t="shared" si="2"/>
        <v>0</v>
      </c>
      <c r="R18" s="94"/>
      <c r="S18" s="92">
        <f t="shared" si="16"/>
        <v>0</v>
      </c>
      <c r="T18" s="94"/>
      <c r="U18" s="92">
        <f t="shared" si="17"/>
        <v>0</v>
      </c>
      <c r="V18" s="94"/>
      <c r="W18" s="92">
        <f t="shared" si="18"/>
        <v>0</v>
      </c>
      <c r="X18" s="121">
        <f t="shared" si="24"/>
        <v>0</v>
      </c>
      <c r="Y18" s="115">
        <f t="shared" si="3"/>
        <v>0</v>
      </c>
      <c r="Z18" s="94"/>
      <c r="AA18" s="92">
        <f t="shared" si="19"/>
        <v>0</v>
      </c>
      <c r="AB18" s="94"/>
      <c r="AC18" s="92">
        <f t="shared" si="20"/>
        <v>0</v>
      </c>
      <c r="AD18" s="94"/>
      <c r="AE18" s="92">
        <f t="shared" si="21"/>
        <v>0</v>
      </c>
      <c r="AF18" s="121">
        <f t="shared" si="25"/>
        <v>0</v>
      </c>
      <c r="AG18" s="115">
        <f t="shared" si="4"/>
        <v>0</v>
      </c>
      <c r="AH18" s="56">
        <f>H18+P18+X18+AF18</f>
        <v>0</v>
      </c>
      <c r="AI18" s="30">
        <f t="shared" si="26"/>
        <v>0</v>
      </c>
      <c r="AL18" s="16"/>
    </row>
    <row r="19" spans="1:38" s="5" customFormat="1">
      <c r="A19" s="96"/>
      <c r="B19" s="97"/>
      <c r="C19" s="98">
        <f t="shared" si="0"/>
        <v>0</v>
      </c>
      <c r="D19" s="97"/>
      <c r="E19" s="98">
        <f t="shared" si="11"/>
        <v>0</v>
      </c>
      <c r="F19" s="97"/>
      <c r="G19" s="98">
        <f t="shared" si="12"/>
        <v>0</v>
      </c>
      <c r="H19" s="97">
        <f t="shared" si="22"/>
        <v>0</v>
      </c>
      <c r="I19" s="98">
        <f t="shared" si="1"/>
        <v>0</v>
      </c>
      <c r="J19" s="97"/>
      <c r="K19" s="98">
        <f t="shared" si="13"/>
        <v>0</v>
      </c>
      <c r="L19" s="97"/>
      <c r="M19" s="98">
        <f t="shared" si="14"/>
        <v>0</v>
      </c>
      <c r="N19" s="97"/>
      <c r="O19" s="98">
        <f t="shared" si="15"/>
        <v>0</v>
      </c>
      <c r="P19" s="97">
        <f t="shared" si="23"/>
        <v>0</v>
      </c>
      <c r="Q19" s="98">
        <f t="shared" si="2"/>
        <v>0</v>
      </c>
      <c r="R19" s="97"/>
      <c r="S19" s="98">
        <f t="shared" si="16"/>
        <v>0</v>
      </c>
      <c r="T19" s="97"/>
      <c r="U19" s="98">
        <f t="shared" si="17"/>
        <v>0</v>
      </c>
      <c r="V19" s="97"/>
      <c r="W19" s="98">
        <f t="shared" si="18"/>
        <v>0</v>
      </c>
      <c r="X19" s="122">
        <f t="shared" si="24"/>
        <v>0</v>
      </c>
      <c r="Y19" s="123">
        <f t="shared" si="3"/>
        <v>0</v>
      </c>
      <c r="Z19" s="97"/>
      <c r="AA19" s="98">
        <f t="shared" si="19"/>
        <v>0</v>
      </c>
      <c r="AB19" s="97"/>
      <c r="AC19" s="98">
        <f t="shared" si="20"/>
        <v>0</v>
      </c>
      <c r="AD19" s="97"/>
      <c r="AE19" s="98">
        <f t="shared" si="21"/>
        <v>0</v>
      </c>
      <c r="AF19" s="122">
        <f t="shared" si="25"/>
        <v>0</v>
      </c>
      <c r="AG19" s="123">
        <f t="shared" si="4"/>
        <v>0</v>
      </c>
      <c r="AH19" s="57">
        <f t="shared" si="10"/>
        <v>0</v>
      </c>
      <c r="AI19" s="37">
        <f t="shared" si="26"/>
        <v>0</v>
      </c>
      <c r="AJ19" s="15"/>
      <c r="AK19" s="15"/>
      <c r="AL19" s="17"/>
    </row>
    <row r="20" spans="1:38" s="5" customFormat="1">
      <c r="A20" s="96"/>
      <c r="B20" s="97"/>
      <c r="C20" s="98">
        <f t="shared" si="0"/>
        <v>0</v>
      </c>
      <c r="D20" s="97"/>
      <c r="E20" s="98">
        <f t="shared" si="11"/>
        <v>0</v>
      </c>
      <c r="F20" s="97"/>
      <c r="G20" s="98">
        <f t="shared" si="12"/>
        <v>0</v>
      </c>
      <c r="H20" s="97">
        <f t="shared" si="22"/>
        <v>0</v>
      </c>
      <c r="I20" s="98">
        <f t="shared" si="1"/>
        <v>0</v>
      </c>
      <c r="J20" s="97"/>
      <c r="K20" s="98">
        <f t="shared" si="13"/>
        <v>0</v>
      </c>
      <c r="L20" s="97"/>
      <c r="M20" s="98">
        <f t="shared" si="14"/>
        <v>0</v>
      </c>
      <c r="N20" s="97"/>
      <c r="O20" s="98">
        <f t="shared" si="15"/>
        <v>0</v>
      </c>
      <c r="P20" s="97">
        <f t="shared" si="23"/>
        <v>0</v>
      </c>
      <c r="Q20" s="98">
        <f t="shared" si="2"/>
        <v>0</v>
      </c>
      <c r="R20" s="97"/>
      <c r="S20" s="98">
        <f t="shared" si="16"/>
        <v>0</v>
      </c>
      <c r="T20" s="97"/>
      <c r="U20" s="98">
        <f t="shared" si="17"/>
        <v>0</v>
      </c>
      <c r="V20" s="97"/>
      <c r="W20" s="98">
        <f t="shared" si="18"/>
        <v>0</v>
      </c>
      <c r="X20" s="122">
        <f t="shared" si="24"/>
        <v>0</v>
      </c>
      <c r="Y20" s="123">
        <f t="shared" si="3"/>
        <v>0</v>
      </c>
      <c r="Z20" s="97"/>
      <c r="AA20" s="98">
        <f t="shared" si="19"/>
        <v>0</v>
      </c>
      <c r="AB20" s="97"/>
      <c r="AC20" s="98">
        <f t="shared" si="20"/>
        <v>0</v>
      </c>
      <c r="AD20" s="97"/>
      <c r="AE20" s="98">
        <f t="shared" si="21"/>
        <v>0</v>
      </c>
      <c r="AF20" s="122">
        <f t="shared" si="25"/>
        <v>0</v>
      </c>
      <c r="AG20" s="123">
        <f t="shared" si="4"/>
        <v>0</v>
      </c>
      <c r="AH20" s="57">
        <f t="shared" si="10"/>
        <v>0</v>
      </c>
      <c r="AI20" s="37">
        <f t="shared" si="26"/>
        <v>0</v>
      </c>
      <c r="AJ20" s="15"/>
      <c r="AK20" s="15"/>
      <c r="AL20" s="17"/>
    </row>
    <row r="21" spans="1:38" s="5" customFormat="1">
      <c r="A21" s="99"/>
      <c r="B21" s="100"/>
      <c r="C21" s="101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1"/>
      <c r="R21" s="100"/>
      <c r="S21" s="101"/>
      <c r="T21" s="100"/>
      <c r="U21" s="101"/>
      <c r="V21" s="100"/>
      <c r="W21" s="101"/>
      <c r="X21" s="124"/>
      <c r="Y21" s="125"/>
      <c r="Z21" s="100"/>
      <c r="AA21" s="101"/>
      <c r="AB21" s="100"/>
      <c r="AC21" s="101"/>
      <c r="AD21" s="100"/>
      <c r="AE21" s="101"/>
      <c r="AF21" s="124"/>
      <c r="AG21" s="125"/>
      <c r="AH21" s="58"/>
      <c r="AI21" s="38"/>
      <c r="AJ21" s="15"/>
      <c r="AK21" s="15"/>
      <c r="AL21" s="4"/>
    </row>
    <row r="22" spans="1:38">
      <c r="A22" s="102"/>
      <c r="B22" s="103"/>
      <c r="C22" s="104"/>
      <c r="D22" s="103"/>
      <c r="E22" s="104"/>
      <c r="F22" s="103"/>
      <c r="G22" s="104"/>
      <c r="H22" s="103"/>
      <c r="I22" s="104"/>
      <c r="J22" s="103"/>
      <c r="K22" s="104"/>
      <c r="L22" s="103"/>
      <c r="M22" s="104"/>
      <c r="N22" s="103"/>
      <c r="O22" s="104"/>
      <c r="P22" s="103"/>
      <c r="Q22" s="104"/>
      <c r="R22" s="103"/>
      <c r="S22" s="104"/>
      <c r="T22" s="103"/>
      <c r="U22" s="104"/>
      <c r="V22" s="103"/>
      <c r="W22" s="104"/>
      <c r="X22" s="126"/>
      <c r="Y22" s="127"/>
      <c r="Z22" s="103"/>
      <c r="AA22" s="104"/>
      <c r="AB22" s="103"/>
      <c r="AC22" s="104"/>
      <c r="AD22" s="103"/>
      <c r="AE22" s="104"/>
      <c r="AF22" s="126"/>
      <c r="AG22" s="127"/>
      <c r="AH22" s="59"/>
      <c r="AI22" s="39"/>
      <c r="AJ22" s="15"/>
      <c r="AK22" s="15"/>
      <c r="AL22" s="4"/>
    </row>
    <row r="23" spans="1:38">
      <c r="A23" s="143" t="s">
        <v>24</v>
      </c>
      <c r="B23" s="105">
        <f>SUM(B24+B35+B45+B46+B51+B52+B60+B63+B64+B65+B66+B67+B68+B69+B70+B71+B72+B73+B74+B75+B76)</f>
        <v>-527.42987452991451</v>
      </c>
      <c r="C23" s="106">
        <f>IF(ISERR(ABS(B23/$B$5)),"-",ABS(B23/$B$5))</f>
        <v>1.0503709841702127</v>
      </c>
      <c r="D23" s="105">
        <f>SUM(D24+D35+D45+D46+D51+D52+D60+D63+D64+D65+D66+D67+D68+D69+D70+D71+D72+D73+D74+D75+D76)</f>
        <v>-564.66732000000002</v>
      </c>
      <c r="E23" s="106">
        <f>IF(ISERR(ABS(D23/$D$5)),"-",ABS(D23/$D$5))</f>
        <v>0.94111220000000007</v>
      </c>
      <c r="F23" s="105">
        <f>SUM(F24+F35+F45+F46+F51+F52+F60+F63+F64+F65+F66+F67+F68+F69+F70+F71+F72+F73+F74+F75+F76)</f>
        <v>-527.58191846153841</v>
      </c>
      <c r="G23" s="106">
        <f>IF(ISERR(ABS(F23/$F$5)),"-",ABS(F23/$F$5))</f>
        <v>1.1430941566666666</v>
      </c>
      <c r="H23" s="105">
        <f>SUM(H24+H35+H45+H46+H51+H52+H60+H63+H64+H65+H66+H67+H68+H69+H70+H71+H72+H73+H74+H75+H76)</f>
        <v>-1619.6791129914532</v>
      </c>
      <c r="I23" s="106">
        <f>IF(ISERR(ABS(H23/$H$5)),"-",ABS(H23/$H$5))</f>
        <v>1.0163169377882655</v>
      </c>
      <c r="J23" s="105">
        <f>SUM(J24+J35+J45+J46+J51+J52+J60+J63+J64+J65+J66+J67+J68+J69+J70+J71+J72+J73+J74+J75+J76)</f>
        <v>-524.942741025641</v>
      </c>
      <c r="K23" s="106">
        <f>IF(ISERR(ABS(J23/$J$5)),"-",ABS(J23/$J$5))</f>
        <v>0.9830860456182472</v>
      </c>
      <c r="L23" s="105">
        <f>SUM(L24+L35+L45+L46+L51+L52+L60+L63+L64+L65+L66+L67+L68+L69+L70+L71+L72+L73+L74+L75+L76)</f>
        <v>-527.9818151282052</v>
      </c>
      <c r="M23" s="106">
        <f>IF(ISERR(ABS(L23/$L$5)),"-",ABS(L23/$L$5))</f>
        <v>0.96900191952941184</v>
      </c>
      <c r="N23" s="105">
        <f>SUM(N24+N35+N45+N46+N51+N52+N60+N63+N64+N65+N66+N67+N68+N69+N70+N71+N72+N73+N74+N75+N76)</f>
        <v>-536.38119888888889</v>
      </c>
      <c r="O23" s="106">
        <f>IF(ISERR(ABS(N23/$N$5)),"-",ABS(N23/$N$5))</f>
        <v>0.92835207499999994</v>
      </c>
      <c r="P23" s="105">
        <f>SUM(P24+P35+P45+P46+P51+P52+P60+P63+P64+P65+P66+P67+P68+P69+P70+P71+P72+P73+P74+P75+P76)</f>
        <v>-1589.3057550427352</v>
      </c>
      <c r="Q23" s="106">
        <f>IF(ISERR(ABS(P23/$P$5)),"-",ABS(P23/$P$5))</f>
        <v>0.9593642375338578</v>
      </c>
      <c r="R23" s="105">
        <f>SUM(R24+R35+R45+R46+R51+R52+R60+R63+R64+R65+R66+R67+R68+R69+R70+R71+R72+R73+R74+R75+R76)</f>
        <v>-504.03555085470089</v>
      </c>
      <c r="S23" s="106">
        <f>IF(ISERR(ABS(R23/$R$5)),"-",ABS(R23/$R$5))</f>
        <v>1.1654576966403163</v>
      </c>
      <c r="T23" s="105">
        <f>SUM(T24+T35+T45+T46+T51+T52+T60+T63+T64+T65+T66+T67+T68+T69+T70+T71+T72+T73+T74+T75+T76)</f>
        <v>-595.51757384615382</v>
      </c>
      <c r="U23" s="106">
        <f>IF(ISERR(ABS(T23/$T$5)),"-",ABS(T23/$T$5))</f>
        <v>1.3463875582608695</v>
      </c>
      <c r="V23" s="105">
        <f>SUM(V24+V35+V45+V46+V51+V52+V60+V63+V64+V65+V66+V67+V68+V69+V70+V71+V72+V73+V74+V75+V76)</f>
        <v>-597.97438333333332</v>
      </c>
      <c r="W23" s="106">
        <f>IF(ISERR(ABS(V23/$V$5)),"-",ABS(V23/$V$5))</f>
        <v>1.1212019687499999</v>
      </c>
      <c r="X23" s="72">
        <f>SUM(X24+X35+X45+X46+X51+X52+X60+X63+X64+X65+X66+X67+X68+X69+X70+X71+X72+X73+X74+X75+X76)</f>
        <v>-1697.5275080341883</v>
      </c>
      <c r="Y23" s="118">
        <f>IF(ISERR(ABS(X23/$X$5)),"-",ABS(X23/$X$5))</f>
        <v>1.2055278812746586</v>
      </c>
      <c r="Z23" s="105">
        <f>SUM(Z24+Z35+Z45+Z46+Z51+Z52+Z60+Z63+Z64+Z65+Z66+Z67+Z68+Z69+Z70+Z71+Z72+Z73+Z74+Z75+Z76)</f>
        <v>-565.3957591282051</v>
      </c>
      <c r="AA23" s="106">
        <f>IF(ISERR(ABS(Z23/$Z$5)),"-",ABS(Z23/$Z$5))</f>
        <v>1.027781462357372</v>
      </c>
      <c r="AB23" s="105">
        <f>SUM(AB24+AB35+AB45+AB46+AB51+AB52+AB60+AB63+AB64+AB65+AB66+AB67+AB68+AB69+AB70+AB71+AB72+AB73+AB74+AB75+AB76)</f>
        <v>-596.95442770940178</v>
      </c>
      <c r="AC23" s="106">
        <f>IF(ISERR(ABS(AB23/$AB$5)),"-",ABS(AB23/$AB$5))</f>
        <v>1.0135785110872464</v>
      </c>
      <c r="AD23" s="105">
        <f>SUM(AD24+AD35+AD45+AD46+AD51+AD52+AD60+AD63+AD64+AD65+AD66+AD67+AD68+AD69+AD70+AD71+AD72+AD73+AD74+AD75+AD76)</f>
        <v>-654.21893207384619</v>
      </c>
      <c r="AE23" s="106">
        <f>IF(ISERR(ABS(AD23/$AD$5)),"-",ABS(AD23/$AD$5))</f>
        <v>0.70625117228688339</v>
      </c>
      <c r="AF23" s="72">
        <f>SUM(AF24+AF35+AF45+AF46+AF51+AF52+AF60+AF63+AF64+AF65+AF66+AF67+AF68+AF69+AF70+AF71+AF72+AF73+AF74+AF75+AF76)</f>
        <v>-1819.5691189114532</v>
      </c>
      <c r="AG23" s="118">
        <f>IF(ISERR(ABS(AF23/$AF$5)),"-",ABS(AF23/$AF$5))</f>
        <v>0.83413049225838887</v>
      </c>
      <c r="AH23" s="137">
        <f>SUM(AH24+AH35+AH45+AH46+AH51+AH52+AH60+AH63+AH64+AH65+AH66+AH67+AH68+AH69+AH70+AH71+AH72+AH73+AH74+AH75+AH76)</f>
        <v>-6726.0814949798296</v>
      </c>
      <c r="AI23" s="136">
        <f>IF(ISERR(ABS(AH23/$AH$5)),"-",ABS(AH23/$AH$5))</f>
        <v>0.98265350531549644</v>
      </c>
      <c r="AJ23" s="16"/>
      <c r="AK23" s="15"/>
    </row>
    <row r="24" spans="1:38" s="5" customFormat="1">
      <c r="A24" s="83" t="s">
        <v>25</v>
      </c>
      <c r="B24" s="107">
        <f>SUM(B25+B33+B34)</f>
        <v>-128.42987452991457</v>
      </c>
      <c r="C24" s="108">
        <f>IF(ISERR(ABS(B24/$B$5)),"-",ABS(B24/$B$5))</f>
        <v>0.25576672885106388</v>
      </c>
      <c r="D24" s="107">
        <f>SUM(D25+D33+D34)</f>
        <v>-153.66732000000002</v>
      </c>
      <c r="E24" s="108">
        <f>IF(ISERR(ABS(D24/$D$5)),"-",ABS(D24/$D$5))</f>
        <v>0.25611220000000001</v>
      </c>
      <c r="F24" s="107">
        <f>SUM(F25+F33+F34)</f>
        <v>-118.58191846153846</v>
      </c>
      <c r="G24" s="108">
        <f>IF(ISERR(ABS(F24/$F$5)),"-",ABS(F24/$F$5))</f>
        <v>0.25692748999999998</v>
      </c>
      <c r="H24" s="107">
        <f>SUM(H25+H33+H34)</f>
        <v>-400.67911299145305</v>
      </c>
      <c r="I24" s="108">
        <f>IF(ISERR(ABS(H24/$H$5)),"-",ABS(H24/$H$5))</f>
        <v>0.25141830001072618</v>
      </c>
      <c r="J24" s="107">
        <f>SUM(J25+J33+J34)</f>
        <v>-136.94274102564103</v>
      </c>
      <c r="K24" s="108">
        <f>IF(ISERR(ABS(J24/$J$5)),"-",ABS(J24/$J$5))</f>
        <v>0.2564593949579832</v>
      </c>
      <c r="L24" s="107">
        <f>SUM(L25+L33+L34)</f>
        <v>-139.98181512820514</v>
      </c>
      <c r="M24" s="108">
        <f>IF(ISERR(ABS(L24/$L$5)),"-",ABS(L24/$L$5))</f>
        <v>0.25690780188235296</v>
      </c>
      <c r="N24" s="107">
        <f>SUM(N25+N33+N34)</f>
        <v>-148.38119888888892</v>
      </c>
      <c r="O24" s="108">
        <f>IF(ISERR(ABS(N24/$N$5)),"-",ABS(N24/$N$5))</f>
        <v>0.25681361346153847</v>
      </c>
      <c r="P24" s="107">
        <f>SUM(P25+P33+P34)</f>
        <v>-425.30575504273509</v>
      </c>
      <c r="Q24" s="108">
        <f>IF(ISERR(ABS(P24/$P$5)),"-",ABS(P24/$P$5))</f>
        <v>0.25673041836708371</v>
      </c>
      <c r="R24" s="107">
        <f>SUM(R25+R33+R34)</f>
        <v>-111.03555085470087</v>
      </c>
      <c r="S24" s="108">
        <f>IF(ISERR(ABS(R24/$R$5)),"-",ABS(R24/$R$5))</f>
        <v>0.2567422816205534</v>
      </c>
      <c r="T24" s="107">
        <f>SUM(T25+T33+T34)</f>
        <v>-113.41572769230771</v>
      </c>
      <c r="U24" s="108">
        <f>IF(ISERR(ABS(T24/$T$5)),"-",ABS(T24/$T$5))</f>
        <v>0.25641816695652175</v>
      </c>
      <c r="V24" s="107">
        <f>SUM(V25+V33+V34)</f>
        <v>-187.69605000000004</v>
      </c>
      <c r="W24" s="108">
        <f>IF(ISERR(ABS(V24/$V$5)),"-",ABS(V24/$V$5))</f>
        <v>0.35193009375000006</v>
      </c>
      <c r="X24" s="122">
        <f>SUM(X25+X33+X34)</f>
        <v>-412.14732854700867</v>
      </c>
      <c r="Y24" s="123">
        <f>IF(ISERR(ABS(X24/$X$5)),"-",ABS(X24/$X$5))</f>
        <v>0.2926933987253415</v>
      </c>
      <c r="Z24" s="107">
        <f>SUM(Z25+Z33+Z34)</f>
        <v>-157.8957591282051</v>
      </c>
      <c r="AA24" s="108">
        <f>IF(ISERR(ABS(Z24/$Z$5)),"-",ABS(Z24/$Z$5))</f>
        <v>0.28702432163099406</v>
      </c>
      <c r="AB24" s="107">
        <f>SUM(AB25+AB33+AB34)</f>
        <v>-159.45442770940178</v>
      </c>
      <c r="AC24" s="108">
        <f>IF(ISERR(ABS(AB24/$AB$5)),"-",ABS(AB24/$AB$5))</f>
        <v>0.27074023396412605</v>
      </c>
      <c r="AD24" s="107">
        <f>SUM(AD25+AD33+AD34)</f>
        <v>-246.71893207384622</v>
      </c>
      <c r="AE24" s="108">
        <f>IF(ISERR(ABS(AD24/$AD$5)),"-",ABS(AD24/$AD$5))</f>
        <v>0.26634132162786989</v>
      </c>
      <c r="AF24" s="122">
        <f>SUM(AF25+AF33+AF34)</f>
        <v>-564.06911891145319</v>
      </c>
      <c r="AG24" s="123">
        <f>IF(ISERR(ABS(AF24/$AF$5)),"-",ABS(AF24/$AF$5))</f>
        <v>0.25858168669450954</v>
      </c>
      <c r="AH24" s="60">
        <f>SUM(AH25+AH33+AH34)</f>
        <v>-1802.2013154926499</v>
      </c>
      <c r="AI24" s="30">
        <f>IF(ISERR(ABS(AH24/$AH$5)),"-",ABS(AH24/$AH$5))</f>
        <v>0.26329437745808371</v>
      </c>
      <c r="AJ24" s="16"/>
      <c r="AK24" s="15"/>
      <c r="AL24" s="17"/>
    </row>
    <row r="25" spans="1:38" s="28" customFormat="1">
      <c r="A25" s="110" t="s">
        <v>91</v>
      </c>
      <c r="B25" s="111">
        <f>SUM(B26:B32)</f>
        <v>-128.42987452991457</v>
      </c>
      <c r="C25" s="108">
        <f>IF(ISERR(ABS(B25/($B$6+$B$13))),"-",ABS(B25/($B$6+$B$13)))</f>
        <v>0.25576672885106388</v>
      </c>
      <c r="D25" s="111">
        <f>SUM(D26:D32)</f>
        <v>-153.66732000000002</v>
      </c>
      <c r="E25" s="108">
        <f>IF(ISERR(ABS(D25/($D$6+$D$13))),"-",ABS(D25/($D$6+$D$13)))</f>
        <v>0.25611220000000001</v>
      </c>
      <c r="F25" s="111">
        <f>SUM(F26:F32)</f>
        <v>-118.58191846153846</v>
      </c>
      <c r="G25" s="108">
        <f>IF(ISERR(ABS(F25/($F$6+$F$13))),"-",ABS(F25/($F$6+$F$13)))</f>
        <v>0.25692748999999998</v>
      </c>
      <c r="H25" s="111">
        <f>SUM(H26:H32)</f>
        <v>-400.67911299145305</v>
      </c>
      <c r="I25" s="108">
        <f>IF(ISERR(ABS(H25/($H$6+$H$13))),"-",ABS(H25/($H$6+$H$13)))</f>
        <v>0.25141830001072618</v>
      </c>
      <c r="J25" s="111">
        <f>SUM(J26:J32)</f>
        <v>-136.94274102564103</v>
      </c>
      <c r="K25" s="108">
        <f>IF(ISERR(ABS(J25/($J$6+$J$13))),"-",ABS(J25/($J$6+$J$13)))</f>
        <v>0.2564593949579832</v>
      </c>
      <c r="L25" s="111">
        <f>SUM(L26:L32)</f>
        <v>-139.98181512820514</v>
      </c>
      <c r="M25" s="108">
        <f>IF(ISERR(ABS(L25/($L$6+$L$13))),"-",ABS(L25/($L$6+$L$13)))</f>
        <v>0.25690780188235296</v>
      </c>
      <c r="N25" s="111">
        <f>SUM(N26:N32)</f>
        <v>-148.38119888888892</v>
      </c>
      <c r="O25" s="108">
        <f>IF(ISERR(ABS(N25/($N$6+$N$13))),"-",ABS(N25/($N$6+$N$13)))</f>
        <v>0.25681361346153847</v>
      </c>
      <c r="P25" s="111">
        <f>SUM(P26:P32)</f>
        <v>-425.30575504273509</v>
      </c>
      <c r="Q25" s="108">
        <f>IF(ISERR(ABS(P25/($P$6+$P$13))),"-",ABS(P25/($P$6+$P$13)))</f>
        <v>0.25673041836708371</v>
      </c>
      <c r="R25" s="111">
        <f>SUM(R26:R32)</f>
        <v>-111.03555085470087</v>
      </c>
      <c r="S25" s="108">
        <f>IF(ISERR(ABS(R25/($R$6+$R$13))),"-",ABS(R25/($R$6+$R$13)))</f>
        <v>0.2567422816205534</v>
      </c>
      <c r="T25" s="111">
        <f>SUM(T26:T32)</f>
        <v>-113.41572769230771</v>
      </c>
      <c r="U25" s="108">
        <f>IF(ISERR(ABS(T25/($T$6+$T$13))),"-",ABS(T25/($T$6+$T$13)))</f>
        <v>0.25641816695652175</v>
      </c>
      <c r="V25" s="111">
        <f>SUM(V26:V32)</f>
        <v>-187.69605000000004</v>
      </c>
      <c r="W25" s="108">
        <f>IF(ISERR(ABS(V25/($V$6+$V$13))),"-",ABS(V25/($V$6+$V$13)))</f>
        <v>0.35193009375000006</v>
      </c>
      <c r="X25" s="128">
        <f>SUM(X26:X32)</f>
        <v>-412.14732854700867</v>
      </c>
      <c r="Y25" s="123">
        <f>IF(ISERR(ABS(X25/($X$6+$X$13))),"-",ABS(X25/($X$6+$X$13)))</f>
        <v>0.2926933987253415</v>
      </c>
      <c r="Z25" s="111">
        <f>SUM(Z26:Z32)</f>
        <v>-157.8957591282051</v>
      </c>
      <c r="AA25" s="108">
        <f>IF(ISERR(ABS(Z25/($Z$6+$Z$13))),"-",ABS(Z25/($Z$6+$Z$13)))</f>
        <v>0.28702432163099406</v>
      </c>
      <c r="AB25" s="111">
        <f>SUM(AB26:AB32)</f>
        <v>-159.45442770940178</v>
      </c>
      <c r="AC25" s="108">
        <f>IF(ISERR(ABS(AB25/($AB$6+$AB$13))),"-",ABS(AB25/($AB$6+$AB$13)))</f>
        <v>0.27074023396412605</v>
      </c>
      <c r="AD25" s="111">
        <f>SUM(AD26:AD32)</f>
        <v>-246.71893207384622</v>
      </c>
      <c r="AE25" s="108">
        <f>IF(ISERR(ABS(AD25/($AD$6+$AD$13))),"-",ABS(AD25/($AD$6+$AD$13)))</f>
        <v>0.26634132162786989</v>
      </c>
      <c r="AF25" s="128">
        <f>SUM(AF26:AF32)</f>
        <v>-564.06911891145319</v>
      </c>
      <c r="AG25" s="123">
        <f>IF(ISERR(ABS(AF25/($AF$6+$AF$13))),"-",ABS(AF25/($AF$6+$AF$13)))</f>
        <v>0.25858168669450954</v>
      </c>
      <c r="AH25" s="60">
        <f>SUM(AH26:AH32)</f>
        <v>-1802.2013154926499</v>
      </c>
      <c r="AI25" s="30">
        <f>IF(ISERR(ABS(AH25/($AH$6+$AH$13))),"-",ABS(AH25/($AH$6+$AH$13)))</f>
        <v>0.26329437745808371</v>
      </c>
      <c r="AJ25" s="15"/>
      <c r="AK25" s="15"/>
      <c r="AL25" s="29"/>
    </row>
    <row r="26" spans="1:38" s="15" customFormat="1" ht="14.25" customHeight="1" outlineLevel="1">
      <c r="A26" s="84" t="s">
        <v>26</v>
      </c>
      <c r="B26" s="112">
        <f>-(B7+B14)*C26</f>
        <v>-16.484120512820514</v>
      </c>
      <c r="C26" s="109">
        <v>0.20300000000000001</v>
      </c>
      <c r="D26" s="112">
        <f>-(D7+D14)*E26</f>
        <v>-19.427100000000003</v>
      </c>
      <c r="E26" s="109">
        <v>0.20300000000000001</v>
      </c>
      <c r="F26" s="112">
        <f>-(F7+F14)*G26</f>
        <v>-14.45438076923077</v>
      </c>
      <c r="G26" s="109">
        <v>0.20300000000000001</v>
      </c>
      <c r="H26" s="112">
        <f>B26+D26+F26</f>
        <v>-50.365601282051287</v>
      </c>
      <c r="I26" s="109">
        <f>IF(ISERR(ABS(H26/(H7+H14))),"-",ABS(H26/(H7+H14)))</f>
        <v>0.20300000000000004</v>
      </c>
      <c r="J26" s="112">
        <f>-(J7+J14)*K26</f>
        <v>-17.048096153846156</v>
      </c>
      <c r="K26" s="109">
        <v>0.20300000000000001</v>
      </c>
      <c r="L26" s="112">
        <f>-(L7+L14)*M26</f>
        <v>-17.078155769230772</v>
      </c>
      <c r="M26" s="109">
        <v>0.20300000000000001</v>
      </c>
      <c r="N26" s="112">
        <f>-(N7+N14)*O26</f>
        <v>-18.180341666666671</v>
      </c>
      <c r="O26" s="109">
        <v>0.20300000000000001</v>
      </c>
      <c r="P26" s="112">
        <f>J26+L26+N26</f>
        <v>-52.306593589743599</v>
      </c>
      <c r="Q26" s="109">
        <f>IF(ISERR(ABS(P26/(P7+P14))),"-",ABS(P26/(P7+P14)))</f>
        <v>0.20299999999999999</v>
      </c>
      <c r="R26" s="112">
        <f>-(R7+R14)*S26</f>
        <v>-13.648496794871797</v>
      </c>
      <c r="S26" s="109">
        <v>0.20300000000000001</v>
      </c>
      <c r="T26" s="112">
        <f>-(T7+T14)*U26</f>
        <v>-14.145196153846154</v>
      </c>
      <c r="U26" s="109">
        <v>0.20300000000000001</v>
      </c>
      <c r="V26" s="112">
        <f>-(V7+V14)*W26</f>
        <v>-21.011650000000003</v>
      </c>
      <c r="W26" s="109">
        <v>0.253</v>
      </c>
      <c r="X26" s="121">
        <f>R26+T26+V26</f>
        <v>-48.80534294871795</v>
      </c>
      <c r="Y26" s="115">
        <f>IF(ISERR(ABS(X26/(X7+X14))),"-",ABS(X26/(X7+X14)))</f>
        <v>0.22187802532457124</v>
      </c>
      <c r="Z26" s="112">
        <f>-(Z7+Z14)*AA26</f>
        <v>-18.359038923076923</v>
      </c>
      <c r="AA26" s="109">
        <v>0.20300000000000001</v>
      </c>
      <c r="AB26" s="112">
        <f>-(AB7+AB14)*AC26</f>
        <v>-19.559648589743599</v>
      </c>
      <c r="AC26" s="109">
        <v>0.20300000000000001</v>
      </c>
      <c r="AD26" s="112">
        <f>-(AD7+AD14)*AE26</f>
        <v>-30.826324523076931</v>
      </c>
      <c r="AE26" s="109">
        <v>0.20300000000000001</v>
      </c>
      <c r="AF26" s="121">
        <f>Z26+AB26+AD26</f>
        <v>-68.74501203589746</v>
      </c>
      <c r="AG26" s="115">
        <f>IF(ISERR(ABS(AF26/(AF7+AF14))),"-",ABS(AF26/(AF7+AF14)))</f>
        <v>0.20300000000000004</v>
      </c>
      <c r="AH26" s="60">
        <f t="shared" ref="AH26:AH34" si="27">H26+P26+X26+AF26</f>
        <v>-220.2225498564103</v>
      </c>
      <c r="AI26" s="30">
        <f>IF(ISERR(ABS(AH26/(AH7+AH14))),"-",ABS(AH26/(AH7+AH14)))</f>
        <v>0.2069013158027232</v>
      </c>
      <c r="AL26" s="16"/>
    </row>
    <row r="27" spans="1:38" s="15" customFormat="1" ht="14.25" customHeight="1" outlineLevel="1">
      <c r="A27" s="84" t="s">
        <v>27</v>
      </c>
      <c r="B27" s="112">
        <f>-(B8+B15)*C27</f>
        <v>-9.7049367521367547</v>
      </c>
      <c r="C27" s="109">
        <v>0.17</v>
      </c>
      <c r="D27" s="112">
        <f>-(D8+D15)*E27</f>
        <v>-11.437600000000002</v>
      </c>
      <c r="E27" s="109">
        <v>0.17</v>
      </c>
      <c r="F27" s="112">
        <f>-(F8+F15)*G27</f>
        <v>-8.5099384615384626</v>
      </c>
      <c r="G27" s="109">
        <v>0.17</v>
      </c>
      <c r="H27" s="112">
        <f t="shared" ref="H27:H34" si="28">B27+D27+F27</f>
        <v>-29.652475213675217</v>
      </c>
      <c r="I27" s="109">
        <f>IF(ISERR(ABS(H27/(H8+H15))),"-",ABS(H27/(H8+H15)))</f>
        <v>0.16999999999999998</v>
      </c>
      <c r="J27" s="112">
        <f>-(J8+J15)*K27</f>
        <v>-10.03697435897436</v>
      </c>
      <c r="K27" s="109">
        <v>0.17</v>
      </c>
      <c r="L27" s="112">
        <f>-(L8+L15)*M27</f>
        <v>-10.054671794871798</v>
      </c>
      <c r="M27" s="109">
        <v>0.17</v>
      </c>
      <c r="N27" s="112">
        <f>-(N8+N15)*O27</f>
        <v>-10.703577777777779</v>
      </c>
      <c r="O27" s="109">
        <v>0.17</v>
      </c>
      <c r="P27" s="112">
        <f t="shared" ref="P27:P34" si="29">J27+L27+N27</f>
        <v>-30.795223931623937</v>
      </c>
      <c r="Q27" s="109">
        <f>IF(ISERR(ABS(P27/(P8+P15))),"-",ABS(P27/(P8+P15)))</f>
        <v>0.16999999999999998</v>
      </c>
      <c r="R27" s="112">
        <f>-(R8+R15)*S27</f>
        <v>-8.0354786324786343</v>
      </c>
      <c r="S27" s="109">
        <v>0.17</v>
      </c>
      <c r="T27" s="112">
        <f>-(T8+T15)*U27</f>
        <v>-8.3279076923076936</v>
      </c>
      <c r="U27" s="109">
        <v>0.17</v>
      </c>
      <c r="V27" s="112">
        <f>-(V8+V15)*W27</f>
        <v>-9.9257333333333353</v>
      </c>
      <c r="W27" s="109">
        <v>0.17</v>
      </c>
      <c r="X27" s="121">
        <f t="shared" ref="X27:X34" si="30">R27+T27+V27</f>
        <v>-26.28911965811966</v>
      </c>
      <c r="Y27" s="115">
        <f>IF(ISERR(ABS(X27/(X8+X15))),"-",ABS(X27/(X8+X15)))</f>
        <v>0.16999999999999996</v>
      </c>
      <c r="Z27" s="112">
        <f>-(Z8+Z15)*AA27</f>
        <v>-10.808784820512821</v>
      </c>
      <c r="AA27" s="109">
        <v>0.17</v>
      </c>
      <c r="AB27" s="112">
        <f>-(AB8+AB15)*AC27</f>
        <v>-11.515637264957272</v>
      </c>
      <c r="AC27" s="109">
        <v>0.17</v>
      </c>
      <c r="AD27" s="112">
        <f>-(AD8+AD15)*AE27</f>
        <v>-18.14883175384616</v>
      </c>
      <c r="AE27" s="109">
        <v>0.17</v>
      </c>
      <c r="AF27" s="121">
        <f>Z27+AB27+AD27</f>
        <v>-40.473253839316257</v>
      </c>
      <c r="AG27" s="115">
        <f>IF(ISERR(ABS(AF27/(AF8+AF15))),"-",ABS(AF27/(AF8+AF15)))</f>
        <v>0.17000000000000004</v>
      </c>
      <c r="AH27" s="60">
        <f t="shared" si="27"/>
        <v>-127.21007264273507</v>
      </c>
      <c r="AI27" s="30">
        <f>IF(ISERR(ABS(AH27/(AH8+AH15))),"-",ABS(AH27/(AH8+AH15)))</f>
        <v>0.17</v>
      </c>
      <c r="AL27" s="16"/>
    </row>
    <row r="28" spans="1:38" s="15" customFormat="1" ht="14.25" customHeight="1" outlineLevel="1">
      <c r="A28" s="84" t="s">
        <v>28</v>
      </c>
      <c r="B28" s="112">
        <f>-(B9+B16)*C28</f>
        <v>-102.24081726495729</v>
      </c>
      <c r="C28" s="109">
        <f>28.1%</f>
        <v>0.28100000000000003</v>
      </c>
      <c r="D28" s="112">
        <f>-(D9+D16)*E28</f>
        <v>-122.80262</v>
      </c>
      <c r="E28" s="109">
        <f>28.1%</f>
        <v>0.28100000000000003</v>
      </c>
      <c r="F28" s="112">
        <f>-(F9+F16)*G28</f>
        <v>-95.61759923076923</v>
      </c>
      <c r="G28" s="109">
        <f>28.1%</f>
        <v>0.28100000000000003</v>
      </c>
      <c r="H28" s="112">
        <f t="shared" si="28"/>
        <v>-320.66103649572653</v>
      </c>
      <c r="I28" s="109">
        <f>IF(ISERR(ABS(H28/(H9+H16))),"-",ABS(H28/(H9+H16)))</f>
        <v>0.28100000000000003</v>
      </c>
      <c r="J28" s="112">
        <f>-(J9+J16)*K28</f>
        <v>-109.85767051282052</v>
      </c>
      <c r="K28" s="109">
        <f>28.1%</f>
        <v>0.28100000000000003</v>
      </c>
      <c r="L28" s="112">
        <f>-(L9+L16)*M28</f>
        <v>-112.84898756410259</v>
      </c>
      <c r="M28" s="109">
        <f>28.1%</f>
        <v>0.28100000000000003</v>
      </c>
      <c r="N28" s="112">
        <f>-(N9+N16)*O28</f>
        <v>-119.49727944444446</v>
      </c>
      <c r="O28" s="109">
        <f>28.1%</f>
        <v>0.28100000000000003</v>
      </c>
      <c r="P28" s="112">
        <f t="shared" si="29"/>
        <v>-342.20393752136755</v>
      </c>
      <c r="Q28" s="109">
        <f>IF(ISERR(ABS(P28/(P9+P16))),"-",ABS(P28/(P9+P16)))</f>
        <v>0.28099999999999997</v>
      </c>
      <c r="R28" s="112">
        <f>-(R9+R16)*S28</f>
        <v>-89.35157542735044</v>
      </c>
      <c r="S28" s="109">
        <f>28.1%</f>
        <v>0.28100000000000003</v>
      </c>
      <c r="T28" s="112">
        <f>-(T9+T16)*U28</f>
        <v>-90.942623846153865</v>
      </c>
      <c r="U28" s="109">
        <f>28.1%</f>
        <v>0.28100000000000003</v>
      </c>
      <c r="V28" s="112">
        <f>-(V9+V16)*W28</f>
        <v>-156.7586666666667</v>
      </c>
      <c r="W28" s="109">
        <f>40%</f>
        <v>0.4</v>
      </c>
      <c r="X28" s="121">
        <f t="shared" si="30"/>
        <v>-337.05286594017105</v>
      </c>
      <c r="Y28" s="115">
        <f>IF(ISERR(ABS(X28/(X9+X16))),"-",ABS(X28/(X9+X16)))</f>
        <v>0.32612347865063179</v>
      </c>
      <c r="Z28" s="112">
        <f>-(Z9+Z16)*AA28</f>
        <v>-128.72793538461536</v>
      </c>
      <c r="AA28" s="109">
        <f>30%</f>
        <v>0.3</v>
      </c>
      <c r="AB28" s="112">
        <f>-(AB9+AB16)*AC28</f>
        <v>-128.37914185470092</v>
      </c>
      <c r="AC28" s="109">
        <f>28.1%</f>
        <v>0.28100000000000003</v>
      </c>
      <c r="AD28" s="112">
        <f>-(AD9+AD16)*AE28</f>
        <v>-197.74377579692313</v>
      </c>
      <c r="AE28" s="109">
        <f>28.1%</f>
        <v>0.28100000000000003</v>
      </c>
      <c r="AF28" s="121">
        <f>Z28+AB28+AD28</f>
        <v>-454.85085303623941</v>
      </c>
      <c r="AG28" s="115">
        <f>IF(ISERR(ABS(AF28/(AF9+AF16))),"-",ABS(AF28/(AF9+AF16)))</f>
        <v>0.28612858290607418</v>
      </c>
      <c r="AH28" s="60">
        <f t="shared" si="27"/>
        <v>-1454.7686929935044</v>
      </c>
      <c r="AI28" s="30">
        <f>IF(ISERR(ABS(AH28/(AH9+AH16))),"-",ABS(AH28/(AH9+AH16)))</f>
        <v>0.29199698450652795</v>
      </c>
      <c r="AL28" s="16"/>
    </row>
    <row r="29" spans="1:38" s="15" customFormat="1" ht="14.25" customHeight="1" outlineLevel="1">
      <c r="A29" s="84" t="s">
        <v>29</v>
      </c>
      <c r="B29" s="112"/>
      <c r="C29" s="109" t="str">
        <f>IF(ISERR(ABS(B29/(B10+B17))),"-",ABS(B29/(B10+B17)))</f>
        <v>-</v>
      </c>
      <c r="D29" s="112"/>
      <c r="E29" s="109" t="str">
        <f>IF(ISERR(ABS(D29/(D10+D17))),"-",ABS(D29/(D10+D17)))</f>
        <v>-</v>
      </c>
      <c r="F29" s="112"/>
      <c r="G29" s="109" t="str">
        <f>IF(ISERR(ABS(F29/(F10+F17))),"-",ABS(F29/(F10+F17)))</f>
        <v>-</v>
      </c>
      <c r="H29" s="112">
        <f t="shared" si="28"/>
        <v>0</v>
      </c>
      <c r="I29" s="109" t="str">
        <f>IF(ISERR(ABS(H29/(H10+H17))),"-",ABS(H29/(H10+H17)))</f>
        <v>-</v>
      </c>
      <c r="J29" s="112"/>
      <c r="K29" s="109" t="str">
        <f>IF(ISERR(ABS(J29/(J10+J17))),"-",ABS(J29/(J10+J17)))</f>
        <v>-</v>
      </c>
      <c r="L29" s="112"/>
      <c r="M29" s="109" t="str">
        <f>IF(ISERR(ABS(L29/(L10+L17))),"-",ABS(L29/(L10+L17)))</f>
        <v>-</v>
      </c>
      <c r="N29" s="112"/>
      <c r="O29" s="109" t="str">
        <f>IF(ISERR(ABS(N29/(N10+N17))),"-",ABS(N29/(N10+N17)))</f>
        <v>-</v>
      </c>
      <c r="P29" s="112">
        <f t="shared" si="29"/>
        <v>0</v>
      </c>
      <c r="Q29" s="109" t="str">
        <f>IF(ISERR(ABS(P29/(P10+P17))),"-",ABS(P29/(P10+P17)))</f>
        <v>-</v>
      </c>
      <c r="R29" s="112"/>
      <c r="S29" s="109" t="str">
        <f>IF(ISERR(ABS(R29/(R10+R17))),"-",ABS(R29/(R10+R17)))</f>
        <v>-</v>
      </c>
      <c r="T29" s="112"/>
      <c r="U29" s="109" t="str">
        <f>IF(ISERR(ABS(T29/(T10+T17))),"-",ABS(T29/(T10+T17)))</f>
        <v>-</v>
      </c>
      <c r="V29" s="112"/>
      <c r="W29" s="109" t="str">
        <f>IF(ISERR(ABS(V29/(V10+V17))),"-",ABS(V29/(V10+V17)))</f>
        <v>-</v>
      </c>
      <c r="X29" s="121">
        <f t="shared" si="30"/>
        <v>0</v>
      </c>
      <c r="Y29" s="115" t="str">
        <f>IF(ISERR(ABS(X29/(X10+X17))),"-",ABS(X29/(X10+X17)))</f>
        <v>-</v>
      </c>
      <c r="Z29" s="112"/>
      <c r="AA29" s="109" t="str">
        <f>IF(ISERR(ABS(Z29/(Z10+Z17))),"-",ABS(Z29/(Z10+Z17)))</f>
        <v>-</v>
      </c>
      <c r="AB29" s="112"/>
      <c r="AC29" s="109" t="str">
        <f>IF(ISERR(ABS(AB29/(AB10+AB17))),"-",ABS(AB29/(AB10+AB17)))</f>
        <v>-</v>
      </c>
      <c r="AD29" s="112"/>
      <c r="AE29" s="109" t="str">
        <f>IF(ISERR(ABS(AD29/(AD10+AD17))),"-",ABS(AD29/(AD10+AD17)))</f>
        <v>-</v>
      </c>
      <c r="AF29" s="121">
        <f t="shared" ref="AF29:AF34" si="31">Z29+AB29+AD29</f>
        <v>0</v>
      </c>
      <c r="AG29" s="115" t="str">
        <f>IF(ISERR(ABS(AF29/(AF10+AF17))),"-",ABS(AF29/(AF10+AF17)))</f>
        <v>-</v>
      </c>
      <c r="AH29" s="60">
        <f t="shared" si="27"/>
        <v>0</v>
      </c>
      <c r="AI29" s="30" t="str">
        <f>IF(ISERR(ABS(AH29/(AH10+AH17))),"-",ABS(AH29/(AH10+AH17)))</f>
        <v>-</v>
      </c>
      <c r="AL29" s="16"/>
    </row>
    <row r="30" spans="1:38" s="15" customFormat="1" ht="14.25" customHeight="1" outlineLevel="1">
      <c r="A30" s="84"/>
      <c r="B30" s="112"/>
      <c r="C30" s="109">
        <f>IF(ISERR(ABS(B30/(B11+B18))),"-",ABS(B30/(B11+B18)))</f>
        <v>0</v>
      </c>
      <c r="D30" s="112"/>
      <c r="E30" s="109">
        <f>IF(ISERR(ABS(D30/(D11+D18))),"-",ABS(D30/(D11+D18)))</f>
        <v>0</v>
      </c>
      <c r="F30" s="112"/>
      <c r="G30" s="109" t="str">
        <f>IF(ISERR(ABS(F30/(F11+F18))),"-",ABS(F30/(F11+F18)))</f>
        <v>-</v>
      </c>
      <c r="H30" s="112">
        <f t="shared" si="28"/>
        <v>0</v>
      </c>
      <c r="I30" s="109">
        <f>IF(ISERR(ABS(H30/(H11+H18))),"-",ABS(H30/(H11+H18)))</f>
        <v>0</v>
      </c>
      <c r="J30" s="112"/>
      <c r="K30" s="109" t="str">
        <f>IF(ISERR(ABS(J30/(J11+J18))),"-",ABS(J30/(J11+J18)))</f>
        <v>-</v>
      </c>
      <c r="L30" s="112"/>
      <c r="M30" s="109" t="str">
        <f>IF(ISERR(ABS(L30/(L11+L18))),"-",ABS(L30/(L11+L18)))</f>
        <v>-</v>
      </c>
      <c r="N30" s="112"/>
      <c r="O30" s="109" t="str">
        <f>IF(ISERR(ABS(N30/(N11+N18))),"-",ABS(N30/(N11+N18)))</f>
        <v>-</v>
      </c>
      <c r="P30" s="112">
        <f t="shared" si="29"/>
        <v>0</v>
      </c>
      <c r="Q30" s="109" t="str">
        <f>IF(ISERR(ABS(P30/(P11+P18))),"-",ABS(P30/(P11+P18)))</f>
        <v>-</v>
      </c>
      <c r="R30" s="112"/>
      <c r="S30" s="109" t="str">
        <f>IF(ISERR(ABS(R30/(R11+R18))),"-",ABS(R30/(R11+R18)))</f>
        <v>-</v>
      </c>
      <c r="T30" s="112"/>
      <c r="U30" s="109" t="str">
        <f>IF(ISERR(ABS(T30/(T11+T18))),"-",ABS(T30/(T11+T18)))</f>
        <v>-</v>
      </c>
      <c r="V30" s="112"/>
      <c r="W30" s="109">
        <f>IF(ISERR(ABS(V30/(V11+V18))),"-",ABS(V30/(V11+V18)))</f>
        <v>0</v>
      </c>
      <c r="X30" s="121">
        <f t="shared" si="30"/>
        <v>0</v>
      </c>
      <c r="Y30" s="115">
        <f>IF(ISERR(ABS(X30/(X11+X18))),"-",ABS(X30/(X11+X18)))</f>
        <v>0</v>
      </c>
      <c r="Z30" s="112"/>
      <c r="AA30" s="109">
        <f>IF(ISERR(ABS(Z30/(Z11+Z18))),"-",ABS(Z30/(Z11+Z18)))</f>
        <v>0</v>
      </c>
      <c r="AB30" s="112"/>
      <c r="AC30" s="109">
        <f>IF(ISERR(ABS(AB30/(AB11+AB18))),"-",ABS(AB30/(AB11+AB18)))</f>
        <v>0</v>
      </c>
      <c r="AD30" s="112"/>
      <c r="AE30" s="109">
        <f>IF(ISERR(ABS(AD30/(AD11+AD18))),"-",ABS(AD30/(AD11+AD18)))</f>
        <v>0</v>
      </c>
      <c r="AF30" s="121">
        <f t="shared" si="31"/>
        <v>0</v>
      </c>
      <c r="AG30" s="115">
        <f>IF(ISERR(ABS(AF30/(AF11+AF18))),"-",ABS(AF30/(AF11+AF18)))</f>
        <v>0</v>
      </c>
      <c r="AH30" s="60">
        <f t="shared" si="27"/>
        <v>0</v>
      </c>
      <c r="AI30" s="30">
        <f>IF(ISERR(ABS(AH30/(AH11+AH18))),"-",ABS(AH30/(AH11+AH18)))</f>
        <v>0</v>
      </c>
      <c r="AL30" s="16"/>
    </row>
    <row r="31" spans="1:38" s="15" customFormat="1" ht="14.25" customHeight="1" outlineLevel="1">
      <c r="A31" s="84"/>
      <c r="B31" s="112"/>
      <c r="C31" s="109">
        <f t="shared" ref="C31:C40" si="32">IF(ISERR(ABS(B31/$B$5)),"-",ABS(B31/$B$5))</f>
        <v>0</v>
      </c>
      <c r="D31" s="112"/>
      <c r="E31" s="109">
        <f t="shared" ref="E31:E40" si="33">IF(ISERR(ABS(D31/$D$5)),"-",ABS(D31/$D$5))</f>
        <v>0</v>
      </c>
      <c r="F31" s="112"/>
      <c r="G31" s="109">
        <f t="shared" ref="G31:G40" si="34">IF(ISERR(ABS(F31/$F$5)),"-",ABS(F31/$F$5))</f>
        <v>0</v>
      </c>
      <c r="H31" s="112">
        <f t="shared" si="28"/>
        <v>0</v>
      </c>
      <c r="I31" s="109">
        <f t="shared" ref="I31:I40" si="35">IF(ISERR(ABS(H31/$H$5)),"-",ABS(H31/$H$5))</f>
        <v>0</v>
      </c>
      <c r="J31" s="112"/>
      <c r="K31" s="109">
        <f t="shared" ref="K31:K40" si="36">IF(ISERR(ABS(J31/$J$5)),"-",ABS(J31/$J$5))</f>
        <v>0</v>
      </c>
      <c r="L31" s="112"/>
      <c r="M31" s="109">
        <f t="shared" ref="M31:M40" si="37">IF(ISERR(ABS(L31/$L$5)),"-",ABS(L31/$L$5))</f>
        <v>0</v>
      </c>
      <c r="N31" s="112"/>
      <c r="O31" s="109">
        <f t="shared" ref="O31:O40" si="38">IF(ISERR(ABS(N31/$N$5)),"-",ABS(N31/$N$5))</f>
        <v>0</v>
      </c>
      <c r="P31" s="112">
        <f t="shared" si="29"/>
        <v>0</v>
      </c>
      <c r="Q31" s="109">
        <f t="shared" ref="Q31:Q40" si="39">IF(ISERR(ABS(P31/$P$5)),"-",ABS(P31/$P$5))</f>
        <v>0</v>
      </c>
      <c r="R31" s="112"/>
      <c r="S31" s="109">
        <f t="shared" ref="S31:S40" si="40">IF(ISERR(ABS(R31/$R$5)),"-",ABS(R31/$R$5))</f>
        <v>0</v>
      </c>
      <c r="T31" s="112"/>
      <c r="U31" s="109">
        <f t="shared" ref="U31:U40" si="41">IF(ISERR(ABS(T31/$T$5)),"-",ABS(T31/$T$5))</f>
        <v>0</v>
      </c>
      <c r="V31" s="112"/>
      <c r="W31" s="109">
        <f t="shared" ref="W31:W40" si="42">IF(ISERR(ABS(V31/$V$5)),"-",ABS(V31/$V$5))</f>
        <v>0</v>
      </c>
      <c r="X31" s="121">
        <f t="shared" si="30"/>
        <v>0</v>
      </c>
      <c r="Y31" s="115">
        <f t="shared" ref="Y31:Y40" si="43">IF(ISERR(ABS(X31/$X$5)),"-",ABS(X31/$X$5))</f>
        <v>0</v>
      </c>
      <c r="Z31" s="112"/>
      <c r="AA31" s="109">
        <f t="shared" ref="AA31:AA40" si="44">IF(ISERR(ABS(Z31/$Z$5)),"-",ABS(Z31/$Z$5))</f>
        <v>0</v>
      </c>
      <c r="AB31" s="112"/>
      <c r="AC31" s="109">
        <f t="shared" ref="AC31:AC40" si="45">IF(ISERR(ABS(AB31/$AB$5)),"-",ABS(AB31/$AB$5))</f>
        <v>0</v>
      </c>
      <c r="AD31" s="112"/>
      <c r="AE31" s="109">
        <f t="shared" ref="AE31:AE40" si="46">IF(ISERR(ABS(AD31/$AD$5)),"-",ABS(AD31/$AD$5))</f>
        <v>0</v>
      </c>
      <c r="AF31" s="121">
        <f t="shared" si="31"/>
        <v>0</v>
      </c>
      <c r="AG31" s="115">
        <f t="shared" ref="AG31:AG40" si="47">IF(ISERR(ABS(AF31/$AF$5)),"-",ABS(AF31/$AF$5))</f>
        <v>0</v>
      </c>
      <c r="AH31" s="60">
        <f t="shared" si="27"/>
        <v>0</v>
      </c>
      <c r="AI31" s="30">
        <f>IF(ISERR(ABS(AH31/$AH$5)),"-",ABS(AH31/$AH$5))</f>
        <v>0</v>
      </c>
      <c r="AL31" s="16"/>
    </row>
    <row r="32" spans="1:38" s="15" customFormat="1" ht="14.25" customHeight="1" outlineLevel="1">
      <c r="A32" s="84"/>
      <c r="B32" s="112"/>
      <c r="C32" s="109">
        <f t="shared" si="32"/>
        <v>0</v>
      </c>
      <c r="D32" s="112"/>
      <c r="E32" s="109">
        <f t="shared" si="33"/>
        <v>0</v>
      </c>
      <c r="F32" s="112"/>
      <c r="G32" s="109">
        <f t="shared" si="34"/>
        <v>0</v>
      </c>
      <c r="H32" s="112">
        <f t="shared" si="28"/>
        <v>0</v>
      </c>
      <c r="I32" s="109">
        <f t="shared" si="35"/>
        <v>0</v>
      </c>
      <c r="J32" s="112"/>
      <c r="K32" s="109">
        <f t="shared" si="36"/>
        <v>0</v>
      </c>
      <c r="L32" s="112"/>
      <c r="M32" s="109">
        <f t="shared" si="37"/>
        <v>0</v>
      </c>
      <c r="N32" s="112"/>
      <c r="O32" s="109">
        <f t="shared" si="38"/>
        <v>0</v>
      </c>
      <c r="P32" s="112">
        <f t="shared" si="29"/>
        <v>0</v>
      </c>
      <c r="Q32" s="109">
        <f t="shared" si="39"/>
        <v>0</v>
      </c>
      <c r="R32" s="112"/>
      <c r="S32" s="109">
        <f t="shared" si="40"/>
        <v>0</v>
      </c>
      <c r="T32" s="112"/>
      <c r="U32" s="109">
        <f t="shared" si="41"/>
        <v>0</v>
      </c>
      <c r="V32" s="112"/>
      <c r="W32" s="109">
        <f t="shared" si="42"/>
        <v>0</v>
      </c>
      <c r="X32" s="121">
        <f t="shared" si="30"/>
        <v>0</v>
      </c>
      <c r="Y32" s="115">
        <f t="shared" si="43"/>
        <v>0</v>
      </c>
      <c r="Z32" s="112"/>
      <c r="AA32" s="109">
        <f t="shared" si="44"/>
        <v>0</v>
      </c>
      <c r="AB32" s="112"/>
      <c r="AC32" s="109">
        <f t="shared" si="45"/>
        <v>0</v>
      </c>
      <c r="AD32" s="112"/>
      <c r="AE32" s="109">
        <f t="shared" si="46"/>
        <v>0</v>
      </c>
      <c r="AF32" s="121">
        <f t="shared" si="31"/>
        <v>0</v>
      </c>
      <c r="AG32" s="115">
        <f t="shared" si="47"/>
        <v>0</v>
      </c>
      <c r="AH32" s="60">
        <f t="shared" si="27"/>
        <v>0</v>
      </c>
      <c r="AI32" s="30">
        <f>IF(ISERR(ABS(AH32/$AH$5)),"-",ABS(AH32/$AH$5))</f>
        <v>0</v>
      </c>
      <c r="AL32" s="16"/>
    </row>
    <row r="33" spans="1:38" s="28" customFormat="1">
      <c r="A33" s="110" t="s">
        <v>69</v>
      </c>
      <c r="B33" s="111"/>
      <c r="C33" s="108">
        <f t="shared" si="32"/>
        <v>0</v>
      </c>
      <c r="D33" s="111"/>
      <c r="E33" s="108">
        <f t="shared" si="33"/>
        <v>0</v>
      </c>
      <c r="F33" s="111"/>
      <c r="G33" s="108">
        <f t="shared" si="34"/>
        <v>0</v>
      </c>
      <c r="H33" s="111">
        <f t="shared" si="28"/>
        <v>0</v>
      </c>
      <c r="I33" s="108">
        <f t="shared" si="35"/>
        <v>0</v>
      </c>
      <c r="J33" s="111"/>
      <c r="K33" s="108">
        <f t="shared" si="36"/>
        <v>0</v>
      </c>
      <c r="L33" s="111"/>
      <c r="M33" s="108">
        <f t="shared" si="37"/>
        <v>0</v>
      </c>
      <c r="N33" s="111"/>
      <c r="O33" s="108">
        <f t="shared" si="38"/>
        <v>0</v>
      </c>
      <c r="P33" s="111">
        <f t="shared" si="29"/>
        <v>0</v>
      </c>
      <c r="Q33" s="108">
        <f t="shared" si="39"/>
        <v>0</v>
      </c>
      <c r="R33" s="111"/>
      <c r="S33" s="108">
        <f t="shared" si="40"/>
        <v>0</v>
      </c>
      <c r="T33" s="111"/>
      <c r="U33" s="108">
        <f t="shared" si="41"/>
        <v>0</v>
      </c>
      <c r="V33" s="111"/>
      <c r="W33" s="108">
        <f t="shared" si="42"/>
        <v>0</v>
      </c>
      <c r="X33" s="128">
        <f t="shared" si="30"/>
        <v>0</v>
      </c>
      <c r="Y33" s="123">
        <f t="shared" si="43"/>
        <v>0</v>
      </c>
      <c r="Z33" s="111"/>
      <c r="AA33" s="108">
        <f t="shared" si="44"/>
        <v>0</v>
      </c>
      <c r="AB33" s="111"/>
      <c r="AC33" s="108">
        <f t="shared" si="45"/>
        <v>0</v>
      </c>
      <c r="AD33" s="111"/>
      <c r="AE33" s="108">
        <f t="shared" si="46"/>
        <v>0</v>
      </c>
      <c r="AF33" s="128">
        <f t="shared" si="31"/>
        <v>0</v>
      </c>
      <c r="AG33" s="123">
        <f t="shared" si="47"/>
        <v>0</v>
      </c>
      <c r="AH33" s="60">
        <f t="shared" si="27"/>
        <v>0</v>
      </c>
      <c r="AI33" s="30">
        <f>IF(ISERR(ABS(AH33/$AH$5)),"-",ABS(AH33/$AH$5))</f>
        <v>0</v>
      </c>
      <c r="AJ33" s="15"/>
      <c r="AK33" s="15"/>
      <c r="AL33" s="29"/>
    </row>
    <row r="34" spans="1:38" s="28" customFormat="1">
      <c r="A34" s="110" t="s">
        <v>30</v>
      </c>
      <c r="B34" s="111"/>
      <c r="C34" s="108">
        <f t="shared" si="32"/>
        <v>0</v>
      </c>
      <c r="D34" s="111"/>
      <c r="E34" s="108">
        <f t="shared" si="33"/>
        <v>0</v>
      </c>
      <c r="F34" s="111"/>
      <c r="G34" s="108">
        <f t="shared" si="34"/>
        <v>0</v>
      </c>
      <c r="H34" s="111">
        <f t="shared" si="28"/>
        <v>0</v>
      </c>
      <c r="I34" s="108">
        <f t="shared" si="35"/>
        <v>0</v>
      </c>
      <c r="J34" s="111"/>
      <c r="K34" s="108">
        <f t="shared" si="36"/>
        <v>0</v>
      </c>
      <c r="L34" s="111"/>
      <c r="M34" s="108">
        <f t="shared" si="37"/>
        <v>0</v>
      </c>
      <c r="N34" s="111"/>
      <c r="O34" s="108">
        <f t="shared" si="38"/>
        <v>0</v>
      </c>
      <c r="P34" s="111">
        <f t="shared" si="29"/>
        <v>0</v>
      </c>
      <c r="Q34" s="108">
        <f t="shared" si="39"/>
        <v>0</v>
      </c>
      <c r="R34" s="111"/>
      <c r="S34" s="108">
        <f t="shared" si="40"/>
        <v>0</v>
      </c>
      <c r="T34" s="111"/>
      <c r="U34" s="108">
        <f t="shared" si="41"/>
        <v>0</v>
      </c>
      <c r="V34" s="111"/>
      <c r="W34" s="108">
        <f t="shared" si="42"/>
        <v>0</v>
      </c>
      <c r="X34" s="128">
        <f t="shared" si="30"/>
        <v>0</v>
      </c>
      <c r="Y34" s="123">
        <f t="shared" si="43"/>
        <v>0</v>
      </c>
      <c r="Z34" s="111"/>
      <c r="AA34" s="108">
        <f t="shared" si="44"/>
        <v>0</v>
      </c>
      <c r="AB34" s="111"/>
      <c r="AC34" s="108">
        <f t="shared" si="45"/>
        <v>0</v>
      </c>
      <c r="AD34" s="111"/>
      <c r="AE34" s="108">
        <f t="shared" si="46"/>
        <v>0</v>
      </c>
      <c r="AF34" s="128">
        <f t="shared" si="31"/>
        <v>0</v>
      </c>
      <c r="AG34" s="123">
        <f t="shared" si="47"/>
        <v>0</v>
      </c>
      <c r="AH34" s="60">
        <f t="shared" si="27"/>
        <v>0</v>
      </c>
      <c r="AI34" s="31">
        <f>IF(ISERR(ABS(AH34/$AH$5)),"-",ABS(AH34/$AH$5))</f>
        <v>0</v>
      </c>
      <c r="AJ34" s="15"/>
      <c r="AK34" s="15"/>
      <c r="AL34" s="29"/>
    </row>
    <row r="35" spans="1:38" s="5" customFormat="1">
      <c r="A35" s="113" t="s">
        <v>31</v>
      </c>
      <c r="B35" s="107">
        <f>SUM(B36:B44)</f>
        <v>-211</v>
      </c>
      <c r="C35" s="108">
        <f t="shared" si="32"/>
        <v>0.4202042553191489</v>
      </c>
      <c r="D35" s="107">
        <f>SUM(D36:D44)</f>
        <v>-211</v>
      </c>
      <c r="E35" s="108">
        <f t="shared" si="33"/>
        <v>0.35166666666666668</v>
      </c>
      <c r="F35" s="107">
        <f>SUM(F36:F44)</f>
        <v>-210</v>
      </c>
      <c r="G35" s="108">
        <f t="shared" si="34"/>
        <v>0.45500000000000002</v>
      </c>
      <c r="H35" s="107">
        <f>SUM(H36:H44)</f>
        <v>-632</v>
      </c>
      <c r="I35" s="108">
        <f t="shared" si="35"/>
        <v>0.3965676284457792</v>
      </c>
      <c r="J35" s="107">
        <f>SUM(J36:J44)</f>
        <v>-210</v>
      </c>
      <c r="K35" s="108">
        <f t="shared" si="36"/>
        <v>0.39327731092436974</v>
      </c>
      <c r="L35" s="107">
        <f>SUM(L36:L44)</f>
        <v>-210</v>
      </c>
      <c r="M35" s="108">
        <f t="shared" si="37"/>
        <v>0.38541176470588234</v>
      </c>
      <c r="N35" s="107">
        <f>SUM(N36:N44)</f>
        <v>-210</v>
      </c>
      <c r="O35" s="108">
        <f t="shared" si="38"/>
        <v>0.36346153846153845</v>
      </c>
      <c r="P35" s="107">
        <f>SUM(P36:P44)</f>
        <v>-630</v>
      </c>
      <c r="Q35" s="108">
        <f t="shared" si="39"/>
        <v>0.38029150006449108</v>
      </c>
      <c r="R35" s="107">
        <f>SUM(R36:R44)</f>
        <v>-210</v>
      </c>
      <c r="S35" s="108">
        <f t="shared" si="40"/>
        <v>0.48557312252964424</v>
      </c>
      <c r="T35" s="107">
        <f>SUM(T36:T44)</f>
        <v>-210</v>
      </c>
      <c r="U35" s="108">
        <f t="shared" si="41"/>
        <v>0.47478260869565214</v>
      </c>
      <c r="V35" s="107">
        <f>SUM(V36:V44)</f>
        <v>-210</v>
      </c>
      <c r="W35" s="108">
        <f t="shared" si="42"/>
        <v>0.39374999999999999</v>
      </c>
      <c r="X35" s="122">
        <f>SUM(X36:X44)</f>
        <v>-630</v>
      </c>
      <c r="Y35" s="123">
        <f t="shared" si="43"/>
        <v>0.44740515933232167</v>
      </c>
      <c r="Z35" s="107">
        <f>SUM(Z36:Z44)</f>
        <v>-211</v>
      </c>
      <c r="AA35" s="108">
        <f t="shared" si="44"/>
        <v>0.3835576851368484</v>
      </c>
      <c r="AB35" s="107">
        <f>SUM(AB36:AB44)</f>
        <v>-211</v>
      </c>
      <c r="AC35" s="108">
        <f t="shared" si="45"/>
        <v>0.35826028908109347</v>
      </c>
      <c r="AD35" s="107">
        <f>SUM(AD36:AD44)</f>
        <v>-211</v>
      </c>
      <c r="AE35" s="108">
        <f t="shared" si="46"/>
        <v>0.22778154230442171</v>
      </c>
      <c r="AF35" s="122">
        <f>SUM(AF36:AF44)</f>
        <v>-633</v>
      </c>
      <c r="AG35" s="123">
        <f t="shared" si="47"/>
        <v>0.29018111821739195</v>
      </c>
      <c r="AH35" s="60">
        <f>SUM(AH36:AH44)</f>
        <v>-2525</v>
      </c>
      <c r="AI35" s="30">
        <f t="shared" ref="AI35:AI40" si="48">IF(ISERR(ABS(AH35/$AH$5)),"-",ABS(AH35/$AH$5))</f>
        <v>0.36889236367021883</v>
      </c>
      <c r="AJ35" s="15"/>
      <c r="AK35" s="15"/>
      <c r="AL35" s="17"/>
    </row>
    <row r="36" spans="1:38" s="15" customFormat="1" ht="14.25" customHeight="1" outlineLevel="1">
      <c r="A36" s="84" t="s">
        <v>68</v>
      </c>
      <c r="B36" s="112">
        <v>-18</v>
      </c>
      <c r="C36" s="109">
        <f t="shared" si="32"/>
        <v>3.5846808510638296E-2</v>
      </c>
      <c r="D36" s="112">
        <v>-18</v>
      </c>
      <c r="E36" s="109">
        <f t="shared" si="33"/>
        <v>0.03</v>
      </c>
      <c r="F36" s="112">
        <v>-18</v>
      </c>
      <c r="G36" s="109">
        <f t="shared" si="34"/>
        <v>3.9E-2</v>
      </c>
      <c r="H36" s="112">
        <f t="shared" ref="H36:H45" si="49">B36+D36+F36</f>
        <v>-54</v>
      </c>
      <c r="I36" s="109">
        <f t="shared" si="35"/>
        <v>3.3883942936822904E-2</v>
      </c>
      <c r="J36" s="112">
        <v>-18</v>
      </c>
      <c r="K36" s="109">
        <f t="shared" si="36"/>
        <v>3.3709483793517403E-2</v>
      </c>
      <c r="L36" s="112">
        <v>-18</v>
      </c>
      <c r="M36" s="109">
        <f t="shared" si="37"/>
        <v>3.3035294117647059E-2</v>
      </c>
      <c r="N36" s="112">
        <v>-18</v>
      </c>
      <c r="O36" s="109">
        <f t="shared" si="38"/>
        <v>3.115384615384615E-2</v>
      </c>
      <c r="P36" s="112">
        <f>J36+L36+N36</f>
        <v>-54</v>
      </c>
      <c r="Q36" s="109">
        <f t="shared" si="39"/>
        <v>3.2596414291242097E-2</v>
      </c>
      <c r="R36" s="112">
        <v>-18</v>
      </c>
      <c r="S36" s="109">
        <f t="shared" si="40"/>
        <v>4.1620553359683794E-2</v>
      </c>
      <c r="T36" s="112">
        <v>-18</v>
      </c>
      <c r="U36" s="109">
        <f t="shared" si="41"/>
        <v>4.0695652173913043E-2</v>
      </c>
      <c r="V36" s="112">
        <v>-18</v>
      </c>
      <c r="W36" s="109">
        <f t="shared" si="42"/>
        <v>3.3749999999999995E-2</v>
      </c>
      <c r="X36" s="121">
        <f>R36+T36+V36</f>
        <v>-54</v>
      </c>
      <c r="Y36" s="115">
        <f t="shared" si="43"/>
        <v>3.8349013657056147E-2</v>
      </c>
      <c r="Z36" s="112">
        <v>-18</v>
      </c>
      <c r="AA36" s="109">
        <f t="shared" si="44"/>
        <v>3.272056081736148E-2</v>
      </c>
      <c r="AB36" s="112">
        <v>-18</v>
      </c>
      <c r="AC36" s="109">
        <f t="shared" si="45"/>
        <v>3.0562489115922666E-2</v>
      </c>
      <c r="AD36" s="112">
        <v>-18</v>
      </c>
      <c r="AE36" s="109">
        <f t="shared" si="46"/>
        <v>1.9431600765306117E-2</v>
      </c>
      <c r="AF36" s="121">
        <f>Z36+AB36+AD36</f>
        <v>-54</v>
      </c>
      <c r="AG36" s="115">
        <f t="shared" si="47"/>
        <v>2.475478733608083E-2</v>
      </c>
      <c r="AH36" s="60">
        <f t="shared" ref="AH36:AH45" si="50">H36+P36+X36+AF36</f>
        <v>-216</v>
      </c>
      <c r="AI36" s="30">
        <f t="shared" si="48"/>
        <v>3.1556732892185059E-2</v>
      </c>
      <c r="AL36" s="16"/>
    </row>
    <row r="37" spans="1:38" s="15" customFormat="1" ht="14.25" customHeight="1" outlineLevel="1">
      <c r="A37" s="84" t="s">
        <v>32</v>
      </c>
      <c r="B37" s="112"/>
      <c r="C37" s="109">
        <f t="shared" si="32"/>
        <v>0</v>
      </c>
      <c r="D37" s="112"/>
      <c r="E37" s="109">
        <f t="shared" si="33"/>
        <v>0</v>
      </c>
      <c r="F37" s="112"/>
      <c r="G37" s="109">
        <f t="shared" si="34"/>
        <v>0</v>
      </c>
      <c r="H37" s="112">
        <f t="shared" si="49"/>
        <v>0</v>
      </c>
      <c r="I37" s="109">
        <f t="shared" si="35"/>
        <v>0</v>
      </c>
      <c r="J37" s="112"/>
      <c r="K37" s="109">
        <f t="shared" si="36"/>
        <v>0</v>
      </c>
      <c r="L37" s="112"/>
      <c r="M37" s="109">
        <f t="shared" si="37"/>
        <v>0</v>
      </c>
      <c r="N37" s="112"/>
      <c r="O37" s="109">
        <f t="shared" si="38"/>
        <v>0</v>
      </c>
      <c r="P37" s="112">
        <f>J37+L37+N37</f>
        <v>0</v>
      </c>
      <c r="Q37" s="109">
        <f t="shared" si="39"/>
        <v>0</v>
      </c>
      <c r="R37" s="112"/>
      <c r="S37" s="109">
        <f t="shared" si="40"/>
        <v>0</v>
      </c>
      <c r="T37" s="112"/>
      <c r="U37" s="109">
        <f t="shared" si="41"/>
        <v>0</v>
      </c>
      <c r="V37" s="112"/>
      <c r="W37" s="109">
        <f t="shared" si="42"/>
        <v>0</v>
      </c>
      <c r="X37" s="121">
        <f>R37+T37+V37</f>
        <v>0</v>
      </c>
      <c r="Y37" s="115">
        <f t="shared" si="43"/>
        <v>0</v>
      </c>
      <c r="Z37" s="112"/>
      <c r="AA37" s="109">
        <f t="shared" si="44"/>
        <v>0</v>
      </c>
      <c r="AB37" s="112"/>
      <c r="AC37" s="109">
        <f t="shared" si="45"/>
        <v>0</v>
      </c>
      <c r="AD37" s="112"/>
      <c r="AE37" s="109">
        <f t="shared" si="46"/>
        <v>0</v>
      </c>
      <c r="AF37" s="121">
        <f>Z37+AB37+AD37</f>
        <v>0</v>
      </c>
      <c r="AG37" s="115">
        <f t="shared" si="47"/>
        <v>0</v>
      </c>
      <c r="AH37" s="60">
        <f t="shared" si="50"/>
        <v>0</v>
      </c>
      <c r="AI37" s="30">
        <f t="shared" si="48"/>
        <v>0</v>
      </c>
      <c r="AL37" s="16"/>
    </row>
    <row r="38" spans="1:38" s="15" customFormat="1" ht="14.25" customHeight="1" outlineLevel="1">
      <c r="A38" s="84" t="s">
        <v>33</v>
      </c>
      <c r="B38" s="112">
        <v>-135</v>
      </c>
      <c r="C38" s="109">
        <f t="shared" si="32"/>
        <v>0.26885106382978718</v>
      </c>
      <c r="D38" s="112">
        <v>-135</v>
      </c>
      <c r="E38" s="109">
        <f t="shared" si="33"/>
        <v>0.22500000000000001</v>
      </c>
      <c r="F38" s="112">
        <v>-135</v>
      </c>
      <c r="G38" s="109">
        <f t="shared" si="34"/>
        <v>0.29249999999999998</v>
      </c>
      <c r="H38" s="112">
        <f t="shared" si="49"/>
        <v>-405</v>
      </c>
      <c r="I38" s="109">
        <f t="shared" si="35"/>
        <v>0.25412957202617181</v>
      </c>
      <c r="J38" s="112">
        <v>-135</v>
      </c>
      <c r="K38" s="109">
        <f t="shared" si="36"/>
        <v>0.25282112845138055</v>
      </c>
      <c r="L38" s="112">
        <v>-135</v>
      </c>
      <c r="M38" s="109">
        <f t="shared" si="37"/>
        <v>0.24776470588235291</v>
      </c>
      <c r="N38" s="112">
        <v>-135</v>
      </c>
      <c r="O38" s="109">
        <f t="shared" si="38"/>
        <v>0.23365384615384613</v>
      </c>
      <c r="P38" s="112">
        <f>J38+L38+N38</f>
        <v>-405</v>
      </c>
      <c r="Q38" s="109">
        <f t="shared" si="39"/>
        <v>0.24447310718431572</v>
      </c>
      <c r="R38" s="112">
        <v>-135</v>
      </c>
      <c r="S38" s="109">
        <f t="shared" si="40"/>
        <v>0.31215415019762843</v>
      </c>
      <c r="T38" s="112">
        <v>-135</v>
      </c>
      <c r="U38" s="109">
        <f t="shared" si="41"/>
        <v>0.30521739130434783</v>
      </c>
      <c r="V38" s="112">
        <f>-135</f>
        <v>-135</v>
      </c>
      <c r="W38" s="109">
        <f t="shared" si="42"/>
        <v>0.25312499999999999</v>
      </c>
      <c r="X38" s="121">
        <f>R38+T38+V38</f>
        <v>-405</v>
      </c>
      <c r="Y38" s="115">
        <f t="shared" si="43"/>
        <v>0.28761760242792106</v>
      </c>
      <c r="Z38" s="112">
        <v>-135</v>
      </c>
      <c r="AA38" s="109">
        <f t="shared" si="44"/>
        <v>0.24540420613021108</v>
      </c>
      <c r="AB38" s="112">
        <v>-135</v>
      </c>
      <c r="AC38" s="109">
        <f t="shared" si="45"/>
        <v>0.22921866836941998</v>
      </c>
      <c r="AD38" s="112">
        <v>-135</v>
      </c>
      <c r="AE38" s="109">
        <f t="shared" si="46"/>
        <v>0.14573700573979589</v>
      </c>
      <c r="AF38" s="121">
        <f>Z38+AB38+AD38</f>
        <v>-405</v>
      </c>
      <c r="AG38" s="115">
        <f t="shared" si="47"/>
        <v>0.18566090502060623</v>
      </c>
      <c r="AH38" s="60">
        <f t="shared" si="50"/>
        <v>-1620</v>
      </c>
      <c r="AI38" s="30">
        <f t="shared" si="48"/>
        <v>0.23667549669138793</v>
      </c>
      <c r="AL38" s="16"/>
    </row>
    <row r="39" spans="1:38" s="15" customFormat="1" ht="14.25" customHeight="1" outlineLevel="1">
      <c r="A39" s="84" t="s">
        <v>34</v>
      </c>
      <c r="B39" s="112"/>
      <c r="C39" s="109">
        <f t="shared" si="32"/>
        <v>0</v>
      </c>
      <c r="D39" s="112"/>
      <c r="E39" s="109">
        <f t="shared" si="33"/>
        <v>0</v>
      </c>
      <c r="F39" s="112"/>
      <c r="G39" s="109">
        <f t="shared" si="34"/>
        <v>0</v>
      </c>
      <c r="H39" s="112">
        <f t="shared" si="49"/>
        <v>0</v>
      </c>
      <c r="I39" s="109">
        <f t="shared" si="35"/>
        <v>0</v>
      </c>
      <c r="J39" s="112"/>
      <c r="K39" s="109">
        <f t="shared" si="36"/>
        <v>0</v>
      </c>
      <c r="L39" s="112"/>
      <c r="M39" s="109">
        <f t="shared" si="37"/>
        <v>0</v>
      </c>
      <c r="N39" s="112"/>
      <c r="O39" s="109">
        <f t="shared" si="38"/>
        <v>0</v>
      </c>
      <c r="P39" s="112">
        <f>J39+L39+N39</f>
        <v>0</v>
      </c>
      <c r="Q39" s="109">
        <f t="shared" si="39"/>
        <v>0</v>
      </c>
      <c r="R39" s="112"/>
      <c r="S39" s="109">
        <f t="shared" si="40"/>
        <v>0</v>
      </c>
      <c r="T39" s="112"/>
      <c r="U39" s="109">
        <f t="shared" si="41"/>
        <v>0</v>
      </c>
      <c r="V39" s="112"/>
      <c r="W39" s="109">
        <f t="shared" si="42"/>
        <v>0</v>
      </c>
      <c r="X39" s="121">
        <f>R39+T39+V39</f>
        <v>0</v>
      </c>
      <c r="Y39" s="115">
        <f t="shared" si="43"/>
        <v>0</v>
      </c>
      <c r="Z39" s="112"/>
      <c r="AA39" s="109">
        <f t="shared" si="44"/>
        <v>0</v>
      </c>
      <c r="AB39" s="112"/>
      <c r="AC39" s="109">
        <f t="shared" si="45"/>
        <v>0</v>
      </c>
      <c r="AD39" s="112"/>
      <c r="AE39" s="109">
        <f t="shared" si="46"/>
        <v>0</v>
      </c>
      <c r="AF39" s="121">
        <f>Z39+AB39+AD39</f>
        <v>0</v>
      </c>
      <c r="AG39" s="115">
        <f t="shared" si="47"/>
        <v>0</v>
      </c>
      <c r="AH39" s="60">
        <f t="shared" si="50"/>
        <v>0</v>
      </c>
      <c r="AI39" s="30">
        <f t="shared" si="48"/>
        <v>0</v>
      </c>
      <c r="AL39" s="16"/>
    </row>
    <row r="40" spans="1:38" s="15" customFormat="1" ht="14.25" customHeight="1" outlineLevel="1">
      <c r="A40" s="84" t="s">
        <v>35</v>
      </c>
      <c r="B40" s="112">
        <v>-6</v>
      </c>
      <c r="C40" s="109">
        <f t="shared" si="32"/>
        <v>1.1948936170212764E-2</v>
      </c>
      <c r="D40" s="112">
        <v>-6</v>
      </c>
      <c r="E40" s="109">
        <f t="shared" si="33"/>
        <v>0.01</v>
      </c>
      <c r="F40" s="112">
        <v>-5</v>
      </c>
      <c r="G40" s="109">
        <f t="shared" si="34"/>
        <v>1.0833333333333334E-2</v>
      </c>
      <c r="H40" s="112">
        <f t="shared" si="49"/>
        <v>-17</v>
      </c>
      <c r="I40" s="109">
        <f t="shared" si="35"/>
        <v>1.0667167220851656E-2</v>
      </c>
      <c r="J40" s="112">
        <v>-5</v>
      </c>
      <c r="K40" s="109">
        <f t="shared" si="36"/>
        <v>9.3637454981992784E-3</v>
      </c>
      <c r="L40" s="112">
        <v>-5</v>
      </c>
      <c r="M40" s="109">
        <f t="shared" si="37"/>
        <v>9.1764705882352929E-3</v>
      </c>
      <c r="N40" s="112">
        <v>-5</v>
      </c>
      <c r="O40" s="109">
        <f t="shared" si="38"/>
        <v>8.6538461538461526E-3</v>
      </c>
      <c r="P40" s="112">
        <f>J40+L40+N40</f>
        <v>-15</v>
      </c>
      <c r="Q40" s="109">
        <f t="shared" si="39"/>
        <v>9.0545595253450264E-3</v>
      </c>
      <c r="R40" s="112">
        <v>-5</v>
      </c>
      <c r="S40" s="109">
        <f t="shared" si="40"/>
        <v>1.1561264822134387E-2</v>
      </c>
      <c r="T40" s="112">
        <v>-5</v>
      </c>
      <c r="U40" s="109">
        <f t="shared" si="41"/>
        <v>1.1304347826086957E-2</v>
      </c>
      <c r="V40" s="112">
        <v>-5</v>
      </c>
      <c r="W40" s="109">
        <f t="shared" si="42"/>
        <v>9.3749999999999997E-3</v>
      </c>
      <c r="X40" s="121">
        <f>R40+T40+V40</f>
        <v>-15</v>
      </c>
      <c r="Y40" s="115">
        <f t="shared" si="43"/>
        <v>1.0652503793626707E-2</v>
      </c>
      <c r="Z40" s="112">
        <v>-6</v>
      </c>
      <c r="AA40" s="109">
        <f t="shared" si="44"/>
        <v>1.0906853605787159E-2</v>
      </c>
      <c r="AB40" s="112">
        <v>-6</v>
      </c>
      <c r="AC40" s="109">
        <f t="shared" si="45"/>
        <v>1.0187496371974221E-2</v>
      </c>
      <c r="AD40" s="112">
        <v>-6</v>
      </c>
      <c r="AE40" s="109">
        <f t="shared" si="46"/>
        <v>6.4772002551020391E-3</v>
      </c>
      <c r="AF40" s="121">
        <f>Z40+AB40+AD40</f>
        <v>-18</v>
      </c>
      <c r="AG40" s="115">
        <f t="shared" si="47"/>
        <v>8.2515957786936101E-3</v>
      </c>
      <c r="AH40" s="60">
        <f t="shared" si="50"/>
        <v>-65</v>
      </c>
      <c r="AI40" s="30">
        <f t="shared" si="48"/>
        <v>9.4962390647779105E-3</v>
      </c>
      <c r="AL40" s="16"/>
    </row>
    <row r="41" spans="1:38" s="15" customFormat="1" ht="14.25" customHeight="1" outlineLevel="1">
      <c r="A41" s="84" t="s">
        <v>36</v>
      </c>
      <c r="B41" s="112"/>
      <c r="C41" s="109"/>
      <c r="D41" s="112"/>
      <c r="E41" s="109"/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12"/>
      <c r="S41" s="109"/>
      <c r="T41" s="112"/>
      <c r="U41" s="109"/>
      <c r="V41" s="112"/>
      <c r="W41" s="109"/>
      <c r="X41" s="121"/>
      <c r="Y41" s="115"/>
      <c r="Z41" s="112"/>
      <c r="AA41" s="109"/>
      <c r="AB41" s="112"/>
      <c r="AC41" s="109"/>
      <c r="AD41" s="112"/>
      <c r="AE41" s="109"/>
      <c r="AF41" s="121"/>
      <c r="AG41" s="115"/>
      <c r="AH41" s="60"/>
      <c r="AI41" s="30"/>
      <c r="AL41" s="16"/>
    </row>
    <row r="42" spans="1:38" s="15" customFormat="1" ht="14.25" customHeight="1" outlineLevel="1">
      <c r="A42" s="84" t="s">
        <v>37</v>
      </c>
      <c r="B42" s="112"/>
      <c r="C42" s="109"/>
      <c r="D42" s="112"/>
      <c r="E42" s="109"/>
      <c r="F42" s="112"/>
      <c r="G42" s="109"/>
      <c r="H42" s="112"/>
      <c r="I42" s="109"/>
      <c r="J42" s="112"/>
      <c r="K42" s="109"/>
      <c r="L42" s="112"/>
      <c r="M42" s="109"/>
      <c r="N42" s="112"/>
      <c r="O42" s="109"/>
      <c r="P42" s="112"/>
      <c r="Q42" s="109"/>
      <c r="R42" s="112"/>
      <c r="S42" s="109"/>
      <c r="T42" s="112"/>
      <c r="U42" s="109"/>
      <c r="V42" s="112"/>
      <c r="W42" s="109"/>
      <c r="X42" s="121"/>
      <c r="Y42" s="115"/>
      <c r="Z42" s="112"/>
      <c r="AA42" s="109"/>
      <c r="AB42" s="112"/>
      <c r="AC42" s="109"/>
      <c r="AD42" s="112"/>
      <c r="AE42" s="109"/>
      <c r="AF42" s="121"/>
      <c r="AG42" s="115"/>
      <c r="AH42" s="60"/>
      <c r="AI42" s="30"/>
      <c r="AL42" s="16"/>
    </row>
    <row r="43" spans="1:38" s="15" customFormat="1" ht="14.25" customHeight="1" outlineLevel="1">
      <c r="A43" s="84" t="s">
        <v>38</v>
      </c>
      <c r="B43" s="112">
        <v>-52</v>
      </c>
      <c r="C43" s="109">
        <f t="shared" ref="C43:C79" si="51">IF(ISERR(ABS(B43/$B$5)),"-",ABS(B43/$B$5))</f>
        <v>0.10355744680851063</v>
      </c>
      <c r="D43" s="112">
        <v>-52</v>
      </c>
      <c r="E43" s="109">
        <f t="shared" ref="E43:E79" si="52">IF(ISERR(ABS(D43/$D$5)),"-",ABS(D43/$D$5))</f>
        <v>8.666666666666667E-2</v>
      </c>
      <c r="F43" s="112">
        <v>-52</v>
      </c>
      <c r="G43" s="109">
        <f t="shared" ref="G43:G79" si="53">IF(ISERR(ABS(F43/$F$5)),"-",ABS(F43/$F$5))</f>
        <v>0.11266666666666666</v>
      </c>
      <c r="H43" s="112">
        <f t="shared" si="49"/>
        <v>-156</v>
      </c>
      <c r="I43" s="109">
        <f t="shared" ref="I43:I79" si="54">IF(ISERR(ABS(H43/$H$5)),"-",ABS(H43/$H$5))</f>
        <v>9.7886946261932839E-2</v>
      </c>
      <c r="J43" s="112">
        <v>-52</v>
      </c>
      <c r="K43" s="109">
        <f t="shared" ref="K43:K79" si="55">IF(ISERR(ABS(J43/$J$5)),"-",ABS(J43/$J$5))</f>
        <v>9.7382953181272505E-2</v>
      </c>
      <c r="L43" s="112">
        <v>-52</v>
      </c>
      <c r="M43" s="109">
        <f t="shared" ref="M43:M79" si="56">IF(ISERR(ABS(L43/$L$5)),"-",ABS(L43/$L$5))</f>
        <v>9.5435294117647049E-2</v>
      </c>
      <c r="N43" s="112">
        <v>-52</v>
      </c>
      <c r="O43" s="109">
        <f t="shared" ref="O43:O79" si="57">IF(ISERR(ABS(N43/$N$5)),"-",ABS(N43/$N$5))</f>
        <v>0.09</v>
      </c>
      <c r="P43" s="112">
        <f>J43+L43+N43</f>
        <v>-156</v>
      </c>
      <c r="Q43" s="109">
        <f t="shared" ref="Q43:Q79" si="58">IF(ISERR(ABS(P43/$P$5)),"-",ABS(P43/$P$5))</f>
        <v>9.4167419063588276E-2</v>
      </c>
      <c r="R43" s="112">
        <v>-52</v>
      </c>
      <c r="S43" s="109">
        <f t="shared" ref="S43:S79" si="59">IF(ISERR(ABS(R43/$R$5)),"-",ABS(R43/$R$5))</f>
        <v>0.12023715415019762</v>
      </c>
      <c r="T43" s="112">
        <v>-52</v>
      </c>
      <c r="U43" s="109">
        <f t="shared" ref="U43:U79" si="60">IF(ISERR(ABS(T43/$T$5)),"-",ABS(T43/$T$5))</f>
        <v>0.11756521739130435</v>
      </c>
      <c r="V43" s="112">
        <v>-52</v>
      </c>
      <c r="W43" s="109">
        <f t="shared" ref="W43:W79" si="61">IF(ISERR(ABS(V43/$V$5)),"-",ABS(V43/$V$5))</f>
        <v>9.7499999999999989E-2</v>
      </c>
      <c r="X43" s="121">
        <f>R43+T43+V43</f>
        <v>-156</v>
      </c>
      <c r="Y43" s="115">
        <f t="shared" ref="Y43:Y79" si="62">IF(ISERR(ABS(X43/$X$5)),"-",ABS(X43/$X$5))</f>
        <v>0.11078603945371775</v>
      </c>
      <c r="Z43" s="112">
        <v>-52</v>
      </c>
      <c r="AA43" s="109">
        <f t="shared" ref="AA43:AA79" si="63">IF(ISERR(ABS(Z43/$Z$5)),"-",ABS(Z43/$Z$5))</f>
        <v>9.4526064583488709E-2</v>
      </c>
      <c r="AB43" s="112">
        <v>-52</v>
      </c>
      <c r="AC43" s="109">
        <f t="shared" ref="AC43:AC79" si="64">IF(ISERR(ABS(AB43/$AB$5)),"-",ABS(AB43/$AB$5))</f>
        <v>8.8291635223776588E-2</v>
      </c>
      <c r="AD43" s="112">
        <v>-52</v>
      </c>
      <c r="AE43" s="109">
        <f t="shared" ref="AE43:AE79" si="65">IF(ISERR(ABS(AD43/$AD$5)),"-",ABS(AD43/$AD$5))</f>
        <v>5.6135735544217677E-2</v>
      </c>
      <c r="AF43" s="121">
        <f>Z43+AB43+AD43</f>
        <v>-156</v>
      </c>
      <c r="AG43" s="115">
        <f t="shared" ref="AG43:AG79" si="66">IF(ISERR(ABS(AF43/$AF$5)),"-",ABS(AF43/$AF$5))</f>
        <v>7.1513830082011287E-2</v>
      </c>
      <c r="AH43" s="60">
        <f t="shared" si="50"/>
        <v>-624</v>
      </c>
      <c r="AI43" s="30">
        <f t="shared" ref="AI43:AI79" si="67">IF(ISERR(ABS(AH43/$AH$5)),"-",ABS(AH43/$AH$5))</f>
        <v>9.1163895021867947E-2</v>
      </c>
      <c r="AL43" s="16"/>
    </row>
    <row r="44" spans="1:38" s="15" customFormat="1" ht="14.25" customHeight="1" outlineLevel="1">
      <c r="A44" s="84" t="s">
        <v>39</v>
      </c>
      <c r="B44" s="112"/>
      <c r="C44" s="109">
        <f t="shared" si="51"/>
        <v>0</v>
      </c>
      <c r="D44" s="112"/>
      <c r="E44" s="109">
        <f t="shared" si="52"/>
        <v>0</v>
      </c>
      <c r="F44" s="112"/>
      <c r="G44" s="109">
        <f t="shared" si="53"/>
        <v>0</v>
      </c>
      <c r="H44" s="112">
        <f t="shared" si="49"/>
        <v>0</v>
      </c>
      <c r="I44" s="109">
        <f t="shared" si="54"/>
        <v>0</v>
      </c>
      <c r="J44" s="112"/>
      <c r="K44" s="109">
        <f t="shared" si="55"/>
        <v>0</v>
      </c>
      <c r="L44" s="112"/>
      <c r="M44" s="109">
        <f t="shared" si="56"/>
        <v>0</v>
      </c>
      <c r="N44" s="112"/>
      <c r="O44" s="109">
        <f t="shared" si="57"/>
        <v>0</v>
      </c>
      <c r="P44" s="112">
        <f>J44+L44+N44</f>
        <v>0</v>
      </c>
      <c r="Q44" s="109">
        <f t="shared" si="58"/>
        <v>0</v>
      </c>
      <c r="R44" s="112"/>
      <c r="S44" s="109">
        <f t="shared" si="59"/>
        <v>0</v>
      </c>
      <c r="T44" s="112"/>
      <c r="U44" s="109">
        <f t="shared" si="60"/>
        <v>0</v>
      </c>
      <c r="V44" s="112"/>
      <c r="W44" s="109">
        <f t="shared" si="61"/>
        <v>0</v>
      </c>
      <c r="X44" s="121">
        <f>R44+T44+V44</f>
        <v>0</v>
      </c>
      <c r="Y44" s="115">
        <f t="shared" si="62"/>
        <v>0</v>
      </c>
      <c r="Z44" s="112"/>
      <c r="AA44" s="109">
        <f t="shared" si="63"/>
        <v>0</v>
      </c>
      <c r="AB44" s="112"/>
      <c r="AC44" s="109">
        <f t="shared" si="64"/>
        <v>0</v>
      </c>
      <c r="AD44" s="112"/>
      <c r="AE44" s="109">
        <f t="shared" si="65"/>
        <v>0</v>
      </c>
      <c r="AF44" s="121">
        <f>Z44+AB44+AD44</f>
        <v>0</v>
      </c>
      <c r="AG44" s="115">
        <f t="shared" si="66"/>
        <v>0</v>
      </c>
      <c r="AH44" s="60">
        <f t="shared" si="50"/>
        <v>0</v>
      </c>
      <c r="AI44" s="30">
        <f t="shared" si="67"/>
        <v>0</v>
      </c>
      <c r="AL44" s="16"/>
    </row>
    <row r="45" spans="1:38" s="5" customFormat="1">
      <c r="A45" s="83" t="s">
        <v>40</v>
      </c>
      <c r="B45" s="107">
        <v>-60</v>
      </c>
      <c r="C45" s="108">
        <f t="shared" si="51"/>
        <v>0.11948936170212765</v>
      </c>
      <c r="D45" s="107">
        <v>-60</v>
      </c>
      <c r="E45" s="108">
        <f t="shared" si="52"/>
        <v>0.1</v>
      </c>
      <c r="F45" s="107">
        <v>-60</v>
      </c>
      <c r="G45" s="108">
        <f t="shared" si="53"/>
        <v>0.13</v>
      </c>
      <c r="H45" s="107">
        <f t="shared" si="49"/>
        <v>-180</v>
      </c>
      <c r="I45" s="108">
        <f t="shared" si="54"/>
        <v>0.11294647645607636</v>
      </c>
      <c r="J45" s="107">
        <v>-60</v>
      </c>
      <c r="K45" s="108">
        <f t="shared" si="55"/>
        <v>0.11236494597839135</v>
      </c>
      <c r="L45" s="107">
        <v>-60</v>
      </c>
      <c r="M45" s="108">
        <f t="shared" si="56"/>
        <v>0.11011764705882351</v>
      </c>
      <c r="N45" s="107">
        <v>-60</v>
      </c>
      <c r="O45" s="108">
        <f t="shared" si="57"/>
        <v>0.10384615384615384</v>
      </c>
      <c r="P45" s="107">
        <f>J45+L45+N45</f>
        <v>-180</v>
      </c>
      <c r="Q45" s="108">
        <f t="shared" si="58"/>
        <v>0.10865471430414032</v>
      </c>
      <c r="R45" s="107">
        <v>-60</v>
      </c>
      <c r="S45" s="108">
        <f t="shared" si="59"/>
        <v>0.13873517786561265</v>
      </c>
      <c r="T45" s="107">
        <v>-60</v>
      </c>
      <c r="U45" s="108">
        <f t="shared" si="60"/>
        <v>0.13565217391304346</v>
      </c>
      <c r="V45" s="107">
        <f>-60</f>
        <v>-60</v>
      </c>
      <c r="W45" s="108">
        <f t="shared" si="61"/>
        <v>0.11249999999999999</v>
      </c>
      <c r="X45" s="122">
        <f>R45+T45+V45</f>
        <v>-180</v>
      </c>
      <c r="Y45" s="123">
        <f t="shared" si="62"/>
        <v>0.12783004552352048</v>
      </c>
      <c r="Z45" s="107">
        <v>-60</v>
      </c>
      <c r="AA45" s="108">
        <f t="shared" si="63"/>
        <v>0.10906853605787159</v>
      </c>
      <c r="AB45" s="107">
        <v>-60</v>
      </c>
      <c r="AC45" s="108">
        <f t="shared" si="64"/>
        <v>0.10187496371974222</v>
      </c>
      <c r="AD45" s="107">
        <v>-60</v>
      </c>
      <c r="AE45" s="108">
        <f t="shared" si="65"/>
        <v>6.4772002551020391E-2</v>
      </c>
      <c r="AF45" s="122">
        <f>Z45+AB45+AD45</f>
        <v>-180</v>
      </c>
      <c r="AG45" s="123">
        <f t="shared" si="66"/>
        <v>8.2515957786936101E-2</v>
      </c>
      <c r="AH45" s="60">
        <f t="shared" si="50"/>
        <v>-720</v>
      </c>
      <c r="AI45" s="30">
        <f t="shared" si="67"/>
        <v>0.10518910964061685</v>
      </c>
      <c r="AJ45" s="15"/>
      <c r="AK45" s="15"/>
      <c r="AL45" s="17"/>
    </row>
    <row r="46" spans="1:38" s="5" customFormat="1" collapsed="1">
      <c r="A46" s="83" t="s">
        <v>41</v>
      </c>
      <c r="B46" s="107">
        <f>SUM(B47:B50)</f>
        <v>-58</v>
      </c>
      <c r="C46" s="108">
        <f t="shared" si="51"/>
        <v>0.11550638297872338</v>
      </c>
      <c r="D46" s="107">
        <f>SUM(D47:D50)</f>
        <v>-58</v>
      </c>
      <c r="E46" s="108">
        <f t="shared" si="52"/>
        <v>9.6666666666666665E-2</v>
      </c>
      <c r="F46" s="107">
        <f>SUM(F47:F50)</f>
        <v>-58</v>
      </c>
      <c r="G46" s="108">
        <f t="shared" si="53"/>
        <v>0.12566666666666668</v>
      </c>
      <c r="H46" s="107">
        <f>SUM(H47:H50)</f>
        <v>-174</v>
      </c>
      <c r="I46" s="108">
        <f t="shared" si="54"/>
        <v>0.10918159390754048</v>
      </c>
      <c r="J46" s="107">
        <f>SUM(J47:J50)</f>
        <v>-58</v>
      </c>
      <c r="K46" s="108">
        <f t="shared" si="55"/>
        <v>0.10861944777911164</v>
      </c>
      <c r="L46" s="107">
        <f>SUM(L47:L50)</f>
        <v>-58</v>
      </c>
      <c r="M46" s="108">
        <f t="shared" si="56"/>
        <v>0.10644705882352941</v>
      </c>
      <c r="N46" s="107">
        <f>SUM(N47:N50)</f>
        <v>-58</v>
      </c>
      <c r="O46" s="108">
        <f t="shared" si="57"/>
        <v>0.10038461538461538</v>
      </c>
      <c r="P46" s="107">
        <f>SUM(P47:P50)</f>
        <v>-174</v>
      </c>
      <c r="Q46" s="108">
        <f t="shared" si="58"/>
        <v>0.1050328904940023</v>
      </c>
      <c r="R46" s="107">
        <f>SUM(R47:R50)</f>
        <v>-58</v>
      </c>
      <c r="S46" s="108">
        <f t="shared" si="59"/>
        <v>0.13411067193675888</v>
      </c>
      <c r="T46" s="107">
        <f>SUM(T47:T50)</f>
        <v>-58</v>
      </c>
      <c r="U46" s="108">
        <f t="shared" si="60"/>
        <v>0.13113043478260869</v>
      </c>
      <c r="V46" s="107">
        <f>SUM(V47:V50)</f>
        <v>-58</v>
      </c>
      <c r="W46" s="108">
        <f t="shared" si="61"/>
        <v>0.10874999999999999</v>
      </c>
      <c r="X46" s="122">
        <f>SUM(X47:X50)</f>
        <v>-174</v>
      </c>
      <c r="Y46" s="123">
        <f t="shared" si="62"/>
        <v>0.1235690440060698</v>
      </c>
      <c r="Z46" s="107">
        <f>SUM(Z47:Z50)</f>
        <v>-58</v>
      </c>
      <c r="AA46" s="108">
        <f t="shared" si="63"/>
        <v>0.10543291818927587</v>
      </c>
      <c r="AB46" s="107">
        <f>SUM(AB47:AB50)</f>
        <v>-58</v>
      </c>
      <c r="AC46" s="108">
        <f t="shared" si="64"/>
        <v>9.8479131595750807E-2</v>
      </c>
      <c r="AD46" s="107">
        <f>SUM(AD47:AD50)</f>
        <v>-58</v>
      </c>
      <c r="AE46" s="108">
        <f t="shared" si="65"/>
        <v>6.2612935799319716E-2</v>
      </c>
      <c r="AF46" s="122">
        <f>SUM(AF47:AF50)</f>
        <v>-174</v>
      </c>
      <c r="AG46" s="123">
        <f t="shared" si="66"/>
        <v>7.9765425860704897E-2</v>
      </c>
      <c r="AH46" s="60">
        <f>SUM(AH47:AH50)</f>
        <v>-696</v>
      </c>
      <c r="AI46" s="30">
        <f t="shared" si="67"/>
        <v>0.10168280598592963</v>
      </c>
      <c r="AJ46" s="15"/>
      <c r="AK46" s="15"/>
      <c r="AL46" s="17"/>
    </row>
    <row r="47" spans="1:38" s="15" customFormat="1" ht="14.25" customHeight="1" outlineLevel="1">
      <c r="A47" s="84" t="s">
        <v>42</v>
      </c>
      <c r="B47" s="112">
        <v>-25</v>
      </c>
      <c r="C47" s="109">
        <f t="shared" si="51"/>
        <v>4.9787234042553183E-2</v>
      </c>
      <c r="D47" s="112">
        <v>-25</v>
      </c>
      <c r="E47" s="109">
        <f t="shared" si="52"/>
        <v>4.1666666666666664E-2</v>
      </c>
      <c r="F47" s="112">
        <v>-25</v>
      </c>
      <c r="G47" s="109">
        <f t="shared" si="53"/>
        <v>5.4166666666666669E-2</v>
      </c>
      <c r="H47" s="112">
        <f t="shared" ref="H47:H51" si="68">B47+D47+F47</f>
        <v>-75</v>
      </c>
      <c r="I47" s="109">
        <f t="shared" si="54"/>
        <v>4.7061031856698479E-2</v>
      </c>
      <c r="J47" s="112">
        <v>-25</v>
      </c>
      <c r="K47" s="109">
        <f t="shared" si="55"/>
        <v>4.6818727490996394E-2</v>
      </c>
      <c r="L47" s="112">
        <v>-25</v>
      </c>
      <c r="M47" s="109">
        <f t="shared" si="56"/>
        <v>4.5882352941176464E-2</v>
      </c>
      <c r="N47" s="112">
        <v>-25</v>
      </c>
      <c r="O47" s="109">
        <f t="shared" si="57"/>
        <v>4.3269230769230768E-2</v>
      </c>
      <c r="P47" s="112">
        <f t="shared" ref="P47:P51" si="69">J47+L47+N47</f>
        <v>-75</v>
      </c>
      <c r="Q47" s="109">
        <f t="shared" si="58"/>
        <v>4.5272797626725134E-2</v>
      </c>
      <c r="R47" s="112">
        <v>-25</v>
      </c>
      <c r="S47" s="109">
        <f t="shared" si="59"/>
        <v>5.7806324110671936E-2</v>
      </c>
      <c r="T47" s="112">
        <v>-25</v>
      </c>
      <c r="U47" s="109">
        <f t="shared" si="60"/>
        <v>5.6521739130434782E-2</v>
      </c>
      <c r="V47" s="112">
        <v>-25</v>
      </c>
      <c r="W47" s="109">
        <f t="shared" si="61"/>
        <v>4.6875E-2</v>
      </c>
      <c r="X47" s="121">
        <f t="shared" ref="X47:X51" si="70">R47+T47+V47</f>
        <v>-75</v>
      </c>
      <c r="Y47" s="115">
        <f t="shared" si="62"/>
        <v>5.3262518968133533E-2</v>
      </c>
      <c r="Z47" s="112">
        <v>-25</v>
      </c>
      <c r="AA47" s="109">
        <f t="shared" si="63"/>
        <v>4.5445223357446496E-2</v>
      </c>
      <c r="AB47" s="112">
        <v>-25</v>
      </c>
      <c r="AC47" s="109">
        <f t="shared" si="64"/>
        <v>4.2447901549892593E-2</v>
      </c>
      <c r="AD47" s="112">
        <v>-25</v>
      </c>
      <c r="AE47" s="109">
        <f t="shared" si="65"/>
        <v>2.6988334396258497E-2</v>
      </c>
      <c r="AF47" s="121">
        <f>Z47+AB47+AD47</f>
        <v>-75</v>
      </c>
      <c r="AG47" s="115">
        <f t="shared" si="66"/>
        <v>3.4381649077890042E-2</v>
      </c>
      <c r="AH47" s="60">
        <f t="shared" ref="AH47:AH51" si="71">H47+P47+X47+AF47</f>
        <v>-300</v>
      </c>
      <c r="AI47" s="30">
        <f t="shared" si="67"/>
        <v>4.3828795683590355E-2</v>
      </c>
      <c r="AL47" s="16"/>
    </row>
    <row r="48" spans="1:38" s="15" customFormat="1" ht="14.25" customHeight="1" outlineLevel="1">
      <c r="A48" s="84" t="s">
        <v>43</v>
      </c>
      <c r="B48" s="112">
        <v>-10</v>
      </c>
      <c r="C48" s="109">
        <f t="shared" si="51"/>
        <v>1.9914893617021274E-2</v>
      </c>
      <c r="D48" s="112">
        <v>-10</v>
      </c>
      <c r="E48" s="109">
        <f t="shared" si="52"/>
        <v>1.6666666666666666E-2</v>
      </c>
      <c r="F48" s="112">
        <v>-10</v>
      </c>
      <c r="G48" s="109">
        <f t="shared" si="53"/>
        <v>2.1666666666666667E-2</v>
      </c>
      <c r="H48" s="112">
        <f t="shared" si="68"/>
        <v>-30</v>
      </c>
      <c r="I48" s="109">
        <f t="shared" si="54"/>
        <v>1.8824412742679392E-2</v>
      </c>
      <c r="J48" s="112">
        <v>-10</v>
      </c>
      <c r="K48" s="109">
        <f t="shared" si="55"/>
        <v>1.8727490996398557E-2</v>
      </c>
      <c r="L48" s="112">
        <v>-10</v>
      </c>
      <c r="M48" s="109">
        <f t="shared" si="56"/>
        <v>1.8352941176470586E-2</v>
      </c>
      <c r="N48" s="112">
        <v>-10</v>
      </c>
      <c r="O48" s="109">
        <f t="shared" si="57"/>
        <v>1.7307692307692305E-2</v>
      </c>
      <c r="P48" s="112">
        <f t="shared" si="69"/>
        <v>-30</v>
      </c>
      <c r="Q48" s="109">
        <f t="shared" si="58"/>
        <v>1.8109119050690053E-2</v>
      </c>
      <c r="R48" s="112">
        <v>-10</v>
      </c>
      <c r="S48" s="109">
        <f t="shared" si="59"/>
        <v>2.3122529644268773E-2</v>
      </c>
      <c r="T48" s="112">
        <v>-10</v>
      </c>
      <c r="U48" s="109">
        <f t="shared" si="60"/>
        <v>2.2608695652173914E-2</v>
      </c>
      <c r="V48" s="112">
        <v>-10</v>
      </c>
      <c r="W48" s="109">
        <f t="shared" si="61"/>
        <v>1.8749999999999999E-2</v>
      </c>
      <c r="X48" s="121">
        <f t="shared" si="70"/>
        <v>-30</v>
      </c>
      <c r="Y48" s="115">
        <f t="shared" si="62"/>
        <v>2.1305007587253413E-2</v>
      </c>
      <c r="Z48" s="112">
        <v>-10</v>
      </c>
      <c r="AA48" s="109">
        <f t="shared" si="63"/>
        <v>1.8178089342978598E-2</v>
      </c>
      <c r="AB48" s="112">
        <v>-10</v>
      </c>
      <c r="AC48" s="109">
        <f t="shared" si="64"/>
        <v>1.6979160619957037E-2</v>
      </c>
      <c r="AD48" s="112">
        <v>-10</v>
      </c>
      <c r="AE48" s="109">
        <f t="shared" si="65"/>
        <v>1.07953337585034E-2</v>
      </c>
      <c r="AF48" s="121">
        <f>Z48+AB48+AD48</f>
        <v>-30</v>
      </c>
      <c r="AG48" s="115">
        <f t="shared" si="66"/>
        <v>1.3752659631156017E-2</v>
      </c>
      <c r="AH48" s="60">
        <f t="shared" si="71"/>
        <v>-120</v>
      </c>
      <c r="AI48" s="30">
        <f t="shared" si="67"/>
        <v>1.7531518273436145E-2</v>
      </c>
      <c r="AL48" s="16"/>
    </row>
    <row r="49" spans="1:38" s="15" customFormat="1" ht="14.25" customHeight="1" outlineLevel="1">
      <c r="A49" s="84" t="s">
        <v>44</v>
      </c>
      <c r="B49" s="112">
        <v>-20</v>
      </c>
      <c r="C49" s="109">
        <f t="shared" si="51"/>
        <v>3.9829787234042548E-2</v>
      </c>
      <c r="D49" s="112">
        <v>-20</v>
      </c>
      <c r="E49" s="109">
        <f t="shared" si="52"/>
        <v>3.3333333333333333E-2</v>
      </c>
      <c r="F49" s="112">
        <v>-20</v>
      </c>
      <c r="G49" s="109">
        <f t="shared" si="53"/>
        <v>4.3333333333333335E-2</v>
      </c>
      <c r="H49" s="112">
        <f t="shared" si="68"/>
        <v>-60</v>
      </c>
      <c r="I49" s="109">
        <f t="shared" si="54"/>
        <v>3.7648825485358785E-2</v>
      </c>
      <c r="J49" s="112">
        <v>-20</v>
      </c>
      <c r="K49" s="109">
        <f t="shared" si="55"/>
        <v>3.7454981992797114E-2</v>
      </c>
      <c r="L49" s="112">
        <v>-20</v>
      </c>
      <c r="M49" s="109">
        <f t="shared" si="56"/>
        <v>3.6705882352941172E-2</v>
      </c>
      <c r="N49" s="112">
        <v>-20</v>
      </c>
      <c r="O49" s="109">
        <f t="shared" si="57"/>
        <v>3.461538461538461E-2</v>
      </c>
      <c r="P49" s="112">
        <f t="shared" si="69"/>
        <v>-60</v>
      </c>
      <c r="Q49" s="109">
        <f t="shared" si="58"/>
        <v>3.6218238101380106E-2</v>
      </c>
      <c r="R49" s="112">
        <v>-20</v>
      </c>
      <c r="S49" s="109">
        <f t="shared" si="59"/>
        <v>4.6245059288537546E-2</v>
      </c>
      <c r="T49" s="112">
        <v>-20</v>
      </c>
      <c r="U49" s="109">
        <f t="shared" si="60"/>
        <v>4.5217391304347827E-2</v>
      </c>
      <c r="V49" s="112">
        <v>-20</v>
      </c>
      <c r="W49" s="109">
        <f t="shared" si="61"/>
        <v>3.7499999999999999E-2</v>
      </c>
      <c r="X49" s="121">
        <f t="shared" si="70"/>
        <v>-60</v>
      </c>
      <c r="Y49" s="115">
        <f t="shared" si="62"/>
        <v>4.2610015174506827E-2</v>
      </c>
      <c r="Z49" s="112">
        <v>-20</v>
      </c>
      <c r="AA49" s="109">
        <f t="shared" si="63"/>
        <v>3.6356178685957197E-2</v>
      </c>
      <c r="AB49" s="112">
        <v>-20</v>
      </c>
      <c r="AC49" s="109">
        <f t="shared" si="64"/>
        <v>3.3958321239914074E-2</v>
      </c>
      <c r="AD49" s="112">
        <v>-20</v>
      </c>
      <c r="AE49" s="109">
        <f t="shared" si="65"/>
        <v>2.1590667517006799E-2</v>
      </c>
      <c r="AF49" s="121">
        <f>Z49+AB49+AD49</f>
        <v>-60</v>
      </c>
      <c r="AG49" s="115">
        <f t="shared" si="66"/>
        <v>2.7505319262312034E-2</v>
      </c>
      <c r="AH49" s="60">
        <f t="shared" si="71"/>
        <v>-240</v>
      </c>
      <c r="AI49" s="30">
        <f t="shared" si="67"/>
        <v>3.5063036546872289E-2</v>
      </c>
      <c r="AL49" s="16"/>
    </row>
    <row r="50" spans="1:38" s="15" customFormat="1" ht="14.25" customHeight="1" outlineLevel="1">
      <c r="A50" s="84" t="s">
        <v>45</v>
      </c>
      <c r="B50" s="112">
        <v>-3</v>
      </c>
      <c r="C50" s="109">
        <f t="shared" si="51"/>
        <v>5.9744680851063822E-3</v>
      </c>
      <c r="D50" s="112">
        <v>-3</v>
      </c>
      <c r="E50" s="109">
        <f t="shared" si="52"/>
        <v>5.0000000000000001E-3</v>
      </c>
      <c r="F50" s="112">
        <v>-3</v>
      </c>
      <c r="G50" s="109">
        <f t="shared" si="53"/>
        <v>6.4999999999999997E-3</v>
      </c>
      <c r="H50" s="112">
        <f t="shared" si="68"/>
        <v>-9</v>
      </c>
      <c r="I50" s="109">
        <f t="shared" si="54"/>
        <v>5.6473238228038182E-3</v>
      </c>
      <c r="J50" s="112">
        <v>-3</v>
      </c>
      <c r="K50" s="109">
        <f t="shared" si="55"/>
        <v>5.6182472989195677E-3</v>
      </c>
      <c r="L50" s="112">
        <v>-3</v>
      </c>
      <c r="M50" s="109">
        <f t="shared" si="56"/>
        <v>5.5058823529411764E-3</v>
      </c>
      <c r="N50" s="112">
        <v>-3</v>
      </c>
      <c r="O50" s="109">
        <f t="shared" si="57"/>
        <v>5.1923076923076922E-3</v>
      </c>
      <c r="P50" s="112">
        <f t="shared" si="69"/>
        <v>-9</v>
      </c>
      <c r="Q50" s="109">
        <f t="shared" si="58"/>
        <v>5.4327357152070162E-3</v>
      </c>
      <c r="R50" s="112">
        <v>-3</v>
      </c>
      <c r="S50" s="109">
        <f t="shared" si="59"/>
        <v>6.9367588932806321E-3</v>
      </c>
      <c r="T50" s="112">
        <v>-3</v>
      </c>
      <c r="U50" s="109">
        <f t="shared" si="60"/>
        <v>6.7826086956521738E-3</v>
      </c>
      <c r="V50" s="112">
        <v>-3</v>
      </c>
      <c r="W50" s="109">
        <f t="shared" si="61"/>
        <v>5.6249999999999998E-3</v>
      </c>
      <c r="X50" s="121">
        <f t="shared" si="70"/>
        <v>-9</v>
      </c>
      <c r="Y50" s="115">
        <f t="shared" si="62"/>
        <v>6.3915022761760242E-3</v>
      </c>
      <c r="Z50" s="112">
        <v>-3</v>
      </c>
      <c r="AA50" s="109">
        <f t="shared" si="63"/>
        <v>5.4534268028935797E-3</v>
      </c>
      <c r="AB50" s="112">
        <v>-3</v>
      </c>
      <c r="AC50" s="109">
        <f t="shared" si="64"/>
        <v>5.0937481859871106E-3</v>
      </c>
      <c r="AD50" s="112">
        <v>-3</v>
      </c>
      <c r="AE50" s="109">
        <f t="shared" si="65"/>
        <v>3.2386001275510196E-3</v>
      </c>
      <c r="AF50" s="121">
        <f>Z50+AB50+AD50</f>
        <v>-9</v>
      </c>
      <c r="AG50" s="115">
        <f t="shared" si="66"/>
        <v>4.125797889346805E-3</v>
      </c>
      <c r="AH50" s="60">
        <f t="shared" si="71"/>
        <v>-36</v>
      </c>
      <c r="AI50" s="30">
        <f t="shared" si="67"/>
        <v>5.2594554820308429E-3</v>
      </c>
      <c r="AL50" s="16"/>
    </row>
    <row r="51" spans="1:38" s="5" customFormat="1">
      <c r="A51" s="83" t="s">
        <v>46</v>
      </c>
      <c r="B51" s="107">
        <v>-20</v>
      </c>
      <c r="C51" s="108">
        <f t="shared" si="51"/>
        <v>3.9829787234042548E-2</v>
      </c>
      <c r="D51" s="107">
        <v>-20</v>
      </c>
      <c r="E51" s="108">
        <f t="shared" si="52"/>
        <v>3.3333333333333333E-2</v>
      </c>
      <c r="F51" s="107">
        <v>-20</v>
      </c>
      <c r="G51" s="108">
        <f t="shared" si="53"/>
        <v>4.3333333333333335E-2</v>
      </c>
      <c r="H51" s="107">
        <f t="shared" si="68"/>
        <v>-60</v>
      </c>
      <c r="I51" s="108">
        <f t="shared" si="54"/>
        <v>3.7648825485358785E-2</v>
      </c>
      <c r="J51" s="107">
        <v>-20</v>
      </c>
      <c r="K51" s="108">
        <f t="shared" si="55"/>
        <v>3.7454981992797114E-2</v>
      </c>
      <c r="L51" s="107">
        <v>-20</v>
      </c>
      <c r="M51" s="108">
        <f t="shared" si="56"/>
        <v>3.6705882352941172E-2</v>
      </c>
      <c r="N51" s="107">
        <v>-20</v>
      </c>
      <c r="O51" s="108">
        <f t="shared" si="57"/>
        <v>3.461538461538461E-2</v>
      </c>
      <c r="P51" s="107">
        <f t="shared" si="69"/>
        <v>-60</v>
      </c>
      <c r="Q51" s="108">
        <f t="shared" si="58"/>
        <v>3.6218238101380106E-2</v>
      </c>
      <c r="R51" s="107">
        <v>-20</v>
      </c>
      <c r="S51" s="108">
        <f t="shared" si="59"/>
        <v>4.6245059288537546E-2</v>
      </c>
      <c r="T51" s="107">
        <v>-20</v>
      </c>
      <c r="U51" s="108">
        <f t="shared" si="60"/>
        <v>4.5217391304347827E-2</v>
      </c>
      <c r="V51" s="107">
        <v>-20</v>
      </c>
      <c r="W51" s="108">
        <f t="shared" si="61"/>
        <v>3.7499999999999999E-2</v>
      </c>
      <c r="X51" s="122">
        <f t="shared" si="70"/>
        <v>-60</v>
      </c>
      <c r="Y51" s="123">
        <f t="shared" si="62"/>
        <v>4.2610015174506827E-2</v>
      </c>
      <c r="Z51" s="107">
        <v>-20</v>
      </c>
      <c r="AA51" s="108">
        <f t="shared" si="63"/>
        <v>3.6356178685957197E-2</v>
      </c>
      <c r="AB51" s="107">
        <v>-20</v>
      </c>
      <c r="AC51" s="108">
        <f t="shared" si="64"/>
        <v>3.3958321239914074E-2</v>
      </c>
      <c r="AD51" s="107">
        <v>-20</v>
      </c>
      <c r="AE51" s="108">
        <f t="shared" si="65"/>
        <v>2.1590667517006799E-2</v>
      </c>
      <c r="AF51" s="122">
        <f>Z51+AB51+AD51</f>
        <v>-60</v>
      </c>
      <c r="AG51" s="123">
        <f t="shared" si="66"/>
        <v>2.7505319262312034E-2</v>
      </c>
      <c r="AH51" s="60">
        <f t="shared" si="71"/>
        <v>-240</v>
      </c>
      <c r="AI51" s="30">
        <f t="shared" si="67"/>
        <v>3.5063036546872289E-2</v>
      </c>
      <c r="AJ51" s="15"/>
      <c r="AK51" s="15"/>
      <c r="AL51" s="17"/>
    </row>
    <row r="52" spans="1:38" s="5" customFormat="1" collapsed="1">
      <c r="A52" s="83" t="s">
        <v>47</v>
      </c>
      <c r="B52" s="107">
        <f>SUM(B53:B59)</f>
        <v>-4</v>
      </c>
      <c r="C52" s="108">
        <f t="shared" si="51"/>
        <v>7.9659574468085095E-3</v>
      </c>
      <c r="D52" s="107">
        <f>SUM(D53:D59)</f>
        <v>-6</v>
      </c>
      <c r="E52" s="108">
        <f t="shared" si="52"/>
        <v>0.01</v>
      </c>
      <c r="F52" s="107">
        <f>SUM(F53:F59)</f>
        <v>-5</v>
      </c>
      <c r="G52" s="108">
        <f t="shared" si="53"/>
        <v>1.0833333333333334E-2</v>
      </c>
      <c r="H52" s="107">
        <f>SUM(H53:H59)</f>
        <v>-15</v>
      </c>
      <c r="I52" s="108">
        <f t="shared" si="54"/>
        <v>9.4122063713396962E-3</v>
      </c>
      <c r="J52" s="107">
        <f>SUM(J53:J59)</f>
        <v>-4</v>
      </c>
      <c r="K52" s="108">
        <f t="shared" si="55"/>
        <v>7.4909963985594231E-3</v>
      </c>
      <c r="L52" s="107">
        <f>SUM(L53:L59)</f>
        <v>-4</v>
      </c>
      <c r="M52" s="108">
        <f t="shared" si="56"/>
        <v>7.3411764705882347E-3</v>
      </c>
      <c r="N52" s="107">
        <f>SUM(N53:N59)</f>
        <v>-4</v>
      </c>
      <c r="O52" s="108">
        <f t="shared" si="57"/>
        <v>6.9230769230769224E-3</v>
      </c>
      <c r="P52" s="107">
        <f>SUM(P53:P59)</f>
        <v>-12</v>
      </c>
      <c r="Q52" s="108">
        <f t="shared" si="58"/>
        <v>7.2436476202760213E-3</v>
      </c>
      <c r="R52" s="107">
        <f>SUM(R53:R59)</f>
        <v>-4</v>
      </c>
      <c r="S52" s="108">
        <f t="shared" si="59"/>
        <v>9.2490118577075089E-3</v>
      </c>
      <c r="T52" s="107">
        <f>SUM(T53:T59)</f>
        <v>-21</v>
      </c>
      <c r="U52" s="108">
        <f t="shared" si="60"/>
        <v>4.7478260869565213E-2</v>
      </c>
      <c r="V52" s="107">
        <f>SUM(V53:V59)</f>
        <v>-5.2650000000000006</v>
      </c>
      <c r="W52" s="108">
        <f t="shared" si="61"/>
        <v>9.8718750000000004E-3</v>
      </c>
      <c r="X52" s="122">
        <f>SUM(X53:X59)</f>
        <v>-30.265000000000001</v>
      </c>
      <c r="Y52" s="123">
        <f t="shared" si="62"/>
        <v>2.1493201820940819E-2</v>
      </c>
      <c r="Z52" s="107">
        <v>-4</v>
      </c>
      <c r="AA52" s="108">
        <f t="shared" si="63"/>
        <v>7.271235737191439E-3</v>
      </c>
      <c r="AB52" s="107">
        <v>-4</v>
      </c>
      <c r="AC52" s="108">
        <f t="shared" si="64"/>
        <v>6.7916642479828142E-3</v>
      </c>
      <c r="AD52" s="107">
        <v>-4</v>
      </c>
      <c r="AE52" s="108">
        <f t="shared" si="65"/>
        <v>4.3181335034013597E-3</v>
      </c>
      <c r="AF52" s="122">
        <f>SUM(AF53:AF59)</f>
        <v>-12</v>
      </c>
      <c r="AG52" s="123">
        <f t="shared" si="66"/>
        <v>5.5010638524624067E-3</v>
      </c>
      <c r="AH52" s="60">
        <f>SUM(AH53:AH59)</f>
        <v>-69.265000000000001</v>
      </c>
      <c r="AI52" s="30">
        <f t="shared" si="67"/>
        <v>1.0119338443412954E-2</v>
      </c>
      <c r="AJ52" s="15"/>
      <c r="AK52" s="15"/>
      <c r="AL52" s="17"/>
    </row>
    <row r="53" spans="1:38" s="15" customFormat="1" ht="14.25" customHeight="1" outlineLevel="1">
      <c r="A53" s="84" t="s">
        <v>48</v>
      </c>
      <c r="B53" s="112">
        <v>-1</v>
      </c>
      <c r="C53" s="109">
        <v>5.0000000000000001E-3</v>
      </c>
      <c r="D53" s="112">
        <v>-1</v>
      </c>
      <c r="E53" s="109">
        <v>5.0000000000000001E-3</v>
      </c>
      <c r="F53" s="112">
        <v>-1</v>
      </c>
      <c r="G53" s="109">
        <v>5.0000000000000001E-3</v>
      </c>
      <c r="H53" s="112">
        <f t="shared" ref="H53:H59" si="72">B53+D53+F53</f>
        <v>-3</v>
      </c>
      <c r="I53" s="109">
        <f t="shared" si="54"/>
        <v>1.8824412742679392E-3</v>
      </c>
      <c r="J53" s="112">
        <v>-1</v>
      </c>
      <c r="K53" s="109">
        <v>5.0000000000000001E-3</v>
      </c>
      <c r="L53" s="112">
        <v>-1</v>
      </c>
      <c r="M53" s="109">
        <v>5.0000000000000001E-3</v>
      </c>
      <c r="N53" s="112">
        <v>-1</v>
      </c>
      <c r="O53" s="109">
        <v>5.0000000000000001E-3</v>
      </c>
      <c r="P53" s="112">
        <f t="shared" ref="P53:P59" si="73">J53+L53+N53</f>
        <v>-3</v>
      </c>
      <c r="Q53" s="109">
        <f t="shared" si="58"/>
        <v>1.8109119050690053E-3</v>
      </c>
      <c r="R53" s="112">
        <v>-1</v>
      </c>
      <c r="S53" s="109">
        <v>5.0000000000000001E-3</v>
      </c>
      <c r="T53" s="112">
        <v>-1</v>
      </c>
      <c r="U53" s="109">
        <v>5.0000000000000001E-3</v>
      </c>
      <c r="V53" s="112">
        <f>-1</f>
        <v>-1</v>
      </c>
      <c r="W53" s="109">
        <v>5.0000000000000001E-3</v>
      </c>
      <c r="X53" s="121">
        <f t="shared" ref="X53:X59" si="74">R53+T53+V53</f>
        <v>-3</v>
      </c>
      <c r="Y53" s="115">
        <f t="shared" si="62"/>
        <v>2.1305007587253413E-3</v>
      </c>
      <c r="Z53" s="112">
        <v>-1</v>
      </c>
      <c r="AA53" s="109">
        <v>5.0000000000000001E-3</v>
      </c>
      <c r="AB53" s="112">
        <v>-1</v>
      </c>
      <c r="AC53" s="109">
        <v>5.0000000000000001E-3</v>
      </c>
      <c r="AD53" s="112">
        <v>-1</v>
      </c>
      <c r="AE53" s="109">
        <v>5.0000000000000001E-3</v>
      </c>
      <c r="AF53" s="121">
        <f>Z53+AB53+AD53</f>
        <v>-3</v>
      </c>
      <c r="AG53" s="115">
        <f t="shared" si="66"/>
        <v>1.3752659631156017E-3</v>
      </c>
      <c r="AH53" s="60">
        <f t="shared" ref="AH53:AH59" si="75">H53+P53+X53+AF53</f>
        <v>-12</v>
      </c>
      <c r="AI53" s="30">
        <f t="shared" si="67"/>
        <v>1.7531518273436143E-3</v>
      </c>
      <c r="AL53" s="16"/>
    </row>
    <row r="54" spans="1:38" s="15" customFormat="1" ht="14.25" customHeight="1" outlineLevel="1">
      <c r="A54" s="84" t="s">
        <v>50</v>
      </c>
      <c r="B54" s="112"/>
      <c r="C54" s="109">
        <f t="shared" si="51"/>
        <v>0</v>
      </c>
      <c r="D54" s="112"/>
      <c r="E54" s="109">
        <f>IF(ISERR(ABS(D54/$B$5)),"-",ABS(D54/$B$5))</f>
        <v>0</v>
      </c>
      <c r="F54" s="112"/>
      <c r="G54" s="109">
        <f>IF(ISERR(ABS(F54/$B$5)),"-",ABS(F54/$B$5))</f>
        <v>0</v>
      </c>
      <c r="H54" s="112">
        <f t="shared" si="72"/>
        <v>0</v>
      </c>
      <c r="I54" s="109">
        <f t="shared" si="54"/>
        <v>0</v>
      </c>
      <c r="J54" s="112"/>
      <c r="K54" s="109">
        <f>IF(ISERR(ABS(J54/$B$5)),"-",ABS(J54/$B$5))</f>
        <v>0</v>
      </c>
      <c r="L54" s="112"/>
      <c r="M54" s="109">
        <f>IF(ISERR(ABS(L54/$B$5)),"-",ABS(L54/$B$5))</f>
        <v>0</v>
      </c>
      <c r="N54" s="112"/>
      <c r="O54" s="109">
        <f>IF(ISERR(ABS(N54/$B$5)),"-",ABS(N54/$B$5))</f>
        <v>0</v>
      </c>
      <c r="P54" s="112">
        <f t="shared" si="73"/>
        <v>0</v>
      </c>
      <c r="Q54" s="109">
        <f t="shared" si="58"/>
        <v>0</v>
      </c>
      <c r="R54" s="112"/>
      <c r="S54" s="109">
        <f>IF(ISERR(ABS(R54/$B$5)),"-",ABS(R54/$B$5))</f>
        <v>0</v>
      </c>
      <c r="T54" s="112">
        <v>-10</v>
      </c>
      <c r="U54" s="109">
        <f>IF(ISERR(ABS(T54/$B$5)),"-",ABS(T54/$B$5))</f>
        <v>1.9914893617021274E-2</v>
      </c>
      <c r="V54" s="112"/>
      <c r="W54" s="109">
        <f>IF(ISERR(ABS(V54/$B$5)),"-",ABS(V54/$B$5))</f>
        <v>0</v>
      </c>
      <c r="X54" s="121">
        <f t="shared" si="74"/>
        <v>-10</v>
      </c>
      <c r="Y54" s="115">
        <f t="shared" si="62"/>
        <v>7.1016691957511381E-3</v>
      </c>
      <c r="Z54" s="112"/>
      <c r="AA54" s="109">
        <f>IF(ISERR(ABS(Z54/$B$5)),"-",ABS(Z54/$B$5))</f>
        <v>0</v>
      </c>
      <c r="AB54" s="112"/>
      <c r="AC54" s="109">
        <f>IF(ISERR(ABS(AB54/$B$5)),"-",ABS(AB54/$B$5))</f>
        <v>0</v>
      </c>
      <c r="AD54" s="112"/>
      <c r="AE54" s="109">
        <f>IF(ISERR(ABS(AD54/$B$5)),"-",ABS(AD54/$B$5))</f>
        <v>0</v>
      </c>
      <c r="AF54" s="121">
        <f t="shared" ref="AF54:AF58" si="76">Z54+AB54+AD54</f>
        <v>0</v>
      </c>
      <c r="AG54" s="115">
        <f t="shared" si="66"/>
        <v>0</v>
      </c>
      <c r="AH54" s="60">
        <f t="shared" si="75"/>
        <v>-10</v>
      </c>
      <c r="AI54" s="30">
        <f t="shared" si="67"/>
        <v>1.4609598561196786E-3</v>
      </c>
      <c r="AL54" s="16"/>
    </row>
    <row r="55" spans="1:38" s="15" customFormat="1" ht="14.25" customHeight="1" outlineLevel="1">
      <c r="A55" s="84" t="s">
        <v>49</v>
      </c>
      <c r="B55" s="112">
        <v>-2</v>
      </c>
      <c r="C55" s="109">
        <v>8.5000000000000006E-3</v>
      </c>
      <c r="D55" s="112">
        <v>-2</v>
      </c>
      <c r="E55" s="109">
        <v>8.5000000000000006E-3</v>
      </c>
      <c r="F55" s="112">
        <v>-2</v>
      </c>
      <c r="G55" s="109">
        <v>8.5000000000000006E-3</v>
      </c>
      <c r="H55" s="112">
        <f t="shared" si="72"/>
        <v>-6</v>
      </c>
      <c r="I55" s="109">
        <f t="shared" si="54"/>
        <v>3.7648825485358784E-3</v>
      </c>
      <c r="J55" s="112">
        <v>-2</v>
      </c>
      <c r="K55" s="109">
        <v>8.5000000000000006E-3</v>
      </c>
      <c r="L55" s="112">
        <v>-2</v>
      </c>
      <c r="M55" s="109">
        <v>8.5000000000000006E-3</v>
      </c>
      <c r="N55" s="112">
        <v>-2</v>
      </c>
      <c r="O55" s="109">
        <v>8.5000000000000006E-3</v>
      </c>
      <c r="P55" s="112">
        <f t="shared" si="73"/>
        <v>-6</v>
      </c>
      <c r="Q55" s="109">
        <f t="shared" si="58"/>
        <v>3.6218238101380106E-3</v>
      </c>
      <c r="R55" s="112">
        <v>-2</v>
      </c>
      <c r="S55" s="109">
        <v>8.5000000000000006E-3</v>
      </c>
      <c r="T55" s="112">
        <v>-2</v>
      </c>
      <c r="U55" s="109">
        <v>8.5000000000000006E-3</v>
      </c>
      <c r="V55" s="112">
        <f>-2</f>
        <v>-2</v>
      </c>
      <c r="W55" s="109">
        <v>8.5000000000000006E-3</v>
      </c>
      <c r="X55" s="121">
        <f t="shared" si="74"/>
        <v>-6</v>
      </c>
      <c r="Y55" s="115">
        <f t="shared" si="62"/>
        <v>4.2610015174506825E-3</v>
      </c>
      <c r="Z55" s="112">
        <v>-2</v>
      </c>
      <c r="AA55" s="109">
        <v>8.5000000000000006E-3</v>
      </c>
      <c r="AB55" s="112">
        <v>-2</v>
      </c>
      <c r="AC55" s="109">
        <v>8.5000000000000006E-3</v>
      </c>
      <c r="AD55" s="112">
        <v>-2</v>
      </c>
      <c r="AE55" s="109">
        <v>8.5000000000000006E-3</v>
      </c>
      <c r="AF55" s="121">
        <f>Z55+AB55+AD55</f>
        <v>-6</v>
      </c>
      <c r="AG55" s="115">
        <f t="shared" si="66"/>
        <v>2.7505319262312034E-3</v>
      </c>
      <c r="AH55" s="60">
        <f t="shared" si="75"/>
        <v>-24</v>
      </c>
      <c r="AI55" s="30">
        <f t="shared" si="67"/>
        <v>3.5063036546872286E-3</v>
      </c>
      <c r="AL55" s="16"/>
    </row>
    <row r="56" spans="1:38" s="15" customFormat="1" ht="14.25" customHeight="1" outlineLevel="1">
      <c r="A56" s="84" t="s">
        <v>51</v>
      </c>
      <c r="B56" s="112"/>
      <c r="C56" s="109">
        <f t="shared" si="51"/>
        <v>0</v>
      </c>
      <c r="D56" s="112"/>
      <c r="E56" s="109">
        <f>IF(ISERR(ABS(D56/$B$5)),"-",ABS(D56/$B$5))</f>
        <v>0</v>
      </c>
      <c r="F56" s="112"/>
      <c r="G56" s="109">
        <f>IF(ISERR(ABS(F56/$B$5)),"-",ABS(F56/$B$5))</f>
        <v>0</v>
      </c>
      <c r="H56" s="112">
        <f t="shared" si="72"/>
        <v>0</v>
      </c>
      <c r="I56" s="109">
        <f t="shared" si="54"/>
        <v>0</v>
      </c>
      <c r="J56" s="112"/>
      <c r="K56" s="109">
        <f>IF(ISERR(ABS(J56/$B$5)),"-",ABS(J56/$B$5))</f>
        <v>0</v>
      </c>
      <c r="L56" s="112"/>
      <c r="M56" s="109">
        <f>IF(ISERR(ABS(L56/$B$5)),"-",ABS(L56/$B$5))</f>
        <v>0</v>
      </c>
      <c r="N56" s="112"/>
      <c r="O56" s="109">
        <f>IF(ISERR(ABS(N56/$B$5)),"-",ABS(N56/$B$5))</f>
        <v>0</v>
      </c>
      <c r="P56" s="112">
        <f t="shared" si="73"/>
        <v>0</v>
      </c>
      <c r="Q56" s="109">
        <f t="shared" si="58"/>
        <v>0</v>
      </c>
      <c r="R56" s="112"/>
      <c r="S56" s="109">
        <f>IF(ISERR(ABS(R56/$B$5)),"-",ABS(R56/$B$5))</f>
        <v>0</v>
      </c>
      <c r="T56" s="112"/>
      <c r="U56" s="109">
        <f>IF(ISERR(ABS(T56/$B$5)),"-",ABS(T56/$B$5))</f>
        <v>0</v>
      </c>
      <c r="V56" s="112"/>
      <c r="W56" s="109">
        <f>IF(ISERR(ABS(V56/$B$5)),"-",ABS(V56/$B$5))</f>
        <v>0</v>
      </c>
      <c r="X56" s="121">
        <f t="shared" si="74"/>
        <v>0</v>
      </c>
      <c r="Y56" s="115">
        <f t="shared" si="62"/>
        <v>0</v>
      </c>
      <c r="Z56" s="112"/>
      <c r="AA56" s="109">
        <f>IF(ISERR(ABS(Z56/$B$5)),"-",ABS(Z56/$B$5))</f>
        <v>0</v>
      </c>
      <c r="AB56" s="112"/>
      <c r="AC56" s="109">
        <f>IF(ISERR(ABS(AB56/$B$5)),"-",ABS(AB56/$B$5))</f>
        <v>0</v>
      </c>
      <c r="AD56" s="112"/>
      <c r="AE56" s="109">
        <f>IF(ISERR(ABS(AD56/$B$5)),"-",ABS(AD56/$B$5))</f>
        <v>0</v>
      </c>
      <c r="AF56" s="121">
        <f t="shared" si="76"/>
        <v>0</v>
      </c>
      <c r="AG56" s="115">
        <f t="shared" si="66"/>
        <v>0</v>
      </c>
      <c r="AH56" s="60">
        <f t="shared" si="75"/>
        <v>0</v>
      </c>
      <c r="AI56" s="30">
        <f t="shared" si="67"/>
        <v>0</v>
      </c>
      <c r="AL56" s="16"/>
    </row>
    <row r="57" spans="1:38" s="15" customFormat="1" ht="14.25" customHeight="1" outlineLevel="1">
      <c r="A57" s="84" t="s">
        <v>72</v>
      </c>
      <c r="B57" s="112"/>
      <c r="C57" s="109">
        <f t="shared" si="51"/>
        <v>0</v>
      </c>
      <c r="D57" s="112"/>
      <c r="E57" s="109">
        <f>IF(ISERR(ABS(D57/$B$5)),"-",ABS(D57/$B$5))</f>
        <v>0</v>
      </c>
      <c r="F57" s="112"/>
      <c r="G57" s="109">
        <f>IF(ISERR(ABS(F57/$B$5)),"-",ABS(F57/$B$5))</f>
        <v>0</v>
      </c>
      <c r="H57" s="112">
        <f t="shared" si="72"/>
        <v>0</v>
      </c>
      <c r="I57" s="109">
        <f t="shared" si="54"/>
        <v>0</v>
      </c>
      <c r="J57" s="112"/>
      <c r="K57" s="109">
        <f>IF(ISERR(ABS(J57/$B$5)),"-",ABS(J57/$B$5))</f>
        <v>0</v>
      </c>
      <c r="L57" s="112"/>
      <c r="M57" s="109">
        <f>IF(ISERR(ABS(L57/$B$5)),"-",ABS(L57/$B$5))</f>
        <v>0</v>
      </c>
      <c r="N57" s="112"/>
      <c r="O57" s="109">
        <f>IF(ISERR(ABS(N57/$B$5)),"-",ABS(N57/$B$5))</f>
        <v>0</v>
      </c>
      <c r="P57" s="112">
        <f t="shared" si="73"/>
        <v>0</v>
      </c>
      <c r="Q57" s="109">
        <f t="shared" si="58"/>
        <v>0</v>
      </c>
      <c r="R57" s="112"/>
      <c r="S57" s="109">
        <f>IF(ISERR(ABS(R57/$B$5)),"-",ABS(R57/$B$5))</f>
        <v>0</v>
      </c>
      <c r="T57" s="112">
        <v>-5</v>
      </c>
      <c r="U57" s="109">
        <f>IF(ISERR(ABS(T57/$B$5)),"-",ABS(T57/$B$5))</f>
        <v>9.9574468085106369E-3</v>
      </c>
      <c r="V57" s="112"/>
      <c r="W57" s="109">
        <f>IF(ISERR(ABS(V57/$B$5)),"-",ABS(V57/$B$5))</f>
        <v>0</v>
      </c>
      <c r="X57" s="121">
        <f t="shared" si="74"/>
        <v>-5</v>
      </c>
      <c r="Y57" s="115">
        <f t="shared" si="62"/>
        <v>3.550834597875569E-3</v>
      </c>
      <c r="Z57" s="112"/>
      <c r="AA57" s="109">
        <f>IF(ISERR(ABS(Z57/$B$5)),"-",ABS(Z57/$B$5))</f>
        <v>0</v>
      </c>
      <c r="AB57" s="112"/>
      <c r="AC57" s="109">
        <f>IF(ISERR(ABS(AB57/$B$5)),"-",ABS(AB57/$B$5))</f>
        <v>0</v>
      </c>
      <c r="AD57" s="112"/>
      <c r="AE57" s="109">
        <f>IF(ISERR(ABS(AD57/$B$5)),"-",ABS(AD57/$B$5))</f>
        <v>0</v>
      </c>
      <c r="AF57" s="121">
        <f t="shared" si="76"/>
        <v>0</v>
      </c>
      <c r="AG57" s="115">
        <f t="shared" si="66"/>
        <v>0</v>
      </c>
      <c r="AH57" s="60">
        <f t="shared" si="75"/>
        <v>-5</v>
      </c>
      <c r="AI57" s="30">
        <f t="shared" si="67"/>
        <v>7.3047992805983929E-4</v>
      </c>
      <c r="AL57" s="16"/>
    </row>
    <row r="58" spans="1:38" s="15" customFormat="1" ht="14.25" customHeight="1" outlineLevel="1">
      <c r="A58" s="84" t="s">
        <v>52</v>
      </c>
      <c r="B58" s="112"/>
      <c r="C58" s="109">
        <v>5.0000000000000001E-3</v>
      </c>
      <c r="D58" s="112"/>
      <c r="E58" s="109">
        <v>5.0000000000000001E-3</v>
      </c>
      <c r="F58" s="112"/>
      <c r="G58" s="109">
        <v>5.0000000000000001E-3</v>
      </c>
      <c r="H58" s="112">
        <f t="shared" si="72"/>
        <v>0</v>
      </c>
      <c r="I58" s="109">
        <f t="shared" si="54"/>
        <v>0</v>
      </c>
      <c r="J58" s="112"/>
      <c r="K58" s="109">
        <v>5.0000000000000001E-3</v>
      </c>
      <c r="L58" s="112"/>
      <c r="M58" s="109">
        <v>5.0000000000000001E-3</v>
      </c>
      <c r="N58" s="112"/>
      <c r="O58" s="109">
        <v>5.0000000000000001E-3</v>
      </c>
      <c r="P58" s="112">
        <f t="shared" si="73"/>
        <v>0</v>
      </c>
      <c r="Q58" s="109">
        <f t="shared" si="58"/>
        <v>0</v>
      </c>
      <c r="R58" s="112"/>
      <c r="S58" s="109">
        <v>5.0000000000000001E-3</v>
      </c>
      <c r="T58" s="112">
        <v>-2</v>
      </c>
      <c r="U58" s="109">
        <v>3.5000000000000001E-3</v>
      </c>
      <c r="V58" s="112"/>
      <c r="W58" s="109">
        <v>3.5000000000000001E-3</v>
      </c>
      <c r="X58" s="121">
        <f t="shared" si="74"/>
        <v>-2</v>
      </c>
      <c r="Y58" s="115">
        <f t="shared" si="62"/>
        <v>1.4203338391502276E-3</v>
      </c>
      <c r="Z58" s="112"/>
      <c r="AA58" s="109">
        <v>3.5000000000000001E-3</v>
      </c>
      <c r="AB58" s="112"/>
      <c r="AC58" s="109">
        <v>3.5000000000000001E-3</v>
      </c>
      <c r="AD58" s="112"/>
      <c r="AE58" s="109">
        <v>3.5000000000000001E-3</v>
      </c>
      <c r="AF58" s="121">
        <f t="shared" si="76"/>
        <v>0</v>
      </c>
      <c r="AG58" s="115">
        <f t="shared" si="66"/>
        <v>0</v>
      </c>
      <c r="AH58" s="60">
        <f t="shared" si="75"/>
        <v>-2</v>
      </c>
      <c r="AI58" s="30">
        <f t="shared" si="67"/>
        <v>2.9219197122393572E-4</v>
      </c>
      <c r="AL58" s="16"/>
    </row>
    <row r="59" spans="1:38" s="15" customFormat="1" ht="14.25" customHeight="1" outlineLevel="1">
      <c r="A59" s="84" t="s">
        <v>53</v>
      </c>
      <c r="B59" s="112">
        <v>-1</v>
      </c>
      <c r="C59" s="109">
        <v>4.4999999999999997E-3</v>
      </c>
      <c r="D59" s="112">
        <v>-3</v>
      </c>
      <c r="E59" s="109">
        <v>4.4999999999999997E-3</v>
      </c>
      <c r="F59" s="112">
        <v>-2</v>
      </c>
      <c r="G59" s="109">
        <v>4.4999999999999997E-3</v>
      </c>
      <c r="H59" s="112">
        <f t="shared" si="72"/>
        <v>-6</v>
      </c>
      <c r="I59" s="109">
        <f t="shared" si="54"/>
        <v>3.7648825485358784E-3</v>
      </c>
      <c r="J59" s="112">
        <v>-1</v>
      </c>
      <c r="K59" s="109">
        <v>4.4999999999999997E-3</v>
      </c>
      <c r="L59" s="112">
        <v>-1</v>
      </c>
      <c r="M59" s="109">
        <v>4.4999999999999997E-3</v>
      </c>
      <c r="N59" s="112">
        <v>-1</v>
      </c>
      <c r="O59" s="109">
        <v>4.4999999999999997E-3</v>
      </c>
      <c r="P59" s="112">
        <f t="shared" si="73"/>
        <v>-3</v>
      </c>
      <c r="Q59" s="109">
        <f t="shared" si="58"/>
        <v>1.8109119050690053E-3</v>
      </c>
      <c r="R59" s="112">
        <v>-1</v>
      </c>
      <c r="S59" s="109">
        <v>4.4999999999999997E-3</v>
      </c>
      <c r="T59" s="112">
        <v>-1</v>
      </c>
      <c r="U59" s="109">
        <v>4.4999999999999997E-3</v>
      </c>
      <c r="V59" s="112">
        <f>-V$6*W59</f>
        <v>-2.2650000000000001</v>
      </c>
      <c r="W59" s="109">
        <v>4.4999999999999997E-3</v>
      </c>
      <c r="X59" s="121">
        <f t="shared" si="74"/>
        <v>-4.2650000000000006</v>
      </c>
      <c r="Y59" s="115">
        <f t="shared" si="62"/>
        <v>3.0288619119878605E-3</v>
      </c>
      <c r="Z59" s="112">
        <v>-1</v>
      </c>
      <c r="AA59" s="109">
        <v>4.4999999999999997E-3</v>
      </c>
      <c r="AB59" s="112">
        <v>-1</v>
      </c>
      <c r="AC59" s="109">
        <v>4.4999999999999997E-3</v>
      </c>
      <c r="AD59" s="112">
        <v>-1</v>
      </c>
      <c r="AE59" s="109">
        <v>4.4999999999999997E-3</v>
      </c>
      <c r="AF59" s="121">
        <f>Z59+AB59+AD59</f>
        <v>-3</v>
      </c>
      <c r="AG59" s="115">
        <f t="shared" si="66"/>
        <v>1.3752659631156017E-3</v>
      </c>
      <c r="AH59" s="60">
        <f t="shared" si="75"/>
        <v>-16.265000000000001</v>
      </c>
      <c r="AI59" s="30">
        <f t="shared" si="67"/>
        <v>2.3762512059786575E-3</v>
      </c>
      <c r="AL59" s="16"/>
    </row>
    <row r="60" spans="1:38" s="5" customFormat="1">
      <c r="A60" s="83" t="s">
        <v>71</v>
      </c>
      <c r="B60" s="107">
        <f>SUM(B61:B62)</f>
        <v>-4</v>
      </c>
      <c r="C60" s="108">
        <f t="shared" si="51"/>
        <v>7.9659574468085095E-3</v>
      </c>
      <c r="D60" s="107">
        <f>SUM(D61:D62)</f>
        <v>-4</v>
      </c>
      <c r="E60" s="108">
        <f t="shared" si="52"/>
        <v>6.6666666666666671E-3</v>
      </c>
      <c r="F60" s="107">
        <f>SUM(F61:F62)</f>
        <v>-4</v>
      </c>
      <c r="G60" s="108">
        <f t="shared" si="53"/>
        <v>8.6666666666666663E-3</v>
      </c>
      <c r="H60" s="107">
        <f>SUM(H61:H62)</f>
        <v>-12</v>
      </c>
      <c r="I60" s="108">
        <f t="shared" si="54"/>
        <v>7.5297650970717568E-3</v>
      </c>
      <c r="J60" s="107">
        <f>SUM(J61:J62)</f>
        <v>-4</v>
      </c>
      <c r="K60" s="108">
        <f t="shared" si="55"/>
        <v>7.4909963985594231E-3</v>
      </c>
      <c r="L60" s="107">
        <f>SUM(L61:L62)</f>
        <v>-4</v>
      </c>
      <c r="M60" s="108">
        <f t="shared" si="56"/>
        <v>7.3411764705882347E-3</v>
      </c>
      <c r="N60" s="107">
        <f>SUM(N61:N62)</f>
        <v>-4</v>
      </c>
      <c r="O60" s="108">
        <f t="shared" si="57"/>
        <v>6.9230769230769224E-3</v>
      </c>
      <c r="P60" s="107">
        <f>SUM(P61:P62)</f>
        <v>-12</v>
      </c>
      <c r="Q60" s="108">
        <f t="shared" si="58"/>
        <v>7.2436476202760213E-3</v>
      </c>
      <c r="R60" s="107">
        <f>SUM(R61:R62)</f>
        <v>-4</v>
      </c>
      <c r="S60" s="108">
        <f t="shared" si="59"/>
        <v>9.2490118577075089E-3</v>
      </c>
      <c r="T60" s="107">
        <f>SUM(T61:T62)</f>
        <v>-4</v>
      </c>
      <c r="U60" s="108">
        <f t="shared" si="60"/>
        <v>9.0434782608695644E-3</v>
      </c>
      <c r="V60" s="107">
        <f>SUM(V61:V62)</f>
        <v>-4</v>
      </c>
      <c r="W60" s="108">
        <f t="shared" si="61"/>
        <v>7.4999999999999997E-3</v>
      </c>
      <c r="X60" s="122">
        <f>SUM(X61:X62)</f>
        <v>-12</v>
      </c>
      <c r="Y60" s="123">
        <f t="shared" si="62"/>
        <v>8.522003034901365E-3</v>
      </c>
      <c r="Z60" s="107">
        <v>-3</v>
      </c>
      <c r="AA60" s="108">
        <f t="shared" si="63"/>
        <v>5.4534268028935797E-3</v>
      </c>
      <c r="AB60" s="107">
        <v>-3</v>
      </c>
      <c r="AC60" s="108">
        <f t="shared" si="64"/>
        <v>5.0937481859871106E-3</v>
      </c>
      <c r="AD60" s="107">
        <v>-3</v>
      </c>
      <c r="AE60" s="108">
        <f t="shared" si="65"/>
        <v>3.2386001275510196E-3</v>
      </c>
      <c r="AF60" s="122">
        <f>SUM(AF61:AF62)</f>
        <v>-12</v>
      </c>
      <c r="AG60" s="123">
        <f t="shared" si="66"/>
        <v>5.5010638524624067E-3</v>
      </c>
      <c r="AH60" s="60">
        <f>SUM(AH61:AH62)</f>
        <v>-48</v>
      </c>
      <c r="AI60" s="30">
        <f t="shared" si="67"/>
        <v>7.0126073093744572E-3</v>
      </c>
      <c r="AJ60" s="15"/>
      <c r="AK60" s="15"/>
      <c r="AL60" s="17"/>
    </row>
    <row r="61" spans="1:38" s="15" customFormat="1" ht="14.25" customHeight="1" outlineLevel="1">
      <c r="A61" s="84" t="s">
        <v>54</v>
      </c>
      <c r="B61" s="112">
        <v>-3</v>
      </c>
      <c r="C61" s="109">
        <f t="shared" si="51"/>
        <v>5.9744680851063822E-3</v>
      </c>
      <c r="D61" s="112">
        <v>-3</v>
      </c>
      <c r="E61" s="109">
        <f t="shared" si="52"/>
        <v>5.0000000000000001E-3</v>
      </c>
      <c r="F61" s="112">
        <v>-3</v>
      </c>
      <c r="G61" s="109">
        <f t="shared" si="53"/>
        <v>6.4999999999999997E-3</v>
      </c>
      <c r="H61" s="112">
        <f t="shared" ref="H61:H75" si="77">B61+D61+F61</f>
        <v>-9</v>
      </c>
      <c r="I61" s="109">
        <f t="shared" si="54"/>
        <v>5.6473238228038182E-3</v>
      </c>
      <c r="J61" s="112">
        <v>-3</v>
      </c>
      <c r="K61" s="109">
        <f t="shared" si="55"/>
        <v>5.6182472989195677E-3</v>
      </c>
      <c r="L61" s="112">
        <v>-3</v>
      </c>
      <c r="M61" s="109">
        <f t="shared" si="56"/>
        <v>5.5058823529411764E-3</v>
      </c>
      <c r="N61" s="112">
        <v>-3</v>
      </c>
      <c r="O61" s="109">
        <f t="shared" si="57"/>
        <v>5.1923076923076922E-3</v>
      </c>
      <c r="P61" s="112">
        <f t="shared" ref="P61:P75" si="78">J61+L61+N61</f>
        <v>-9</v>
      </c>
      <c r="Q61" s="109">
        <f t="shared" si="58"/>
        <v>5.4327357152070162E-3</v>
      </c>
      <c r="R61" s="112">
        <v>-3</v>
      </c>
      <c r="S61" s="109">
        <f t="shared" si="59"/>
        <v>6.9367588932806321E-3</v>
      </c>
      <c r="T61" s="112">
        <v>-3</v>
      </c>
      <c r="U61" s="109">
        <f t="shared" si="60"/>
        <v>6.7826086956521738E-3</v>
      </c>
      <c r="V61" s="112">
        <v>-3</v>
      </c>
      <c r="W61" s="109">
        <f t="shared" si="61"/>
        <v>5.6249999999999998E-3</v>
      </c>
      <c r="X61" s="121">
        <f t="shared" ref="X61:X75" si="79">R61+T61+V61</f>
        <v>-9</v>
      </c>
      <c r="Y61" s="115">
        <f t="shared" si="62"/>
        <v>6.3915022761760242E-3</v>
      </c>
      <c r="Z61" s="112">
        <v>-3</v>
      </c>
      <c r="AA61" s="109">
        <f t="shared" si="63"/>
        <v>5.4534268028935797E-3</v>
      </c>
      <c r="AB61" s="112">
        <v>-3</v>
      </c>
      <c r="AC61" s="109">
        <f t="shared" si="64"/>
        <v>5.0937481859871106E-3</v>
      </c>
      <c r="AD61" s="112">
        <v>-3</v>
      </c>
      <c r="AE61" s="109">
        <f t="shared" si="65"/>
        <v>3.2386001275510196E-3</v>
      </c>
      <c r="AF61" s="121">
        <f>Z61+AB61+AD61</f>
        <v>-9</v>
      </c>
      <c r="AG61" s="115">
        <f t="shared" si="66"/>
        <v>4.125797889346805E-3</v>
      </c>
      <c r="AH61" s="60">
        <f t="shared" ref="AH61:AH75" si="80">H61+P61+X61+AF61</f>
        <v>-36</v>
      </c>
      <c r="AI61" s="30">
        <f t="shared" si="67"/>
        <v>5.2594554820308429E-3</v>
      </c>
      <c r="AL61" s="16"/>
    </row>
    <row r="62" spans="1:38" s="15" customFormat="1" ht="14.25" customHeight="1" outlineLevel="1">
      <c r="A62" s="84" t="s">
        <v>12</v>
      </c>
      <c r="B62" s="112">
        <v>-1</v>
      </c>
      <c r="C62" s="109">
        <f t="shared" si="51"/>
        <v>1.9914893617021274E-3</v>
      </c>
      <c r="D62" s="112">
        <v>-1</v>
      </c>
      <c r="E62" s="109">
        <f t="shared" si="52"/>
        <v>1.6666666666666668E-3</v>
      </c>
      <c r="F62" s="112">
        <v>-1</v>
      </c>
      <c r="G62" s="109">
        <f t="shared" si="53"/>
        <v>2.1666666666666666E-3</v>
      </c>
      <c r="H62" s="112">
        <f t="shared" si="77"/>
        <v>-3</v>
      </c>
      <c r="I62" s="109">
        <f t="shared" si="54"/>
        <v>1.8824412742679392E-3</v>
      </c>
      <c r="J62" s="112">
        <v>-1</v>
      </c>
      <c r="K62" s="109">
        <f t="shared" si="55"/>
        <v>1.8727490996398558E-3</v>
      </c>
      <c r="L62" s="112">
        <v>-1</v>
      </c>
      <c r="M62" s="109">
        <f t="shared" si="56"/>
        <v>1.8352941176470587E-3</v>
      </c>
      <c r="N62" s="112">
        <v>-1</v>
      </c>
      <c r="O62" s="109">
        <f t="shared" si="57"/>
        <v>1.7307692307692306E-3</v>
      </c>
      <c r="P62" s="112">
        <f t="shared" si="78"/>
        <v>-3</v>
      </c>
      <c r="Q62" s="109">
        <f t="shared" si="58"/>
        <v>1.8109119050690053E-3</v>
      </c>
      <c r="R62" s="112">
        <v>-1</v>
      </c>
      <c r="S62" s="109">
        <f t="shared" si="59"/>
        <v>2.3122529644268772E-3</v>
      </c>
      <c r="T62" s="112">
        <v>-1</v>
      </c>
      <c r="U62" s="109">
        <f t="shared" si="60"/>
        <v>2.2608695652173911E-3</v>
      </c>
      <c r="V62" s="112">
        <v>-1</v>
      </c>
      <c r="W62" s="109">
        <f t="shared" si="61"/>
        <v>1.8749999999999999E-3</v>
      </c>
      <c r="X62" s="121">
        <f t="shared" si="79"/>
        <v>-3</v>
      </c>
      <c r="Y62" s="115">
        <f t="shared" si="62"/>
        <v>2.1305007587253413E-3</v>
      </c>
      <c r="Z62" s="112">
        <v>-1</v>
      </c>
      <c r="AA62" s="109">
        <f t="shared" si="63"/>
        <v>1.8178089342978597E-3</v>
      </c>
      <c r="AB62" s="112">
        <v>-1</v>
      </c>
      <c r="AC62" s="109">
        <f t="shared" si="64"/>
        <v>1.6979160619957035E-3</v>
      </c>
      <c r="AD62" s="112">
        <v>-1</v>
      </c>
      <c r="AE62" s="109">
        <f t="shared" si="65"/>
        <v>1.0795333758503399E-3</v>
      </c>
      <c r="AF62" s="121">
        <f t="shared" ref="AF62:AF75" si="81">Z62+AB62+AD62</f>
        <v>-3</v>
      </c>
      <c r="AG62" s="115">
        <f t="shared" si="66"/>
        <v>1.3752659631156017E-3</v>
      </c>
      <c r="AH62" s="60">
        <f t="shared" si="80"/>
        <v>-12</v>
      </c>
      <c r="AI62" s="30">
        <f t="shared" si="67"/>
        <v>1.7531518273436143E-3</v>
      </c>
      <c r="AL62" s="16"/>
    </row>
    <row r="63" spans="1:38" s="5" customFormat="1">
      <c r="A63" s="83" t="s">
        <v>55</v>
      </c>
      <c r="B63" s="107"/>
      <c r="C63" s="108">
        <f t="shared" si="51"/>
        <v>0</v>
      </c>
      <c r="D63" s="107"/>
      <c r="E63" s="108">
        <f t="shared" si="52"/>
        <v>0</v>
      </c>
      <c r="F63" s="107"/>
      <c r="G63" s="108">
        <f t="shared" si="53"/>
        <v>0</v>
      </c>
      <c r="H63" s="107">
        <f t="shared" si="77"/>
        <v>0</v>
      </c>
      <c r="I63" s="108">
        <f t="shared" si="54"/>
        <v>0</v>
      </c>
      <c r="J63" s="107"/>
      <c r="K63" s="108">
        <f t="shared" si="55"/>
        <v>0</v>
      </c>
      <c r="L63" s="107"/>
      <c r="M63" s="108">
        <f t="shared" si="56"/>
        <v>0</v>
      </c>
      <c r="N63" s="107"/>
      <c r="O63" s="108">
        <f t="shared" si="57"/>
        <v>0</v>
      </c>
      <c r="P63" s="107">
        <f t="shared" si="78"/>
        <v>0</v>
      </c>
      <c r="Q63" s="108">
        <f t="shared" si="58"/>
        <v>0</v>
      </c>
      <c r="R63" s="107"/>
      <c r="S63" s="108">
        <f t="shared" si="59"/>
        <v>0</v>
      </c>
      <c r="T63" s="107">
        <v>-15</v>
      </c>
      <c r="U63" s="108">
        <f t="shared" si="60"/>
        <v>3.3913043478260865E-2</v>
      </c>
      <c r="V63" s="107"/>
      <c r="W63" s="108">
        <f t="shared" si="61"/>
        <v>0</v>
      </c>
      <c r="X63" s="122">
        <f t="shared" si="79"/>
        <v>-15</v>
      </c>
      <c r="Y63" s="123">
        <f t="shared" si="62"/>
        <v>1.0652503793626707E-2</v>
      </c>
      <c r="Z63" s="107"/>
      <c r="AA63" s="108">
        <f t="shared" si="63"/>
        <v>0</v>
      </c>
      <c r="AB63" s="107"/>
      <c r="AC63" s="108">
        <f t="shared" si="64"/>
        <v>0</v>
      </c>
      <c r="AD63" s="107"/>
      <c r="AE63" s="108">
        <f t="shared" si="65"/>
        <v>0</v>
      </c>
      <c r="AF63" s="122">
        <f t="shared" si="81"/>
        <v>0</v>
      </c>
      <c r="AG63" s="123">
        <f t="shared" si="66"/>
        <v>0</v>
      </c>
      <c r="AH63" s="60">
        <f t="shared" si="80"/>
        <v>-15</v>
      </c>
      <c r="AI63" s="30">
        <f t="shared" si="67"/>
        <v>2.1914397841795181E-3</v>
      </c>
      <c r="AJ63" s="15"/>
      <c r="AK63" s="15"/>
      <c r="AL63" s="17"/>
    </row>
    <row r="64" spans="1:38" s="5" customFormat="1" collapsed="1">
      <c r="A64" s="83" t="s">
        <v>56</v>
      </c>
      <c r="B64" s="107">
        <v>-2</v>
      </c>
      <c r="C64" s="108">
        <f t="shared" si="51"/>
        <v>3.9829787234042548E-3</v>
      </c>
      <c r="D64" s="107">
        <v>-2</v>
      </c>
      <c r="E64" s="108">
        <f t="shared" si="52"/>
        <v>3.3333333333333335E-3</v>
      </c>
      <c r="F64" s="107">
        <v>-2</v>
      </c>
      <c r="G64" s="108">
        <f t="shared" si="53"/>
        <v>4.3333333333333331E-3</v>
      </c>
      <c r="H64" s="107">
        <f t="shared" si="77"/>
        <v>-6</v>
      </c>
      <c r="I64" s="108">
        <f t="shared" si="54"/>
        <v>3.7648825485358784E-3</v>
      </c>
      <c r="J64" s="107">
        <v>-2</v>
      </c>
      <c r="K64" s="108">
        <f t="shared" si="55"/>
        <v>3.7454981992797115E-3</v>
      </c>
      <c r="L64" s="107">
        <v>-2</v>
      </c>
      <c r="M64" s="108">
        <f t="shared" si="56"/>
        <v>3.6705882352941173E-3</v>
      </c>
      <c r="N64" s="107">
        <v>-2</v>
      </c>
      <c r="O64" s="108">
        <f t="shared" si="57"/>
        <v>3.4615384615384612E-3</v>
      </c>
      <c r="P64" s="107">
        <f t="shared" si="78"/>
        <v>-6</v>
      </c>
      <c r="Q64" s="108">
        <f t="shared" si="58"/>
        <v>3.6218238101380106E-3</v>
      </c>
      <c r="R64" s="107">
        <v>-2</v>
      </c>
      <c r="S64" s="108">
        <f t="shared" si="59"/>
        <v>4.6245059288537544E-3</v>
      </c>
      <c r="T64" s="107">
        <v>-40</v>
      </c>
      <c r="U64" s="108">
        <f t="shared" si="60"/>
        <v>9.0434782608695655E-2</v>
      </c>
      <c r="V64" s="107">
        <v>-2</v>
      </c>
      <c r="W64" s="108">
        <f t="shared" si="61"/>
        <v>3.7499999999999999E-3</v>
      </c>
      <c r="X64" s="122">
        <f t="shared" si="79"/>
        <v>-44</v>
      </c>
      <c r="Y64" s="123">
        <f t="shared" si="62"/>
        <v>3.1247344461305004E-2</v>
      </c>
      <c r="Z64" s="107">
        <v>-2</v>
      </c>
      <c r="AA64" s="108">
        <f t="shared" si="63"/>
        <v>3.6356178685957195E-3</v>
      </c>
      <c r="AB64" s="107">
        <v>-2</v>
      </c>
      <c r="AC64" s="108">
        <f t="shared" si="64"/>
        <v>3.3958321239914071E-3</v>
      </c>
      <c r="AD64" s="107">
        <v>-2</v>
      </c>
      <c r="AE64" s="108">
        <f t="shared" si="65"/>
        <v>2.1590667517006799E-3</v>
      </c>
      <c r="AF64" s="122">
        <f>Z64+AB64+AD64</f>
        <v>-6</v>
      </c>
      <c r="AG64" s="123">
        <f t="shared" si="66"/>
        <v>2.7505319262312034E-3</v>
      </c>
      <c r="AH64" s="60">
        <f t="shared" si="80"/>
        <v>-62</v>
      </c>
      <c r="AI64" s="30">
        <f t="shared" si="67"/>
        <v>9.0579511079420076E-3</v>
      </c>
      <c r="AJ64" s="15"/>
      <c r="AK64" s="15"/>
      <c r="AL64" s="17"/>
    </row>
    <row r="65" spans="1:38" s="5" customFormat="1" collapsed="1">
      <c r="A65" s="83" t="s">
        <v>70</v>
      </c>
      <c r="B65" s="107">
        <v>-1</v>
      </c>
      <c r="C65" s="108">
        <f t="shared" si="51"/>
        <v>1.9914893617021274E-3</v>
      </c>
      <c r="D65" s="107">
        <v>-1</v>
      </c>
      <c r="E65" s="108">
        <f t="shared" si="52"/>
        <v>1.6666666666666668E-3</v>
      </c>
      <c r="F65" s="107">
        <v>-1</v>
      </c>
      <c r="G65" s="108">
        <f t="shared" si="53"/>
        <v>2.1666666666666666E-3</v>
      </c>
      <c r="H65" s="107">
        <f t="shared" si="77"/>
        <v>-3</v>
      </c>
      <c r="I65" s="108">
        <f t="shared" si="54"/>
        <v>1.8824412742679392E-3</v>
      </c>
      <c r="J65" s="107">
        <v>-1</v>
      </c>
      <c r="K65" s="108">
        <f t="shared" si="55"/>
        <v>1.8727490996398558E-3</v>
      </c>
      <c r="L65" s="107">
        <v>-1</v>
      </c>
      <c r="M65" s="108">
        <f t="shared" si="56"/>
        <v>1.8352941176470587E-3</v>
      </c>
      <c r="N65" s="107">
        <v>-1</v>
      </c>
      <c r="O65" s="108">
        <f t="shared" si="57"/>
        <v>1.7307692307692306E-3</v>
      </c>
      <c r="P65" s="107">
        <f t="shared" si="78"/>
        <v>-3</v>
      </c>
      <c r="Q65" s="108">
        <f t="shared" si="58"/>
        <v>1.8109119050690053E-3</v>
      </c>
      <c r="R65" s="107">
        <v>-1</v>
      </c>
      <c r="S65" s="108">
        <f t="shared" si="59"/>
        <v>2.3122529644268772E-3</v>
      </c>
      <c r="T65" s="107">
        <v>-1</v>
      </c>
      <c r="U65" s="108">
        <f t="shared" si="60"/>
        <v>2.2608695652173911E-3</v>
      </c>
      <c r="V65" s="107">
        <v>-1</v>
      </c>
      <c r="W65" s="108">
        <f t="shared" si="61"/>
        <v>1.8749999999999999E-3</v>
      </c>
      <c r="X65" s="122">
        <f t="shared" si="79"/>
        <v>-3</v>
      </c>
      <c r="Y65" s="123">
        <f t="shared" si="62"/>
        <v>2.1305007587253413E-3</v>
      </c>
      <c r="Z65" s="107">
        <v>-1</v>
      </c>
      <c r="AA65" s="108">
        <f t="shared" si="63"/>
        <v>1.8178089342978597E-3</v>
      </c>
      <c r="AB65" s="107">
        <v>-1</v>
      </c>
      <c r="AC65" s="108">
        <f t="shared" si="64"/>
        <v>1.6979160619957035E-3</v>
      </c>
      <c r="AD65" s="107">
        <v>-1</v>
      </c>
      <c r="AE65" s="108">
        <f t="shared" si="65"/>
        <v>1.0795333758503399E-3</v>
      </c>
      <c r="AF65" s="122">
        <f>Z65+AB65+AD65</f>
        <v>-3</v>
      </c>
      <c r="AG65" s="123">
        <f t="shared" si="66"/>
        <v>1.3752659631156017E-3</v>
      </c>
      <c r="AH65" s="60">
        <f t="shared" si="80"/>
        <v>-12</v>
      </c>
      <c r="AI65" s="30">
        <f t="shared" si="67"/>
        <v>1.7531518273436143E-3</v>
      </c>
      <c r="AJ65" s="15"/>
      <c r="AK65" s="15"/>
      <c r="AL65" s="17"/>
    </row>
    <row r="66" spans="1:38" s="5" customFormat="1" collapsed="1">
      <c r="A66" s="83" t="s">
        <v>57</v>
      </c>
      <c r="B66" s="107">
        <v>-1</v>
      </c>
      <c r="C66" s="109">
        <v>7.6E-3</v>
      </c>
      <c r="D66" s="107">
        <v>-1</v>
      </c>
      <c r="E66" s="109">
        <v>7.6E-3</v>
      </c>
      <c r="F66" s="107">
        <v>-1</v>
      </c>
      <c r="G66" s="109">
        <v>7.6E-3</v>
      </c>
      <c r="H66" s="107">
        <f t="shared" si="77"/>
        <v>-3</v>
      </c>
      <c r="I66" s="108">
        <f t="shared" si="54"/>
        <v>1.8824412742679392E-3</v>
      </c>
      <c r="J66" s="107">
        <v>-1</v>
      </c>
      <c r="K66" s="109">
        <v>7.6E-3</v>
      </c>
      <c r="L66" s="107">
        <v>-1</v>
      </c>
      <c r="M66" s="109">
        <v>7.6E-3</v>
      </c>
      <c r="N66" s="107">
        <v>-1</v>
      </c>
      <c r="O66" s="109">
        <v>7.6E-3</v>
      </c>
      <c r="P66" s="107">
        <f t="shared" si="78"/>
        <v>-3</v>
      </c>
      <c r="Q66" s="108">
        <f t="shared" si="58"/>
        <v>1.8109119050690053E-3</v>
      </c>
      <c r="R66" s="107">
        <v>-1</v>
      </c>
      <c r="S66" s="109">
        <v>7.6E-3</v>
      </c>
      <c r="T66" s="107">
        <f>-T$6*U66</f>
        <v>-3.2095384615384615</v>
      </c>
      <c r="U66" s="109">
        <v>7.6E-3</v>
      </c>
      <c r="V66" s="107">
        <v>-1</v>
      </c>
      <c r="W66" s="109">
        <v>7.6E-3</v>
      </c>
      <c r="X66" s="122">
        <f t="shared" si="79"/>
        <v>-5.209538461538461</v>
      </c>
      <c r="Y66" s="123">
        <f t="shared" si="62"/>
        <v>3.6996418816388462E-3</v>
      </c>
      <c r="Z66" s="107">
        <f>-0.5</f>
        <v>-0.5</v>
      </c>
      <c r="AA66" s="109">
        <v>7.6E-3</v>
      </c>
      <c r="AB66" s="107">
        <v>-0.5</v>
      </c>
      <c r="AC66" s="109">
        <v>7.6E-3</v>
      </c>
      <c r="AD66" s="107">
        <v>-0.5</v>
      </c>
      <c r="AE66" s="109">
        <v>7.6E-3</v>
      </c>
      <c r="AF66" s="122">
        <f t="shared" si="81"/>
        <v>-1.5</v>
      </c>
      <c r="AG66" s="123">
        <f t="shared" si="66"/>
        <v>6.8763298155780084E-4</v>
      </c>
      <c r="AH66" s="60">
        <f t="shared" si="80"/>
        <v>-12.709538461538461</v>
      </c>
      <c r="AI66" s="30">
        <f t="shared" si="67"/>
        <v>1.8568125482116751E-3</v>
      </c>
      <c r="AJ66" s="15"/>
      <c r="AK66" s="15"/>
      <c r="AL66" s="17"/>
    </row>
    <row r="67" spans="1:38" s="5" customFormat="1" collapsed="1">
      <c r="A67" s="83" t="s">
        <v>58</v>
      </c>
      <c r="B67" s="107"/>
      <c r="C67" s="109">
        <v>0.04</v>
      </c>
      <c r="D67" s="107"/>
      <c r="E67" s="109">
        <v>0.04</v>
      </c>
      <c r="F67" s="107"/>
      <c r="G67" s="109">
        <v>0.04</v>
      </c>
      <c r="H67" s="107">
        <f t="shared" si="77"/>
        <v>0</v>
      </c>
      <c r="I67" s="108">
        <f t="shared" si="54"/>
        <v>0</v>
      </c>
      <c r="J67" s="107"/>
      <c r="K67" s="109">
        <v>0.04</v>
      </c>
      <c r="L67" s="107"/>
      <c r="M67" s="109">
        <v>0.04</v>
      </c>
      <c r="N67" s="107"/>
      <c r="O67" s="109">
        <v>0.04</v>
      </c>
      <c r="P67" s="107">
        <f t="shared" si="78"/>
        <v>0</v>
      </c>
      <c r="Q67" s="108">
        <f t="shared" si="58"/>
        <v>0</v>
      </c>
      <c r="R67" s="107"/>
      <c r="S67" s="109">
        <v>0.04</v>
      </c>
      <c r="T67" s="107">
        <f>-T$6*U67</f>
        <v>-16.892307692307693</v>
      </c>
      <c r="U67" s="109">
        <v>0.04</v>
      </c>
      <c r="V67" s="107"/>
      <c r="W67" s="109">
        <v>0.04</v>
      </c>
      <c r="X67" s="122">
        <f t="shared" si="79"/>
        <v>-16.892307692307693</v>
      </c>
      <c r="Y67" s="123">
        <f t="shared" si="62"/>
        <v>1.1996358118361153E-2</v>
      </c>
      <c r="Z67" s="107"/>
      <c r="AA67" s="109">
        <v>0.04</v>
      </c>
      <c r="AB67" s="107"/>
      <c r="AC67" s="109">
        <v>0.04</v>
      </c>
      <c r="AD67" s="107"/>
      <c r="AE67" s="109">
        <v>0.04</v>
      </c>
      <c r="AF67" s="122">
        <f t="shared" si="81"/>
        <v>0</v>
      </c>
      <c r="AG67" s="123">
        <f t="shared" si="66"/>
        <v>0</v>
      </c>
      <c r="AH67" s="60">
        <f t="shared" si="80"/>
        <v>-16.892307692307693</v>
      </c>
      <c r="AI67" s="30">
        <f t="shared" si="67"/>
        <v>2.4678983415683188E-3</v>
      </c>
      <c r="AJ67" s="15"/>
      <c r="AK67" s="15"/>
      <c r="AL67" s="17"/>
    </row>
    <row r="68" spans="1:38" s="5" customFormat="1" collapsed="1">
      <c r="A68" s="83" t="s">
        <v>59</v>
      </c>
      <c r="B68" s="107"/>
      <c r="C68" s="108">
        <f t="shared" si="51"/>
        <v>0</v>
      </c>
      <c r="D68" s="107"/>
      <c r="E68" s="108">
        <f t="shared" si="52"/>
        <v>0</v>
      </c>
      <c r="F68" s="107"/>
      <c r="G68" s="108">
        <f t="shared" si="53"/>
        <v>0</v>
      </c>
      <c r="H68" s="107">
        <f t="shared" si="77"/>
        <v>0</v>
      </c>
      <c r="I68" s="108">
        <f t="shared" si="54"/>
        <v>0</v>
      </c>
      <c r="J68" s="107"/>
      <c r="K68" s="108">
        <f t="shared" si="55"/>
        <v>0</v>
      </c>
      <c r="L68" s="107"/>
      <c r="M68" s="108">
        <f t="shared" si="56"/>
        <v>0</v>
      </c>
      <c r="N68" s="107"/>
      <c r="O68" s="108">
        <f t="shared" si="57"/>
        <v>0</v>
      </c>
      <c r="P68" s="107">
        <f t="shared" si="78"/>
        <v>0</v>
      </c>
      <c r="Q68" s="108">
        <f t="shared" si="58"/>
        <v>0</v>
      </c>
      <c r="R68" s="107"/>
      <c r="S68" s="108">
        <f t="shared" si="59"/>
        <v>0</v>
      </c>
      <c r="T68" s="107"/>
      <c r="U68" s="108">
        <f t="shared" si="60"/>
        <v>0</v>
      </c>
      <c r="V68" s="107"/>
      <c r="W68" s="108">
        <f t="shared" si="61"/>
        <v>0</v>
      </c>
      <c r="X68" s="122">
        <f t="shared" si="79"/>
        <v>0</v>
      </c>
      <c r="Y68" s="123">
        <f t="shared" si="62"/>
        <v>0</v>
      </c>
      <c r="Z68" s="107"/>
      <c r="AA68" s="108">
        <f t="shared" si="63"/>
        <v>0</v>
      </c>
      <c r="AB68" s="107"/>
      <c r="AC68" s="108">
        <f t="shared" si="64"/>
        <v>0</v>
      </c>
      <c r="AD68" s="107"/>
      <c r="AE68" s="108">
        <f t="shared" si="65"/>
        <v>0</v>
      </c>
      <c r="AF68" s="122">
        <f t="shared" si="81"/>
        <v>0</v>
      </c>
      <c r="AG68" s="123">
        <f t="shared" si="66"/>
        <v>0</v>
      </c>
      <c r="AH68" s="60">
        <f t="shared" si="80"/>
        <v>0</v>
      </c>
      <c r="AI68" s="30">
        <f t="shared" si="67"/>
        <v>0</v>
      </c>
      <c r="AJ68" s="15"/>
      <c r="AK68" s="15"/>
      <c r="AL68" s="17"/>
    </row>
    <row r="69" spans="1:38" s="5" customFormat="1" collapsed="1">
      <c r="A69" s="83" t="s">
        <v>60</v>
      </c>
      <c r="B69" s="107"/>
      <c r="C69" s="108">
        <f t="shared" si="51"/>
        <v>0</v>
      </c>
      <c r="D69" s="107">
        <v>-10</v>
      </c>
      <c r="E69" s="108">
        <f t="shared" si="52"/>
        <v>1.6666666666666666E-2</v>
      </c>
      <c r="F69" s="107">
        <v>-10</v>
      </c>
      <c r="G69" s="108">
        <f t="shared" si="53"/>
        <v>2.1666666666666667E-2</v>
      </c>
      <c r="H69" s="107">
        <f t="shared" si="77"/>
        <v>-20</v>
      </c>
      <c r="I69" s="108">
        <f t="shared" si="54"/>
        <v>1.2549608495119595E-2</v>
      </c>
      <c r="J69" s="107">
        <v>-10</v>
      </c>
      <c r="K69" s="108">
        <f t="shared" si="55"/>
        <v>1.8727490996398557E-2</v>
      </c>
      <c r="L69" s="107">
        <v>-10</v>
      </c>
      <c r="M69" s="108">
        <f t="shared" si="56"/>
        <v>1.8352941176470586E-2</v>
      </c>
      <c r="N69" s="107">
        <v>-10</v>
      </c>
      <c r="O69" s="108">
        <f t="shared" si="57"/>
        <v>1.7307692307692305E-2</v>
      </c>
      <c r="P69" s="107">
        <f t="shared" si="78"/>
        <v>-30</v>
      </c>
      <c r="Q69" s="108">
        <f t="shared" si="58"/>
        <v>1.8109119050690053E-2</v>
      </c>
      <c r="R69" s="107">
        <v>-10</v>
      </c>
      <c r="S69" s="108">
        <f t="shared" si="59"/>
        <v>2.3122529644268773E-2</v>
      </c>
      <c r="T69" s="107">
        <v>-10</v>
      </c>
      <c r="U69" s="108">
        <f t="shared" si="60"/>
        <v>2.2608695652173914E-2</v>
      </c>
      <c r="V69" s="107">
        <v>-10</v>
      </c>
      <c r="W69" s="108">
        <f t="shared" si="61"/>
        <v>1.8749999999999999E-2</v>
      </c>
      <c r="X69" s="122">
        <f t="shared" si="79"/>
        <v>-30</v>
      </c>
      <c r="Y69" s="123">
        <f t="shared" si="62"/>
        <v>2.1305007587253413E-2</v>
      </c>
      <c r="Z69" s="107">
        <v>-10</v>
      </c>
      <c r="AA69" s="108">
        <f t="shared" si="63"/>
        <v>1.8178089342978598E-2</v>
      </c>
      <c r="AB69" s="107">
        <v>-10</v>
      </c>
      <c r="AC69" s="108">
        <f t="shared" si="64"/>
        <v>1.6979160619957037E-2</v>
      </c>
      <c r="AD69" s="107">
        <v>-10</v>
      </c>
      <c r="AE69" s="108">
        <f t="shared" si="65"/>
        <v>1.07953337585034E-2</v>
      </c>
      <c r="AF69" s="122">
        <f t="shared" si="81"/>
        <v>-30</v>
      </c>
      <c r="AG69" s="123">
        <f t="shared" si="66"/>
        <v>1.3752659631156017E-2</v>
      </c>
      <c r="AH69" s="60">
        <f t="shared" si="80"/>
        <v>-110</v>
      </c>
      <c r="AI69" s="30">
        <f t="shared" si="67"/>
        <v>1.6070558417316465E-2</v>
      </c>
      <c r="AJ69" s="15"/>
      <c r="AK69" s="15"/>
      <c r="AL69" s="17"/>
    </row>
    <row r="70" spans="1:38" s="5" customFormat="1" collapsed="1">
      <c r="A70" s="83" t="s">
        <v>61</v>
      </c>
      <c r="B70" s="107"/>
      <c r="C70" s="108">
        <f t="shared" si="51"/>
        <v>0</v>
      </c>
      <c r="D70" s="107"/>
      <c r="E70" s="108">
        <f t="shared" si="52"/>
        <v>0</v>
      </c>
      <c r="F70" s="107"/>
      <c r="G70" s="108">
        <f t="shared" si="53"/>
        <v>0</v>
      </c>
      <c r="H70" s="107">
        <f t="shared" si="77"/>
        <v>0</v>
      </c>
      <c r="I70" s="108">
        <f t="shared" si="54"/>
        <v>0</v>
      </c>
      <c r="J70" s="107"/>
      <c r="K70" s="108">
        <f t="shared" si="55"/>
        <v>0</v>
      </c>
      <c r="L70" s="107"/>
      <c r="M70" s="108">
        <f t="shared" si="56"/>
        <v>0</v>
      </c>
      <c r="N70" s="107"/>
      <c r="O70" s="108">
        <f t="shared" si="57"/>
        <v>0</v>
      </c>
      <c r="P70" s="107">
        <f t="shared" si="78"/>
        <v>0</v>
      </c>
      <c r="Q70" s="108">
        <f t="shared" si="58"/>
        <v>0</v>
      </c>
      <c r="R70" s="107"/>
      <c r="S70" s="108">
        <f t="shared" si="59"/>
        <v>0</v>
      </c>
      <c r="T70" s="107"/>
      <c r="U70" s="108">
        <f t="shared" si="60"/>
        <v>0</v>
      </c>
      <c r="V70" s="107"/>
      <c r="W70" s="108">
        <f t="shared" si="61"/>
        <v>0</v>
      </c>
      <c r="X70" s="122">
        <f t="shared" si="79"/>
        <v>0</v>
      </c>
      <c r="Y70" s="123">
        <f t="shared" si="62"/>
        <v>0</v>
      </c>
      <c r="Z70" s="107"/>
      <c r="AA70" s="108">
        <f t="shared" si="63"/>
        <v>0</v>
      </c>
      <c r="AB70" s="107"/>
      <c r="AC70" s="108">
        <f t="shared" si="64"/>
        <v>0</v>
      </c>
      <c r="AD70" s="107"/>
      <c r="AE70" s="108">
        <f t="shared" si="65"/>
        <v>0</v>
      </c>
      <c r="AF70" s="122">
        <f t="shared" si="81"/>
        <v>0</v>
      </c>
      <c r="AG70" s="123">
        <f t="shared" si="66"/>
        <v>0</v>
      </c>
      <c r="AH70" s="60">
        <f t="shared" si="80"/>
        <v>0</v>
      </c>
      <c r="AI70" s="30">
        <f t="shared" si="67"/>
        <v>0</v>
      </c>
      <c r="AJ70" s="15"/>
      <c r="AK70" s="15"/>
      <c r="AL70" s="17"/>
    </row>
    <row r="71" spans="1:38" s="5" customFormat="1" collapsed="1">
      <c r="A71" s="83" t="s">
        <v>62</v>
      </c>
      <c r="B71" s="107">
        <v>-2</v>
      </c>
      <c r="C71" s="108">
        <f t="shared" si="51"/>
        <v>3.9829787234042548E-3</v>
      </c>
      <c r="D71" s="107">
        <v>-2</v>
      </c>
      <c r="E71" s="108">
        <f t="shared" si="52"/>
        <v>3.3333333333333335E-3</v>
      </c>
      <c r="F71" s="107">
        <v>-2</v>
      </c>
      <c r="G71" s="108">
        <f t="shared" si="53"/>
        <v>4.3333333333333331E-3</v>
      </c>
      <c r="H71" s="107">
        <f t="shared" si="77"/>
        <v>-6</v>
      </c>
      <c r="I71" s="108">
        <f t="shared" si="54"/>
        <v>3.7648825485358784E-3</v>
      </c>
      <c r="J71" s="107">
        <v>-2</v>
      </c>
      <c r="K71" s="108">
        <f t="shared" si="55"/>
        <v>3.7454981992797115E-3</v>
      </c>
      <c r="L71" s="107">
        <v>-2</v>
      </c>
      <c r="M71" s="108">
        <f t="shared" si="56"/>
        <v>3.6705882352941173E-3</v>
      </c>
      <c r="N71" s="107">
        <v>-2</v>
      </c>
      <c r="O71" s="108">
        <f t="shared" si="57"/>
        <v>3.4615384615384612E-3</v>
      </c>
      <c r="P71" s="107">
        <f t="shared" si="78"/>
        <v>-6</v>
      </c>
      <c r="Q71" s="108">
        <f t="shared" si="58"/>
        <v>3.6218238101380106E-3</v>
      </c>
      <c r="R71" s="107">
        <v>-2</v>
      </c>
      <c r="S71" s="108">
        <f t="shared" si="59"/>
        <v>4.6245059288537544E-3</v>
      </c>
      <c r="T71" s="107">
        <v>-2</v>
      </c>
      <c r="U71" s="108">
        <f t="shared" si="60"/>
        <v>4.5217391304347822E-3</v>
      </c>
      <c r="V71" s="107">
        <v>-2</v>
      </c>
      <c r="W71" s="108">
        <f t="shared" si="61"/>
        <v>3.7499999999999999E-3</v>
      </c>
      <c r="X71" s="122">
        <f t="shared" si="79"/>
        <v>-6</v>
      </c>
      <c r="Y71" s="123">
        <f t="shared" si="62"/>
        <v>4.2610015174506825E-3</v>
      </c>
      <c r="Z71" s="107">
        <v>-2</v>
      </c>
      <c r="AA71" s="108">
        <f t="shared" si="63"/>
        <v>3.6356178685957195E-3</v>
      </c>
      <c r="AB71" s="107">
        <v>-2</v>
      </c>
      <c r="AC71" s="108">
        <f t="shared" si="64"/>
        <v>3.3958321239914071E-3</v>
      </c>
      <c r="AD71" s="107">
        <v>-2</v>
      </c>
      <c r="AE71" s="108">
        <f t="shared" si="65"/>
        <v>2.1590667517006799E-3</v>
      </c>
      <c r="AF71" s="122">
        <f t="shared" si="81"/>
        <v>-6</v>
      </c>
      <c r="AG71" s="123">
        <f t="shared" si="66"/>
        <v>2.7505319262312034E-3</v>
      </c>
      <c r="AH71" s="60">
        <f t="shared" si="80"/>
        <v>-24</v>
      </c>
      <c r="AI71" s="30">
        <f t="shared" si="67"/>
        <v>3.5063036546872286E-3</v>
      </c>
      <c r="AJ71" s="15"/>
      <c r="AK71" s="15"/>
      <c r="AL71" s="17"/>
    </row>
    <row r="72" spans="1:38" s="5" customFormat="1" collapsed="1">
      <c r="A72" s="113" t="s">
        <v>73</v>
      </c>
      <c r="B72" s="107">
        <v>-1</v>
      </c>
      <c r="C72" s="109">
        <v>4.0000000000000001E-3</v>
      </c>
      <c r="D72" s="107">
        <v>-1</v>
      </c>
      <c r="E72" s="109">
        <v>4.0000000000000001E-3</v>
      </c>
      <c r="F72" s="107">
        <v>-1</v>
      </c>
      <c r="G72" s="109">
        <v>4.0000000000000001E-3</v>
      </c>
      <c r="H72" s="107">
        <f t="shared" si="77"/>
        <v>-3</v>
      </c>
      <c r="I72" s="108">
        <f t="shared" si="54"/>
        <v>1.8824412742679392E-3</v>
      </c>
      <c r="J72" s="107">
        <v>-1</v>
      </c>
      <c r="K72" s="109">
        <v>4.0000000000000001E-3</v>
      </c>
      <c r="L72" s="107">
        <v>-1</v>
      </c>
      <c r="M72" s="109">
        <v>4.0000000000000001E-3</v>
      </c>
      <c r="N72" s="107">
        <v>-1</v>
      </c>
      <c r="O72" s="109">
        <v>4.0000000000000001E-3</v>
      </c>
      <c r="P72" s="107">
        <f t="shared" si="78"/>
        <v>-3</v>
      </c>
      <c r="Q72" s="108">
        <f t="shared" si="58"/>
        <v>1.8109119050690053E-3</v>
      </c>
      <c r="R72" s="107">
        <v>-1</v>
      </c>
      <c r="S72" s="109">
        <v>4.0000000000000001E-3</v>
      </c>
      <c r="T72" s="107">
        <v>-1</v>
      </c>
      <c r="U72" s="109">
        <v>4.0000000000000001E-3</v>
      </c>
      <c r="V72" s="107">
        <f>-V$6*W72</f>
        <v>-2.0133333333333336</v>
      </c>
      <c r="W72" s="109">
        <v>4.0000000000000001E-3</v>
      </c>
      <c r="X72" s="122">
        <f t="shared" si="79"/>
        <v>-4.0133333333333336</v>
      </c>
      <c r="Y72" s="123">
        <f t="shared" si="62"/>
        <v>2.8501365705614567E-3</v>
      </c>
      <c r="Z72" s="107">
        <v>-1</v>
      </c>
      <c r="AA72" s="109">
        <v>4.0000000000000001E-3</v>
      </c>
      <c r="AB72" s="107">
        <v>-1</v>
      </c>
      <c r="AC72" s="109">
        <v>4.0000000000000001E-3</v>
      </c>
      <c r="AD72" s="107">
        <v>-1</v>
      </c>
      <c r="AE72" s="109">
        <v>4.0000000000000001E-3</v>
      </c>
      <c r="AF72" s="122">
        <f t="shared" si="81"/>
        <v>-3</v>
      </c>
      <c r="AG72" s="123">
        <f t="shared" si="66"/>
        <v>1.3752659631156017E-3</v>
      </c>
      <c r="AH72" s="60">
        <f t="shared" si="80"/>
        <v>-13.013333333333334</v>
      </c>
      <c r="AI72" s="30">
        <f t="shared" si="67"/>
        <v>1.9011957594304084E-3</v>
      </c>
      <c r="AJ72" s="15"/>
      <c r="AK72" s="15"/>
      <c r="AL72" s="17"/>
    </row>
    <row r="73" spans="1:38" s="5" customFormat="1" collapsed="1">
      <c r="A73" s="83" t="s">
        <v>63</v>
      </c>
      <c r="B73" s="107"/>
      <c r="C73" s="108">
        <f t="shared" si="51"/>
        <v>0</v>
      </c>
      <c r="D73" s="107"/>
      <c r="E73" s="108">
        <f t="shared" si="52"/>
        <v>0</v>
      </c>
      <c r="F73" s="107"/>
      <c r="G73" s="108">
        <f t="shared" si="53"/>
        <v>0</v>
      </c>
      <c r="H73" s="107">
        <f t="shared" si="77"/>
        <v>0</v>
      </c>
      <c r="I73" s="108">
        <f t="shared" si="54"/>
        <v>0</v>
      </c>
      <c r="J73" s="107"/>
      <c r="K73" s="108">
        <f t="shared" si="55"/>
        <v>0</v>
      </c>
      <c r="L73" s="107"/>
      <c r="M73" s="108">
        <f t="shared" si="56"/>
        <v>0</v>
      </c>
      <c r="N73" s="107"/>
      <c r="O73" s="108">
        <f t="shared" si="57"/>
        <v>0</v>
      </c>
      <c r="P73" s="107">
        <f t="shared" si="78"/>
        <v>0</v>
      </c>
      <c r="Q73" s="108">
        <f t="shared" si="58"/>
        <v>0</v>
      </c>
      <c r="R73" s="107"/>
      <c r="S73" s="108">
        <f t="shared" si="59"/>
        <v>0</v>
      </c>
      <c r="T73" s="107"/>
      <c r="U73" s="108">
        <f t="shared" si="60"/>
        <v>0</v>
      </c>
      <c r="V73" s="107"/>
      <c r="W73" s="108">
        <f t="shared" si="61"/>
        <v>0</v>
      </c>
      <c r="X73" s="122">
        <f t="shared" si="79"/>
        <v>0</v>
      </c>
      <c r="Y73" s="123">
        <f t="shared" si="62"/>
        <v>0</v>
      </c>
      <c r="Z73" s="107"/>
      <c r="AA73" s="108">
        <f t="shared" si="63"/>
        <v>0</v>
      </c>
      <c r="AB73" s="107"/>
      <c r="AC73" s="108">
        <f t="shared" si="64"/>
        <v>0</v>
      </c>
      <c r="AD73" s="107"/>
      <c r="AE73" s="108">
        <f t="shared" si="65"/>
        <v>0</v>
      </c>
      <c r="AF73" s="122">
        <f t="shared" si="81"/>
        <v>0</v>
      </c>
      <c r="AG73" s="123">
        <f t="shared" si="66"/>
        <v>0</v>
      </c>
      <c r="AH73" s="60">
        <f t="shared" si="80"/>
        <v>0</v>
      </c>
      <c r="AI73" s="30">
        <f t="shared" si="67"/>
        <v>0</v>
      </c>
      <c r="AJ73" s="15"/>
      <c r="AK73" s="15"/>
      <c r="AL73" s="17"/>
    </row>
    <row r="74" spans="1:38" s="5" customFormat="1" collapsed="1">
      <c r="A74" s="83" t="s">
        <v>64</v>
      </c>
      <c r="B74" s="107"/>
      <c r="C74" s="108">
        <f t="shared" si="51"/>
        <v>0</v>
      </c>
      <c r="D74" s="107"/>
      <c r="E74" s="108">
        <f t="shared" si="52"/>
        <v>0</v>
      </c>
      <c r="F74" s="107"/>
      <c r="G74" s="108">
        <f t="shared" si="53"/>
        <v>0</v>
      </c>
      <c r="H74" s="107">
        <f t="shared" si="77"/>
        <v>0</v>
      </c>
      <c r="I74" s="108">
        <f t="shared" si="54"/>
        <v>0</v>
      </c>
      <c r="J74" s="107"/>
      <c r="K74" s="108">
        <f t="shared" si="55"/>
        <v>0</v>
      </c>
      <c r="L74" s="107"/>
      <c r="M74" s="108">
        <f t="shared" si="56"/>
        <v>0</v>
      </c>
      <c r="N74" s="107"/>
      <c r="O74" s="108">
        <f t="shared" si="57"/>
        <v>0</v>
      </c>
      <c r="P74" s="107">
        <f t="shared" si="78"/>
        <v>0</v>
      </c>
      <c r="Q74" s="108">
        <f t="shared" si="58"/>
        <v>0</v>
      </c>
      <c r="R74" s="107"/>
      <c r="S74" s="108">
        <f t="shared" si="59"/>
        <v>0</v>
      </c>
      <c r="T74" s="107"/>
      <c r="U74" s="108">
        <f t="shared" si="60"/>
        <v>0</v>
      </c>
      <c r="V74" s="107"/>
      <c r="W74" s="108">
        <f t="shared" si="61"/>
        <v>0</v>
      </c>
      <c r="X74" s="122">
        <f t="shared" si="79"/>
        <v>0</v>
      </c>
      <c r="Y74" s="123">
        <f t="shared" si="62"/>
        <v>0</v>
      </c>
      <c r="Z74" s="107"/>
      <c r="AA74" s="108">
        <f t="shared" si="63"/>
        <v>0</v>
      </c>
      <c r="AB74" s="107"/>
      <c r="AC74" s="108">
        <f t="shared" si="64"/>
        <v>0</v>
      </c>
      <c r="AD74" s="107"/>
      <c r="AE74" s="108">
        <f t="shared" si="65"/>
        <v>0</v>
      </c>
      <c r="AF74" s="122">
        <f t="shared" si="81"/>
        <v>0</v>
      </c>
      <c r="AG74" s="123">
        <f t="shared" si="66"/>
        <v>0</v>
      </c>
      <c r="AH74" s="60">
        <f t="shared" si="80"/>
        <v>0</v>
      </c>
      <c r="AI74" s="30">
        <f t="shared" si="67"/>
        <v>0</v>
      </c>
      <c r="AJ74" s="15"/>
      <c r="AK74" s="15"/>
      <c r="AL74" s="17"/>
    </row>
    <row r="75" spans="1:38" s="5" customFormat="1" collapsed="1">
      <c r="A75" s="83" t="s">
        <v>74</v>
      </c>
      <c r="B75" s="107">
        <v>-5</v>
      </c>
      <c r="C75" s="108">
        <f t="shared" si="51"/>
        <v>9.9574468085106369E-3</v>
      </c>
      <c r="D75" s="107">
        <v>-5</v>
      </c>
      <c r="E75" s="108">
        <f t="shared" si="52"/>
        <v>8.3333333333333332E-3</v>
      </c>
      <c r="F75" s="107">
        <v>-5</v>
      </c>
      <c r="G75" s="108">
        <f t="shared" si="53"/>
        <v>1.0833333333333334E-2</v>
      </c>
      <c r="H75" s="107">
        <f t="shared" si="77"/>
        <v>-15</v>
      </c>
      <c r="I75" s="108">
        <f t="shared" si="54"/>
        <v>9.4122063713396962E-3</v>
      </c>
      <c r="J75" s="107">
        <v>-5</v>
      </c>
      <c r="K75" s="108">
        <f t="shared" si="55"/>
        <v>9.3637454981992784E-3</v>
      </c>
      <c r="L75" s="107">
        <v>-5</v>
      </c>
      <c r="M75" s="108">
        <f t="shared" si="56"/>
        <v>9.1764705882352929E-3</v>
      </c>
      <c r="N75" s="107">
        <v>-5</v>
      </c>
      <c r="O75" s="108">
        <f t="shared" si="57"/>
        <v>8.6538461538461526E-3</v>
      </c>
      <c r="P75" s="107">
        <f t="shared" si="78"/>
        <v>-15</v>
      </c>
      <c r="Q75" s="108">
        <f t="shared" si="58"/>
        <v>9.0545595253450264E-3</v>
      </c>
      <c r="R75" s="107">
        <v>-5</v>
      </c>
      <c r="S75" s="108">
        <f t="shared" si="59"/>
        <v>1.1561264822134387E-2</v>
      </c>
      <c r="T75" s="107">
        <v>-5</v>
      </c>
      <c r="U75" s="108">
        <f t="shared" si="60"/>
        <v>1.1304347826086957E-2</v>
      </c>
      <c r="V75" s="107">
        <v>-5</v>
      </c>
      <c r="W75" s="108">
        <f t="shared" si="61"/>
        <v>9.3749999999999997E-3</v>
      </c>
      <c r="X75" s="122">
        <f t="shared" si="79"/>
        <v>-15</v>
      </c>
      <c r="Y75" s="123">
        <f t="shared" si="62"/>
        <v>1.0652503793626707E-2</v>
      </c>
      <c r="Z75" s="107">
        <v>-5</v>
      </c>
      <c r="AA75" s="108">
        <f t="shared" si="63"/>
        <v>9.0890446714892992E-3</v>
      </c>
      <c r="AB75" s="107">
        <v>-5</v>
      </c>
      <c r="AC75" s="108">
        <f t="shared" si="64"/>
        <v>8.4895803099785186E-3</v>
      </c>
      <c r="AD75" s="107">
        <v>-5</v>
      </c>
      <c r="AE75" s="108">
        <f t="shared" si="65"/>
        <v>5.3976668792516998E-3</v>
      </c>
      <c r="AF75" s="122">
        <f t="shared" si="81"/>
        <v>-15</v>
      </c>
      <c r="AG75" s="123">
        <f t="shared" si="66"/>
        <v>6.8763298155780084E-3</v>
      </c>
      <c r="AH75" s="60">
        <f t="shared" si="80"/>
        <v>-60</v>
      </c>
      <c r="AI75" s="30">
        <f t="shared" si="67"/>
        <v>8.7657591367180723E-3</v>
      </c>
      <c r="AJ75" s="15"/>
      <c r="AK75" s="15"/>
      <c r="AL75" s="17"/>
    </row>
    <row r="76" spans="1:38" s="5" customFormat="1" collapsed="1">
      <c r="A76" s="83" t="s">
        <v>65</v>
      </c>
      <c r="B76" s="107">
        <v>-30</v>
      </c>
      <c r="C76" s="108">
        <f t="shared" si="51"/>
        <v>5.9744680851063825E-2</v>
      </c>
      <c r="D76" s="107">
        <v>-30</v>
      </c>
      <c r="E76" s="108">
        <f t="shared" si="52"/>
        <v>0.05</v>
      </c>
      <c r="F76" s="107">
        <v>-30</v>
      </c>
      <c r="G76" s="108">
        <f t="shared" si="53"/>
        <v>6.5000000000000002E-2</v>
      </c>
      <c r="H76" s="107">
        <f>B76+D76+F76</f>
        <v>-90</v>
      </c>
      <c r="I76" s="108">
        <f t="shared" si="54"/>
        <v>5.6473238228038181E-2</v>
      </c>
      <c r="J76" s="107">
        <v>-10</v>
      </c>
      <c r="K76" s="108">
        <f t="shared" si="55"/>
        <v>1.8727490996398557E-2</v>
      </c>
      <c r="L76" s="107">
        <v>-10</v>
      </c>
      <c r="M76" s="108">
        <f t="shared" si="56"/>
        <v>1.8352941176470586E-2</v>
      </c>
      <c r="N76" s="107">
        <v>-10</v>
      </c>
      <c r="O76" s="108">
        <f t="shared" si="57"/>
        <v>1.7307692307692305E-2</v>
      </c>
      <c r="P76" s="107">
        <f>J76+L76+N76</f>
        <v>-30</v>
      </c>
      <c r="Q76" s="108">
        <f t="shared" si="58"/>
        <v>1.8109119050690053E-2</v>
      </c>
      <c r="R76" s="107">
        <v>-15</v>
      </c>
      <c r="S76" s="108">
        <f t="shared" si="59"/>
        <v>3.4683794466403163E-2</v>
      </c>
      <c r="T76" s="107">
        <v>-15</v>
      </c>
      <c r="U76" s="108">
        <f t="shared" si="60"/>
        <v>3.3913043478260865E-2</v>
      </c>
      <c r="V76" s="107">
        <v>-30</v>
      </c>
      <c r="W76" s="108">
        <f t="shared" si="61"/>
        <v>5.6249999999999994E-2</v>
      </c>
      <c r="X76" s="122">
        <f>R76+T76+V76</f>
        <v>-60</v>
      </c>
      <c r="Y76" s="123">
        <f t="shared" si="62"/>
        <v>4.2610015174506827E-2</v>
      </c>
      <c r="Z76" s="107">
        <v>-30</v>
      </c>
      <c r="AA76" s="108">
        <f t="shared" si="63"/>
        <v>5.4534268028935795E-2</v>
      </c>
      <c r="AB76" s="107">
        <v>-60</v>
      </c>
      <c r="AC76" s="108">
        <f t="shared" si="64"/>
        <v>0.10187496371974222</v>
      </c>
      <c r="AD76" s="107">
        <v>-30</v>
      </c>
      <c r="AE76" s="108">
        <f t="shared" si="65"/>
        <v>3.2386001275510196E-2</v>
      </c>
      <c r="AF76" s="122">
        <f>Z76+AB76+AD76</f>
        <v>-120</v>
      </c>
      <c r="AG76" s="123">
        <f t="shared" si="66"/>
        <v>5.5010638524624067E-2</v>
      </c>
      <c r="AH76" s="60">
        <f>H76+P76+X76+AF76</f>
        <v>-300</v>
      </c>
      <c r="AI76" s="30">
        <f t="shared" si="67"/>
        <v>4.3828795683590355E-2</v>
      </c>
      <c r="AJ76" s="15"/>
      <c r="AK76" s="15"/>
      <c r="AL76" s="17"/>
    </row>
    <row r="77" spans="1:38">
      <c r="A77" s="43" t="s">
        <v>66</v>
      </c>
      <c r="B77" s="40">
        <f>B5+B23</f>
        <v>-25.293122393162321</v>
      </c>
      <c r="C77" s="47">
        <f t="shared" si="51"/>
        <v>5.0370984170212615E-2</v>
      </c>
      <c r="D77" s="40">
        <f>D5+D23</f>
        <v>35.332679999999982</v>
      </c>
      <c r="E77" s="47">
        <f t="shared" si="52"/>
        <v>5.8887799999999969E-2</v>
      </c>
      <c r="F77" s="40">
        <f>F5+F23</f>
        <v>-66.04345692307686</v>
      </c>
      <c r="G77" s="47">
        <f t="shared" si="53"/>
        <v>0.14309415666666653</v>
      </c>
      <c r="H77" s="40">
        <f>H5+H23</f>
        <v>-26.003899316239313</v>
      </c>
      <c r="I77" s="47">
        <f t="shared" si="54"/>
        <v>1.6316937788265574E-2</v>
      </c>
      <c r="J77" s="40">
        <f>J5+J23</f>
        <v>9.0316179487180079</v>
      </c>
      <c r="K77" s="47">
        <f t="shared" si="55"/>
        <v>1.6913954381752812E-2</v>
      </c>
      <c r="L77" s="40">
        <f>L5+L23</f>
        <v>16.88997974358972</v>
      </c>
      <c r="M77" s="47">
        <f t="shared" si="56"/>
        <v>3.0998080470588191E-2</v>
      </c>
      <c r="N77" s="40">
        <f>N5+N23</f>
        <v>41.396578888888939</v>
      </c>
      <c r="O77" s="47">
        <f t="shared" si="57"/>
        <v>7.1647925000000084E-2</v>
      </c>
      <c r="P77" s="40">
        <f>P5+P23</f>
        <v>67.318176581196667</v>
      </c>
      <c r="Q77" s="47">
        <f t="shared" si="58"/>
        <v>4.0635762466142186E-2</v>
      </c>
      <c r="R77" s="40">
        <f>R5+R23</f>
        <v>-71.556918376068381</v>
      </c>
      <c r="S77" s="47">
        <f t="shared" si="59"/>
        <v>0.1654576966403162</v>
      </c>
      <c r="T77" s="40">
        <f>T5+T23</f>
        <v>-153.2098815384615</v>
      </c>
      <c r="U77" s="47">
        <f t="shared" si="60"/>
        <v>0.34638755826086948</v>
      </c>
      <c r="V77" s="40">
        <f>V5+V23</f>
        <v>-64.64104999999995</v>
      </c>
      <c r="W77" s="47">
        <f t="shared" si="61"/>
        <v>0.1212019687499999</v>
      </c>
      <c r="X77" s="129">
        <f>X5+X23</f>
        <v>-289.40784991453006</v>
      </c>
      <c r="Y77" s="130">
        <f t="shared" si="62"/>
        <v>0.20552788127465865</v>
      </c>
      <c r="Z77" s="40">
        <f>Z5+Z23</f>
        <v>-15.282938615384637</v>
      </c>
      <c r="AA77" s="47">
        <f t="shared" si="63"/>
        <v>2.7781462357371955E-2</v>
      </c>
      <c r="AB77" s="40">
        <f>AB5+AB23</f>
        <v>-7.9971627521365463</v>
      </c>
      <c r="AC77" s="47">
        <f t="shared" si="64"/>
        <v>1.3578511087246408E-2</v>
      </c>
      <c r="AD77" s="40">
        <f>AD5+AD23</f>
        <v>272.10722177230787</v>
      </c>
      <c r="AE77" s="47">
        <f t="shared" si="65"/>
        <v>0.29374882771311661</v>
      </c>
      <c r="AF77" s="129">
        <f>AF5+AF23</f>
        <v>361.82712040478646</v>
      </c>
      <c r="AG77" s="130">
        <f t="shared" si="66"/>
        <v>0.16586950774161116</v>
      </c>
      <c r="AH77" s="138">
        <f>AH5+AH23</f>
        <v>118.73354775521329</v>
      </c>
      <c r="AI77" s="139">
        <f t="shared" si="67"/>
        <v>1.7346494684503541E-2</v>
      </c>
      <c r="AJ77" s="15"/>
      <c r="AK77" s="15"/>
    </row>
    <row r="78" spans="1:38">
      <c r="A78" s="44" t="s">
        <v>11</v>
      </c>
      <c r="B78" s="41">
        <f>B77-B73</f>
        <v>-25.293122393162321</v>
      </c>
      <c r="C78" s="48">
        <f t="shared" si="51"/>
        <v>5.0370984170212615E-2</v>
      </c>
      <c r="D78" s="41">
        <f>D77-D73</f>
        <v>35.332679999999982</v>
      </c>
      <c r="E78" s="48">
        <f t="shared" si="52"/>
        <v>5.8887799999999969E-2</v>
      </c>
      <c r="F78" s="41">
        <f>F77-F73</f>
        <v>-66.04345692307686</v>
      </c>
      <c r="G78" s="48">
        <f t="shared" si="53"/>
        <v>0.14309415666666653</v>
      </c>
      <c r="H78" s="41">
        <f>H77-H73</f>
        <v>-26.003899316239313</v>
      </c>
      <c r="I78" s="48">
        <f t="shared" si="54"/>
        <v>1.6316937788265574E-2</v>
      </c>
      <c r="J78" s="41">
        <f>J77-J73</f>
        <v>9.0316179487180079</v>
      </c>
      <c r="K78" s="48">
        <f t="shared" si="55"/>
        <v>1.6913954381752812E-2</v>
      </c>
      <c r="L78" s="41">
        <f>L77-L73</f>
        <v>16.88997974358972</v>
      </c>
      <c r="M78" s="48">
        <f t="shared" si="56"/>
        <v>3.0998080470588191E-2</v>
      </c>
      <c r="N78" s="41">
        <f>N77-N73</f>
        <v>41.396578888888939</v>
      </c>
      <c r="O78" s="48">
        <f t="shared" si="57"/>
        <v>7.1647925000000084E-2</v>
      </c>
      <c r="P78" s="41">
        <f>P77-P73</f>
        <v>67.318176581196667</v>
      </c>
      <c r="Q78" s="48">
        <f t="shared" si="58"/>
        <v>4.0635762466142186E-2</v>
      </c>
      <c r="R78" s="41">
        <f>R77-R73</f>
        <v>-71.556918376068381</v>
      </c>
      <c r="S78" s="48">
        <f t="shared" si="59"/>
        <v>0.1654576966403162</v>
      </c>
      <c r="T78" s="41">
        <f>T77-T73</f>
        <v>-153.2098815384615</v>
      </c>
      <c r="U78" s="48">
        <f t="shared" si="60"/>
        <v>0.34638755826086948</v>
      </c>
      <c r="V78" s="41">
        <f>V77-V73</f>
        <v>-64.64104999999995</v>
      </c>
      <c r="W78" s="48">
        <f t="shared" si="61"/>
        <v>0.1212019687499999</v>
      </c>
      <c r="X78" s="131">
        <f>X77-X73</f>
        <v>-289.40784991453006</v>
      </c>
      <c r="Y78" s="132">
        <f t="shared" si="62"/>
        <v>0.20552788127465865</v>
      </c>
      <c r="Z78" s="41">
        <f>Z77-Z73</f>
        <v>-15.282938615384637</v>
      </c>
      <c r="AA78" s="48">
        <f t="shared" si="63"/>
        <v>2.7781462357371955E-2</v>
      </c>
      <c r="AB78" s="41">
        <f>AB77-AB73</f>
        <v>-7.9971627521365463</v>
      </c>
      <c r="AC78" s="48">
        <f t="shared" si="64"/>
        <v>1.3578511087246408E-2</v>
      </c>
      <c r="AD78" s="41">
        <f>AD77-AD73</f>
        <v>272.10722177230787</v>
      </c>
      <c r="AE78" s="48">
        <f t="shared" si="65"/>
        <v>0.29374882771311661</v>
      </c>
      <c r="AF78" s="131">
        <f>AF77-AF73</f>
        <v>361.82712040478646</v>
      </c>
      <c r="AG78" s="132">
        <f t="shared" si="66"/>
        <v>0.16586950774161116</v>
      </c>
      <c r="AH78" s="56">
        <f>AH77-AH73</f>
        <v>118.73354775521329</v>
      </c>
      <c r="AI78" s="140">
        <f t="shared" si="67"/>
        <v>1.7346494684503541E-2</v>
      </c>
      <c r="AJ78" s="15"/>
      <c r="AK78" s="15"/>
    </row>
    <row r="79" spans="1:38">
      <c r="A79" s="45" t="s">
        <v>67</v>
      </c>
      <c r="B79" s="42">
        <f>B6+B13+B25+B34+(B35-B37-B39-B41-B42)+B46+B51+B52+B61+B65+B69+B76</f>
        <v>46.706877606837622</v>
      </c>
      <c r="C79" s="49">
        <f t="shared" si="51"/>
        <v>9.3016249872340445E-2</v>
      </c>
      <c r="D79" s="42">
        <f>D6+D13+D25+D34+(D35-D37-D39-D41-D42)+D46+D51+D52+D61+D65+D69+D76</f>
        <v>107.33267999999998</v>
      </c>
      <c r="E79" s="49">
        <f t="shared" si="52"/>
        <v>0.17888779999999996</v>
      </c>
      <c r="F79" s="42">
        <f>F6+F13+F25+F34+(F35-F37-F39-F41-F42)+F46+F51+F52+F61+F65+F69+F76</f>
        <v>5.9565430769230829</v>
      </c>
      <c r="G79" s="49">
        <f t="shared" si="53"/>
        <v>1.2905843333333345E-2</v>
      </c>
      <c r="H79" s="42">
        <f>H6+H13+H25+H34+(H35-H37-H39-H41-H42)+H46+H51+H52+H61+H65+H69+H76</f>
        <v>189.99610068376069</v>
      </c>
      <c r="I79" s="49">
        <f t="shared" si="54"/>
        <v>0.11921883395902605</v>
      </c>
      <c r="J79" s="42">
        <f>J6+J13+J25+J34+(J35-J37-J39-J41-J42)+J46+J51+J52+J61+J65+J69+J76</f>
        <v>81.031617948718008</v>
      </c>
      <c r="K79" s="49">
        <f t="shared" si="55"/>
        <v>0.15175188955582244</v>
      </c>
      <c r="L79" s="42">
        <f>L6+L13+L25+L34+(L35-L37-L39-L41-L42)+L46+L51+L52+L61+L65+L69+L76</f>
        <v>88.889979743589777</v>
      </c>
      <c r="M79" s="49">
        <f t="shared" si="56"/>
        <v>0.16313925694117651</v>
      </c>
      <c r="N79" s="42">
        <f>N6+N13+N25+N34+(N35-N37-N39-N41-N42)+N46+N51+N52+N61+N65+N69+N76</f>
        <v>113.39657888888894</v>
      </c>
      <c r="O79" s="49">
        <f t="shared" si="57"/>
        <v>0.19626330961538468</v>
      </c>
      <c r="P79" s="42">
        <f>P6+P13+P25+P34+(P35-P37-P39-P41-P42)+P46+P51+P52+P61+P65+P69+P76</f>
        <v>283.31817658119689</v>
      </c>
      <c r="Q79" s="49">
        <f t="shared" si="58"/>
        <v>0.1710214196311107</v>
      </c>
      <c r="R79" s="42">
        <f>R6+R13+R25+R34+(R35-R37-R39-R41-R42)+R46+R51+R52+R61+R65+R69+R76</f>
        <v>0.44308162393161865</v>
      </c>
      <c r="S79" s="49">
        <f t="shared" si="59"/>
        <v>1.0245167984189601E-3</v>
      </c>
      <c r="T79" s="42">
        <f>T6+T13+T25+T34+(T35-T37-T39-T41-T42)+T46+T51+T52+T61+T65+T69+T76</f>
        <v>-9.1080353846153912</v>
      </c>
      <c r="U79" s="49">
        <f t="shared" si="60"/>
        <v>2.0592080000000013E-2</v>
      </c>
      <c r="V79" s="42">
        <f>V6+V13+V25+V34+(V35-V37-V39-V41-V42)+V46+V51+V52+V61+V65+V69+V76</f>
        <v>8.3722833333333568</v>
      </c>
      <c r="W79" s="49">
        <f t="shared" si="61"/>
        <v>1.5698031250000043E-2</v>
      </c>
      <c r="X79" s="133">
        <f>X6+X13+X25+X34+(X35-X37-X39-X41-X42)+X46+X51+X52+X61+X65+X69+X76</f>
        <v>-0.29267042735047255</v>
      </c>
      <c r="Y79" s="134">
        <f t="shared" si="62"/>
        <v>2.0784485584221722E-4</v>
      </c>
      <c r="Z79" s="42">
        <f>Z6+Z13+Z25+Z34+(Z35-Z37-Z39-Z41-Z42)+Z46+Z51+Z52+Z61+Z65+Z69+Z76</f>
        <v>55.217061384615363</v>
      </c>
      <c r="AA79" s="49">
        <f t="shared" si="63"/>
        <v>0.10037406751062716</v>
      </c>
      <c r="AB79" s="42">
        <f>AB6+AB13+AB25+AB34+(AB35-AB37-AB39-AB41-AB42)+AB46+AB51+AB52+AB61+AB65+AB69+AB76</f>
        <v>62.502837247863454</v>
      </c>
      <c r="AC79" s="49">
        <f t="shared" si="64"/>
        <v>0.10612457128345069</v>
      </c>
      <c r="AD79" s="42">
        <f>AD6+AD13+AD25+AD34+(AD35-AD37-AD39-AD41-AD42)+AD46+AD51+AD52+AD61+AD65+AD69+AD76</f>
        <v>342.60722177230787</v>
      </c>
      <c r="AE79" s="49">
        <f t="shared" si="65"/>
        <v>0.36985593071056561</v>
      </c>
      <c r="AF79" s="133">
        <f>AF6+AF13+AF25+AF34+(AF35-AF37-AF39-AF41-AF42)+AF46+AF51+AF52+AF61+AF65+AF69+AF76</f>
        <v>576.32712040478646</v>
      </c>
      <c r="AG79" s="134">
        <f t="shared" si="66"/>
        <v>0.26420102410437668</v>
      </c>
      <c r="AH79" s="141">
        <f>AH6+AH13+AH25+AH34+(AH35-AH37-AH39-AH41-AH42)+AH46+AH51+AH52+AH61+AH65+AH69+AH76</f>
        <v>1054.3487272423929</v>
      </c>
      <c r="AI79" s="142">
        <f t="shared" si="67"/>
        <v>0.15403611648520127</v>
      </c>
      <c r="AJ79" s="15"/>
      <c r="AK79" s="15"/>
    </row>
    <row r="80" spans="1:38" s="5" customFormat="1">
      <c r="A80" s="19"/>
      <c r="B80" s="20"/>
      <c r="C80" s="21"/>
      <c r="D80" s="20"/>
      <c r="E80" s="21"/>
      <c r="F80" s="20"/>
      <c r="G80" s="21"/>
      <c r="H80" s="26"/>
      <c r="I80" s="27"/>
      <c r="J80" s="20"/>
      <c r="K80" s="21"/>
      <c r="L80" s="20"/>
      <c r="M80" s="21"/>
      <c r="N80" s="20"/>
      <c r="O80" s="21"/>
      <c r="P80" s="26"/>
      <c r="Q80" s="27"/>
      <c r="R80" s="20"/>
      <c r="S80" s="21"/>
      <c r="T80" s="20"/>
      <c r="U80" s="21"/>
      <c r="V80" s="20"/>
      <c r="W80" s="21"/>
      <c r="X80" s="26"/>
      <c r="Y80" s="27"/>
      <c r="Z80" s="20"/>
      <c r="AA80" s="21"/>
      <c r="AB80" s="20"/>
      <c r="AC80" s="21"/>
      <c r="AD80" s="20"/>
      <c r="AE80" s="21"/>
      <c r="AF80" s="26"/>
      <c r="AG80" s="27"/>
      <c r="AH80" s="61"/>
      <c r="AI80" s="51"/>
      <c r="AJ80" s="15"/>
      <c r="AK80" s="15"/>
      <c r="AL80" s="4"/>
    </row>
    <row r="81" spans="1:37">
      <c r="A81" s="6" t="s">
        <v>97</v>
      </c>
      <c r="B81" s="7"/>
      <c r="C81" s="8"/>
      <c r="D81" s="7"/>
      <c r="E81" s="8"/>
      <c r="F81" s="7"/>
      <c r="G81" s="8"/>
      <c r="H81" s="64"/>
      <c r="I81" s="65"/>
      <c r="J81" s="7"/>
      <c r="K81" s="8"/>
      <c r="L81" s="7"/>
      <c r="M81" s="8"/>
      <c r="N81" s="7"/>
      <c r="O81" s="8"/>
      <c r="P81" s="64"/>
      <c r="Q81" s="65"/>
      <c r="R81" s="7"/>
      <c r="S81" s="8"/>
      <c r="T81" s="7"/>
      <c r="U81" s="8"/>
      <c r="V81" s="7"/>
      <c r="W81" s="8"/>
      <c r="X81" s="64"/>
      <c r="Y81" s="65"/>
      <c r="Z81" s="7"/>
      <c r="AA81" s="8"/>
      <c r="AB81" s="7"/>
      <c r="AC81" s="8"/>
      <c r="AD81" s="7"/>
      <c r="AE81" s="8"/>
      <c r="AF81" s="64"/>
      <c r="AG81" s="65"/>
      <c r="AH81" s="62"/>
      <c r="AI81" s="50"/>
      <c r="AJ81" s="15"/>
      <c r="AK81" s="15"/>
    </row>
    <row r="82" spans="1:37">
      <c r="A82" s="9" t="s">
        <v>75</v>
      </c>
      <c r="B82" s="10">
        <v>210</v>
      </c>
      <c r="C82" s="11"/>
      <c r="D82" s="10">
        <v>210</v>
      </c>
      <c r="E82" s="10"/>
      <c r="F82" s="10">
        <v>210</v>
      </c>
      <c r="G82" s="11"/>
      <c r="H82" s="66">
        <f>AVERAGE(B82,D82,F82)</f>
        <v>210</v>
      </c>
      <c r="I82" s="67"/>
      <c r="J82" s="10">
        <v>210</v>
      </c>
      <c r="K82" s="10"/>
      <c r="L82" s="10">
        <v>210</v>
      </c>
      <c r="M82" s="10"/>
      <c r="N82" s="10">
        <v>210</v>
      </c>
      <c r="O82" s="11"/>
      <c r="P82" s="66">
        <f>AVERAGE(J82,L82,N82)</f>
        <v>210</v>
      </c>
      <c r="Q82" s="67"/>
      <c r="R82" s="10">
        <v>210</v>
      </c>
      <c r="S82" s="10"/>
      <c r="T82" s="10">
        <v>210</v>
      </c>
      <c r="U82" s="10"/>
      <c r="V82" s="10">
        <v>210</v>
      </c>
      <c r="W82" s="11"/>
      <c r="X82" s="66">
        <f>AVERAGE(R82,T82,V82)</f>
        <v>210</v>
      </c>
      <c r="Y82" s="67"/>
      <c r="Z82" s="10">
        <v>210</v>
      </c>
      <c r="AA82" s="10"/>
      <c r="AB82" s="10">
        <f>Z82</f>
        <v>210</v>
      </c>
      <c r="AC82" s="10"/>
      <c r="AD82" s="10">
        <f>AB82</f>
        <v>210</v>
      </c>
      <c r="AE82" s="11"/>
      <c r="AF82" s="66">
        <f>AVERAGE(Z82,AB82,AD82)</f>
        <v>210</v>
      </c>
      <c r="AG82" s="67"/>
      <c r="AH82" s="63">
        <f>AVERAGE(H82,P82,X82,AF82)</f>
        <v>210</v>
      </c>
      <c r="AI82" s="36"/>
      <c r="AJ82" s="15"/>
      <c r="AK82" s="15"/>
    </row>
    <row r="83" spans="1:37">
      <c r="A83" s="9" t="s">
        <v>76</v>
      </c>
      <c r="B83" s="10">
        <v>120</v>
      </c>
      <c r="C83" s="11"/>
      <c r="D83" s="10">
        <v>120</v>
      </c>
      <c r="E83" s="10"/>
      <c r="F83" s="10">
        <v>120</v>
      </c>
      <c r="G83" s="11"/>
      <c r="H83" s="66">
        <f>AVERAGE(B83,D83,F83)</f>
        <v>120</v>
      </c>
      <c r="I83" s="67"/>
      <c r="J83" s="10">
        <v>120</v>
      </c>
      <c r="K83" s="10"/>
      <c r="L83" s="10">
        <v>120</v>
      </c>
      <c r="M83" s="10"/>
      <c r="N83" s="10">
        <v>120</v>
      </c>
      <c r="O83" s="11"/>
      <c r="P83" s="66">
        <f>AVERAGE(J83,L83,N83)</f>
        <v>120</v>
      </c>
      <c r="Q83" s="67"/>
      <c r="R83" s="10">
        <v>120</v>
      </c>
      <c r="S83" s="10"/>
      <c r="T83" s="10">
        <v>120</v>
      </c>
      <c r="U83" s="10"/>
      <c r="V83" s="10">
        <v>120</v>
      </c>
      <c r="W83" s="11"/>
      <c r="X83" s="66">
        <f>AVERAGE(R83,T83,V83)</f>
        <v>120</v>
      </c>
      <c r="Y83" s="67"/>
      <c r="Z83" s="10">
        <v>120</v>
      </c>
      <c r="AA83" s="10"/>
      <c r="AB83" s="10">
        <f>Z83</f>
        <v>120</v>
      </c>
      <c r="AC83" s="10"/>
      <c r="AD83" s="10">
        <v>120</v>
      </c>
      <c r="AE83" s="11"/>
      <c r="AF83" s="66">
        <f>AVERAGE(Z83,AB83,AD83)</f>
        <v>120</v>
      </c>
      <c r="AG83" s="67"/>
      <c r="AH83" s="63">
        <f>AVERAGE(H83,P83,X83,AF83)</f>
        <v>120</v>
      </c>
      <c r="AI83" s="36"/>
      <c r="AJ83" s="15"/>
      <c r="AK83" s="15"/>
    </row>
    <row r="84" spans="1:37">
      <c r="A84" s="9" t="s">
        <v>77</v>
      </c>
      <c r="B84" s="10">
        <v>60</v>
      </c>
      <c r="C84" s="11"/>
      <c r="D84" s="10">
        <v>60</v>
      </c>
      <c r="E84" s="10"/>
      <c r="F84" s="10">
        <v>60</v>
      </c>
      <c r="G84" s="11"/>
      <c r="H84" s="66">
        <f>AVERAGE(B84,D84,F84)</f>
        <v>60</v>
      </c>
      <c r="I84" s="67"/>
      <c r="J84" s="10">
        <v>60</v>
      </c>
      <c r="K84" s="10"/>
      <c r="L84" s="10">
        <v>60</v>
      </c>
      <c r="M84" s="10"/>
      <c r="N84" s="10">
        <v>60</v>
      </c>
      <c r="O84" s="11"/>
      <c r="P84" s="66">
        <f>AVERAGE(J84,L84,N84)</f>
        <v>60</v>
      </c>
      <c r="Q84" s="67"/>
      <c r="R84" s="10">
        <v>60</v>
      </c>
      <c r="S84" s="10"/>
      <c r="T84" s="10">
        <v>60</v>
      </c>
      <c r="U84" s="10"/>
      <c r="V84" s="10">
        <v>60</v>
      </c>
      <c r="W84" s="11"/>
      <c r="X84" s="66">
        <f>AVERAGE(R84,T84,V84)</f>
        <v>60</v>
      </c>
      <c r="Y84" s="67"/>
      <c r="Z84" s="10">
        <v>60</v>
      </c>
      <c r="AA84" s="10"/>
      <c r="AB84" s="10">
        <f>Z84</f>
        <v>60</v>
      </c>
      <c r="AC84" s="10"/>
      <c r="AD84" s="10">
        <f>AB84</f>
        <v>60</v>
      </c>
      <c r="AE84" s="11"/>
      <c r="AF84" s="66">
        <f>AVERAGE(Z84,AB84,AD84)</f>
        <v>60</v>
      </c>
      <c r="AG84" s="67"/>
      <c r="AH84" s="63">
        <f>AVERAGE(H84,P84,X84,AF84)</f>
        <v>60</v>
      </c>
      <c r="AI84" s="36"/>
      <c r="AJ84" s="15"/>
      <c r="AK84" s="15"/>
    </row>
    <row r="85" spans="1:37">
      <c r="A85" s="9" t="s">
        <v>78</v>
      </c>
      <c r="B85" s="10">
        <f>+B96*B92/1000</f>
        <v>587.5</v>
      </c>
      <c r="C85" s="11"/>
      <c r="D85" s="10">
        <f>+D96*D92/1000</f>
        <v>702</v>
      </c>
      <c r="E85" s="11"/>
      <c r="F85" s="10">
        <f>+F96*F92/1000</f>
        <v>540</v>
      </c>
      <c r="G85" s="11"/>
      <c r="H85" s="66">
        <f>B85+D85+F85</f>
        <v>1829.5</v>
      </c>
      <c r="I85" s="67"/>
      <c r="J85" s="10">
        <f>+J96*J92/1000</f>
        <v>624.75</v>
      </c>
      <c r="K85" s="11"/>
      <c r="L85" s="10">
        <f>+L96*L92/1000</f>
        <v>637.5</v>
      </c>
      <c r="M85" s="11"/>
      <c r="N85" s="10">
        <f>+N96*N92/1000</f>
        <v>676</v>
      </c>
      <c r="O85" s="11"/>
      <c r="P85" s="66">
        <f>J85+L85+N85</f>
        <v>1938.25</v>
      </c>
      <c r="Q85" s="67"/>
      <c r="R85" s="10">
        <f>+R96*R92/1000</f>
        <v>506</v>
      </c>
      <c r="S85" s="11"/>
      <c r="T85" s="10">
        <f>+T96*T92/1000</f>
        <v>517.5</v>
      </c>
      <c r="U85" s="11"/>
      <c r="V85" s="10">
        <f>+V96*V92/1000</f>
        <v>624</v>
      </c>
      <c r="W85" s="11"/>
      <c r="X85" s="66">
        <f>R85+T85+V85</f>
        <v>1647.5</v>
      </c>
      <c r="Y85" s="67"/>
      <c r="Z85" s="10">
        <f>+Z96*Z92/1000</f>
        <v>643.63199999999995</v>
      </c>
      <c r="AA85" s="11"/>
      <c r="AB85" s="10">
        <f>+AB96*AB92/1000</f>
        <v>689.08000000000027</v>
      </c>
      <c r="AC85" s="11"/>
      <c r="AD85" s="10">
        <f>+AD96*AD92/1000</f>
        <v>1083.8016000000002</v>
      </c>
      <c r="AE85" s="11"/>
      <c r="AF85" s="66">
        <f>Z85+AB85+AD85</f>
        <v>2416.5136000000002</v>
      </c>
      <c r="AG85" s="67"/>
      <c r="AH85" s="63">
        <f>H85+P85+X85+AF85</f>
        <v>7831.7636000000002</v>
      </c>
      <c r="AI85" s="36"/>
    </row>
    <row r="86" spans="1:37">
      <c r="A86" s="9" t="s">
        <v>79</v>
      </c>
      <c r="B86" s="10">
        <f>+B87*2.15</f>
        <v>5375</v>
      </c>
      <c r="C86" s="11"/>
      <c r="D86" s="10">
        <f>+D87*2.15</f>
        <v>5590</v>
      </c>
      <c r="E86" s="11"/>
      <c r="F86" s="10">
        <f>+F87*2.15</f>
        <v>5160</v>
      </c>
      <c r="G86" s="11"/>
      <c r="H86" s="66">
        <f>B86+D86+F86</f>
        <v>16125</v>
      </c>
      <c r="I86" s="67"/>
      <c r="J86" s="10">
        <f>+J87*2.15</f>
        <v>5482.5</v>
      </c>
      <c r="K86" s="11"/>
      <c r="L86" s="10">
        <f>+L87*2.15</f>
        <v>5482.5</v>
      </c>
      <c r="M86" s="11"/>
      <c r="N86" s="10">
        <f>+N87*2.15</f>
        <v>5590</v>
      </c>
      <c r="O86" s="11"/>
      <c r="P86" s="66">
        <f>J86+L86+N86</f>
        <v>16555</v>
      </c>
      <c r="Q86" s="67"/>
      <c r="R86" s="10">
        <f>+R87*2.15</f>
        <v>4945</v>
      </c>
      <c r="S86" s="11"/>
      <c r="T86" s="10">
        <f>+T87*2.15</f>
        <v>4945</v>
      </c>
      <c r="U86" s="11"/>
      <c r="V86" s="10">
        <f>+V87*2.15</f>
        <v>5590</v>
      </c>
      <c r="W86" s="11"/>
      <c r="X86" s="66">
        <f>R86+T86+V86</f>
        <v>15480</v>
      </c>
      <c r="Y86" s="67"/>
      <c r="Z86" s="10">
        <f>+Z87*2.15</f>
        <v>5676</v>
      </c>
      <c r="AA86" s="11"/>
      <c r="AB86" s="10">
        <f>+AB87*2.15</f>
        <v>6020.0000000000009</v>
      </c>
      <c r="AC86" s="11"/>
      <c r="AD86" s="10">
        <f>+AD87*2.15</f>
        <v>6742.4000000000005</v>
      </c>
      <c r="AE86" s="11"/>
      <c r="AF86" s="66">
        <f>Z86+AB86+AD86</f>
        <v>18438.400000000001</v>
      </c>
      <c r="AG86" s="67"/>
      <c r="AH86" s="63">
        <f>H86+P86+X86+AF86</f>
        <v>66598.399999999994</v>
      </c>
      <c r="AI86" s="36"/>
    </row>
    <row r="87" spans="1:37">
      <c r="A87" s="9" t="s">
        <v>80</v>
      </c>
      <c r="B87" s="10">
        <f>+B92</f>
        <v>2500</v>
      </c>
      <c r="C87" s="11"/>
      <c r="D87" s="10">
        <f>+D92</f>
        <v>2600</v>
      </c>
      <c r="E87" s="11"/>
      <c r="F87" s="10">
        <f>+F92</f>
        <v>2400</v>
      </c>
      <c r="G87" s="11"/>
      <c r="H87" s="66">
        <f>B87+D87+F87</f>
        <v>7500</v>
      </c>
      <c r="I87" s="67"/>
      <c r="J87" s="10">
        <f>+J92</f>
        <v>2550</v>
      </c>
      <c r="K87" s="11"/>
      <c r="L87" s="10">
        <f>+L92</f>
        <v>2550</v>
      </c>
      <c r="M87" s="11"/>
      <c r="N87" s="10">
        <f>+N92</f>
        <v>2600</v>
      </c>
      <c r="O87" s="11"/>
      <c r="P87" s="66">
        <f>J87+L87+N87</f>
        <v>7700</v>
      </c>
      <c r="Q87" s="67"/>
      <c r="R87" s="10">
        <f>+R92</f>
        <v>2300</v>
      </c>
      <c r="S87" s="11"/>
      <c r="T87" s="10">
        <f>+T92</f>
        <v>2300</v>
      </c>
      <c r="U87" s="11"/>
      <c r="V87" s="10">
        <f>+V92</f>
        <v>2600</v>
      </c>
      <c r="W87" s="11"/>
      <c r="X87" s="66">
        <f>R87+T87+V87</f>
        <v>7200</v>
      </c>
      <c r="Y87" s="67"/>
      <c r="Z87" s="10">
        <f>+Z92</f>
        <v>2640</v>
      </c>
      <c r="AA87" s="11"/>
      <c r="AB87" s="10">
        <f>+AB92</f>
        <v>2800.0000000000005</v>
      </c>
      <c r="AC87" s="11"/>
      <c r="AD87" s="10">
        <f>+AD92</f>
        <v>3136.0000000000005</v>
      </c>
      <c r="AE87" s="11"/>
      <c r="AF87" s="66">
        <f>Z87+AB87+AD87</f>
        <v>8576</v>
      </c>
      <c r="AG87" s="67"/>
      <c r="AH87" s="63">
        <f>H87+P87+X87+AF87</f>
        <v>30976</v>
      </c>
      <c r="AI87" s="36"/>
    </row>
    <row r="88" spans="1:37">
      <c r="A88" s="9" t="s">
        <v>81</v>
      </c>
      <c r="B88" s="12">
        <f>+B98+B99</f>
        <v>11</v>
      </c>
      <c r="C88" s="13"/>
      <c r="D88" s="12">
        <v>11</v>
      </c>
      <c r="E88" s="13"/>
      <c r="F88" s="12">
        <v>11</v>
      </c>
      <c r="G88" s="13"/>
      <c r="H88" s="68">
        <f>AVERAGE(B88,D88,F88)</f>
        <v>11</v>
      </c>
      <c r="I88" s="69"/>
      <c r="J88" s="12">
        <v>11</v>
      </c>
      <c r="K88" s="13"/>
      <c r="L88" s="12">
        <v>11</v>
      </c>
      <c r="M88" s="13"/>
      <c r="N88" s="12">
        <v>11</v>
      </c>
      <c r="O88" s="13"/>
      <c r="P88" s="68">
        <f>AVERAGE(J88,L88,N88)</f>
        <v>11</v>
      </c>
      <c r="Q88" s="69"/>
      <c r="R88" s="12">
        <v>11</v>
      </c>
      <c r="S88" s="13"/>
      <c r="T88" s="12">
        <v>11</v>
      </c>
      <c r="U88" s="13"/>
      <c r="V88" s="12">
        <v>11</v>
      </c>
      <c r="W88" s="13"/>
      <c r="X88" s="68">
        <f>AVERAGE(R88,T88,V88)</f>
        <v>11</v>
      </c>
      <c r="Y88" s="69"/>
      <c r="Z88" s="12">
        <v>11</v>
      </c>
      <c r="AA88" s="13"/>
      <c r="AB88" s="12">
        <f>V88</f>
        <v>11</v>
      </c>
      <c r="AC88" s="13"/>
      <c r="AD88" s="12">
        <f>V88</f>
        <v>11</v>
      </c>
      <c r="AE88" s="13"/>
      <c r="AF88" s="68">
        <f>AVERAGE(Z88,AB88,AD88)</f>
        <v>11</v>
      </c>
      <c r="AG88" s="69"/>
      <c r="AH88" s="63">
        <f>AVERAGE(H88,P88,X88,AF88)</f>
        <v>11</v>
      </c>
      <c r="AI88" s="36"/>
    </row>
    <row r="90" spans="1:37" s="74" customFormat="1">
      <c r="A90" s="74" t="s">
        <v>85</v>
      </c>
      <c r="U90" s="79"/>
      <c r="V90" s="74">
        <v>1200</v>
      </c>
      <c r="W90" s="79"/>
      <c r="Y90" s="79"/>
      <c r="Z90" s="74">
        <v>2400</v>
      </c>
      <c r="AA90" s="79"/>
      <c r="AB90" s="74">
        <v>2500</v>
      </c>
      <c r="AC90" s="79"/>
      <c r="AD90" s="74">
        <v>2800</v>
      </c>
      <c r="AE90" s="79"/>
      <c r="AG90" s="79"/>
      <c r="AH90" s="80"/>
      <c r="AI90" s="81"/>
    </row>
    <row r="91" spans="1:37">
      <c r="A91" s="1" t="s">
        <v>86</v>
      </c>
      <c r="B91" s="73">
        <v>0</v>
      </c>
      <c r="D91" s="73">
        <v>0</v>
      </c>
      <c r="F91" s="73">
        <v>0</v>
      </c>
      <c r="J91" s="73">
        <v>0</v>
      </c>
      <c r="L91" s="73">
        <v>0</v>
      </c>
      <c r="N91" s="75">
        <v>0</v>
      </c>
      <c r="R91" s="73">
        <v>0</v>
      </c>
      <c r="T91" s="73">
        <v>0</v>
      </c>
      <c r="V91" s="73">
        <v>0</v>
      </c>
      <c r="Z91" s="73">
        <v>0.1</v>
      </c>
      <c r="AB91" s="73">
        <v>0.12</v>
      </c>
      <c r="AD91" s="73">
        <v>0.12</v>
      </c>
    </row>
    <row r="92" spans="1:37">
      <c r="A92" s="1" t="s">
        <v>87</v>
      </c>
      <c r="B92" s="71">
        <v>2500</v>
      </c>
      <c r="D92" s="71">
        <v>2600</v>
      </c>
      <c r="F92" s="71">
        <v>2400</v>
      </c>
      <c r="J92" s="71">
        <v>2550</v>
      </c>
      <c r="L92" s="71">
        <v>2550</v>
      </c>
      <c r="N92" s="71">
        <v>2600</v>
      </c>
      <c r="R92" s="71">
        <v>2300</v>
      </c>
      <c r="T92" s="71">
        <v>2300</v>
      </c>
      <c r="V92" s="71">
        <v>2600</v>
      </c>
      <c r="Z92" s="71">
        <f>+Z90*(1+Z91)</f>
        <v>2640</v>
      </c>
      <c r="AB92" s="71">
        <f>+AB90*(1+AB91)</f>
        <v>2800.0000000000005</v>
      </c>
      <c r="AD92" s="71">
        <f>+AD90*(1+AD91)</f>
        <v>3136.0000000000005</v>
      </c>
    </row>
    <row r="94" spans="1:37" s="74" customFormat="1">
      <c r="A94" s="74" t="s">
        <v>88</v>
      </c>
      <c r="B94" s="78"/>
      <c r="C94" s="82"/>
      <c r="D94" s="78"/>
      <c r="E94" s="82"/>
      <c r="F94" s="78"/>
      <c r="G94" s="82"/>
      <c r="H94" s="78"/>
      <c r="I94" s="82"/>
      <c r="J94" s="78"/>
      <c r="K94" s="82"/>
      <c r="L94" s="78"/>
      <c r="M94" s="82"/>
      <c r="N94" s="78"/>
      <c r="O94" s="82"/>
      <c r="P94" s="78"/>
      <c r="Q94" s="82"/>
      <c r="R94" s="78"/>
      <c r="S94" s="82"/>
      <c r="T94" s="78"/>
      <c r="U94" s="82"/>
      <c r="V94" s="78">
        <v>220</v>
      </c>
      <c r="W94" s="82"/>
      <c r="X94" s="78"/>
      <c r="Y94" s="82"/>
      <c r="Z94" s="78">
        <v>230</v>
      </c>
      <c r="AA94" s="82"/>
      <c r="AB94" s="78">
        <v>230</v>
      </c>
      <c r="AC94" s="82"/>
      <c r="AD94" s="78">
        <v>320</v>
      </c>
      <c r="AE94" s="79"/>
      <c r="AG94" s="79"/>
      <c r="AH94" s="80"/>
      <c r="AI94" s="81"/>
    </row>
    <row r="95" spans="1:37">
      <c r="A95" s="1" t="s">
        <v>89</v>
      </c>
      <c r="B95" s="70">
        <v>0</v>
      </c>
      <c r="D95" s="70">
        <v>0</v>
      </c>
      <c r="F95" s="70">
        <v>0</v>
      </c>
      <c r="J95" s="70">
        <v>0</v>
      </c>
      <c r="L95" s="70">
        <v>0</v>
      </c>
      <c r="N95" s="70">
        <v>0</v>
      </c>
      <c r="R95" s="70">
        <v>0</v>
      </c>
      <c r="T95" s="70">
        <v>0</v>
      </c>
      <c r="V95" s="70">
        <v>0.04</v>
      </c>
      <c r="Z95" s="70">
        <v>0.06</v>
      </c>
      <c r="AB95" s="70">
        <v>7.0000000000000007E-2</v>
      </c>
      <c r="AD95" s="70">
        <v>0.08</v>
      </c>
    </row>
    <row r="96" spans="1:37">
      <c r="A96" s="1" t="s">
        <v>90</v>
      </c>
      <c r="B96" s="71">
        <v>235</v>
      </c>
      <c r="C96" s="76"/>
      <c r="D96" s="71">
        <v>270</v>
      </c>
      <c r="E96" s="76"/>
      <c r="F96" s="71">
        <v>225</v>
      </c>
      <c r="G96" s="76"/>
      <c r="H96" s="71"/>
      <c r="I96" s="76"/>
      <c r="J96" s="71">
        <v>245</v>
      </c>
      <c r="K96" s="76"/>
      <c r="L96" s="71">
        <v>250</v>
      </c>
      <c r="M96" s="76"/>
      <c r="N96" s="71">
        <v>260</v>
      </c>
      <c r="O96" s="76"/>
      <c r="P96" s="71"/>
      <c r="Q96" s="76"/>
      <c r="R96" s="71">
        <v>220</v>
      </c>
      <c r="S96" s="76"/>
      <c r="T96" s="71">
        <v>225</v>
      </c>
      <c r="U96" s="76"/>
      <c r="V96" s="71">
        <v>240</v>
      </c>
      <c r="W96" s="76"/>
      <c r="X96" s="71"/>
      <c r="Y96" s="76"/>
      <c r="Z96" s="71">
        <f>+Z94*(1+Z95)</f>
        <v>243.8</v>
      </c>
      <c r="AA96" s="76"/>
      <c r="AB96" s="71">
        <f>+AB94*(1+AB95)</f>
        <v>246.10000000000002</v>
      </c>
      <c r="AC96" s="76"/>
      <c r="AD96" s="71">
        <f>+AD94*(1+AD95)</f>
        <v>345.6</v>
      </c>
    </row>
    <row r="98" spans="1:30">
      <c r="A98" s="1" t="s">
        <v>84</v>
      </c>
      <c r="B98" s="1">
        <v>1</v>
      </c>
      <c r="D98" s="1">
        <v>1</v>
      </c>
      <c r="F98" s="1">
        <v>1</v>
      </c>
      <c r="J98" s="1">
        <v>1</v>
      </c>
      <c r="L98" s="1">
        <v>1</v>
      </c>
      <c r="N98" s="1">
        <v>1</v>
      </c>
      <c r="R98" s="1">
        <v>1</v>
      </c>
      <c r="T98" s="1">
        <v>1</v>
      </c>
      <c r="V98" s="1">
        <v>1</v>
      </c>
      <c r="Z98" s="1">
        <v>1</v>
      </c>
      <c r="AB98" s="1">
        <v>1</v>
      </c>
      <c r="AD98" s="1">
        <v>1</v>
      </c>
    </row>
    <row r="99" spans="1:30">
      <c r="A99" s="1" t="s">
        <v>83</v>
      </c>
      <c r="B99" s="71">
        <v>10</v>
      </c>
      <c r="D99" s="71">
        <v>10</v>
      </c>
      <c r="F99" s="71">
        <v>10</v>
      </c>
      <c r="J99" s="71">
        <v>10</v>
      </c>
      <c r="L99" s="71">
        <v>10</v>
      </c>
      <c r="N99" s="71">
        <v>10</v>
      </c>
      <c r="R99" s="71">
        <v>10</v>
      </c>
      <c r="T99" s="71">
        <v>10</v>
      </c>
      <c r="V99" s="71">
        <v>10</v>
      </c>
      <c r="Z99" s="71">
        <v>10</v>
      </c>
      <c r="AB99" s="71">
        <v>10</v>
      </c>
      <c r="AD99" s="71">
        <v>10</v>
      </c>
    </row>
    <row r="100" spans="1:30">
      <c r="A100" s="144" t="s">
        <v>98</v>
      </c>
      <c r="B100" s="71">
        <f>+B3/B99</f>
        <v>58.75</v>
      </c>
      <c r="D100" s="71">
        <f>+D3/D99</f>
        <v>70.2</v>
      </c>
      <c r="F100" s="71">
        <f>+F3/F99</f>
        <v>54</v>
      </c>
      <c r="J100" s="71">
        <f>+J3/J99</f>
        <v>62.475000000000001</v>
      </c>
      <c r="L100" s="71">
        <f>+L3/L99</f>
        <v>63.75</v>
      </c>
      <c r="N100" s="71">
        <f>+N3/N99</f>
        <v>67.599999999999994</v>
      </c>
      <c r="R100" s="71">
        <f>+R3/R99</f>
        <v>50.6</v>
      </c>
      <c r="T100" s="71">
        <f>+T3/T99</f>
        <v>51.75</v>
      </c>
      <c r="V100" s="71">
        <f>+V3/V99</f>
        <v>62.4</v>
      </c>
      <c r="Z100" s="71">
        <f>+Z3/Z99</f>
        <v>64.363199999999992</v>
      </c>
      <c r="AB100" s="71">
        <f>+AB3/AB99</f>
        <v>68.90800000000003</v>
      </c>
      <c r="AD100" s="71">
        <f>+AD3/AD99</f>
        <v>108.38016000000002</v>
      </c>
    </row>
    <row r="101" spans="1:30">
      <c r="A101" s="144"/>
    </row>
    <row r="102" spans="1:30">
      <c r="A102" s="1" t="s">
        <v>82</v>
      </c>
      <c r="B102" s="71">
        <f>+B3/31</f>
        <v>18.951612903225808</v>
      </c>
      <c r="D102" s="71">
        <f>+D3/28</f>
        <v>25.071428571428573</v>
      </c>
      <c r="F102" s="71">
        <f>+F3/31</f>
        <v>17.419354838709676</v>
      </c>
      <c r="J102" s="71">
        <f>+J3/30</f>
        <v>20.824999999999999</v>
      </c>
      <c r="L102" s="71">
        <f>+L3/31</f>
        <v>20.56451612903226</v>
      </c>
      <c r="N102" s="71">
        <f>+N3/30</f>
        <v>22.533333333333335</v>
      </c>
      <c r="R102" s="71">
        <f>+R3/31</f>
        <v>16.322580645161292</v>
      </c>
      <c r="T102" s="71">
        <f>+T3/31</f>
        <v>16.693548387096776</v>
      </c>
      <c r="V102" s="71">
        <f>+V3/30</f>
        <v>20.8</v>
      </c>
      <c r="Z102" s="71">
        <f>+Z3/31</f>
        <v>20.762322580645158</v>
      </c>
      <c r="AB102" s="71">
        <f>+AB3/30</f>
        <v>22.969333333333342</v>
      </c>
      <c r="AD102" s="71">
        <f>+AD3/31</f>
        <v>34.96134193548388</v>
      </c>
    </row>
    <row r="104" spans="1:30">
      <c r="B104" s="77"/>
      <c r="D104" s="4"/>
      <c r="F104" s="4"/>
      <c r="H104" s="4"/>
      <c r="J104" s="4"/>
      <c r="L104" s="4"/>
      <c r="N104" s="4"/>
      <c r="P104" s="4"/>
      <c r="R104" s="4"/>
      <c r="T104" s="4"/>
      <c r="V104" s="4"/>
      <c r="X104" s="4"/>
    </row>
    <row r="105" spans="1:30">
      <c r="B105" s="77"/>
    </row>
    <row r="106" spans="1:30">
      <c r="B106" s="77"/>
    </row>
    <row r="107" spans="1:30">
      <c r="B107" s="77"/>
    </row>
    <row r="108" spans="1:30">
      <c r="B108" s="77"/>
    </row>
    <row r="109" spans="1:30">
      <c r="B109" s="77"/>
    </row>
    <row r="110" spans="1:30">
      <c r="B110" s="77"/>
    </row>
    <row r="111" spans="1:30">
      <c r="B111" s="77"/>
    </row>
    <row r="112" spans="1:30">
      <c r="B112" s="77"/>
    </row>
    <row r="113" spans="2:2">
      <c r="B113" s="77"/>
    </row>
    <row r="114" spans="2:2">
      <c r="B114" s="77"/>
    </row>
    <row r="115" spans="2:2">
      <c r="B115" s="77"/>
    </row>
    <row r="116" spans="2:2">
      <c r="B116" s="71"/>
    </row>
  </sheetData>
  <sheetProtection password="DC70" sheet="1" objects="1" scenarios="1" selectLockedCells="1" selectUnlockedCells="1"/>
  <mergeCells count="17">
    <mergeCell ref="Z2:AA2"/>
    <mergeCell ref="AB2:AC2"/>
    <mergeCell ref="AD2:AE2"/>
    <mergeCell ref="AF2:AG2"/>
    <mergeCell ref="AH2:AI2"/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conditionalFormatting sqref="C72 E72 G72 K72 M72 O72 S72 U72 W72 AA72 AC72 AE72 I61:I62 C61:C62 Y61:Y62 AG61:AG62 Q61:Q62 E61:E62 G61:G62 K61:K62 M61:M62 O61:O62 S61:S62 U61:U62 W61:W62 AA61:AA62 AC61:AC62 AE61:AE62 C66:C67 E66:E67 G66:G67 K66:K67 M66:M67 O66:O67 S66:S67 U66:U67 W66:W67 AA66:AA67 AC66:AC67 AE66:AE67 Z58:AE59 I53:I59 Y53:Y59 AG53:AG59 Q53:Q59 C53:C59 E53:E59 G53:G59 K53:K59 M53:M59 O53:O59 S53:S59 U53:U59 W53:W59 AA53:AA59 AC53:AC59 AE53:AE59 B53:G53 Z53:AE53 Z55:AE55 C47:C50 I47:I50 Y47:Y50 AG47:AG50 Q47:Q50 E47:E50 G47:G50 K47:K50 M47:M50 O47:O50 S47:S50 U47:U50 W47:W50 AA47:AA50 AC47:AC50 AE47:AE50 C36:C44 I36:I44 Y36:Y44 AG36:AG44 Q36:Q44 E36:E44 G36:G44 K36:K44 M36:M44 O36:O44 S36:S44 U36:U44 W36:W44 AA36:AA44 AC36:AC44 AE36:AE44 AI3 C3 I3 I7:I12 I14:I18 I26:I34 Y3 Y7:Y12 Y14:Y18 Y26:Y34 AG3 AG7:AG12 AG14:AG18 AG26:AG34 Q3 Q7:Q12 Q14:Q18 Q26:Q34 E3 G3 K3 M3 O3 S3 U3 W3 AA3 AC3 AE3 AI24:AI76 AI6:AI18 C7:C18 E7:E18 G7:G18 K7:K18 M7:M18 O7:O18 S7:S18 U7:U18 W7:W18 AA7:AA18 AC7:AC18 AE7:AE18 C26:C34 E26:E34 G26:G34 K26:K34 M26:M34 O26:O34 S26:S34 U26:U34 W26:W34 AA26:AA34 AC26:AC34 AE26:AE34 J26:O28 R26:W28 Z26:AE28 B7:G9 J7:O9 R7:W9 Z7:AE9 J53:O53 R53:W53 B55:G55 J55:O55 R55:W55 B58:G59 J58:O59 R58:W59 B26:G28">
    <cfRule type="cellIs" dxfId="1" priority="976" stopIfTrue="1" operator="equal">
      <formula>0</formula>
    </cfRule>
  </conditionalFormatting>
  <pageMargins left="0.31496062992125984" right="0.31496062992125984" top="0.31496062992125984" bottom="0.31496062992125984" header="0.31496062992125984" footer="0.31496062992125984"/>
  <pageSetup paperSize="9" scale="30" orientation="landscape" r:id="rId1"/>
  <ignoredErrors>
    <ignoredError sqref="C3:AI10 C67:AI68 C64 E64 G64:I64 K64 M64 O64:Q64 S64:AI64 C46:AI46 C35 E35:AI35 C36:C44 E36:E44 G36:I44 K36:K44 M36:M44 O36:Q44 S36:S44 U36:AI39 C45 E45 G45:I45 K45 M45 O45:Q45 S45 U45:AI45 C52:AI52 C47:C50 E47:E50 G47:I50 K47:K50 M47:M50 O47:Q50 S47:AI50 C70:AI70 C69 E69 C74:AI74 C73:U73 W73:Y73 AA73 AC73 AE73:AI73 C77:AI79 C76 E76 G76:I76 K76 M76 O76:Q76 S76 U76:AI76 C12:AI15 C11 E11:AI11 C17:AI27 C16 E16 G16:I16 K16 M16 O16:Q16 S16 U16 W16:Y16 AA16 AC16 AE16:AI16 U41:AI44 U40 W40:Y40 AA40 AC40 AE40:AI40 C29:AI34 D28 F28 C51 E51 G51:I51 K51 M51 O51:Q51 S51:AI51 C54:S54 C53 E53 G53:I53 K53 M53 O53:Q53 S53 U53:AI53 C56:S56 C55 E55 G55:I55 K55 M55 O55:Q55 S55 U55:AI55 U54:AI54 C60:AI60 C59 E59 G59:I59 K59 M59 O59:Q59 S59 U59:AI59 C58:S58 U58:AI58 C57:S57 U57:AI57 U56:AI56 C63:AI63 C62 W62:Y62 AA62 AC62 AE62:AI62 E62 C61 E61 G62:I62 G61:K61 K62:M62 M61:Q61 O62:U62 S61:AI61 C65:C66 E65:E66 G65:I66 K65:K66 M65:M66 O65:Q66 S65:U66 W65:AI66 G69:I69 K69 M69 O69:Q69 S69 U69 W69:Y69 AA69 AC69 AE69:AI69 C71:C72 E71:E72 G71:I72 K71:K72 M71:M72 O71:Q72 S71:AI72 C75 E75 G75:I75 K75 M75 O75:Q75 S75 U75:AI75 H28:AI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L116"/>
  <sheetViews>
    <sheetView zoomScale="70" zoomScaleNormal="70" workbookViewId="0">
      <pane xSplit="1" ySplit="5" topLeftCell="B72" activePane="bottomRight" state="frozen"/>
      <selection pane="topRight" activeCell="B1" sqref="B1"/>
      <selection pane="bottomLeft" activeCell="A6" sqref="A6"/>
      <selection pane="bottomRight" activeCell="B82" sqref="B82:S88"/>
    </sheetView>
  </sheetViews>
  <sheetFormatPr defaultColWidth="9.140625" defaultRowHeight="14.25" outlineLevelRow="1"/>
  <cols>
    <col min="1" max="1" width="48" style="1" customWidth="1"/>
    <col min="2" max="2" width="15" style="1" customWidth="1"/>
    <col min="3" max="3" width="11.7109375" style="2" customWidth="1"/>
    <col min="4" max="4" width="15" style="1" customWidth="1"/>
    <col min="5" max="5" width="11.7109375" style="2" customWidth="1"/>
    <col min="6" max="6" width="15" style="1" customWidth="1"/>
    <col min="7" max="7" width="11.7109375" style="2" customWidth="1"/>
    <col min="8" max="8" width="13.5703125" style="1" customWidth="1"/>
    <col min="9" max="9" width="9.5703125" style="2" customWidth="1"/>
    <col min="10" max="10" width="15" style="1" customWidth="1"/>
    <col min="11" max="11" width="11.7109375" style="2" customWidth="1"/>
    <col min="12" max="12" width="15" style="1" customWidth="1"/>
    <col min="13" max="13" width="11.7109375" style="2" customWidth="1"/>
    <col min="14" max="14" width="15" style="1" customWidth="1"/>
    <col min="15" max="15" width="11.7109375" style="2" customWidth="1"/>
    <col min="16" max="16" width="13.5703125" style="1" customWidth="1"/>
    <col min="17" max="17" width="9.5703125" style="2" customWidth="1"/>
    <col min="18" max="18" width="15" style="1" customWidth="1"/>
    <col min="19" max="19" width="11.7109375" style="2" customWidth="1"/>
    <col min="20" max="20" width="15" style="1" customWidth="1"/>
    <col min="21" max="21" width="11.7109375" style="2" customWidth="1"/>
    <col min="22" max="22" width="15" style="1" customWidth="1"/>
    <col min="23" max="23" width="11.7109375" style="2" customWidth="1"/>
    <col min="24" max="24" width="13.5703125" style="1" customWidth="1"/>
    <col min="25" max="25" width="9.5703125" style="2" customWidth="1"/>
    <col min="26" max="26" width="15" style="1" customWidth="1"/>
    <col min="27" max="27" width="11.7109375" style="2" customWidth="1"/>
    <col min="28" max="28" width="15" style="1" customWidth="1"/>
    <col min="29" max="29" width="11.7109375" style="2" customWidth="1"/>
    <col min="30" max="30" width="15" style="1" customWidth="1"/>
    <col min="31" max="31" width="11.7109375" style="2" customWidth="1"/>
    <col min="32" max="32" width="13.5703125" style="1" customWidth="1"/>
    <col min="33" max="33" width="9.5703125" style="2" customWidth="1"/>
    <col min="34" max="34" width="16.42578125" style="3" bestFit="1" customWidth="1"/>
    <col min="35" max="35" width="9.5703125" style="32" customWidth="1"/>
    <col min="36" max="36" width="11.7109375" style="1" customWidth="1"/>
    <col min="37" max="37" width="10.7109375" style="1" bestFit="1" customWidth="1"/>
    <col min="38" max="38" width="11.42578125" style="1" customWidth="1"/>
    <col min="39" max="16384" width="9.140625" style="1"/>
  </cols>
  <sheetData>
    <row r="1" spans="1:38" ht="38.25" customHeight="1">
      <c r="A1" s="145" t="s">
        <v>99</v>
      </c>
    </row>
    <row r="2" spans="1:38" ht="71.25" customHeight="1">
      <c r="A2" s="22" t="s">
        <v>100</v>
      </c>
      <c r="B2" s="148" t="s">
        <v>0</v>
      </c>
      <c r="C2" s="149"/>
      <c r="D2" s="148" t="s">
        <v>1</v>
      </c>
      <c r="E2" s="149"/>
      <c r="F2" s="148" t="s">
        <v>2</v>
      </c>
      <c r="G2" s="149"/>
      <c r="H2" s="150" t="s">
        <v>3</v>
      </c>
      <c r="I2" s="151"/>
      <c r="J2" s="152" t="s">
        <v>4</v>
      </c>
      <c r="K2" s="149"/>
      <c r="L2" s="148" t="s">
        <v>5</v>
      </c>
      <c r="M2" s="149"/>
      <c r="N2" s="148" t="s">
        <v>6</v>
      </c>
      <c r="O2" s="149"/>
      <c r="P2" s="150" t="s">
        <v>7</v>
      </c>
      <c r="Q2" s="151"/>
      <c r="R2" s="148" t="s">
        <v>8</v>
      </c>
      <c r="S2" s="149"/>
      <c r="T2" s="148" t="s">
        <v>92</v>
      </c>
      <c r="U2" s="149"/>
      <c r="V2" s="148" t="s">
        <v>93</v>
      </c>
      <c r="W2" s="152"/>
      <c r="X2" s="146" t="s">
        <v>9</v>
      </c>
      <c r="Y2" s="147"/>
      <c r="Z2" s="153" t="s">
        <v>94</v>
      </c>
      <c r="AA2" s="154"/>
      <c r="AB2" s="153" t="s">
        <v>95</v>
      </c>
      <c r="AC2" s="154"/>
      <c r="AD2" s="153" t="s">
        <v>96</v>
      </c>
      <c r="AE2" s="155"/>
      <c r="AF2" s="146" t="s">
        <v>10</v>
      </c>
      <c r="AG2" s="147"/>
      <c r="AH2" s="156" t="s">
        <v>13</v>
      </c>
      <c r="AI2" s="157"/>
    </row>
    <row r="3" spans="1:38" s="15" customFormat="1" ht="12.75">
      <c r="A3" s="85" t="s">
        <v>14</v>
      </c>
      <c r="B3" s="33">
        <f>+B85</f>
        <v>0</v>
      </c>
      <c r="C3" s="18" t="str">
        <f>IF(ISERR(ABS(B3/$B$5)),"-",ABS(B3/$B$5))</f>
        <v>-</v>
      </c>
      <c r="D3" s="33">
        <f>+D85</f>
        <v>0</v>
      </c>
      <c r="E3" s="18" t="str">
        <f>IF(ISERR(ABS(D3/$D$5)),"-",ABS(D3/$D$5))</f>
        <v>-</v>
      </c>
      <c r="F3" s="33">
        <f>+F85</f>
        <v>0</v>
      </c>
      <c r="G3" s="18" t="str">
        <f>IF(ISERR(ABS(F3/$F$5)),"-",ABS(F3/$F$5))</f>
        <v>-</v>
      </c>
      <c r="H3" s="52">
        <f>B3+D3+F3</f>
        <v>0</v>
      </c>
      <c r="I3" s="14" t="str">
        <f>IF(ISERR(ABS(H3/$H$5)),"-",ABS(H3/$H$5))</f>
        <v>-</v>
      </c>
      <c r="J3" s="33">
        <f>+J85</f>
        <v>0</v>
      </c>
      <c r="K3" s="18" t="str">
        <f>IF(ISERR(ABS(J3/$J$5)),"-",ABS(J3/$J$5))</f>
        <v>-</v>
      </c>
      <c r="L3" s="33">
        <f>+L85</f>
        <v>0</v>
      </c>
      <c r="M3" s="18" t="str">
        <f>IF(ISERR(ABS(L3/$L$5)),"-",ABS(L3/$L$5))</f>
        <v>-</v>
      </c>
      <c r="N3" s="33">
        <f>+N85</f>
        <v>0</v>
      </c>
      <c r="O3" s="18" t="str">
        <f>IF(ISERR(ABS(N3/$N$5)),"-",ABS(N3/$N$5))</f>
        <v>-</v>
      </c>
      <c r="P3" s="52">
        <f>J3+L3+N3</f>
        <v>0</v>
      </c>
      <c r="Q3" s="14" t="str">
        <f>IF(ISERR(ABS(P3/$P$5)),"-",ABS(P3/$P$5))</f>
        <v>-</v>
      </c>
      <c r="R3" s="33">
        <f>+R85</f>
        <v>0</v>
      </c>
      <c r="S3" s="18" t="str">
        <f>IF(ISERR(ABS(R3/$R$5)),"-",ABS(R3/$R$5))</f>
        <v>-</v>
      </c>
      <c r="T3" s="33">
        <f>+T85</f>
        <v>0</v>
      </c>
      <c r="U3" s="18" t="str">
        <f>IF(ISERR(ABS(T3/$T$5)),"-",ABS(T3/$T$5))</f>
        <v>-</v>
      </c>
      <c r="V3" s="33">
        <f>+V85</f>
        <v>264</v>
      </c>
      <c r="W3" s="18">
        <f>117%</f>
        <v>1.17</v>
      </c>
      <c r="X3" s="114">
        <f>R3+T3+V3</f>
        <v>264</v>
      </c>
      <c r="Y3" s="115">
        <f>IF(ISERR(ABS(X3/$X$5)),"-",ABS(X3/$X$5))</f>
        <v>1.17</v>
      </c>
      <c r="Z3" s="33">
        <f>+Z85</f>
        <v>552</v>
      </c>
      <c r="AA3" s="18">
        <f>IF(ISERR(ABS(Z3/$Z$5)),"-",ABS(Z3/$Z$5))</f>
        <v>1.17</v>
      </c>
      <c r="AB3" s="33">
        <f>+AB85</f>
        <v>575</v>
      </c>
      <c r="AC3" s="18">
        <f>IF(ISERR(ABS(AB3/$AB$5)),"-",ABS(AB3/$AB$5))</f>
        <v>1.17</v>
      </c>
      <c r="AD3" s="33">
        <f>+AD85</f>
        <v>896</v>
      </c>
      <c r="AE3" s="18">
        <f>IF(ISERR(ABS(AD3/$AD$5)),"-",ABS(AD3/$AD$5))</f>
        <v>1.17</v>
      </c>
      <c r="AF3" s="114">
        <f>Z3+AB3+AD3</f>
        <v>2023</v>
      </c>
      <c r="AG3" s="115">
        <f>IF(ISERR(ABS(AF3/$AF$5)),"-",ABS(AF3/$AF$5))</f>
        <v>1.1599372718139718</v>
      </c>
      <c r="AH3" s="54">
        <f>H3+P3+X3+AF3</f>
        <v>2287</v>
      </c>
      <c r="AI3" s="34">
        <f>IF(ISERR(ABS(AH3/$AH$5)),"-",ABS(AH3/$AH$5))</f>
        <v>1.1581501038781166</v>
      </c>
    </row>
    <row r="4" spans="1:38">
      <c r="A4" s="23"/>
      <c r="B4" s="24"/>
      <c r="C4" s="46"/>
      <c r="D4" s="24"/>
      <c r="E4" s="46"/>
      <c r="F4" s="24"/>
      <c r="G4" s="46"/>
      <c r="H4" s="25"/>
      <c r="I4" s="53"/>
      <c r="J4" s="24"/>
      <c r="K4" s="46"/>
      <c r="L4" s="24"/>
      <c r="M4" s="46"/>
      <c r="N4" s="24"/>
      <c r="O4" s="46"/>
      <c r="P4" s="25"/>
      <c r="Q4" s="53"/>
      <c r="R4" s="24"/>
      <c r="S4" s="46"/>
      <c r="T4" s="24"/>
      <c r="U4" s="46"/>
      <c r="V4" s="24"/>
      <c r="W4" s="46"/>
      <c r="X4" s="116"/>
      <c r="Y4" s="117"/>
      <c r="Z4" s="24"/>
      <c r="AA4" s="46"/>
      <c r="AB4" s="24"/>
      <c r="AC4" s="46"/>
      <c r="AD4" s="24"/>
      <c r="AE4" s="46"/>
      <c r="AF4" s="116"/>
      <c r="AG4" s="117"/>
      <c r="AH4" s="55"/>
      <c r="AI4" s="35"/>
      <c r="AJ4" s="15"/>
      <c r="AK4" s="15"/>
    </row>
    <row r="5" spans="1:38">
      <c r="A5" s="86" t="s">
        <v>15</v>
      </c>
      <c r="B5" s="87">
        <f>B6+B13+B19+B20</f>
        <v>0</v>
      </c>
      <c r="C5" s="88" t="str">
        <f t="shared" ref="C5:C20" si="0">IF(ISERR(ABS(B5/$B$5)),"-",ABS(B5/$B$5))</f>
        <v>-</v>
      </c>
      <c r="D5" s="87">
        <f>D6+D13+D19+D20</f>
        <v>0</v>
      </c>
      <c r="E5" s="88" t="str">
        <f>IF(ISERR(ABS(D5/$D$5)),"-",ABS(D5/$D$5))</f>
        <v>-</v>
      </c>
      <c r="F5" s="87">
        <f>F6+F13+F19+F20</f>
        <v>0</v>
      </c>
      <c r="G5" s="88" t="str">
        <f>IF(ISERR(ABS(F5/$F$5)),"-",ABS(F5/$F$5))</f>
        <v>-</v>
      </c>
      <c r="H5" s="87">
        <f>H6+H13+H19+H20</f>
        <v>0</v>
      </c>
      <c r="I5" s="88" t="str">
        <f t="shared" ref="I5:I20" si="1">IF(ISERR(ABS(H5/$H$5)),"-",ABS(H5/$H$5))</f>
        <v>-</v>
      </c>
      <c r="J5" s="87">
        <f>J6+J13+J19+J20</f>
        <v>0</v>
      </c>
      <c r="K5" s="88" t="str">
        <f>IF(ISERR(ABS(J5/$J$5)),"-",ABS(J5/$J$5))</f>
        <v>-</v>
      </c>
      <c r="L5" s="87">
        <f>L6+L13+L19+L20</f>
        <v>0</v>
      </c>
      <c r="M5" s="88" t="str">
        <f>IF(ISERR(ABS(L5/$L$5)),"-",ABS(L5/$L$5))</f>
        <v>-</v>
      </c>
      <c r="N5" s="87">
        <f>N6+N13+N19+N20</f>
        <v>0</v>
      </c>
      <c r="O5" s="88" t="str">
        <f>IF(ISERR(ABS(N5/$N$5)),"-",ABS(N5/$N$5))</f>
        <v>-</v>
      </c>
      <c r="P5" s="87">
        <f>P6+P13+P19+P20</f>
        <v>0</v>
      </c>
      <c r="Q5" s="88" t="str">
        <f t="shared" ref="Q5:Q20" si="2">IF(ISERR(ABS(P5/$P$5)),"-",ABS(P5/$P$5))</f>
        <v>-</v>
      </c>
      <c r="R5" s="87">
        <f>R6+R13+R19+R20</f>
        <v>0</v>
      </c>
      <c r="S5" s="88" t="str">
        <f>IF(ISERR(ABS(R5/$R$5)),"-",ABS(R5/$R$5))</f>
        <v>-</v>
      </c>
      <c r="T5" s="87">
        <f>T6+T13+T19+T20</f>
        <v>0</v>
      </c>
      <c r="U5" s="88" t="str">
        <f>IF(ISERR(ABS(T5/$T$5)),"-",ABS(T5/$T$5))</f>
        <v>-</v>
      </c>
      <c r="V5" s="87">
        <f>V6+V13+V19+V20</f>
        <v>225.64102564102566</v>
      </c>
      <c r="W5" s="88">
        <f>IF(ISERR(ABS(V5/$V$5)),"-",ABS(V5/$V$5))</f>
        <v>1</v>
      </c>
      <c r="X5" s="72">
        <f>X6+X13+X19+X20</f>
        <v>225.64102564102566</v>
      </c>
      <c r="Y5" s="118">
        <f t="shared" ref="Y5:Y20" si="3">IF(ISERR(ABS(X5/$X$5)),"-",ABS(X5/$X$5))</f>
        <v>1</v>
      </c>
      <c r="Z5" s="87">
        <f>Z6+Z13+Z19+Z20</f>
        <v>471.79487179487182</v>
      </c>
      <c r="AA5" s="88">
        <f>IF(ISERR(ABS(Z5/$Z$5)),"-",ABS(Z5/$Z$5))</f>
        <v>1</v>
      </c>
      <c r="AB5" s="87">
        <f>AB6+AB13+AB19+AB20</f>
        <v>491.45299145299145</v>
      </c>
      <c r="AC5" s="88">
        <f>IF(ISERR(ABS(AB5/$AB$5)),"-",ABS(AB5/$AB$5))</f>
        <v>1</v>
      </c>
      <c r="AD5" s="87">
        <f>AD6+AD13+AD19+AD20</f>
        <v>765.81196581196582</v>
      </c>
      <c r="AE5" s="88">
        <f>IF(ISERR(ABS(AD5/$AD$5)),"-",ABS(AD5/$AD$5))</f>
        <v>1</v>
      </c>
      <c r="AF5" s="72">
        <f>AF6+AF13+AF19+AF20</f>
        <v>1744.0598290598291</v>
      </c>
      <c r="AG5" s="118">
        <f t="shared" ref="AG5:AG20" si="4">IF(ISERR(ABS(AF5/$AF$5)),"-",ABS(AF5/$AF$5))</f>
        <v>1</v>
      </c>
      <c r="AH5" s="135">
        <f>AH6+AH13+AH19+AH20</f>
        <v>1974.7008547008545</v>
      </c>
      <c r="AI5" s="136">
        <f t="shared" ref="AI5:AI12" si="5">IF(ISERR(ABS(AH5/$AH$5)),"-",ABS(AH5/$AH$5))</f>
        <v>1</v>
      </c>
      <c r="AJ5" s="15"/>
      <c r="AK5" s="15"/>
    </row>
    <row r="6" spans="1:38" s="5" customFormat="1">
      <c r="A6" s="89" t="s">
        <v>16</v>
      </c>
      <c r="B6" s="90">
        <f>(+B3/1.17)-B13</f>
        <v>0</v>
      </c>
      <c r="C6" s="91" t="str">
        <f t="shared" si="0"/>
        <v>-</v>
      </c>
      <c r="D6" s="90">
        <f>(+D3/1.17)-D13</f>
        <v>0</v>
      </c>
      <c r="E6" s="91" t="str">
        <f>IF(ISERR(ABS(D6/$D$5)),"-",ABS(D6/$D$5))</f>
        <v>-</v>
      </c>
      <c r="F6" s="90">
        <f>(+F3/1.17)-F13</f>
        <v>0</v>
      </c>
      <c r="G6" s="91" t="str">
        <f>IF(ISERR(ABS(F6/$F$5)),"-",ABS(F6/$F$5))</f>
        <v>-</v>
      </c>
      <c r="H6" s="90">
        <f>SUM(H7:H12)</f>
        <v>0</v>
      </c>
      <c r="I6" s="91" t="str">
        <f t="shared" si="1"/>
        <v>-</v>
      </c>
      <c r="J6" s="90">
        <f>(+J3/1.17)-J13</f>
        <v>0</v>
      </c>
      <c r="K6" s="91" t="str">
        <f>IF(ISERR(ABS(J6/$J$5)),"-",ABS(J6/$J$5))</f>
        <v>-</v>
      </c>
      <c r="L6" s="90">
        <f>(+L3/1.17)-L13</f>
        <v>0</v>
      </c>
      <c r="M6" s="91" t="str">
        <f>IF(ISERR(ABS(L6/$L$5)),"-",ABS(L6/$L$5))</f>
        <v>-</v>
      </c>
      <c r="N6" s="90">
        <f>(+N3/1.17)-N13</f>
        <v>0</v>
      </c>
      <c r="O6" s="91" t="str">
        <f>IF(ISERR(ABS(N6/$N$5)),"-",ABS(N6/$N$5))</f>
        <v>-</v>
      </c>
      <c r="P6" s="90">
        <f>SUM(P7:P12)</f>
        <v>0</v>
      </c>
      <c r="Q6" s="91" t="str">
        <f t="shared" si="2"/>
        <v>-</v>
      </c>
      <c r="R6" s="90">
        <f>(+R3/1.17)-R13</f>
        <v>0</v>
      </c>
      <c r="S6" s="91" t="str">
        <f>IF(ISERR(ABS(R6/$R$5)),"-",ABS(R6/$R$5))</f>
        <v>-</v>
      </c>
      <c r="T6" s="90">
        <f>(+T3/1.17)-T13</f>
        <v>0</v>
      </c>
      <c r="U6" s="91" t="str">
        <f>IF(ISERR(ABS(T6/$T$5)),"-",ABS(T6/$T$5))</f>
        <v>-</v>
      </c>
      <c r="V6" s="90">
        <f>(+V3/1.17)-V13</f>
        <v>224.64102564102566</v>
      </c>
      <c r="W6" s="91">
        <f>IF(ISERR(ABS(V6/$V$5)),"-",ABS(V6/$V$5))</f>
        <v>0.99556818181818185</v>
      </c>
      <c r="X6" s="119">
        <f>(+X3/1.17)-X13</f>
        <v>224.64102564102566</v>
      </c>
      <c r="Y6" s="120">
        <f t="shared" si="3"/>
        <v>0.99556818181818185</v>
      </c>
      <c r="Z6" s="90">
        <f>(+Z3/1.17)-Z13</f>
        <v>469.79487179487182</v>
      </c>
      <c r="AA6" s="91">
        <f>IF(ISERR(ABS(Z6/$Z$5)),"-",ABS(Z6/$Z$5))</f>
        <v>0.99576086956521737</v>
      </c>
      <c r="AB6" s="90">
        <f>(+AB3/1.17)-AB13</f>
        <v>486.45299145299145</v>
      </c>
      <c r="AC6" s="91">
        <f>IF(ISERR(ABS(AB6/$AB$5)),"-",ABS(AB6/$AB$5))</f>
        <v>0.98982608695652174</v>
      </c>
      <c r="AD6" s="90">
        <f>(+AD3/1.17)-AD13</f>
        <v>759.81196581196582</v>
      </c>
      <c r="AE6" s="91">
        <f>IF(ISERR(ABS(AD6/$AD$5)),"-",ABS(AD6/$AD$5))</f>
        <v>0.99216517857142861</v>
      </c>
      <c r="AF6" s="119">
        <f>SUM(AF7:AF12)</f>
        <v>1731.0598290598291</v>
      </c>
      <c r="AG6" s="120">
        <f t="shared" si="4"/>
        <v>0.99254612726960867</v>
      </c>
      <c r="AH6" s="56">
        <f>SUM(AH7:AH12)</f>
        <v>1960.7008547008545</v>
      </c>
      <c r="AI6" s="30">
        <f t="shared" si="5"/>
        <v>0.9929103185595568</v>
      </c>
      <c r="AJ6" s="15"/>
      <c r="AK6" s="15"/>
      <c r="AL6" s="17"/>
    </row>
    <row r="7" spans="1:38" s="15" customFormat="1" ht="14.25" customHeight="1" outlineLevel="1">
      <c r="A7" s="93" t="s">
        <v>17</v>
      </c>
      <c r="B7" s="94">
        <f>+B$6*C7</f>
        <v>0</v>
      </c>
      <c r="C7" s="92">
        <v>0.16500000000000001</v>
      </c>
      <c r="D7" s="94">
        <f>+D$6*E7</f>
        <v>0</v>
      </c>
      <c r="E7" s="92">
        <v>0.16500000000000001</v>
      </c>
      <c r="F7" s="94">
        <f>+F$6*G7</f>
        <v>0</v>
      </c>
      <c r="G7" s="92">
        <v>0.16500000000000001</v>
      </c>
      <c r="H7" s="94">
        <f t="shared" ref="H7:H12" si="6">B7+D7+F7</f>
        <v>0</v>
      </c>
      <c r="I7" s="92" t="str">
        <f t="shared" si="1"/>
        <v>-</v>
      </c>
      <c r="J7" s="94">
        <f>+J$6*K7</f>
        <v>0</v>
      </c>
      <c r="K7" s="92">
        <v>0.16500000000000001</v>
      </c>
      <c r="L7" s="94">
        <f>+L$6*M7</f>
        <v>0</v>
      </c>
      <c r="M7" s="92">
        <v>0.16500000000000001</v>
      </c>
      <c r="N7" s="94">
        <f>+N$6*O7</f>
        <v>0</v>
      </c>
      <c r="O7" s="92">
        <v>0.16500000000000001</v>
      </c>
      <c r="P7" s="94">
        <f t="shared" ref="P7:P12" si="7">J7+L7+N7</f>
        <v>0</v>
      </c>
      <c r="Q7" s="92" t="str">
        <f t="shared" si="2"/>
        <v>-</v>
      </c>
      <c r="R7" s="94">
        <f>+R$6*S7</f>
        <v>0</v>
      </c>
      <c r="S7" s="92">
        <v>0.16500000000000001</v>
      </c>
      <c r="T7" s="94">
        <f>+T$6*U7</f>
        <v>0</v>
      </c>
      <c r="U7" s="92">
        <v>0.16500000000000001</v>
      </c>
      <c r="V7" s="94">
        <f>+V$6*W7</f>
        <v>37.065769230769234</v>
      </c>
      <c r="W7" s="92">
        <v>0.16500000000000001</v>
      </c>
      <c r="X7" s="121">
        <f t="shared" ref="X7:X12" si="8">R7+T7+V7</f>
        <v>37.065769230769234</v>
      </c>
      <c r="Y7" s="115">
        <f t="shared" si="3"/>
        <v>0.16426874999999999</v>
      </c>
      <c r="Z7" s="94">
        <f>+Z$6*AA7</f>
        <v>77.516153846153856</v>
      </c>
      <c r="AA7" s="92">
        <v>0.16500000000000001</v>
      </c>
      <c r="AB7" s="94">
        <f>+AB$6*AC7</f>
        <v>80.264743589743588</v>
      </c>
      <c r="AC7" s="92">
        <v>0.16500000000000001</v>
      </c>
      <c r="AD7" s="94">
        <f>+AD$6*AE7</f>
        <v>125.36897435897437</v>
      </c>
      <c r="AE7" s="92">
        <v>0.16500000000000001</v>
      </c>
      <c r="AF7" s="121">
        <f t="shared" ref="AF7:AF12" si="9">Z7+AB7+AD7</f>
        <v>283.14987179487179</v>
      </c>
      <c r="AG7" s="115">
        <f t="shared" si="4"/>
        <v>0.162351008306584</v>
      </c>
      <c r="AH7" s="56">
        <f>H7+P7+X7+AF7</f>
        <v>320.21564102564105</v>
      </c>
      <c r="AI7" s="30">
        <f t="shared" si="5"/>
        <v>0.162159063365651</v>
      </c>
      <c r="AL7" s="16"/>
    </row>
    <row r="8" spans="1:38" s="15" customFormat="1" ht="14.25" customHeight="1" outlineLevel="1">
      <c r="A8" s="93" t="s">
        <v>18</v>
      </c>
      <c r="B8" s="94">
        <f>+B$6*C8</f>
        <v>0</v>
      </c>
      <c r="C8" s="92">
        <v>0.11600000000000001</v>
      </c>
      <c r="D8" s="94">
        <f>+D$6*E8</f>
        <v>0</v>
      </c>
      <c r="E8" s="92">
        <v>0.11600000000000001</v>
      </c>
      <c r="F8" s="94">
        <f>+F$6*G8</f>
        <v>0</v>
      </c>
      <c r="G8" s="92">
        <v>0.11600000000000001</v>
      </c>
      <c r="H8" s="94">
        <f t="shared" si="6"/>
        <v>0</v>
      </c>
      <c r="I8" s="92" t="str">
        <f t="shared" si="1"/>
        <v>-</v>
      </c>
      <c r="J8" s="94">
        <f>+J$6*K8</f>
        <v>0</v>
      </c>
      <c r="K8" s="92">
        <v>0.11600000000000001</v>
      </c>
      <c r="L8" s="94">
        <f>+L$6*M8</f>
        <v>0</v>
      </c>
      <c r="M8" s="92">
        <v>0.11600000000000001</v>
      </c>
      <c r="N8" s="94">
        <f>+N$6*O8</f>
        <v>0</v>
      </c>
      <c r="O8" s="92">
        <v>0.11600000000000001</v>
      </c>
      <c r="P8" s="94">
        <f t="shared" si="7"/>
        <v>0</v>
      </c>
      <c r="Q8" s="92" t="str">
        <f t="shared" si="2"/>
        <v>-</v>
      </c>
      <c r="R8" s="94">
        <f>+R$6*S8</f>
        <v>0</v>
      </c>
      <c r="S8" s="92">
        <v>0.11600000000000001</v>
      </c>
      <c r="T8" s="94">
        <f>+T$6*U8</f>
        <v>0</v>
      </c>
      <c r="U8" s="92">
        <v>0.11600000000000001</v>
      </c>
      <c r="V8" s="94">
        <f>+V$6*W8</f>
        <v>26.058358974358978</v>
      </c>
      <c r="W8" s="92">
        <v>0.11600000000000001</v>
      </c>
      <c r="X8" s="121">
        <f t="shared" si="8"/>
        <v>26.058358974358978</v>
      </c>
      <c r="Y8" s="115">
        <f t="shared" si="3"/>
        <v>0.1154859090909091</v>
      </c>
      <c r="Z8" s="94">
        <f>+Z$6*AA8</f>
        <v>54.496205128205133</v>
      </c>
      <c r="AA8" s="92">
        <v>0.11600000000000001</v>
      </c>
      <c r="AB8" s="94">
        <f>+AB$6*AC8</f>
        <v>56.428547008547014</v>
      </c>
      <c r="AC8" s="92">
        <v>0.11600000000000001</v>
      </c>
      <c r="AD8" s="94">
        <f>+AD$6*AE8</f>
        <v>88.138188034188033</v>
      </c>
      <c r="AE8" s="92">
        <v>0.11600000000000001</v>
      </c>
      <c r="AF8" s="121">
        <f t="shared" si="9"/>
        <v>199.06294017094018</v>
      </c>
      <c r="AG8" s="115">
        <f t="shared" si="4"/>
        <v>0.11413767856705301</v>
      </c>
      <c r="AH8" s="56">
        <f t="shared" ref="AH8:AH20" si="10">H8+P8+X8+AF8</f>
        <v>225.12129914529916</v>
      </c>
      <c r="AI8" s="30">
        <f t="shared" si="5"/>
        <v>0.11400273545706373</v>
      </c>
      <c r="AL8" s="16"/>
    </row>
    <row r="9" spans="1:38" s="15" customFormat="1" ht="14.25" customHeight="1" outlineLevel="1">
      <c r="A9" s="93" t="s">
        <v>19</v>
      </c>
      <c r="B9" s="94">
        <f>+B$6*C9</f>
        <v>0</v>
      </c>
      <c r="C9" s="92">
        <v>0.71899999999999997</v>
      </c>
      <c r="D9" s="94">
        <f>+D$6*E9</f>
        <v>0</v>
      </c>
      <c r="E9" s="92">
        <v>0.71899999999999997</v>
      </c>
      <c r="F9" s="94">
        <f>+F$6*G9</f>
        <v>0</v>
      </c>
      <c r="G9" s="92">
        <v>0.71899999999999997</v>
      </c>
      <c r="H9" s="94">
        <f t="shared" si="6"/>
        <v>0</v>
      </c>
      <c r="I9" s="92" t="str">
        <f t="shared" si="1"/>
        <v>-</v>
      </c>
      <c r="J9" s="94">
        <f>+J$6*K9</f>
        <v>0</v>
      </c>
      <c r="K9" s="92">
        <v>0.71899999999999997</v>
      </c>
      <c r="L9" s="94">
        <f>+L$6*M9</f>
        <v>0</v>
      </c>
      <c r="M9" s="92">
        <v>0.71899999999999997</v>
      </c>
      <c r="N9" s="94">
        <f>+N$6*O9</f>
        <v>0</v>
      </c>
      <c r="O9" s="92">
        <v>0.71899999999999997</v>
      </c>
      <c r="P9" s="94">
        <f t="shared" si="7"/>
        <v>0</v>
      </c>
      <c r="Q9" s="92" t="str">
        <f t="shared" si="2"/>
        <v>-</v>
      </c>
      <c r="R9" s="94">
        <f>+R$6*S9</f>
        <v>0</v>
      </c>
      <c r="S9" s="92">
        <v>0.71899999999999997</v>
      </c>
      <c r="T9" s="94">
        <f>+T$6*U9</f>
        <v>0</v>
      </c>
      <c r="U9" s="92">
        <v>0.71899999999999997</v>
      </c>
      <c r="V9" s="94">
        <f>+V$6*W9</f>
        <v>161.51689743589745</v>
      </c>
      <c r="W9" s="92">
        <v>0.71899999999999997</v>
      </c>
      <c r="X9" s="121">
        <f t="shared" si="8"/>
        <v>161.51689743589745</v>
      </c>
      <c r="Y9" s="115">
        <f t="shared" si="3"/>
        <v>0.71581352272727272</v>
      </c>
      <c r="Z9" s="94">
        <f>+Z$6*AA9</f>
        <v>337.78251282051281</v>
      </c>
      <c r="AA9" s="92">
        <v>0.71899999999999997</v>
      </c>
      <c r="AB9" s="94">
        <f>+AB$6*AC9</f>
        <v>349.75970085470084</v>
      </c>
      <c r="AC9" s="92">
        <v>0.71899999999999997</v>
      </c>
      <c r="AD9" s="94">
        <f>+AD$6*AE9</f>
        <v>546.30480341880343</v>
      </c>
      <c r="AE9" s="92">
        <v>0.71899999999999997</v>
      </c>
      <c r="AF9" s="121">
        <f t="shared" si="9"/>
        <v>1233.847017094017</v>
      </c>
      <c r="AG9" s="115">
        <f t="shared" si="4"/>
        <v>0.70745681801475091</v>
      </c>
      <c r="AH9" s="56">
        <f t="shared" si="10"/>
        <v>1395.3639145299144</v>
      </c>
      <c r="AI9" s="30">
        <f t="shared" si="5"/>
        <v>0.70662040339335175</v>
      </c>
      <c r="AL9" s="16"/>
    </row>
    <row r="10" spans="1:38" s="15" customFormat="1" ht="14.25" customHeight="1" outlineLevel="1">
      <c r="A10" s="93" t="s">
        <v>20</v>
      </c>
      <c r="B10" s="94"/>
      <c r="C10" s="92" t="str">
        <f t="shared" si="0"/>
        <v>-</v>
      </c>
      <c r="D10" s="94"/>
      <c r="E10" s="92" t="str">
        <f t="shared" ref="E10:E20" si="11">IF(ISERR(ABS(D10/$D$5)),"-",ABS(D10/$D$5))</f>
        <v>-</v>
      </c>
      <c r="F10" s="94"/>
      <c r="G10" s="92" t="str">
        <f t="shared" ref="G10:G20" si="12">IF(ISERR(ABS(F10/$F$5)),"-",ABS(F10/$F$5))</f>
        <v>-</v>
      </c>
      <c r="H10" s="94">
        <f t="shared" si="6"/>
        <v>0</v>
      </c>
      <c r="I10" s="92" t="str">
        <f t="shared" si="1"/>
        <v>-</v>
      </c>
      <c r="J10" s="94"/>
      <c r="K10" s="92" t="str">
        <f t="shared" ref="K10:K20" si="13">IF(ISERR(ABS(J10/$J$5)),"-",ABS(J10/$J$5))</f>
        <v>-</v>
      </c>
      <c r="L10" s="94"/>
      <c r="M10" s="92" t="str">
        <f t="shared" ref="M10:M20" si="14">IF(ISERR(ABS(L10/$L$5)),"-",ABS(L10/$L$5))</f>
        <v>-</v>
      </c>
      <c r="N10" s="94"/>
      <c r="O10" s="92" t="str">
        <f t="shared" ref="O10:O20" si="15">IF(ISERR(ABS(N10/$N$5)),"-",ABS(N10/$N$5))</f>
        <v>-</v>
      </c>
      <c r="P10" s="94">
        <f t="shared" si="7"/>
        <v>0</v>
      </c>
      <c r="Q10" s="92" t="str">
        <f t="shared" si="2"/>
        <v>-</v>
      </c>
      <c r="R10" s="94"/>
      <c r="S10" s="92" t="str">
        <f t="shared" ref="S10:S20" si="16">IF(ISERR(ABS(R10/$R$5)),"-",ABS(R10/$R$5))</f>
        <v>-</v>
      </c>
      <c r="T10" s="94"/>
      <c r="U10" s="92" t="str">
        <f t="shared" ref="U10:U20" si="17">IF(ISERR(ABS(T10/$T$5)),"-",ABS(T10/$T$5))</f>
        <v>-</v>
      </c>
      <c r="V10" s="94"/>
      <c r="W10" s="92">
        <f t="shared" ref="W10:W20" si="18">IF(ISERR(ABS(V10/$V$5)),"-",ABS(V10/$V$5))</f>
        <v>0</v>
      </c>
      <c r="X10" s="121">
        <f t="shared" si="8"/>
        <v>0</v>
      </c>
      <c r="Y10" s="115">
        <f t="shared" si="3"/>
        <v>0</v>
      </c>
      <c r="Z10" s="94"/>
      <c r="AA10" s="92">
        <f t="shared" ref="AA10:AA20" si="19">IF(ISERR(ABS(Z10/$Z$5)),"-",ABS(Z10/$Z$5))</f>
        <v>0</v>
      </c>
      <c r="AB10" s="94"/>
      <c r="AC10" s="92">
        <f t="shared" ref="AC10:AC20" si="20">IF(ISERR(ABS(AB10/$AB$5)),"-",ABS(AB10/$AB$5))</f>
        <v>0</v>
      </c>
      <c r="AD10" s="94"/>
      <c r="AE10" s="92">
        <f t="shared" ref="AE10:AE20" si="21">IF(ISERR(ABS(AD10/$AD$5)),"-",ABS(AD10/$AD$5))</f>
        <v>0</v>
      </c>
      <c r="AF10" s="121">
        <f t="shared" si="9"/>
        <v>0</v>
      </c>
      <c r="AG10" s="115">
        <f t="shared" si="4"/>
        <v>0</v>
      </c>
      <c r="AH10" s="56">
        <f t="shared" si="10"/>
        <v>0</v>
      </c>
      <c r="AI10" s="30">
        <f t="shared" si="5"/>
        <v>0</v>
      </c>
      <c r="AL10" s="16"/>
    </row>
    <row r="11" spans="1:38" s="15" customFormat="1" ht="14.25" customHeight="1" outlineLevel="1">
      <c r="A11" s="95" t="s">
        <v>21</v>
      </c>
      <c r="B11" s="94"/>
      <c r="C11" s="92" t="str">
        <f t="shared" si="0"/>
        <v>-</v>
      </c>
      <c r="D11" s="94"/>
      <c r="E11" s="92" t="str">
        <f t="shared" si="11"/>
        <v>-</v>
      </c>
      <c r="F11" s="94"/>
      <c r="G11" s="92" t="str">
        <f t="shared" si="12"/>
        <v>-</v>
      </c>
      <c r="H11" s="94">
        <f t="shared" si="6"/>
        <v>0</v>
      </c>
      <c r="I11" s="92" t="str">
        <f t="shared" si="1"/>
        <v>-</v>
      </c>
      <c r="J11" s="94"/>
      <c r="K11" s="92" t="str">
        <f t="shared" si="13"/>
        <v>-</v>
      </c>
      <c r="L11" s="94"/>
      <c r="M11" s="92" t="str">
        <f t="shared" si="14"/>
        <v>-</v>
      </c>
      <c r="N11" s="94"/>
      <c r="O11" s="92" t="str">
        <f t="shared" si="15"/>
        <v>-</v>
      </c>
      <c r="P11" s="94">
        <f t="shared" si="7"/>
        <v>0</v>
      </c>
      <c r="Q11" s="92" t="str">
        <f t="shared" si="2"/>
        <v>-</v>
      </c>
      <c r="R11" s="94"/>
      <c r="S11" s="92" t="str">
        <f t="shared" si="16"/>
        <v>-</v>
      </c>
      <c r="T11" s="94"/>
      <c r="U11" s="92" t="str">
        <f t="shared" si="17"/>
        <v>-</v>
      </c>
      <c r="V11" s="94">
        <v>5</v>
      </c>
      <c r="W11" s="92">
        <f t="shared" si="18"/>
        <v>2.2159090909090906E-2</v>
      </c>
      <c r="X11" s="121">
        <f t="shared" si="8"/>
        <v>5</v>
      </c>
      <c r="Y11" s="115">
        <f t="shared" si="3"/>
        <v>2.2159090909090906E-2</v>
      </c>
      <c r="Z11" s="94">
        <v>5</v>
      </c>
      <c r="AA11" s="92">
        <f t="shared" si="19"/>
        <v>1.0597826086956521E-2</v>
      </c>
      <c r="AB11" s="94">
        <v>5</v>
      </c>
      <c r="AC11" s="92">
        <f t="shared" si="20"/>
        <v>1.0173913043478261E-2</v>
      </c>
      <c r="AD11" s="94">
        <v>5</v>
      </c>
      <c r="AE11" s="92">
        <f t="shared" si="21"/>
        <v>6.5290178571428574E-3</v>
      </c>
      <c r="AF11" s="121">
        <f t="shared" si="9"/>
        <v>15</v>
      </c>
      <c r="AG11" s="115">
        <f t="shared" si="4"/>
        <v>8.6006223812207499E-3</v>
      </c>
      <c r="AH11" s="56">
        <f t="shared" si="10"/>
        <v>20</v>
      </c>
      <c r="AI11" s="30">
        <f t="shared" si="5"/>
        <v>1.0128116343490305E-2</v>
      </c>
      <c r="AL11" s="16"/>
    </row>
    <row r="12" spans="1:38" s="15" customFormat="1" ht="14.25" customHeight="1" outlineLevel="1">
      <c r="A12" s="93"/>
      <c r="B12" s="94"/>
      <c r="C12" s="92" t="str">
        <f t="shared" si="0"/>
        <v>-</v>
      </c>
      <c r="D12" s="94"/>
      <c r="E12" s="92" t="str">
        <f t="shared" si="11"/>
        <v>-</v>
      </c>
      <c r="F12" s="94"/>
      <c r="G12" s="92" t="str">
        <f t="shared" si="12"/>
        <v>-</v>
      </c>
      <c r="H12" s="94">
        <f t="shared" si="6"/>
        <v>0</v>
      </c>
      <c r="I12" s="92" t="str">
        <f t="shared" si="1"/>
        <v>-</v>
      </c>
      <c r="J12" s="94"/>
      <c r="K12" s="92" t="str">
        <f t="shared" si="13"/>
        <v>-</v>
      </c>
      <c r="L12" s="94"/>
      <c r="M12" s="92" t="str">
        <f t="shared" si="14"/>
        <v>-</v>
      </c>
      <c r="N12" s="94"/>
      <c r="O12" s="92" t="str">
        <f t="shared" si="15"/>
        <v>-</v>
      </c>
      <c r="P12" s="94">
        <f t="shared" si="7"/>
        <v>0</v>
      </c>
      <c r="Q12" s="92" t="str">
        <f t="shared" si="2"/>
        <v>-</v>
      </c>
      <c r="R12" s="94"/>
      <c r="S12" s="92" t="str">
        <f t="shared" si="16"/>
        <v>-</v>
      </c>
      <c r="T12" s="94"/>
      <c r="U12" s="92" t="str">
        <f t="shared" si="17"/>
        <v>-</v>
      </c>
      <c r="V12" s="94"/>
      <c r="W12" s="92">
        <f t="shared" si="18"/>
        <v>0</v>
      </c>
      <c r="X12" s="121">
        <f t="shared" si="8"/>
        <v>0</v>
      </c>
      <c r="Y12" s="115">
        <f t="shared" si="3"/>
        <v>0</v>
      </c>
      <c r="Z12" s="94"/>
      <c r="AA12" s="92">
        <f t="shared" si="19"/>
        <v>0</v>
      </c>
      <c r="AB12" s="94"/>
      <c r="AC12" s="92">
        <f t="shared" si="20"/>
        <v>0</v>
      </c>
      <c r="AD12" s="94"/>
      <c r="AE12" s="92">
        <f t="shared" si="21"/>
        <v>0</v>
      </c>
      <c r="AF12" s="121">
        <f t="shared" si="9"/>
        <v>0</v>
      </c>
      <c r="AG12" s="115">
        <f t="shared" si="4"/>
        <v>0</v>
      </c>
      <c r="AH12" s="56">
        <f t="shared" si="10"/>
        <v>0</v>
      </c>
      <c r="AI12" s="30">
        <f t="shared" si="5"/>
        <v>0</v>
      </c>
      <c r="AL12" s="16"/>
    </row>
    <row r="13" spans="1:38" s="5" customFormat="1">
      <c r="A13" s="96" t="s">
        <v>22</v>
      </c>
      <c r="B13" s="97">
        <f>SUM(B14:B18)</f>
        <v>0</v>
      </c>
      <c r="C13" s="92" t="str">
        <f t="shared" si="0"/>
        <v>-</v>
      </c>
      <c r="D13" s="97">
        <f>SUM(D14:D18)</f>
        <v>0</v>
      </c>
      <c r="E13" s="92" t="str">
        <f t="shared" si="11"/>
        <v>-</v>
      </c>
      <c r="F13" s="97">
        <f>SUM(F14:F18)</f>
        <v>0</v>
      </c>
      <c r="G13" s="92" t="str">
        <f t="shared" si="12"/>
        <v>-</v>
      </c>
      <c r="H13" s="97">
        <f>SUM(H14:H18)</f>
        <v>0</v>
      </c>
      <c r="I13" s="98" t="str">
        <f t="shared" si="1"/>
        <v>-</v>
      </c>
      <c r="J13" s="97">
        <f>SUM(J14:J18)</f>
        <v>0</v>
      </c>
      <c r="K13" s="92" t="str">
        <f t="shared" si="13"/>
        <v>-</v>
      </c>
      <c r="L13" s="97">
        <f>SUM(L14:L18)</f>
        <v>0</v>
      </c>
      <c r="M13" s="92" t="str">
        <f t="shared" si="14"/>
        <v>-</v>
      </c>
      <c r="N13" s="97">
        <f>SUM(N14:N18)</f>
        <v>0</v>
      </c>
      <c r="O13" s="92" t="str">
        <f t="shared" si="15"/>
        <v>-</v>
      </c>
      <c r="P13" s="97">
        <f>SUM(P14:P18)</f>
        <v>0</v>
      </c>
      <c r="Q13" s="98" t="str">
        <f t="shared" si="2"/>
        <v>-</v>
      </c>
      <c r="R13" s="97">
        <f>SUM(R14:R18)</f>
        <v>0</v>
      </c>
      <c r="S13" s="92" t="str">
        <f t="shared" si="16"/>
        <v>-</v>
      </c>
      <c r="T13" s="97">
        <f>SUM(T14:T18)</f>
        <v>0</v>
      </c>
      <c r="U13" s="92" t="str">
        <f t="shared" si="17"/>
        <v>-</v>
      </c>
      <c r="V13" s="97">
        <f>SUM(V14:V18)</f>
        <v>1</v>
      </c>
      <c r="W13" s="92">
        <f t="shared" si="18"/>
        <v>4.4318181818181817E-3</v>
      </c>
      <c r="X13" s="122">
        <f>SUM(X14:X18)</f>
        <v>1</v>
      </c>
      <c r="Y13" s="123">
        <f t="shared" si="3"/>
        <v>4.4318181818181817E-3</v>
      </c>
      <c r="Z13" s="97">
        <v>2</v>
      </c>
      <c r="AA13" s="92">
        <f t="shared" si="19"/>
        <v>4.2391304347826082E-3</v>
      </c>
      <c r="AB13" s="97">
        <v>5</v>
      </c>
      <c r="AC13" s="92">
        <f t="shared" si="20"/>
        <v>1.0173913043478261E-2</v>
      </c>
      <c r="AD13" s="97">
        <v>6</v>
      </c>
      <c r="AE13" s="92">
        <f t="shared" si="21"/>
        <v>7.8348214285714288E-3</v>
      </c>
      <c r="AF13" s="122">
        <f>SUM(AF14:AF18)</f>
        <v>13</v>
      </c>
      <c r="AG13" s="123">
        <f t="shared" si="4"/>
        <v>7.4538727303913163E-3</v>
      </c>
      <c r="AH13" s="57">
        <f>SUM(AH14:AH18)</f>
        <v>14</v>
      </c>
      <c r="AI13" s="30">
        <f>SUM(AI14:AI18)</f>
        <v>7.0896814404432136E-3</v>
      </c>
      <c r="AJ13" s="15"/>
      <c r="AK13" s="15"/>
      <c r="AL13" s="17"/>
    </row>
    <row r="14" spans="1:38" s="15" customFormat="1" ht="14.25" customHeight="1" outlineLevel="1">
      <c r="A14" s="93" t="s">
        <v>17</v>
      </c>
      <c r="B14" s="94"/>
      <c r="C14" s="92" t="str">
        <f t="shared" si="0"/>
        <v>-</v>
      </c>
      <c r="D14" s="94"/>
      <c r="E14" s="92" t="str">
        <f t="shared" si="11"/>
        <v>-</v>
      </c>
      <c r="F14" s="94"/>
      <c r="G14" s="92" t="str">
        <f t="shared" si="12"/>
        <v>-</v>
      </c>
      <c r="H14" s="94">
        <f t="shared" ref="H14:H20" si="22">B14+D14+F14</f>
        <v>0</v>
      </c>
      <c r="I14" s="92" t="str">
        <f t="shared" si="1"/>
        <v>-</v>
      </c>
      <c r="J14" s="94"/>
      <c r="K14" s="92" t="str">
        <f t="shared" si="13"/>
        <v>-</v>
      </c>
      <c r="L14" s="94"/>
      <c r="M14" s="92" t="str">
        <f t="shared" si="14"/>
        <v>-</v>
      </c>
      <c r="N14" s="94"/>
      <c r="O14" s="92" t="str">
        <f t="shared" si="15"/>
        <v>-</v>
      </c>
      <c r="P14" s="94">
        <f t="shared" ref="P14:P20" si="23">J14+L14+N14</f>
        <v>0</v>
      </c>
      <c r="Q14" s="92" t="str">
        <f t="shared" si="2"/>
        <v>-</v>
      </c>
      <c r="R14" s="94"/>
      <c r="S14" s="92" t="str">
        <f t="shared" si="16"/>
        <v>-</v>
      </c>
      <c r="T14" s="94"/>
      <c r="U14" s="92" t="str">
        <f t="shared" si="17"/>
        <v>-</v>
      </c>
      <c r="V14" s="94"/>
      <c r="W14" s="92">
        <f t="shared" si="18"/>
        <v>0</v>
      </c>
      <c r="X14" s="121">
        <f t="shared" ref="X14:X20" si="24">R14+T14+V14</f>
        <v>0</v>
      </c>
      <c r="Y14" s="115">
        <f t="shared" si="3"/>
        <v>0</v>
      </c>
      <c r="Z14" s="94"/>
      <c r="AA14" s="92">
        <f t="shared" si="19"/>
        <v>0</v>
      </c>
      <c r="AB14" s="94"/>
      <c r="AC14" s="92">
        <f t="shared" si="20"/>
        <v>0</v>
      </c>
      <c r="AD14" s="94"/>
      <c r="AE14" s="92">
        <f t="shared" si="21"/>
        <v>0</v>
      </c>
      <c r="AF14" s="121">
        <f t="shared" ref="AF14:AF20" si="25">Z14+AB14+AD14</f>
        <v>0</v>
      </c>
      <c r="AG14" s="115">
        <f t="shared" si="4"/>
        <v>0</v>
      </c>
      <c r="AH14" s="56">
        <f>H14+P14+X14+AF14</f>
        <v>0</v>
      </c>
      <c r="AI14" s="30">
        <f t="shared" ref="AI14:AI20" si="26">IF(ISERR(ABS(AH14/$AH$5)),"-",ABS(AH14/$AH$5))</f>
        <v>0</v>
      </c>
      <c r="AL14" s="16"/>
    </row>
    <row r="15" spans="1:38" s="15" customFormat="1" ht="14.25" customHeight="1" outlineLevel="1">
      <c r="A15" s="93" t="s">
        <v>18</v>
      </c>
      <c r="B15" s="94"/>
      <c r="C15" s="92" t="str">
        <f t="shared" si="0"/>
        <v>-</v>
      </c>
      <c r="D15" s="94"/>
      <c r="E15" s="92" t="str">
        <f t="shared" si="11"/>
        <v>-</v>
      </c>
      <c r="F15" s="94"/>
      <c r="G15" s="92" t="str">
        <f t="shared" si="12"/>
        <v>-</v>
      </c>
      <c r="H15" s="94">
        <f t="shared" si="22"/>
        <v>0</v>
      </c>
      <c r="I15" s="92" t="str">
        <f t="shared" si="1"/>
        <v>-</v>
      </c>
      <c r="J15" s="94"/>
      <c r="K15" s="92" t="str">
        <f t="shared" si="13"/>
        <v>-</v>
      </c>
      <c r="L15" s="94"/>
      <c r="M15" s="92" t="str">
        <f t="shared" si="14"/>
        <v>-</v>
      </c>
      <c r="N15" s="94"/>
      <c r="O15" s="92" t="str">
        <f t="shared" si="15"/>
        <v>-</v>
      </c>
      <c r="P15" s="94">
        <f t="shared" si="23"/>
        <v>0</v>
      </c>
      <c r="Q15" s="92" t="str">
        <f t="shared" si="2"/>
        <v>-</v>
      </c>
      <c r="R15" s="94"/>
      <c r="S15" s="92" t="str">
        <f t="shared" si="16"/>
        <v>-</v>
      </c>
      <c r="T15" s="94"/>
      <c r="U15" s="92" t="str">
        <f t="shared" si="17"/>
        <v>-</v>
      </c>
      <c r="V15" s="94"/>
      <c r="W15" s="92">
        <f t="shared" si="18"/>
        <v>0</v>
      </c>
      <c r="X15" s="121">
        <f t="shared" si="24"/>
        <v>0</v>
      </c>
      <c r="Y15" s="115">
        <f t="shared" si="3"/>
        <v>0</v>
      </c>
      <c r="Z15" s="94"/>
      <c r="AA15" s="92">
        <f t="shared" si="19"/>
        <v>0</v>
      </c>
      <c r="AB15" s="94"/>
      <c r="AC15" s="92">
        <f t="shared" si="20"/>
        <v>0</v>
      </c>
      <c r="AD15" s="94"/>
      <c r="AE15" s="92">
        <f t="shared" si="21"/>
        <v>0</v>
      </c>
      <c r="AF15" s="121">
        <f t="shared" si="25"/>
        <v>0</v>
      </c>
      <c r="AG15" s="115">
        <f t="shared" si="4"/>
        <v>0</v>
      </c>
      <c r="AH15" s="56">
        <f>H15+P15+X15+AF15</f>
        <v>0</v>
      </c>
      <c r="AI15" s="30">
        <f t="shared" si="26"/>
        <v>0</v>
      </c>
      <c r="AL15" s="16"/>
    </row>
    <row r="16" spans="1:38" s="15" customFormat="1" ht="14.25" customHeight="1" outlineLevel="1">
      <c r="A16" s="93" t="s">
        <v>19</v>
      </c>
      <c r="B16" s="94"/>
      <c r="C16" s="92" t="str">
        <f t="shared" si="0"/>
        <v>-</v>
      </c>
      <c r="D16" s="94"/>
      <c r="E16" s="92" t="str">
        <f t="shared" si="11"/>
        <v>-</v>
      </c>
      <c r="F16" s="94"/>
      <c r="G16" s="92" t="str">
        <f t="shared" si="12"/>
        <v>-</v>
      </c>
      <c r="H16" s="94">
        <f t="shared" si="22"/>
        <v>0</v>
      </c>
      <c r="I16" s="92" t="str">
        <f t="shared" si="1"/>
        <v>-</v>
      </c>
      <c r="J16" s="94"/>
      <c r="K16" s="92" t="str">
        <f t="shared" si="13"/>
        <v>-</v>
      </c>
      <c r="L16" s="94"/>
      <c r="M16" s="92" t="str">
        <f t="shared" si="14"/>
        <v>-</v>
      </c>
      <c r="N16" s="94"/>
      <c r="O16" s="92" t="str">
        <f t="shared" si="15"/>
        <v>-</v>
      </c>
      <c r="P16" s="94">
        <f t="shared" si="23"/>
        <v>0</v>
      </c>
      <c r="Q16" s="92" t="str">
        <f t="shared" si="2"/>
        <v>-</v>
      </c>
      <c r="R16" s="94"/>
      <c r="S16" s="92" t="str">
        <f t="shared" si="16"/>
        <v>-</v>
      </c>
      <c r="T16" s="94"/>
      <c r="U16" s="92" t="str">
        <f t="shared" si="17"/>
        <v>-</v>
      </c>
      <c r="V16" s="94">
        <v>1</v>
      </c>
      <c r="W16" s="92">
        <f t="shared" si="18"/>
        <v>4.4318181818181817E-3</v>
      </c>
      <c r="X16" s="121">
        <f t="shared" si="24"/>
        <v>1</v>
      </c>
      <c r="Y16" s="115">
        <f t="shared" si="3"/>
        <v>4.4318181818181817E-3</v>
      </c>
      <c r="Z16" s="94">
        <v>2</v>
      </c>
      <c r="AA16" s="92">
        <f t="shared" si="19"/>
        <v>4.2391304347826082E-3</v>
      </c>
      <c r="AB16" s="94">
        <v>5</v>
      </c>
      <c r="AC16" s="92">
        <f t="shared" si="20"/>
        <v>1.0173913043478261E-2</v>
      </c>
      <c r="AD16" s="94">
        <v>6</v>
      </c>
      <c r="AE16" s="92">
        <f t="shared" si="21"/>
        <v>7.8348214285714288E-3</v>
      </c>
      <c r="AF16" s="121">
        <f t="shared" si="25"/>
        <v>13</v>
      </c>
      <c r="AG16" s="115">
        <f t="shared" si="4"/>
        <v>7.4538727303913163E-3</v>
      </c>
      <c r="AH16" s="56">
        <f>H16+P16+X16+AF16</f>
        <v>14</v>
      </c>
      <c r="AI16" s="30">
        <f t="shared" si="26"/>
        <v>7.0896814404432136E-3</v>
      </c>
      <c r="AL16" s="16"/>
    </row>
    <row r="17" spans="1:38" s="15" customFormat="1" ht="14.25" customHeight="1" outlineLevel="1">
      <c r="A17" s="95" t="s">
        <v>23</v>
      </c>
      <c r="B17" s="94"/>
      <c r="C17" s="92" t="str">
        <f t="shared" si="0"/>
        <v>-</v>
      </c>
      <c r="D17" s="94"/>
      <c r="E17" s="92" t="str">
        <f t="shared" si="11"/>
        <v>-</v>
      </c>
      <c r="F17" s="94"/>
      <c r="G17" s="92" t="str">
        <f t="shared" si="12"/>
        <v>-</v>
      </c>
      <c r="H17" s="94">
        <f t="shared" si="22"/>
        <v>0</v>
      </c>
      <c r="I17" s="92" t="str">
        <f t="shared" si="1"/>
        <v>-</v>
      </c>
      <c r="J17" s="94"/>
      <c r="K17" s="92" t="str">
        <f t="shared" si="13"/>
        <v>-</v>
      </c>
      <c r="L17" s="94"/>
      <c r="M17" s="92" t="str">
        <f t="shared" si="14"/>
        <v>-</v>
      </c>
      <c r="N17" s="94"/>
      <c r="O17" s="92" t="str">
        <f t="shared" si="15"/>
        <v>-</v>
      </c>
      <c r="P17" s="94">
        <f t="shared" si="23"/>
        <v>0</v>
      </c>
      <c r="Q17" s="92" t="str">
        <f t="shared" si="2"/>
        <v>-</v>
      </c>
      <c r="R17" s="94"/>
      <c r="S17" s="92" t="str">
        <f t="shared" si="16"/>
        <v>-</v>
      </c>
      <c r="T17" s="94"/>
      <c r="U17" s="92" t="str">
        <f t="shared" si="17"/>
        <v>-</v>
      </c>
      <c r="V17" s="94"/>
      <c r="W17" s="92">
        <f t="shared" si="18"/>
        <v>0</v>
      </c>
      <c r="X17" s="121">
        <f t="shared" si="24"/>
        <v>0</v>
      </c>
      <c r="Y17" s="115">
        <f t="shared" si="3"/>
        <v>0</v>
      </c>
      <c r="Z17" s="94"/>
      <c r="AA17" s="92">
        <f t="shared" si="19"/>
        <v>0</v>
      </c>
      <c r="AB17" s="94"/>
      <c r="AC17" s="92">
        <f t="shared" si="20"/>
        <v>0</v>
      </c>
      <c r="AD17" s="94"/>
      <c r="AE17" s="92">
        <f t="shared" si="21"/>
        <v>0</v>
      </c>
      <c r="AF17" s="121">
        <f t="shared" si="25"/>
        <v>0</v>
      </c>
      <c r="AG17" s="115">
        <f t="shared" si="4"/>
        <v>0</v>
      </c>
      <c r="AH17" s="56">
        <f>H17+P17+X17+AF17</f>
        <v>0</v>
      </c>
      <c r="AI17" s="30">
        <f t="shared" si="26"/>
        <v>0</v>
      </c>
      <c r="AL17" s="16"/>
    </row>
    <row r="18" spans="1:38" s="15" customFormat="1" ht="14.25" customHeight="1" outlineLevel="1">
      <c r="A18" s="95"/>
      <c r="B18" s="94"/>
      <c r="C18" s="92" t="str">
        <f t="shared" si="0"/>
        <v>-</v>
      </c>
      <c r="D18" s="94"/>
      <c r="E18" s="92" t="str">
        <f t="shared" si="11"/>
        <v>-</v>
      </c>
      <c r="F18" s="94"/>
      <c r="G18" s="92" t="str">
        <f t="shared" si="12"/>
        <v>-</v>
      </c>
      <c r="H18" s="94">
        <f t="shared" si="22"/>
        <v>0</v>
      </c>
      <c r="I18" s="92" t="str">
        <f t="shared" si="1"/>
        <v>-</v>
      </c>
      <c r="J18" s="94"/>
      <c r="K18" s="92" t="str">
        <f t="shared" si="13"/>
        <v>-</v>
      </c>
      <c r="L18" s="94"/>
      <c r="M18" s="92" t="str">
        <f t="shared" si="14"/>
        <v>-</v>
      </c>
      <c r="N18" s="94"/>
      <c r="O18" s="92" t="str">
        <f t="shared" si="15"/>
        <v>-</v>
      </c>
      <c r="P18" s="94">
        <f t="shared" si="23"/>
        <v>0</v>
      </c>
      <c r="Q18" s="92" t="str">
        <f t="shared" si="2"/>
        <v>-</v>
      </c>
      <c r="R18" s="94"/>
      <c r="S18" s="92" t="str">
        <f t="shared" si="16"/>
        <v>-</v>
      </c>
      <c r="T18" s="94"/>
      <c r="U18" s="92" t="str">
        <f t="shared" si="17"/>
        <v>-</v>
      </c>
      <c r="V18" s="94"/>
      <c r="W18" s="92">
        <f t="shared" si="18"/>
        <v>0</v>
      </c>
      <c r="X18" s="121">
        <f t="shared" si="24"/>
        <v>0</v>
      </c>
      <c r="Y18" s="115">
        <f t="shared" si="3"/>
        <v>0</v>
      </c>
      <c r="Z18" s="94"/>
      <c r="AA18" s="92">
        <f t="shared" si="19"/>
        <v>0</v>
      </c>
      <c r="AB18" s="94"/>
      <c r="AC18" s="92">
        <f t="shared" si="20"/>
        <v>0</v>
      </c>
      <c r="AD18" s="94"/>
      <c r="AE18" s="92">
        <f t="shared" si="21"/>
        <v>0</v>
      </c>
      <c r="AF18" s="121">
        <f t="shared" si="25"/>
        <v>0</v>
      </c>
      <c r="AG18" s="115">
        <f t="shared" si="4"/>
        <v>0</v>
      </c>
      <c r="AH18" s="56">
        <f>H18+P18+X18+AF18</f>
        <v>0</v>
      </c>
      <c r="AI18" s="30">
        <f t="shared" si="26"/>
        <v>0</v>
      </c>
      <c r="AL18" s="16"/>
    </row>
    <row r="19" spans="1:38" s="5" customFormat="1">
      <c r="A19" s="96"/>
      <c r="B19" s="97"/>
      <c r="C19" s="98" t="str">
        <f t="shared" si="0"/>
        <v>-</v>
      </c>
      <c r="D19" s="97"/>
      <c r="E19" s="98" t="str">
        <f t="shared" si="11"/>
        <v>-</v>
      </c>
      <c r="F19" s="97"/>
      <c r="G19" s="98" t="str">
        <f t="shared" si="12"/>
        <v>-</v>
      </c>
      <c r="H19" s="97">
        <f t="shared" si="22"/>
        <v>0</v>
      </c>
      <c r="I19" s="98" t="str">
        <f t="shared" si="1"/>
        <v>-</v>
      </c>
      <c r="J19" s="97"/>
      <c r="K19" s="98" t="str">
        <f t="shared" si="13"/>
        <v>-</v>
      </c>
      <c r="L19" s="97"/>
      <c r="M19" s="98" t="str">
        <f t="shared" si="14"/>
        <v>-</v>
      </c>
      <c r="N19" s="97"/>
      <c r="O19" s="98" t="str">
        <f t="shared" si="15"/>
        <v>-</v>
      </c>
      <c r="P19" s="97">
        <f t="shared" si="23"/>
        <v>0</v>
      </c>
      <c r="Q19" s="98" t="str">
        <f t="shared" si="2"/>
        <v>-</v>
      </c>
      <c r="R19" s="97"/>
      <c r="S19" s="98" t="str">
        <f t="shared" si="16"/>
        <v>-</v>
      </c>
      <c r="T19" s="97"/>
      <c r="U19" s="98" t="str">
        <f t="shared" si="17"/>
        <v>-</v>
      </c>
      <c r="V19" s="97"/>
      <c r="W19" s="98">
        <f t="shared" si="18"/>
        <v>0</v>
      </c>
      <c r="X19" s="122">
        <f t="shared" si="24"/>
        <v>0</v>
      </c>
      <c r="Y19" s="123">
        <f t="shared" si="3"/>
        <v>0</v>
      </c>
      <c r="Z19" s="97"/>
      <c r="AA19" s="98">
        <f t="shared" si="19"/>
        <v>0</v>
      </c>
      <c r="AB19" s="97"/>
      <c r="AC19" s="98">
        <f t="shared" si="20"/>
        <v>0</v>
      </c>
      <c r="AD19" s="97"/>
      <c r="AE19" s="98">
        <f t="shared" si="21"/>
        <v>0</v>
      </c>
      <c r="AF19" s="122">
        <f t="shared" si="25"/>
        <v>0</v>
      </c>
      <c r="AG19" s="123">
        <f t="shared" si="4"/>
        <v>0</v>
      </c>
      <c r="AH19" s="57">
        <f t="shared" si="10"/>
        <v>0</v>
      </c>
      <c r="AI19" s="37">
        <f t="shared" si="26"/>
        <v>0</v>
      </c>
      <c r="AJ19" s="15"/>
      <c r="AK19" s="15"/>
      <c r="AL19" s="17"/>
    </row>
    <row r="20" spans="1:38" s="5" customFormat="1">
      <c r="A20" s="96"/>
      <c r="B20" s="97"/>
      <c r="C20" s="98" t="str">
        <f t="shared" si="0"/>
        <v>-</v>
      </c>
      <c r="D20" s="97"/>
      <c r="E20" s="98" t="str">
        <f t="shared" si="11"/>
        <v>-</v>
      </c>
      <c r="F20" s="97"/>
      <c r="G20" s="98" t="str">
        <f t="shared" si="12"/>
        <v>-</v>
      </c>
      <c r="H20" s="97">
        <f t="shared" si="22"/>
        <v>0</v>
      </c>
      <c r="I20" s="98" t="str">
        <f t="shared" si="1"/>
        <v>-</v>
      </c>
      <c r="J20" s="97"/>
      <c r="K20" s="98" t="str">
        <f t="shared" si="13"/>
        <v>-</v>
      </c>
      <c r="L20" s="97"/>
      <c r="M20" s="98" t="str">
        <f t="shared" si="14"/>
        <v>-</v>
      </c>
      <c r="N20" s="97"/>
      <c r="O20" s="98" t="str">
        <f t="shared" si="15"/>
        <v>-</v>
      </c>
      <c r="P20" s="97">
        <f t="shared" si="23"/>
        <v>0</v>
      </c>
      <c r="Q20" s="98" t="str">
        <f t="shared" si="2"/>
        <v>-</v>
      </c>
      <c r="R20" s="97"/>
      <c r="S20" s="98" t="str">
        <f t="shared" si="16"/>
        <v>-</v>
      </c>
      <c r="T20" s="97"/>
      <c r="U20" s="98" t="str">
        <f t="shared" si="17"/>
        <v>-</v>
      </c>
      <c r="V20" s="97"/>
      <c r="W20" s="98">
        <f t="shared" si="18"/>
        <v>0</v>
      </c>
      <c r="X20" s="122">
        <f t="shared" si="24"/>
        <v>0</v>
      </c>
      <c r="Y20" s="123">
        <f t="shared" si="3"/>
        <v>0</v>
      </c>
      <c r="Z20" s="97"/>
      <c r="AA20" s="98">
        <f t="shared" si="19"/>
        <v>0</v>
      </c>
      <c r="AB20" s="97"/>
      <c r="AC20" s="98">
        <f t="shared" si="20"/>
        <v>0</v>
      </c>
      <c r="AD20" s="97"/>
      <c r="AE20" s="98">
        <f t="shared" si="21"/>
        <v>0</v>
      </c>
      <c r="AF20" s="122">
        <f t="shared" si="25"/>
        <v>0</v>
      </c>
      <c r="AG20" s="123">
        <f t="shared" si="4"/>
        <v>0</v>
      </c>
      <c r="AH20" s="57">
        <f t="shared" si="10"/>
        <v>0</v>
      </c>
      <c r="AI20" s="37">
        <f t="shared" si="26"/>
        <v>0</v>
      </c>
      <c r="AJ20" s="15"/>
      <c r="AK20" s="15"/>
      <c r="AL20" s="17"/>
    </row>
    <row r="21" spans="1:38" s="5" customFormat="1">
      <c r="A21" s="99"/>
      <c r="B21" s="100"/>
      <c r="C21" s="101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1"/>
      <c r="R21" s="100"/>
      <c r="S21" s="101"/>
      <c r="T21" s="100"/>
      <c r="U21" s="101"/>
      <c r="V21" s="100"/>
      <c r="W21" s="101"/>
      <c r="X21" s="124"/>
      <c r="Y21" s="125"/>
      <c r="Z21" s="100"/>
      <c r="AA21" s="101"/>
      <c r="AB21" s="100"/>
      <c r="AC21" s="101"/>
      <c r="AD21" s="100"/>
      <c r="AE21" s="101"/>
      <c r="AF21" s="124"/>
      <c r="AG21" s="125"/>
      <c r="AH21" s="58"/>
      <c r="AI21" s="38"/>
      <c r="AJ21" s="15"/>
      <c r="AK21" s="15"/>
      <c r="AL21" s="4"/>
    </row>
    <row r="22" spans="1:38">
      <c r="A22" s="102"/>
      <c r="B22" s="103"/>
      <c r="C22" s="104"/>
      <c r="D22" s="103"/>
      <c r="E22" s="104"/>
      <c r="F22" s="103"/>
      <c r="G22" s="104"/>
      <c r="H22" s="103"/>
      <c r="I22" s="104"/>
      <c r="J22" s="103"/>
      <c r="K22" s="104"/>
      <c r="L22" s="103"/>
      <c r="M22" s="104"/>
      <c r="N22" s="103"/>
      <c r="O22" s="104"/>
      <c r="P22" s="103"/>
      <c r="Q22" s="104"/>
      <c r="R22" s="103"/>
      <c r="S22" s="104"/>
      <c r="T22" s="103"/>
      <c r="U22" s="104"/>
      <c r="V22" s="103"/>
      <c r="W22" s="104"/>
      <c r="X22" s="126"/>
      <c r="Y22" s="127"/>
      <c r="Z22" s="103"/>
      <c r="AA22" s="104"/>
      <c r="AB22" s="103"/>
      <c r="AC22" s="104"/>
      <c r="AD22" s="103"/>
      <c r="AE22" s="104"/>
      <c r="AF22" s="126"/>
      <c r="AG22" s="127"/>
      <c r="AH22" s="59"/>
      <c r="AI22" s="39"/>
      <c r="AJ22" s="15"/>
      <c r="AK22" s="15"/>
      <c r="AL22" s="4"/>
    </row>
    <row r="23" spans="1:38">
      <c r="A23" s="143" t="s">
        <v>24</v>
      </c>
      <c r="B23" s="105">
        <f>SUM(B24+B35+B45+B46+B51+B52+B60+B63+B64+B65+B66+B67+B68+B69+B70+B71+B72+B73+B74+B75+B76)</f>
        <v>0</v>
      </c>
      <c r="C23" s="106" t="str">
        <f>IF(ISERR(ABS(B23/$B$5)),"-",ABS(B23/$B$5))</f>
        <v>-</v>
      </c>
      <c r="D23" s="105">
        <f>SUM(D24+D35+D45+D46+D51+D52+D60+D63+D64+D65+D66+D67+D68+D69+D70+D71+D72+D73+D74+D75+D76)</f>
        <v>0</v>
      </c>
      <c r="E23" s="106" t="str">
        <f>IF(ISERR(ABS(D23/$D$5)),"-",ABS(D23/$D$5))</f>
        <v>-</v>
      </c>
      <c r="F23" s="105">
        <f>SUM(F24+F35+F45+F46+F51+F52+F60+F63+F64+F65+F66+F67+F68+F69+F70+F71+F72+F73+F74+F75+F76)</f>
        <v>0</v>
      </c>
      <c r="G23" s="106" t="str">
        <f>IF(ISERR(ABS(F23/$F$5)),"-",ABS(F23/$F$5))</f>
        <v>-</v>
      </c>
      <c r="H23" s="105">
        <f>SUM(H24+H35+H45+H46+H51+H52+H60+H63+H64+H65+H66+H67+H68+H69+H70+H71+H72+H73+H74+H75+H76)</f>
        <v>0</v>
      </c>
      <c r="I23" s="106" t="str">
        <f>IF(ISERR(ABS(H23/$H$5)),"-",ABS(H23/$H$5))</f>
        <v>-</v>
      </c>
      <c r="J23" s="105">
        <f>SUM(J24+J35+J45+J46+J51+J52+J60+J63+J64+J65+J66+J67+J68+J69+J70+J71+J72+J73+J74+J75+J76)</f>
        <v>0</v>
      </c>
      <c r="K23" s="106" t="str">
        <f>IF(ISERR(ABS(J23/$J$5)),"-",ABS(J23/$J$5))</f>
        <v>-</v>
      </c>
      <c r="L23" s="105">
        <f>SUM(L24+L35+L45+L46+L51+L52+L60+L63+L64+L65+L66+L67+L68+L69+L70+L71+L72+L73+L74+L75+L76)</f>
        <v>0</v>
      </c>
      <c r="M23" s="106" t="str">
        <f>IF(ISERR(ABS(L23/$L$5)),"-",ABS(L23/$L$5))</f>
        <v>-</v>
      </c>
      <c r="N23" s="105">
        <f>SUM(N24+N35+N45+N46+N51+N52+N60+N63+N64+N65+N66+N67+N68+N69+N70+N71+N72+N73+N74+N75+N76)</f>
        <v>0</v>
      </c>
      <c r="O23" s="106" t="str">
        <f>IF(ISERR(ABS(N23/$N$5)),"-",ABS(N23/$N$5))</f>
        <v>-</v>
      </c>
      <c r="P23" s="105">
        <f>SUM(P24+P35+P45+P46+P51+P52+P60+P63+P64+P65+P66+P67+P68+P69+P70+P71+P72+P73+P74+P75+P76)</f>
        <v>0</v>
      </c>
      <c r="Q23" s="106" t="str">
        <f>IF(ISERR(ABS(P23/$P$5)),"-",ABS(P23/$P$5))</f>
        <v>-</v>
      </c>
      <c r="R23" s="105">
        <f>SUM(R24+R35+R45+R46+R51+R52+R60+R63+R64+R65+R66+R67+R68+R69+R70+R71+R72+R73+R74+R75+R76)</f>
        <v>0</v>
      </c>
      <c r="S23" s="106" t="str">
        <f>IF(ISERR(ABS(R23/$R$5)),"-",ABS(R23/$R$5))</f>
        <v>-</v>
      </c>
      <c r="T23" s="105">
        <f>SUM(T24+T35+T45+T46+T51+T52+T60+T63+T64+T65+T66+T67+T68+T69+T70+T71+T72+T73+T74+T75+T76)</f>
        <v>-608</v>
      </c>
      <c r="U23" s="106" t="str">
        <f>IF(ISERR(ABS(T23/$T$5)),"-",ABS(T23/$T$5))</f>
        <v>-</v>
      </c>
      <c r="V23" s="105">
        <f>SUM(V24+V35+V45+V46+V51+V52+V60+V63+V64+V65+V66+V67+V68+V69+V70+V71+V72+V73+V74+V75+V76)</f>
        <v>-470.12376833333332</v>
      </c>
      <c r="W23" s="106">
        <f>IF(ISERR(ABS(V23/$V$5)),"-",ABS(V23/$V$5))</f>
        <v>2.0835030642045451</v>
      </c>
      <c r="X23" s="72">
        <f>SUM(X24+X35+X45+X46+X51+X52+X60+X63+X64+X65+X66+X67+X68+X69+X70+X71+X72+X73+X74+X75+X76)</f>
        <v>-1078.1237683333334</v>
      </c>
      <c r="Y23" s="118">
        <f>IF(ISERR(ABS(X23/$X$5)),"-",ABS(X23/$X$5))</f>
        <v>4.7780485187499995</v>
      </c>
      <c r="Z23" s="105">
        <f>SUM(Z24+Z35+Z45+Z46+Z51+Z52+Z60+Z63+Z64+Z65+Z66+Z67+Z68+Z69+Z70+Z71+Z72+Z73+Z74+Z75+Z76)</f>
        <v>-518.43488794871791</v>
      </c>
      <c r="AA23" s="106">
        <f>IF(ISERR(ABS(Z23/$Z$5)),"-",ABS(Z23/$Z$5))</f>
        <v>1.0988565559782608</v>
      </c>
      <c r="AB23" s="105">
        <f>SUM(AB24+AB35+AB45+AB46+AB51+AB52+AB60+AB63+AB64+AB65+AB66+AB67+AB68+AB69+AB70+AB71+AB72+AB73+AB74+AB75+AB76)</f>
        <v>-547.07407188034188</v>
      </c>
      <c r="AC23" s="106">
        <f>IF(ISERR(ABS(AB23/$AB$5)),"-",ABS(AB23/$AB$5))</f>
        <v>1.1131768071304349</v>
      </c>
      <c r="AD23" s="105">
        <f>SUM(AD24+AD35+AD45+AD46+AD51+AD52+AD60+AD63+AD64+AD65+AD66+AD67+AD68+AD69+AD70+AD71+AD72+AD73+AD74+AD75+AD76)</f>
        <v>-587.13104352136759</v>
      </c>
      <c r="AE23" s="106">
        <f>IF(ISERR(ABS(AD23/$AD$5)),"-",ABS(AD23/$AD$5))</f>
        <v>0.76667781352678577</v>
      </c>
      <c r="AF23" s="72">
        <f>SUM(AF24+AF35+AF45+AF46+AF51+AF52+AF60+AF63+AF64+AF65+AF66+AF67+AF68+AF69+AF70+AF71+AF72+AF73+AF74+AF75+AF76)</f>
        <v>-1652.6400033504274</v>
      </c>
      <c r="AG23" s="118">
        <f>IF(ISERR(ABS(AF23/$AF$5)),"-",ABS(AF23/$AF$5))</f>
        <v>0.94758217339442796</v>
      </c>
      <c r="AH23" s="137">
        <f>SUM(AH24+AH35+AH45+AH46+AH51+AH52+AH60+AH63+AH64+AH65+AH66+AH67+AH68+AH69+AH70+AH71+AH72+AH73+AH74+AH75+AH76)</f>
        <v>-2730.7637716837608</v>
      </c>
      <c r="AI23" s="136">
        <f>IF(ISERR(ABS(AH23/$AH$5)),"-",ABS(AH23/$AH$5))</f>
        <v>1.3828746593100762</v>
      </c>
      <c r="AJ23" s="16"/>
      <c r="AK23" s="15"/>
    </row>
    <row r="24" spans="1:38" s="5" customFormat="1">
      <c r="A24" s="83" t="s">
        <v>25</v>
      </c>
      <c r="B24" s="107">
        <f>SUM(B25+B33+B34)</f>
        <v>0</v>
      </c>
      <c r="C24" s="108" t="str">
        <f>IF(ISERR(ABS(B24/$B$5)),"-",ABS(B24/$B$5))</f>
        <v>-</v>
      </c>
      <c r="D24" s="107">
        <f>SUM(D25+D33+D34)</f>
        <v>0</v>
      </c>
      <c r="E24" s="108" t="str">
        <f>IF(ISERR(ABS(D24/$D$5)),"-",ABS(D24/$D$5))</f>
        <v>-</v>
      </c>
      <c r="F24" s="107">
        <f>SUM(F25+F33+F34)</f>
        <v>0</v>
      </c>
      <c r="G24" s="108" t="str">
        <f>IF(ISERR(ABS(F24/$F$5)),"-",ABS(F24/$F$5))</f>
        <v>-</v>
      </c>
      <c r="H24" s="107">
        <f>SUM(H25+H33+H34)</f>
        <v>0</v>
      </c>
      <c r="I24" s="108" t="str">
        <f>IF(ISERR(ABS(H24/$H$5)),"-",ABS(H24/$H$5))</f>
        <v>-</v>
      </c>
      <c r="J24" s="107">
        <f>SUM(J25+J33+J34)</f>
        <v>0</v>
      </c>
      <c r="K24" s="108" t="str">
        <f>IF(ISERR(ABS(J24/$J$5)),"-",ABS(J24/$J$5))</f>
        <v>-</v>
      </c>
      <c r="L24" s="107">
        <f>SUM(L25+L33+L34)</f>
        <v>0</v>
      </c>
      <c r="M24" s="108" t="str">
        <f>IF(ISERR(ABS(L24/$L$5)),"-",ABS(L24/$L$5))</f>
        <v>-</v>
      </c>
      <c r="N24" s="107">
        <f>SUM(N25+N33+N34)</f>
        <v>0</v>
      </c>
      <c r="O24" s="108" t="str">
        <f>IF(ISERR(ABS(N24/$N$5)),"-",ABS(N24/$N$5))</f>
        <v>-</v>
      </c>
      <c r="P24" s="107">
        <f>SUM(P25+P33+P34)</f>
        <v>0</v>
      </c>
      <c r="Q24" s="108" t="str">
        <f>IF(ISERR(ABS(P24/$P$5)),"-",ABS(P24/$P$5))</f>
        <v>-</v>
      </c>
      <c r="R24" s="107">
        <f>SUM(R25+R33+R34)</f>
        <v>0</v>
      </c>
      <c r="S24" s="108" t="str">
        <f>IF(ISERR(ABS(R24/$R$5)),"-",ABS(R24/$R$5))</f>
        <v>-</v>
      </c>
      <c r="T24" s="107">
        <f>SUM(T25+T33+T34)</f>
        <v>0</v>
      </c>
      <c r="U24" s="108" t="str">
        <f>IF(ISERR(ABS(T24/$T$5)),"-",ABS(T24/$T$5))</f>
        <v>-</v>
      </c>
      <c r="V24" s="107">
        <f>SUM(V25+V33+V34)</f>
        <v>-78.814319615384633</v>
      </c>
      <c r="W24" s="108">
        <f>IF(ISERR(ABS(V24/$V$5)),"-",ABS(V24/$V$5))</f>
        <v>0.34929073465909094</v>
      </c>
      <c r="X24" s="122">
        <f>SUM(X25+X33+X34)</f>
        <v>-78.814319615384633</v>
      </c>
      <c r="Y24" s="123">
        <f>IF(ISERR(ABS(X24/$X$5)),"-",ABS(X24/$X$5))</f>
        <v>0.34929073465909094</v>
      </c>
      <c r="Z24" s="107">
        <f>SUM(Z25+Z33+Z34)</f>
        <v>-126.93488794871794</v>
      </c>
      <c r="AA24" s="108">
        <f>IF(ISERR(ABS(Z24/$Z$5)),"-",ABS(Z24/$Z$5))</f>
        <v>0.26904677336956517</v>
      </c>
      <c r="AB24" s="107">
        <f>SUM(AB25+AB33+AB34)</f>
        <v>-125.57407188034188</v>
      </c>
      <c r="AC24" s="108">
        <f>IF(ISERR(ABS(AB24/$AB$5)),"-",ABS(AB24/$AB$5))</f>
        <v>0.2555159375652174</v>
      </c>
      <c r="AD24" s="107">
        <f>SUM(AD25+AD33+AD34)</f>
        <v>-195.63104352136756</v>
      </c>
      <c r="AE24" s="108">
        <f>IF(ISERR(ABS(AD24/$AD$5)),"-",ABS(AD24/$AD$5))</f>
        <v>0.25545571531250005</v>
      </c>
      <c r="AF24" s="122">
        <f>SUM(AF25+AF33+AF34)</f>
        <v>-448.14000335042738</v>
      </c>
      <c r="AG24" s="123">
        <f>IF(ISERR(ABS(AF24/$AF$5)),"-",ABS(AF24/$AF$5))</f>
        <v>0.25695219618240184</v>
      </c>
      <c r="AH24" s="60">
        <f>SUM(AH25+AH33+AH34)</f>
        <v>-526.95432296581203</v>
      </c>
      <c r="AI24" s="30">
        <f>IF(ISERR(ABS(AH24/$AH$5)),"-",ABS(AH24/$AH$5))</f>
        <v>0.26685273453514546</v>
      </c>
      <c r="AJ24" s="16"/>
      <c r="AK24" s="15"/>
      <c r="AL24" s="17"/>
    </row>
    <row r="25" spans="1:38" s="28" customFormat="1">
      <c r="A25" s="110" t="s">
        <v>91</v>
      </c>
      <c r="B25" s="111">
        <f>SUM(B26:B32)</f>
        <v>0</v>
      </c>
      <c r="C25" s="108" t="str">
        <f>IF(ISERR(ABS(B25/($B$6+$B$13))),"-",ABS(B25/($B$6+$B$13)))</f>
        <v>-</v>
      </c>
      <c r="D25" s="111">
        <f>SUM(D26:D32)</f>
        <v>0</v>
      </c>
      <c r="E25" s="108" t="str">
        <f>IF(ISERR(ABS(D25/($D$6+$D$13))),"-",ABS(D25/($D$6+$D$13)))</f>
        <v>-</v>
      </c>
      <c r="F25" s="111">
        <f>SUM(F26:F32)</f>
        <v>0</v>
      </c>
      <c r="G25" s="108" t="str">
        <f>IF(ISERR(ABS(F25/($F$6+$F$13))),"-",ABS(F25/($F$6+$F$13)))</f>
        <v>-</v>
      </c>
      <c r="H25" s="111">
        <f>SUM(H26:H32)</f>
        <v>0</v>
      </c>
      <c r="I25" s="108" t="str">
        <f>IF(ISERR(ABS(H25/($H$6+$H$13))),"-",ABS(H25/($H$6+$H$13)))</f>
        <v>-</v>
      </c>
      <c r="J25" s="111">
        <f>SUM(J26:J32)</f>
        <v>0</v>
      </c>
      <c r="K25" s="108" t="str">
        <f>IF(ISERR(ABS(J25/($J$6+$J$13))),"-",ABS(J25/($J$6+$J$13)))</f>
        <v>-</v>
      </c>
      <c r="L25" s="111">
        <f>SUM(L26:L32)</f>
        <v>0</v>
      </c>
      <c r="M25" s="108" t="str">
        <f>IF(ISERR(ABS(L25/($L$6+$L$13))),"-",ABS(L25/($L$6+$L$13)))</f>
        <v>-</v>
      </c>
      <c r="N25" s="111">
        <f>SUM(N26:N32)</f>
        <v>0</v>
      </c>
      <c r="O25" s="108" t="str">
        <f>IF(ISERR(ABS(N25/($N$6+$N$13))),"-",ABS(N25/($N$6+$N$13)))</f>
        <v>-</v>
      </c>
      <c r="P25" s="111">
        <f>SUM(P26:P32)</f>
        <v>0</v>
      </c>
      <c r="Q25" s="108" t="str">
        <f>IF(ISERR(ABS(P25/($P$6+$P$13))),"-",ABS(P25/($P$6+$P$13)))</f>
        <v>-</v>
      </c>
      <c r="R25" s="111">
        <f>SUM(R26:R32)</f>
        <v>0</v>
      </c>
      <c r="S25" s="108" t="str">
        <f>IF(ISERR(ABS(R25/($R$6+$R$13))),"-",ABS(R25/($R$6+$R$13)))</f>
        <v>-</v>
      </c>
      <c r="T25" s="111">
        <f>SUM(T26:T32)</f>
        <v>0</v>
      </c>
      <c r="U25" s="108" t="str">
        <f>IF(ISERR(ABS(T25/($T$6+$T$13))),"-",ABS(T25/($T$6+$T$13)))</f>
        <v>-</v>
      </c>
      <c r="V25" s="111">
        <f>SUM(V26:V32)</f>
        <v>-78.814319615384633</v>
      </c>
      <c r="W25" s="108">
        <f>IF(ISERR(ABS(V25/($V$6+$V$13))),"-",ABS(V25/($V$6+$V$13)))</f>
        <v>0.34929073465909094</v>
      </c>
      <c r="X25" s="128">
        <f>SUM(X26:X32)</f>
        <v>-78.814319615384633</v>
      </c>
      <c r="Y25" s="123">
        <f>IF(ISERR(ABS(X25/($X$6+$X$13))),"-",ABS(X25/($X$6+$X$13)))</f>
        <v>0.34929073465909094</v>
      </c>
      <c r="Z25" s="111">
        <f>SUM(Z26:Z32)</f>
        <v>-126.93488794871794</v>
      </c>
      <c r="AA25" s="108">
        <f>IF(ISERR(ABS(Z25/($Z$6+$Z$13))),"-",ABS(Z25/($Z$6+$Z$13)))</f>
        <v>0.26904677336956517</v>
      </c>
      <c r="AB25" s="111">
        <f>SUM(AB26:AB32)</f>
        <v>-125.57407188034188</v>
      </c>
      <c r="AC25" s="108">
        <f>IF(ISERR(ABS(AB25/($AB$6+$AB$13))),"-",ABS(AB25/($AB$6+$AB$13)))</f>
        <v>0.2555159375652174</v>
      </c>
      <c r="AD25" s="111">
        <f>SUM(AD26:AD32)</f>
        <v>-195.63104352136756</v>
      </c>
      <c r="AE25" s="108">
        <f>IF(ISERR(ABS(AD25/($AD$6+$AD$13))),"-",ABS(AD25/($AD$6+$AD$13)))</f>
        <v>0.25545571531250005</v>
      </c>
      <c r="AF25" s="128">
        <f>SUM(AF26:AF32)</f>
        <v>-448.14000335042738</v>
      </c>
      <c r="AG25" s="123">
        <f>IF(ISERR(ABS(AF25/($AF$6+$AF$13))),"-",ABS(AF25/($AF$6+$AF$13)))</f>
        <v>0.25695219618240184</v>
      </c>
      <c r="AH25" s="60">
        <f>SUM(AH26:AH32)</f>
        <v>-526.95432296581203</v>
      </c>
      <c r="AI25" s="30">
        <f>IF(ISERR(ABS(AH25/($AH$6+$AH$13))),"-",ABS(AH25/($AH$6+$AH$13)))</f>
        <v>0.26685273453514546</v>
      </c>
      <c r="AJ25" s="15"/>
      <c r="AK25" s="15"/>
      <c r="AL25" s="29"/>
    </row>
    <row r="26" spans="1:38" s="15" customFormat="1" ht="14.25" customHeight="1" outlineLevel="1">
      <c r="A26" s="84" t="s">
        <v>26</v>
      </c>
      <c r="B26" s="112">
        <f>-(B7+B14)*C26</f>
        <v>0</v>
      </c>
      <c r="C26" s="109">
        <v>0.20300000000000001</v>
      </c>
      <c r="D26" s="112">
        <f>-(D7+D14)*E26</f>
        <v>0</v>
      </c>
      <c r="E26" s="109">
        <v>0.20300000000000001</v>
      </c>
      <c r="F26" s="112">
        <f>-(F7+F14)*G26</f>
        <v>0</v>
      </c>
      <c r="G26" s="109">
        <v>0.20300000000000001</v>
      </c>
      <c r="H26" s="112">
        <f>B26+D26+F26</f>
        <v>0</v>
      </c>
      <c r="I26" s="109" t="str">
        <f>IF(ISERR(ABS(H26/(H7+H14))),"-",ABS(H26/(H7+H14)))</f>
        <v>-</v>
      </c>
      <c r="J26" s="112">
        <f>-(J7+J14)*K26</f>
        <v>0</v>
      </c>
      <c r="K26" s="109">
        <v>0.20300000000000001</v>
      </c>
      <c r="L26" s="112">
        <f>-(L7+L14)*M26</f>
        <v>0</v>
      </c>
      <c r="M26" s="109">
        <v>0.20300000000000001</v>
      </c>
      <c r="N26" s="112">
        <f>-(N7+N14)*O26</f>
        <v>0</v>
      </c>
      <c r="O26" s="109">
        <v>0.20300000000000001</v>
      </c>
      <c r="P26" s="112">
        <f>J26+L26+N26</f>
        <v>0</v>
      </c>
      <c r="Q26" s="109" t="str">
        <f>IF(ISERR(ABS(P26/(P7+P14))),"-",ABS(P26/(P7+P14)))</f>
        <v>-</v>
      </c>
      <c r="R26" s="112">
        <f>-(R7+R14)*S26</f>
        <v>0</v>
      </c>
      <c r="S26" s="109">
        <v>0.20300000000000001</v>
      </c>
      <c r="T26" s="112">
        <f>-(T7+T14)*U26</f>
        <v>0</v>
      </c>
      <c r="U26" s="109">
        <v>0.20300000000000001</v>
      </c>
      <c r="V26" s="112">
        <f>-(V7+V14)*W26</f>
        <v>-9.3776396153846164</v>
      </c>
      <c r="W26" s="109">
        <v>0.253</v>
      </c>
      <c r="X26" s="121">
        <f>R26+T26+V26</f>
        <v>-9.3776396153846164</v>
      </c>
      <c r="Y26" s="115">
        <f>IF(ISERR(ABS(X26/(X7+X14))),"-",ABS(X26/(X7+X14)))</f>
        <v>0.253</v>
      </c>
      <c r="Z26" s="112">
        <f>-(Z7+Z14)*AA26</f>
        <v>-15.735779230769234</v>
      </c>
      <c r="AA26" s="109">
        <v>0.20300000000000001</v>
      </c>
      <c r="AB26" s="112">
        <f>-(AB7+AB14)*AC26</f>
        <v>-16.293742948717949</v>
      </c>
      <c r="AC26" s="109">
        <v>0.20300000000000001</v>
      </c>
      <c r="AD26" s="112">
        <f>-(AD7+AD14)*AE26</f>
        <v>-25.449901794871799</v>
      </c>
      <c r="AE26" s="109">
        <v>0.20300000000000001</v>
      </c>
      <c r="AF26" s="121">
        <f>Z26+AB26+AD26</f>
        <v>-57.47942397435898</v>
      </c>
      <c r="AG26" s="115">
        <f>IF(ISERR(ABS(AF26/(AF7+AF14))),"-",ABS(AF26/(AF7+AF14)))</f>
        <v>0.20300000000000001</v>
      </c>
      <c r="AH26" s="60">
        <f t="shared" ref="AH26:AH34" si="27">H26+P26+X26+AF26</f>
        <v>-66.857063589743603</v>
      </c>
      <c r="AI26" s="30">
        <f>IF(ISERR(ABS(AH26/(AH7+AH14))),"-",ABS(AH26/(AH7+AH14)))</f>
        <v>0.20878762628709341</v>
      </c>
      <c r="AL26" s="16"/>
    </row>
    <row r="27" spans="1:38" s="15" customFormat="1" ht="14.25" customHeight="1" outlineLevel="1">
      <c r="A27" s="84" t="s">
        <v>27</v>
      </c>
      <c r="B27" s="112">
        <f>-(B8+B15)*C27</f>
        <v>0</v>
      </c>
      <c r="C27" s="109">
        <v>0.17</v>
      </c>
      <c r="D27" s="112">
        <f>-(D8+D15)*E27</f>
        <v>0</v>
      </c>
      <c r="E27" s="109">
        <v>0.17</v>
      </c>
      <c r="F27" s="112">
        <f>-(F8+F15)*G27</f>
        <v>0</v>
      </c>
      <c r="G27" s="109">
        <v>0.17</v>
      </c>
      <c r="H27" s="112">
        <f t="shared" ref="H27:H34" si="28">B27+D27+F27</f>
        <v>0</v>
      </c>
      <c r="I27" s="109" t="str">
        <f>IF(ISERR(ABS(H27/(H8+H15))),"-",ABS(H27/(H8+H15)))</f>
        <v>-</v>
      </c>
      <c r="J27" s="112">
        <f>-(J8+J15)*K27</f>
        <v>0</v>
      </c>
      <c r="K27" s="109">
        <v>0.17</v>
      </c>
      <c r="L27" s="112">
        <f>-(L8+L15)*M27</f>
        <v>0</v>
      </c>
      <c r="M27" s="109">
        <v>0.17</v>
      </c>
      <c r="N27" s="112">
        <f>-(N8+N15)*O27</f>
        <v>0</v>
      </c>
      <c r="O27" s="109">
        <v>0.17</v>
      </c>
      <c r="P27" s="112">
        <f t="shared" ref="P27:P34" si="29">J27+L27+N27</f>
        <v>0</v>
      </c>
      <c r="Q27" s="109" t="str">
        <f>IF(ISERR(ABS(P27/(P8+P15))),"-",ABS(P27/(P8+P15)))</f>
        <v>-</v>
      </c>
      <c r="R27" s="112">
        <f>-(R8+R15)*S27</f>
        <v>0</v>
      </c>
      <c r="S27" s="109">
        <v>0.17</v>
      </c>
      <c r="T27" s="112">
        <f>-(T8+T15)*U27</f>
        <v>0</v>
      </c>
      <c r="U27" s="109">
        <v>0.17</v>
      </c>
      <c r="V27" s="112">
        <f>-(V8+V15)*W27</f>
        <v>-4.4299210256410264</v>
      </c>
      <c r="W27" s="109">
        <v>0.17</v>
      </c>
      <c r="X27" s="121">
        <f t="shared" ref="X27:X34" si="30">R27+T27+V27</f>
        <v>-4.4299210256410264</v>
      </c>
      <c r="Y27" s="115">
        <f>IF(ISERR(ABS(X27/(X8+X15))),"-",ABS(X27/(X8+X15)))</f>
        <v>0.17</v>
      </c>
      <c r="Z27" s="112">
        <f>-(Z8+Z15)*AA27</f>
        <v>-9.2643548717948736</v>
      </c>
      <c r="AA27" s="109">
        <v>0.17</v>
      </c>
      <c r="AB27" s="112">
        <f>-(AB8+AB15)*AC27</f>
        <v>-9.5928529914529932</v>
      </c>
      <c r="AC27" s="109">
        <v>0.17</v>
      </c>
      <c r="AD27" s="112">
        <f>-(AD8+AD15)*AE27</f>
        <v>-14.983491965811966</v>
      </c>
      <c r="AE27" s="109">
        <v>0.17</v>
      </c>
      <c r="AF27" s="121">
        <f>Z27+AB27+AD27</f>
        <v>-33.84069982905983</v>
      </c>
      <c r="AG27" s="115">
        <f>IF(ISERR(ABS(AF27/(AF8+AF15))),"-",ABS(AF27/(AF8+AF15)))</f>
        <v>0.16999999999999998</v>
      </c>
      <c r="AH27" s="60">
        <f t="shared" si="27"/>
        <v>-38.270620854700859</v>
      </c>
      <c r="AI27" s="30">
        <f>IF(ISERR(ABS(AH27/(AH8+AH15))),"-",ABS(AH27/(AH8+AH15)))</f>
        <v>0.17</v>
      </c>
      <c r="AL27" s="16"/>
    </row>
    <row r="28" spans="1:38" s="15" customFormat="1" ht="14.25" customHeight="1" outlineLevel="1">
      <c r="A28" s="84" t="s">
        <v>28</v>
      </c>
      <c r="B28" s="112">
        <f>-(B9+B16)*C28</f>
        <v>0</v>
      </c>
      <c r="C28" s="109">
        <f>28.1%</f>
        <v>0.28100000000000003</v>
      </c>
      <c r="D28" s="112">
        <f>-(D9+D16)*E28</f>
        <v>0</v>
      </c>
      <c r="E28" s="109">
        <f>28.1%</f>
        <v>0.28100000000000003</v>
      </c>
      <c r="F28" s="112">
        <f>-(F9+F16)*G28</f>
        <v>0</v>
      </c>
      <c r="G28" s="109">
        <f>28.1%</f>
        <v>0.28100000000000003</v>
      </c>
      <c r="H28" s="112">
        <f t="shared" si="28"/>
        <v>0</v>
      </c>
      <c r="I28" s="109" t="str">
        <f>IF(ISERR(ABS(H28/(H9+H16))),"-",ABS(H28/(H9+H16)))</f>
        <v>-</v>
      </c>
      <c r="J28" s="112">
        <f>-(J9+J16)*K28</f>
        <v>0</v>
      </c>
      <c r="K28" s="109">
        <f>28.1%</f>
        <v>0.28100000000000003</v>
      </c>
      <c r="L28" s="112">
        <f>-(L9+L16)*M28</f>
        <v>0</v>
      </c>
      <c r="M28" s="109">
        <f>28.1%</f>
        <v>0.28100000000000003</v>
      </c>
      <c r="N28" s="112">
        <f>-(N9+N16)*O28</f>
        <v>0</v>
      </c>
      <c r="O28" s="109">
        <f>28.1%</f>
        <v>0.28100000000000003</v>
      </c>
      <c r="P28" s="112">
        <f t="shared" si="29"/>
        <v>0</v>
      </c>
      <c r="Q28" s="109" t="str">
        <f>IF(ISERR(ABS(P28/(P9+P16))),"-",ABS(P28/(P9+P16)))</f>
        <v>-</v>
      </c>
      <c r="R28" s="112">
        <f>-(R9+R16)*S28</f>
        <v>0</v>
      </c>
      <c r="S28" s="109">
        <f>28.1%</f>
        <v>0.28100000000000003</v>
      </c>
      <c r="T28" s="112">
        <f>-(T9+T16)*U28</f>
        <v>0</v>
      </c>
      <c r="U28" s="109">
        <f>28.1%</f>
        <v>0.28100000000000003</v>
      </c>
      <c r="V28" s="112">
        <f>-(V9+V16)*W28</f>
        <v>-65.006758974358988</v>
      </c>
      <c r="W28" s="109">
        <f>40%</f>
        <v>0.4</v>
      </c>
      <c r="X28" s="121">
        <f t="shared" si="30"/>
        <v>-65.006758974358988</v>
      </c>
      <c r="Y28" s="115">
        <f>IF(ISERR(ABS(X28/(X9+X16))),"-",ABS(X28/(X9+X16)))</f>
        <v>0.40000000000000008</v>
      </c>
      <c r="Z28" s="112">
        <f>-(Z9+Z16)*AA28</f>
        <v>-101.93475384615384</v>
      </c>
      <c r="AA28" s="109">
        <f>30%</f>
        <v>0.3</v>
      </c>
      <c r="AB28" s="112">
        <f>-(AB9+AB16)*AC28</f>
        <v>-99.687475940170941</v>
      </c>
      <c r="AC28" s="109">
        <f>28.1%</f>
        <v>0.28100000000000003</v>
      </c>
      <c r="AD28" s="112">
        <f>-(AD9+AD16)*AE28</f>
        <v>-155.19764976068379</v>
      </c>
      <c r="AE28" s="109">
        <f>28.1%</f>
        <v>0.28100000000000003</v>
      </c>
      <c r="AF28" s="121">
        <f>Z28+AB28+AD28</f>
        <v>-356.81987954700855</v>
      </c>
      <c r="AG28" s="115">
        <f>IF(ISERR(ABS(AF28/(AF9+AF16))),"-",ABS(AF28/(AF9+AF16)))</f>
        <v>0.28617775449199551</v>
      </c>
      <c r="AH28" s="60">
        <f t="shared" si="27"/>
        <v>-421.82663852136756</v>
      </c>
      <c r="AI28" s="30">
        <f>IF(ISERR(ABS(AH28/(AH9+AH16))),"-",ABS(AH28/(AH9+AH16)))</f>
        <v>0.29930285157192033</v>
      </c>
      <c r="AL28" s="16"/>
    </row>
    <row r="29" spans="1:38" s="15" customFormat="1" ht="14.25" customHeight="1" outlineLevel="1">
      <c r="A29" s="84" t="s">
        <v>29</v>
      </c>
      <c r="B29" s="112"/>
      <c r="C29" s="109" t="str">
        <f>IF(ISERR(ABS(B29/(B10+B17))),"-",ABS(B29/(B10+B17)))</f>
        <v>-</v>
      </c>
      <c r="D29" s="112"/>
      <c r="E29" s="109" t="str">
        <f>IF(ISERR(ABS(D29/(D10+D17))),"-",ABS(D29/(D10+D17)))</f>
        <v>-</v>
      </c>
      <c r="F29" s="112"/>
      <c r="G29" s="109" t="str">
        <f>IF(ISERR(ABS(F29/(F10+F17))),"-",ABS(F29/(F10+F17)))</f>
        <v>-</v>
      </c>
      <c r="H29" s="112">
        <f t="shared" si="28"/>
        <v>0</v>
      </c>
      <c r="I29" s="109" t="str">
        <f>IF(ISERR(ABS(H29/(H10+H17))),"-",ABS(H29/(H10+H17)))</f>
        <v>-</v>
      </c>
      <c r="J29" s="112"/>
      <c r="K29" s="109" t="str">
        <f>IF(ISERR(ABS(J29/(J10+J17))),"-",ABS(J29/(J10+J17)))</f>
        <v>-</v>
      </c>
      <c r="L29" s="112"/>
      <c r="M29" s="109" t="str">
        <f>IF(ISERR(ABS(L29/(L10+L17))),"-",ABS(L29/(L10+L17)))</f>
        <v>-</v>
      </c>
      <c r="N29" s="112"/>
      <c r="O29" s="109" t="str">
        <f>IF(ISERR(ABS(N29/(N10+N17))),"-",ABS(N29/(N10+N17)))</f>
        <v>-</v>
      </c>
      <c r="P29" s="112">
        <f t="shared" si="29"/>
        <v>0</v>
      </c>
      <c r="Q29" s="109" t="str">
        <f>IF(ISERR(ABS(P29/(P10+P17))),"-",ABS(P29/(P10+P17)))</f>
        <v>-</v>
      </c>
      <c r="R29" s="112"/>
      <c r="S29" s="109" t="str">
        <f>IF(ISERR(ABS(R29/(R10+R17))),"-",ABS(R29/(R10+R17)))</f>
        <v>-</v>
      </c>
      <c r="T29" s="112"/>
      <c r="U29" s="109" t="str">
        <f>IF(ISERR(ABS(T29/(T10+T17))),"-",ABS(T29/(T10+T17)))</f>
        <v>-</v>
      </c>
      <c r="V29" s="112"/>
      <c r="W29" s="109" t="str">
        <f>IF(ISERR(ABS(V29/(V10+V17))),"-",ABS(V29/(V10+V17)))</f>
        <v>-</v>
      </c>
      <c r="X29" s="121">
        <f t="shared" si="30"/>
        <v>0</v>
      </c>
      <c r="Y29" s="115" t="str">
        <f>IF(ISERR(ABS(X29/(X10+X17))),"-",ABS(X29/(X10+X17)))</f>
        <v>-</v>
      </c>
      <c r="Z29" s="112"/>
      <c r="AA29" s="109" t="str">
        <f>IF(ISERR(ABS(Z29/(Z10+Z17))),"-",ABS(Z29/(Z10+Z17)))</f>
        <v>-</v>
      </c>
      <c r="AB29" s="112"/>
      <c r="AC29" s="109" t="str">
        <f>IF(ISERR(ABS(AB29/(AB10+AB17))),"-",ABS(AB29/(AB10+AB17)))</f>
        <v>-</v>
      </c>
      <c r="AD29" s="112"/>
      <c r="AE29" s="109" t="str">
        <f>IF(ISERR(ABS(AD29/(AD10+AD17))),"-",ABS(AD29/(AD10+AD17)))</f>
        <v>-</v>
      </c>
      <c r="AF29" s="121">
        <f t="shared" ref="AF29:AF34" si="31">Z29+AB29+AD29</f>
        <v>0</v>
      </c>
      <c r="AG29" s="115" t="str">
        <f>IF(ISERR(ABS(AF29/(AF10+AF17))),"-",ABS(AF29/(AF10+AF17)))</f>
        <v>-</v>
      </c>
      <c r="AH29" s="60">
        <f t="shared" si="27"/>
        <v>0</v>
      </c>
      <c r="AI29" s="30" t="str">
        <f>IF(ISERR(ABS(AH29/(AH10+AH17))),"-",ABS(AH29/(AH10+AH17)))</f>
        <v>-</v>
      </c>
      <c r="AL29" s="16"/>
    </row>
    <row r="30" spans="1:38" s="15" customFormat="1" ht="14.25" customHeight="1" outlineLevel="1">
      <c r="A30" s="84"/>
      <c r="B30" s="112"/>
      <c r="C30" s="109" t="str">
        <f>IF(ISERR(ABS(B30/(B11+B18))),"-",ABS(B30/(B11+B18)))</f>
        <v>-</v>
      </c>
      <c r="D30" s="112"/>
      <c r="E30" s="109" t="str">
        <f>IF(ISERR(ABS(D30/(D11+D18))),"-",ABS(D30/(D11+D18)))</f>
        <v>-</v>
      </c>
      <c r="F30" s="112"/>
      <c r="G30" s="109" t="str">
        <f>IF(ISERR(ABS(F30/(F11+F18))),"-",ABS(F30/(F11+F18)))</f>
        <v>-</v>
      </c>
      <c r="H30" s="112">
        <f t="shared" si="28"/>
        <v>0</v>
      </c>
      <c r="I30" s="109" t="str">
        <f>IF(ISERR(ABS(H30/(H11+H18))),"-",ABS(H30/(H11+H18)))</f>
        <v>-</v>
      </c>
      <c r="J30" s="112"/>
      <c r="K30" s="109" t="str">
        <f>IF(ISERR(ABS(J30/(J11+J18))),"-",ABS(J30/(J11+J18)))</f>
        <v>-</v>
      </c>
      <c r="L30" s="112"/>
      <c r="M30" s="109" t="str">
        <f>IF(ISERR(ABS(L30/(L11+L18))),"-",ABS(L30/(L11+L18)))</f>
        <v>-</v>
      </c>
      <c r="N30" s="112"/>
      <c r="O30" s="109" t="str">
        <f>IF(ISERR(ABS(N30/(N11+N18))),"-",ABS(N30/(N11+N18)))</f>
        <v>-</v>
      </c>
      <c r="P30" s="112">
        <f t="shared" si="29"/>
        <v>0</v>
      </c>
      <c r="Q30" s="109" t="str">
        <f>IF(ISERR(ABS(P30/(P11+P18))),"-",ABS(P30/(P11+P18)))</f>
        <v>-</v>
      </c>
      <c r="R30" s="112"/>
      <c r="S30" s="109" t="str">
        <f>IF(ISERR(ABS(R30/(R11+R18))),"-",ABS(R30/(R11+R18)))</f>
        <v>-</v>
      </c>
      <c r="T30" s="112"/>
      <c r="U30" s="109" t="str">
        <f>IF(ISERR(ABS(T30/(T11+T18))),"-",ABS(T30/(T11+T18)))</f>
        <v>-</v>
      </c>
      <c r="V30" s="112"/>
      <c r="W30" s="109">
        <f>IF(ISERR(ABS(V30/(V11+V18))),"-",ABS(V30/(V11+V18)))</f>
        <v>0</v>
      </c>
      <c r="X30" s="121">
        <f t="shared" si="30"/>
        <v>0</v>
      </c>
      <c r="Y30" s="115">
        <f>IF(ISERR(ABS(X30/(X11+X18))),"-",ABS(X30/(X11+X18)))</f>
        <v>0</v>
      </c>
      <c r="Z30" s="112"/>
      <c r="AA30" s="109">
        <f>IF(ISERR(ABS(Z30/(Z11+Z18))),"-",ABS(Z30/(Z11+Z18)))</f>
        <v>0</v>
      </c>
      <c r="AB30" s="112"/>
      <c r="AC30" s="109">
        <f>IF(ISERR(ABS(AB30/(AB11+AB18))),"-",ABS(AB30/(AB11+AB18)))</f>
        <v>0</v>
      </c>
      <c r="AD30" s="112"/>
      <c r="AE30" s="109">
        <f>IF(ISERR(ABS(AD30/(AD11+AD18))),"-",ABS(AD30/(AD11+AD18)))</f>
        <v>0</v>
      </c>
      <c r="AF30" s="121">
        <f t="shared" si="31"/>
        <v>0</v>
      </c>
      <c r="AG30" s="115">
        <f>IF(ISERR(ABS(AF30/(AF11+AF18))),"-",ABS(AF30/(AF11+AF18)))</f>
        <v>0</v>
      </c>
      <c r="AH30" s="60">
        <f t="shared" si="27"/>
        <v>0</v>
      </c>
      <c r="AI30" s="30">
        <f>IF(ISERR(ABS(AH30/(AH11+AH18))),"-",ABS(AH30/(AH11+AH18)))</f>
        <v>0</v>
      </c>
      <c r="AL30" s="16"/>
    </row>
    <row r="31" spans="1:38" s="15" customFormat="1" ht="14.25" customHeight="1" outlineLevel="1">
      <c r="A31" s="84"/>
      <c r="B31" s="112"/>
      <c r="C31" s="109" t="str">
        <f t="shared" ref="C31:C40" si="32">IF(ISERR(ABS(B31/$B$5)),"-",ABS(B31/$B$5))</f>
        <v>-</v>
      </c>
      <c r="D31" s="112"/>
      <c r="E31" s="109" t="str">
        <f t="shared" ref="E31:E40" si="33">IF(ISERR(ABS(D31/$D$5)),"-",ABS(D31/$D$5))</f>
        <v>-</v>
      </c>
      <c r="F31" s="112"/>
      <c r="G31" s="109" t="str">
        <f t="shared" ref="G31:G40" si="34">IF(ISERR(ABS(F31/$F$5)),"-",ABS(F31/$F$5))</f>
        <v>-</v>
      </c>
      <c r="H31" s="112">
        <f t="shared" si="28"/>
        <v>0</v>
      </c>
      <c r="I31" s="109" t="str">
        <f t="shared" ref="I31:I40" si="35">IF(ISERR(ABS(H31/$H$5)),"-",ABS(H31/$H$5))</f>
        <v>-</v>
      </c>
      <c r="J31" s="112"/>
      <c r="K31" s="109" t="str">
        <f t="shared" ref="K31:K40" si="36">IF(ISERR(ABS(J31/$J$5)),"-",ABS(J31/$J$5))</f>
        <v>-</v>
      </c>
      <c r="L31" s="112"/>
      <c r="M31" s="109" t="str">
        <f t="shared" ref="M31:M40" si="37">IF(ISERR(ABS(L31/$L$5)),"-",ABS(L31/$L$5))</f>
        <v>-</v>
      </c>
      <c r="N31" s="112"/>
      <c r="O31" s="109" t="str">
        <f t="shared" ref="O31:O40" si="38">IF(ISERR(ABS(N31/$N$5)),"-",ABS(N31/$N$5))</f>
        <v>-</v>
      </c>
      <c r="P31" s="112">
        <f t="shared" si="29"/>
        <v>0</v>
      </c>
      <c r="Q31" s="109" t="str">
        <f t="shared" ref="Q31:Q40" si="39">IF(ISERR(ABS(P31/$P$5)),"-",ABS(P31/$P$5))</f>
        <v>-</v>
      </c>
      <c r="R31" s="112"/>
      <c r="S31" s="109" t="str">
        <f t="shared" ref="S31:S40" si="40">IF(ISERR(ABS(R31/$R$5)),"-",ABS(R31/$R$5))</f>
        <v>-</v>
      </c>
      <c r="T31" s="112"/>
      <c r="U31" s="109" t="str">
        <f t="shared" ref="U31:U40" si="41">IF(ISERR(ABS(T31/$T$5)),"-",ABS(T31/$T$5))</f>
        <v>-</v>
      </c>
      <c r="V31" s="112"/>
      <c r="W31" s="109">
        <f t="shared" ref="W31:W40" si="42">IF(ISERR(ABS(V31/$V$5)),"-",ABS(V31/$V$5))</f>
        <v>0</v>
      </c>
      <c r="X31" s="121">
        <f t="shared" si="30"/>
        <v>0</v>
      </c>
      <c r="Y31" s="115">
        <f t="shared" ref="Y31:Y40" si="43">IF(ISERR(ABS(X31/$X$5)),"-",ABS(X31/$X$5))</f>
        <v>0</v>
      </c>
      <c r="Z31" s="112"/>
      <c r="AA31" s="109">
        <f t="shared" ref="AA31:AA40" si="44">IF(ISERR(ABS(Z31/$Z$5)),"-",ABS(Z31/$Z$5))</f>
        <v>0</v>
      </c>
      <c r="AB31" s="112"/>
      <c r="AC31" s="109">
        <f t="shared" ref="AC31:AC40" si="45">IF(ISERR(ABS(AB31/$AB$5)),"-",ABS(AB31/$AB$5))</f>
        <v>0</v>
      </c>
      <c r="AD31" s="112"/>
      <c r="AE31" s="109">
        <f t="shared" ref="AE31:AE40" si="46">IF(ISERR(ABS(AD31/$AD$5)),"-",ABS(AD31/$AD$5))</f>
        <v>0</v>
      </c>
      <c r="AF31" s="121">
        <f t="shared" si="31"/>
        <v>0</v>
      </c>
      <c r="AG31" s="115">
        <f t="shared" ref="AG31:AG40" si="47">IF(ISERR(ABS(AF31/$AF$5)),"-",ABS(AF31/$AF$5))</f>
        <v>0</v>
      </c>
      <c r="AH31" s="60">
        <f t="shared" si="27"/>
        <v>0</v>
      </c>
      <c r="AI31" s="30">
        <f>IF(ISERR(ABS(AH31/$AH$5)),"-",ABS(AH31/$AH$5))</f>
        <v>0</v>
      </c>
      <c r="AL31" s="16"/>
    </row>
    <row r="32" spans="1:38" s="15" customFormat="1" ht="14.25" customHeight="1" outlineLevel="1">
      <c r="A32" s="84"/>
      <c r="B32" s="112"/>
      <c r="C32" s="109" t="str">
        <f t="shared" si="32"/>
        <v>-</v>
      </c>
      <c r="D32" s="112"/>
      <c r="E32" s="109" t="str">
        <f t="shared" si="33"/>
        <v>-</v>
      </c>
      <c r="F32" s="112"/>
      <c r="G32" s="109" t="str">
        <f t="shared" si="34"/>
        <v>-</v>
      </c>
      <c r="H32" s="112">
        <f t="shared" si="28"/>
        <v>0</v>
      </c>
      <c r="I32" s="109" t="str">
        <f t="shared" si="35"/>
        <v>-</v>
      </c>
      <c r="J32" s="112"/>
      <c r="K32" s="109" t="str">
        <f t="shared" si="36"/>
        <v>-</v>
      </c>
      <c r="L32" s="112"/>
      <c r="M32" s="109" t="str">
        <f t="shared" si="37"/>
        <v>-</v>
      </c>
      <c r="N32" s="112"/>
      <c r="O32" s="109" t="str">
        <f t="shared" si="38"/>
        <v>-</v>
      </c>
      <c r="P32" s="112">
        <f t="shared" si="29"/>
        <v>0</v>
      </c>
      <c r="Q32" s="109" t="str">
        <f t="shared" si="39"/>
        <v>-</v>
      </c>
      <c r="R32" s="112"/>
      <c r="S32" s="109" t="str">
        <f t="shared" si="40"/>
        <v>-</v>
      </c>
      <c r="T32" s="112"/>
      <c r="U32" s="109" t="str">
        <f t="shared" si="41"/>
        <v>-</v>
      </c>
      <c r="V32" s="112"/>
      <c r="W32" s="109">
        <f t="shared" si="42"/>
        <v>0</v>
      </c>
      <c r="X32" s="121">
        <f t="shared" si="30"/>
        <v>0</v>
      </c>
      <c r="Y32" s="115">
        <f t="shared" si="43"/>
        <v>0</v>
      </c>
      <c r="Z32" s="112"/>
      <c r="AA32" s="109">
        <f t="shared" si="44"/>
        <v>0</v>
      </c>
      <c r="AB32" s="112"/>
      <c r="AC32" s="109">
        <f t="shared" si="45"/>
        <v>0</v>
      </c>
      <c r="AD32" s="112"/>
      <c r="AE32" s="109">
        <f t="shared" si="46"/>
        <v>0</v>
      </c>
      <c r="AF32" s="121">
        <f t="shared" si="31"/>
        <v>0</v>
      </c>
      <c r="AG32" s="115">
        <f t="shared" si="47"/>
        <v>0</v>
      </c>
      <c r="AH32" s="60">
        <f t="shared" si="27"/>
        <v>0</v>
      </c>
      <c r="AI32" s="30">
        <f>IF(ISERR(ABS(AH32/$AH$5)),"-",ABS(AH32/$AH$5))</f>
        <v>0</v>
      </c>
      <c r="AL32" s="16"/>
    </row>
    <row r="33" spans="1:38" s="28" customFormat="1">
      <c r="A33" s="110" t="s">
        <v>69</v>
      </c>
      <c r="B33" s="111"/>
      <c r="C33" s="108" t="str">
        <f t="shared" si="32"/>
        <v>-</v>
      </c>
      <c r="D33" s="111"/>
      <c r="E33" s="108" t="str">
        <f t="shared" si="33"/>
        <v>-</v>
      </c>
      <c r="F33" s="111"/>
      <c r="G33" s="108" t="str">
        <f t="shared" si="34"/>
        <v>-</v>
      </c>
      <c r="H33" s="111">
        <f t="shared" si="28"/>
        <v>0</v>
      </c>
      <c r="I33" s="108" t="str">
        <f t="shared" si="35"/>
        <v>-</v>
      </c>
      <c r="J33" s="111"/>
      <c r="K33" s="108" t="str">
        <f t="shared" si="36"/>
        <v>-</v>
      </c>
      <c r="L33" s="111"/>
      <c r="M33" s="108" t="str">
        <f t="shared" si="37"/>
        <v>-</v>
      </c>
      <c r="N33" s="111"/>
      <c r="O33" s="108" t="str">
        <f t="shared" si="38"/>
        <v>-</v>
      </c>
      <c r="P33" s="111">
        <f t="shared" si="29"/>
        <v>0</v>
      </c>
      <c r="Q33" s="108" t="str">
        <f t="shared" si="39"/>
        <v>-</v>
      </c>
      <c r="R33" s="111"/>
      <c r="S33" s="108" t="str">
        <f t="shared" si="40"/>
        <v>-</v>
      </c>
      <c r="T33" s="111"/>
      <c r="U33" s="108" t="str">
        <f t="shared" si="41"/>
        <v>-</v>
      </c>
      <c r="V33" s="111"/>
      <c r="W33" s="108">
        <f t="shared" si="42"/>
        <v>0</v>
      </c>
      <c r="X33" s="128">
        <f t="shared" si="30"/>
        <v>0</v>
      </c>
      <c r="Y33" s="123">
        <f t="shared" si="43"/>
        <v>0</v>
      </c>
      <c r="Z33" s="111"/>
      <c r="AA33" s="108">
        <f t="shared" si="44"/>
        <v>0</v>
      </c>
      <c r="AB33" s="111"/>
      <c r="AC33" s="108">
        <f t="shared" si="45"/>
        <v>0</v>
      </c>
      <c r="AD33" s="111"/>
      <c r="AE33" s="108">
        <f t="shared" si="46"/>
        <v>0</v>
      </c>
      <c r="AF33" s="128">
        <f t="shared" si="31"/>
        <v>0</v>
      </c>
      <c r="AG33" s="123">
        <f t="shared" si="47"/>
        <v>0</v>
      </c>
      <c r="AH33" s="60">
        <f t="shared" si="27"/>
        <v>0</v>
      </c>
      <c r="AI33" s="30">
        <f>IF(ISERR(ABS(AH33/$AH$5)),"-",ABS(AH33/$AH$5))</f>
        <v>0</v>
      </c>
      <c r="AJ33" s="15"/>
      <c r="AK33" s="15"/>
      <c r="AL33" s="29"/>
    </row>
    <row r="34" spans="1:38" s="28" customFormat="1">
      <c r="A34" s="110" t="s">
        <v>30</v>
      </c>
      <c r="B34" s="111"/>
      <c r="C34" s="108" t="str">
        <f t="shared" si="32"/>
        <v>-</v>
      </c>
      <c r="D34" s="111"/>
      <c r="E34" s="108" t="str">
        <f t="shared" si="33"/>
        <v>-</v>
      </c>
      <c r="F34" s="111"/>
      <c r="G34" s="108" t="str">
        <f t="shared" si="34"/>
        <v>-</v>
      </c>
      <c r="H34" s="111">
        <f t="shared" si="28"/>
        <v>0</v>
      </c>
      <c r="I34" s="108" t="str">
        <f t="shared" si="35"/>
        <v>-</v>
      </c>
      <c r="J34" s="111"/>
      <c r="K34" s="108" t="str">
        <f t="shared" si="36"/>
        <v>-</v>
      </c>
      <c r="L34" s="111"/>
      <c r="M34" s="108" t="str">
        <f t="shared" si="37"/>
        <v>-</v>
      </c>
      <c r="N34" s="111"/>
      <c r="O34" s="108" t="str">
        <f t="shared" si="38"/>
        <v>-</v>
      </c>
      <c r="P34" s="111">
        <f t="shared" si="29"/>
        <v>0</v>
      </c>
      <c r="Q34" s="108" t="str">
        <f t="shared" si="39"/>
        <v>-</v>
      </c>
      <c r="R34" s="111"/>
      <c r="S34" s="108" t="str">
        <f t="shared" si="40"/>
        <v>-</v>
      </c>
      <c r="T34" s="111"/>
      <c r="U34" s="108" t="str">
        <f t="shared" si="41"/>
        <v>-</v>
      </c>
      <c r="V34" s="111"/>
      <c r="W34" s="108">
        <f t="shared" si="42"/>
        <v>0</v>
      </c>
      <c r="X34" s="128">
        <f t="shared" si="30"/>
        <v>0</v>
      </c>
      <c r="Y34" s="123">
        <f t="shared" si="43"/>
        <v>0</v>
      </c>
      <c r="Z34" s="111"/>
      <c r="AA34" s="108">
        <f t="shared" si="44"/>
        <v>0</v>
      </c>
      <c r="AB34" s="111"/>
      <c r="AC34" s="108">
        <f t="shared" si="45"/>
        <v>0</v>
      </c>
      <c r="AD34" s="111"/>
      <c r="AE34" s="108">
        <f t="shared" si="46"/>
        <v>0</v>
      </c>
      <c r="AF34" s="128">
        <f t="shared" si="31"/>
        <v>0</v>
      </c>
      <c r="AG34" s="123">
        <f t="shared" si="47"/>
        <v>0</v>
      </c>
      <c r="AH34" s="60">
        <f t="shared" si="27"/>
        <v>0</v>
      </c>
      <c r="AI34" s="31">
        <f>IF(ISERR(ABS(AH34/$AH$5)),"-",ABS(AH34/$AH$5))</f>
        <v>0</v>
      </c>
      <c r="AJ34" s="15"/>
      <c r="AK34" s="15"/>
      <c r="AL34" s="29"/>
    </row>
    <row r="35" spans="1:38" s="5" customFormat="1">
      <c r="A35" s="113" t="s">
        <v>31</v>
      </c>
      <c r="B35" s="107">
        <f>SUM(B36:B44)</f>
        <v>0</v>
      </c>
      <c r="C35" s="108" t="str">
        <f t="shared" si="32"/>
        <v>-</v>
      </c>
      <c r="D35" s="107">
        <f>SUM(D36:D44)</f>
        <v>0</v>
      </c>
      <c r="E35" s="108" t="str">
        <f t="shared" si="33"/>
        <v>-</v>
      </c>
      <c r="F35" s="107">
        <f>SUM(F36:F44)</f>
        <v>0</v>
      </c>
      <c r="G35" s="108" t="str">
        <f t="shared" si="34"/>
        <v>-</v>
      </c>
      <c r="H35" s="107">
        <f>SUM(H36:H44)</f>
        <v>0</v>
      </c>
      <c r="I35" s="108" t="str">
        <f t="shared" si="35"/>
        <v>-</v>
      </c>
      <c r="J35" s="107">
        <f>SUM(J36:J44)</f>
        <v>0</v>
      </c>
      <c r="K35" s="108" t="str">
        <f t="shared" si="36"/>
        <v>-</v>
      </c>
      <c r="L35" s="107">
        <f>SUM(L36:L44)</f>
        <v>0</v>
      </c>
      <c r="M35" s="108" t="str">
        <f t="shared" si="37"/>
        <v>-</v>
      </c>
      <c r="N35" s="107">
        <f>SUM(N36:N44)</f>
        <v>0</v>
      </c>
      <c r="O35" s="108" t="str">
        <f t="shared" si="38"/>
        <v>-</v>
      </c>
      <c r="P35" s="107">
        <f>SUM(P36:P44)</f>
        <v>0</v>
      </c>
      <c r="Q35" s="108" t="str">
        <f t="shared" si="39"/>
        <v>-</v>
      </c>
      <c r="R35" s="107">
        <f>SUM(R36:R44)</f>
        <v>0</v>
      </c>
      <c r="S35" s="108" t="str">
        <f t="shared" si="40"/>
        <v>-</v>
      </c>
      <c r="T35" s="107">
        <f>SUM(T36:T44)</f>
        <v>-60</v>
      </c>
      <c r="U35" s="108" t="str">
        <f t="shared" si="41"/>
        <v>-</v>
      </c>
      <c r="V35" s="107">
        <f>SUM(V36:V44)</f>
        <v>-205</v>
      </c>
      <c r="W35" s="108">
        <f t="shared" si="42"/>
        <v>0.9085227272727272</v>
      </c>
      <c r="X35" s="122">
        <f>SUM(X36:X44)</f>
        <v>-265</v>
      </c>
      <c r="Y35" s="123">
        <f t="shared" si="43"/>
        <v>1.1744318181818181</v>
      </c>
      <c r="Z35" s="107">
        <f>SUM(Z36:Z44)</f>
        <v>-205</v>
      </c>
      <c r="AA35" s="108">
        <f t="shared" si="44"/>
        <v>0.43451086956521734</v>
      </c>
      <c r="AB35" s="107">
        <f>SUM(AB36:AB44)</f>
        <v>-205</v>
      </c>
      <c r="AC35" s="108">
        <f t="shared" si="45"/>
        <v>0.41713043478260869</v>
      </c>
      <c r="AD35" s="107">
        <f>SUM(AD36:AD44)</f>
        <v>-205</v>
      </c>
      <c r="AE35" s="108">
        <f t="shared" si="46"/>
        <v>0.26768973214285713</v>
      </c>
      <c r="AF35" s="122">
        <f>SUM(AF36:AF44)</f>
        <v>-615</v>
      </c>
      <c r="AG35" s="123">
        <f t="shared" si="47"/>
        <v>0.35262551763005073</v>
      </c>
      <c r="AH35" s="60">
        <f>SUM(AH36:AH44)</f>
        <v>-880</v>
      </c>
      <c r="AI35" s="30">
        <f t="shared" ref="AI35:AI40" si="48">IF(ISERR(ABS(AH35/$AH$5)),"-",ABS(AH35/$AH$5))</f>
        <v>0.44563711911357345</v>
      </c>
      <c r="AJ35" s="15"/>
      <c r="AK35" s="15"/>
      <c r="AL35" s="17"/>
    </row>
    <row r="36" spans="1:38" s="15" customFormat="1" ht="14.25" customHeight="1" outlineLevel="1">
      <c r="A36" s="84" t="s">
        <v>68</v>
      </c>
      <c r="B36" s="112"/>
      <c r="C36" s="109" t="str">
        <f t="shared" si="32"/>
        <v>-</v>
      </c>
      <c r="D36" s="112"/>
      <c r="E36" s="109" t="str">
        <f t="shared" si="33"/>
        <v>-</v>
      </c>
      <c r="F36" s="112"/>
      <c r="G36" s="109" t="str">
        <f t="shared" si="34"/>
        <v>-</v>
      </c>
      <c r="H36" s="112">
        <f t="shared" ref="H36:H45" si="49">B36+D36+F36</f>
        <v>0</v>
      </c>
      <c r="I36" s="109" t="str">
        <f t="shared" si="35"/>
        <v>-</v>
      </c>
      <c r="J36" s="112"/>
      <c r="K36" s="109" t="str">
        <f t="shared" si="36"/>
        <v>-</v>
      </c>
      <c r="L36" s="112"/>
      <c r="M36" s="109" t="str">
        <f t="shared" si="37"/>
        <v>-</v>
      </c>
      <c r="N36" s="112"/>
      <c r="O36" s="109" t="str">
        <f t="shared" si="38"/>
        <v>-</v>
      </c>
      <c r="P36" s="112">
        <f>J36+L36+N36</f>
        <v>0</v>
      </c>
      <c r="Q36" s="109" t="str">
        <f t="shared" si="39"/>
        <v>-</v>
      </c>
      <c r="R36" s="112"/>
      <c r="S36" s="109" t="str">
        <f t="shared" si="40"/>
        <v>-</v>
      </c>
      <c r="T36" s="112">
        <f>-18</f>
        <v>-18</v>
      </c>
      <c r="U36" s="109" t="str">
        <f t="shared" si="41"/>
        <v>-</v>
      </c>
      <c r="V36" s="112">
        <v>-18</v>
      </c>
      <c r="W36" s="109">
        <f t="shared" si="42"/>
        <v>7.9772727272727259E-2</v>
      </c>
      <c r="X36" s="121">
        <f>R36+T36+V36</f>
        <v>-36</v>
      </c>
      <c r="Y36" s="115">
        <f t="shared" si="43"/>
        <v>0.15954545454545452</v>
      </c>
      <c r="Z36" s="112">
        <v>-18</v>
      </c>
      <c r="AA36" s="109">
        <f t="shared" si="44"/>
        <v>3.8152173913043479E-2</v>
      </c>
      <c r="AB36" s="112">
        <v>-18</v>
      </c>
      <c r="AC36" s="109">
        <f t="shared" si="45"/>
        <v>3.6626086956521739E-2</v>
      </c>
      <c r="AD36" s="112">
        <v>-18</v>
      </c>
      <c r="AE36" s="109">
        <f t="shared" si="46"/>
        <v>2.3504464285714285E-2</v>
      </c>
      <c r="AF36" s="121">
        <f>Z36+AB36+AD36</f>
        <v>-54</v>
      </c>
      <c r="AG36" s="115">
        <f t="shared" si="47"/>
        <v>3.0962240572394696E-2</v>
      </c>
      <c r="AH36" s="60">
        <f t="shared" ref="AH36:AH45" si="50">H36+P36+X36+AF36</f>
        <v>-90</v>
      </c>
      <c r="AI36" s="30">
        <f t="shared" si="48"/>
        <v>4.5576523545706377E-2</v>
      </c>
      <c r="AL36" s="16"/>
    </row>
    <row r="37" spans="1:38" s="15" customFormat="1" ht="14.25" customHeight="1" outlineLevel="1">
      <c r="A37" s="84" t="s">
        <v>32</v>
      </c>
      <c r="B37" s="112"/>
      <c r="C37" s="109" t="str">
        <f t="shared" si="32"/>
        <v>-</v>
      </c>
      <c r="D37" s="112"/>
      <c r="E37" s="109" t="str">
        <f t="shared" si="33"/>
        <v>-</v>
      </c>
      <c r="F37" s="112"/>
      <c r="G37" s="109" t="str">
        <f t="shared" si="34"/>
        <v>-</v>
      </c>
      <c r="H37" s="112">
        <f t="shared" si="49"/>
        <v>0</v>
      </c>
      <c r="I37" s="109" t="str">
        <f t="shared" si="35"/>
        <v>-</v>
      </c>
      <c r="J37" s="112"/>
      <c r="K37" s="109" t="str">
        <f t="shared" si="36"/>
        <v>-</v>
      </c>
      <c r="L37" s="112"/>
      <c r="M37" s="109" t="str">
        <f t="shared" si="37"/>
        <v>-</v>
      </c>
      <c r="N37" s="112"/>
      <c r="O37" s="109" t="str">
        <f t="shared" si="38"/>
        <v>-</v>
      </c>
      <c r="P37" s="112">
        <f>J37+L37+N37</f>
        <v>0</v>
      </c>
      <c r="Q37" s="109" t="str">
        <f t="shared" si="39"/>
        <v>-</v>
      </c>
      <c r="R37" s="112"/>
      <c r="S37" s="109" t="str">
        <f t="shared" si="40"/>
        <v>-</v>
      </c>
      <c r="T37" s="112"/>
      <c r="U37" s="109" t="str">
        <f t="shared" si="41"/>
        <v>-</v>
      </c>
      <c r="V37" s="112"/>
      <c r="W37" s="109">
        <f t="shared" si="42"/>
        <v>0</v>
      </c>
      <c r="X37" s="121">
        <f>R37+T37+V37</f>
        <v>0</v>
      </c>
      <c r="Y37" s="115">
        <f t="shared" si="43"/>
        <v>0</v>
      </c>
      <c r="Z37" s="112"/>
      <c r="AA37" s="109">
        <f t="shared" si="44"/>
        <v>0</v>
      </c>
      <c r="AB37" s="112"/>
      <c r="AC37" s="109">
        <f t="shared" si="45"/>
        <v>0</v>
      </c>
      <c r="AD37" s="112"/>
      <c r="AE37" s="109">
        <f t="shared" si="46"/>
        <v>0</v>
      </c>
      <c r="AF37" s="121">
        <f>Z37+AB37+AD37</f>
        <v>0</v>
      </c>
      <c r="AG37" s="115">
        <f t="shared" si="47"/>
        <v>0</v>
      </c>
      <c r="AH37" s="60">
        <f t="shared" si="50"/>
        <v>0</v>
      </c>
      <c r="AI37" s="30">
        <f t="shared" si="48"/>
        <v>0</v>
      </c>
      <c r="AL37" s="16"/>
    </row>
    <row r="38" spans="1:38" s="15" customFormat="1" ht="14.25" customHeight="1" outlineLevel="1">
      <c r="A38" s="84" t="s">
        <v>33</v>
      </c>
      <c r="B38" s="112"/>
      <c r="C38" s="109" t="str">
        <f t="shared" si="32"/>
        <v>-</v>
      </c>
      <c r="D38" s="112"/>
      <c r="E38" s="109" t="str">
        <f t="shared" si="33"/>
        <v>-</v>
      </c>
      <c r="F38" s="112"/>
      <c r="G38" s="109" t="str">
        <f t="shared" si="34"/>
        <v>-</v>
      </c>
      <c r="H38" s="112">
        <f t="shared" si="49"/>
        <v>0</v>
      </c>
      <c r="I38" s="109" t="str">
        <f t="shared" si="35"/>
        <v>-</v>
      </c>
      <c r="J38" s="112"/>
      <c r="K38" s="109" t="str">
        <f t="shared" si="36"/>
        <v>-</v>
      </c>
      <c r="L38" s="112"/>
      <c r="M38" s="109" t="str">
        <f t="shared" si="37"/>
        <v>-</v>
      </c>
      <c r="N38" s="112"/>
      <c r="O38" s="109" t="str">
        <f t="shared" si="38"/>
        <v>-</v>
      </c>
      <c r="P38" s="112">
        <f>J38+L38+N38</f>
        <v>0</v>
      </c>
      <c r="Q38" s="109" t="str">
        <f t="shared" si="39"/>
        <v>-</v>
      </c>
      <c r="R38" s="112"/>
      <c r="S38" s="109" t="str">
        <f t="shared" si="40"/>
        <v>-</v>
      </c>
      <c r="T38" s="112">
        <f>-30</f>
        <v>-30</v>
      </c>
      <c r="U38" s="109" t="str">
        <f t="shared" si="41"/>
        <v>-</v>
      </c>
      <c r="V38" s="112">
        <f>-135</f>
        <v>-135</v>
      </c>
      <c r="W38" s="109">
        <f t="shared" si="42"/>
        <v>0.59829545454545452</v>
      </c>
      <c r="X38" s="121">
        <f>R38+T38+V38</f>
        <v>-165</v>
      </c>
      <c r="Y38" s="115">
        <f t="shared" si="43"/>
        <v>0.73124999999999996</v>
      </c>
      <c r="Z38" s="112">
        <v>-135</v>
      </c>
      <c r="AA38" s="109">
        <f t="shared" si="44"/>
        <v>0.28614130434782609</v>
      </c>
      <c r="AB38" s="112">
        <v>-135</v>
      </c>
      <c r="AC38" s="109">
        <f t="shared" si="45"/>
        <v>0.27469565217391306</v>
      </c>
      <c r="AD38" s="112">
        <v>-135</v>
      </c>
      <c r="AE38" s="109">
        <f t="shared" si="46"/>
        <v>0.17628348214285713</v>
      </c>
      <c r="AF38" s="121">
        <f>Z38+AB38+AD38</f>
        <v>-405</v>
      </c>
      <c r="AG38" s="115">
        <f t="shared" si="47"/>
        <v>0.23221680429296024</v>
      </c>
      <c r="AH38" s="60">
        <f t="shared" si="50"/>
        <v>-570</v>
      </c>
      <c r="AI38" s="30">
        <f t="shared" si="48"/>
        <v>0.28865131578947373</v>
      </c>
      <c r="AL38" s="16"/>
    </row>
    <row r="39" spans="1:38" s="15" customFormat="1" ht="14.25" customHeight="1" outlineLevel="1">
      <c r="A39" s="84" t="s">
        <v>34</v>
      </c>
      <c r="B39" s="112"/>
      <c r="C39" s="109" t="str">
        <f t="shared" si="32"/>
        <v>-</v>
      </c>
      <c r="D39" s="112"/>
      <c r="E39" s="109" t="str">
        <f t="shared" si="33"/>
        <v>-</v>
      </c>
      <c r="F39" s="112"/>
      <c r="G39" s="109" t="str">
        <f t="shared" si="34"/>
        <v>-</v>
      </c>
      <c r="H39" s="112">
        <f t="shared" si="49"/>
        <v>0</v>
      </c>
      <c r="I39" s="109" t="str">
        <f t="shared" si="35"/>
        <v>-</v>
      </c>
      <c r="J39" s="112"/>
      <c r="K39" s="109" t="str">
        <f t="shared" si="36"/>
        <v>-</v>
      </c>
      <c r="L39" s="112"/>
      <c r="M39" s="109" t="str">
        <f t="shared" si="37"/>
        <v>-</v>
      </c>
      <c r="N39" s="112"/>
      <c r="O39" s="109" t="str">
        <f t="shared" si="38"/>
        <v>-</v>
      </c>
      <c r="P39" s="112">
        <f>J39+L39+N39</f>
        <v>0</v>
      </c>
      <c r="Q39" s="109" t="str">
        <f t="shared" si="39"/>
        <v>-</v>
      </c>
      <c r="R39" s="112"/>
      <c r="S39" s="109" t="str">
        <f t="shared" si="40"/>
        <v>-</v>
      </c>
      <c r="T39" s="112"/>
      <c r="U39" s="109" t="str">
        <f t="shared" si="41"/>
        <v>-</v>
      </c>
      <c r="V39" s="112"/>
      <c r="W39" s="109">
        <f t="shared" si="42"/>
        <v>0</v>
      </c>
      <c r="X39" s="121">
        <f>R39+T39+V39</f>
        <v>0</v>
      </c>
      <c r="Y39" s="115">
        <f t="shared" si="43"/>
        <v>0</v>
      </c>
      <c r="Z39" s="112"/>
      <c r="AA39" s="109">
        <f t="shared" si="44"/>
        <v>0</v>
      </c>
      <c r="AB39" s="112"/>
      <c r="AC39" s="109">
        <f t="shared" si="45"/>
        <v>0</v>
      </c>
      <c r="AD39" s="112"/>
      <c r="AE39" s="109">
        <f t="shared" si="46"/>
        <v>0</v>
      </c>
      <c r="AF39" s="121">
        <f>Z39+AB39+AD39</f>
        <v>0</v>
      </c>
      <c r="AG39" s="115">
        <f t="shared" si="47"/>
        <v>0</v>
      </c>
      <c r="AH39" s="60">
        <f t="shared" si="50"/>
        <v>0</v>
      </c>
      <c r="AI39" s="30">
        <f t="shared" si="48"/>
        <v>0</v>
      </c>
      <c r="AL39" s="16"/>
    </row>
    <row r="40" spans="1:38" s="15" customFormat="1" ht="14.25" customHeight="1" outlineLevel="1">
      <c r="A40" s="84" t="s">
        <v>35</v>
      </c>
      <c r="B40" s="112"/>
      <c r="C40" s="109" t="str">
        <f t="shared" si="32"/>
        <v>-</v>
      </c>
      <c r="D40" s="112"/>
      <c r="E40" s="109" t="str">
        <f t="shared" si="33"/>
        <v>-</v>
      </c>
      <c r="F40" s="112"/>
      <c r="G40" s="109" t="str">
        <f t="shared" si="34"/>
        <v>-</v>
      </c>
      <c r="H40" s="112">
        <f t="shared" si="49"/>
        <v>0</v>
      </c>
      <c r="I40" s="109" t="str">
        <f t="shared" si="35"/>
        <v>-</v>
      </c>
      <c r="J40" s="112"/>
      <c r="K40" s="109" t="str">
        <f t="shared" si="36"/>
        <v>-</v>
      </c>
      <c r="L40" s="112"/>
      <c r="M40" s="109" t="str">
        <f t="shared" si="37"/>
        <v>-</v>
      </c>
      <c r="N40" s="112"/>
      <c r="O40" s="109" t="str">
        <f t="shared" si="38"/>
        <v>-</v>
      </c>
      <c r="P40" s="112">
        <f>J40+L40+N40</f>
        <v>0</v>
      </c>
      <c r="Q40" s="109" t="str">
        <f t="shared" si="39"/>
        <v>-</v>
      </c>
      <c r="R40" s="112"/>
      <c r="S40" s="109" t="str">
        <f t="shared" si="40"/>
        <v>-</v>
      </c>
      <c r="T40" s="112"/>
      <c r="U40" s="109" t="str">
        <f t="shared" si="41"/>
        <v>-</v>
      </c>
      <c r="V40" s="112"/>
      <c r="W40" s="109">
        <f t="shared" si="42"/>
        <v>0</v>
      </c>
      <c r="X40" s="121">
        <f>R40+T40+V40</f>
        <v>0</v>
      </c>
      <c r="Y40" s="115">
        <f t="shared" si="43"/>
        <v>0</v>
      </c>
      <c r="Z40" s="112"/>
      <c r="AA40" s="109">
        <f t="shared" si="44"/>
        <v>0</v>
      </c>
      <c r="AB40" s="112"/>
      <c r="AC40" s="109">
        <f t="shared" si="45"/>
        <v>0</v>
      </c>
      <c r="AD40" s="112"/>
      <c r="AE40" s="109">
        <f t="shared" si="46"/>
        <v>0</v>
      </c>
      <c r="AF40" s="121">
        <f>Z40+AB40+AD40</f>
        <v>0</v>
      </c>
      <c r="AG40" s="115">
        <f t="shared" si="47"/>
        <v>0</v>
      </c>
      <c r="AH40" s="60">
        <f t="shared" si="50"/>
        <v>0</v>
      </c>
      <c r="AI40" s="30">
        <f t="shared" si="48"/>
        <v>0</v>
      </c>
      <c r="AL40" s="16"/>
    </row>
    <row r="41" spans="1:38" s="15" customFormat="1" ht="14.25" customHeight="1" outlineLevel="1">
      <c r="A41" s="84" t="s">
        <v>36</v>
      </c>
      <c r="B41" s="112"/>
      <c r="C41" s="109"/>
      <c r="D41" s="112"/>
      <c r="E41" s="109"/>
      <c r="F41" s="112"/>
      <c r="G41" s="109"/>
      <c r="H41" s="112"/>
      <c r="I41" s="109"/>
      <c r="J41" s="112"/>
      <c r="K41" s="109"/>
      <c r="L41" s="112"/>
      <c r="M41" s="109"/>
      <c r="N41" s="112"/>
      <c r="O41" s="109"/>
      <c r="P41" s="112"/>
      <c r="Q41" s="109"/>
      <c r="R41" s="112"/>
      <c r="S41" s="109"/>
      <c r="T41" s="112"/>
      <c r="U41" s="109"/>
      <c r="V41" s="112"/>
      <c r="W41" s="109"/>
      <c r="X41" s="121"/>
      <c r="Y41" s="115"/>
      <c r="Z41" s="112"/>
      <c r="AA41" s="109"/>
      <c r="AB41" s="112"/>
      <c r="AC41" s="109"/>
      <c r="AD41" s="112"/>
      <c r="AE41" s="109"/>
      <c r="AF41" s="121"/>
      <c r="AG41" s="115"/>
      <c r="AH41" s="60"/>
      <c r="AI41" s="30"/>
      <c r="AL41" s="16"/>
    </row>
    <row r="42" spans="1:38" s="15" customFormat="1" ht="14.25" customHeight="1" outlineLevel="1">
      <c r="A42" s="84" t="s">
        <v>37</v>
      </c>
      <c r="B42" s="112"/>
      <c r="C42" s="109"/>
      <c r="D42" s="112"/>
      <c r="E42" s="109"/>
      <c r="F42" s="112"/>
      <c r="G42" s="109"/>
      <c r="H42" s="112"/>
      <c r="I42" s="109"/>
      <c r="J42" s="112"/>
      <c r="K42" s="109"/>
      <c r="L42" s="112"/>
      <c r="M42" s="109"/>
      <c r="N42" s="112"/>
      <c r="O42" s="109"/>
      <c r="P42" s="112"/>
      <c r="Q42" s="109"/>
      <c r="R42" s="112"/>
      <c r="S42" s="109"/>
      <c r="T42" s="112"/>
      <c r="U42" s="109"/>
      <c r="V42" s="112"/>
      <c r="W42" s="109"/>
      <c r="X42" s="121"/>
      <c r="Y42" s="115"/>
      <c r="Z42" s="112"/>
      <c r="AA42" s="109"/>
      <c r="AB42" s="112"/>
      <c r="AC42" s="109"/>
      <c r="AD42" s="112"/>
      <c r="AE42" s="109"/>
      <c r="AF42" s="121"/>
      <c r="AG42" s="115"/>
      <c r="AH42" s="60"/>
      <c r="AI42" s="30"/>
      <c r="AL42" s="16"/>
    </row>
    <row r="43" spans="1:38" s="15" customFormat="1" ht="14.25" customHeight="1" outlineLevel="1">
      <c r="A43" s="84" t="s">
        <v>38</v>
      </c>
      <c r="B43" s="112"/>
      <c r="C43" s="109" t="str">
        <f t="shared" ref="C43:C79" si="51">IF(ISERR(ABS(B43/$B$5)),"-",ABS(B43/$B$5))</f>
        <v>-</v>
      </c>
      <c r="D43" s="112"/>
      <c r="E43" s="109" t="str">
        <f t="shared" ref="E43:E79" si="52">IF(ISERR(ABS(D43/$D$5)),"-",ABS(D43/$D$5))</f>
        <v>-</v>
      </c>
      <c r="F43" s="112"/>
      <c r="G43" s="109" t="str">
        <f t="shared" ref="G43:G79" si="53">IF(ISERR(ABS(F43/$F$5)),"-",ABS(F43/$F$5))</f>
        <v>-</v>
      </c>
      <c r="H43" s="112">
        <f t="shared" si="49"/>
        <v>0</v>
      </c>
      <c r="I43" s="109" t="str">
        <f t="shared" ref="I43:I79" si="54">IF(ISERR(ABS(H43/$H$5)),"-",ABS(H43/$H$5))</f>
        <v>-</v>
      </c>
      <c r="J43" s="112"/>
      <c r="K43" s="109" t="str">
        <f t="shared" ref="K43:K79" si="55">IF(ISERR(ABS(J43/$J$5)),"-",ABS(J43/$J$5))</f>
        <v>-</v>
      </c>
      <c r="L43" s="112"/>
      <c r="M43" s="109" t="str">
        <f t="shared" ref="M43:M79" si="56">IF(ISERR(ABS(L43/$L$5)),"-",ABS(L43/$L$5))</f>
        <v>-</v>
      </c>
      <c r="N43" s="112"/>
      <c r="O43" s="109" t="str">
        <f t="shared" ref="O43:O79" si="57">IF(ISERR(ABS(N43/$N$5)),"-",ABS(N43/$N$5))</f>
        <v>-</v>
      </c>
      <c r="P43" s="112">
        <f>J43+L43+N43</f>
        <v>0</v>
      </c>
      <c r="Q43" s="109" t="str">
        <f t="shared" ref="Q43:Q79" si="58">IF(ISERR(ABS(P43/$P$5)),"-",ABS(P43/$P$5))</f>
        <v>-</v>
      </c>
      <c r="R43" s="112"/>
      <c r="S43" s="109" t="str">
        <f t="shared" ref="S43:S79" si="59">IF(ISERR(ABS(R43/$R$5)),"-",ABS(R43/$R$5))</f>
        <v>-</v>
      </c>
      <c r="T43" s="112">
        <v>-10</v>
      </c>
      <c r="U43" s="109" t="str">
        <f t="shared" ref="U43:U79" si="60">IF(ISERR(ABS(T43/$T$5)),"-",ABS(T43/$T$5))</f>
        <v>-</v>
      </c>
      <c r="V43" s="112">
        <v>-52</v>
      </c>
      <c r="W43" s="109">
        <f t="shared" ref="W43:W79" si="61">IF(ISERR(ABS(V43/$V$5)),"-",ABS(V43/$V$5))</f>
        <v>0.23045454545454544</v>
      </c>
      <c r="X43" s="121">
        <f>R43+T43+V43</f>
        <v>-62</v>
      </c>
      <c r="Y43" s="115">
        <f t="shared" ref="Y43:Y79" si="62">IF(ISERR(ABS(X43/$X$5)),"-",ABS(X43/$X$5))</f>
        <v>0.27477272727272722</v>
      </c>
      <c r="Z43" s="112">
        <v>-52</v>
      </c>
      <c r="AA43" s="109">
        <f t="shared" ref="AA43:AA79" si="63">IF(ISERR(ABS(Z43/$Z$5)),"-",ABS(Z43/$Z$5))</f>
        <v>0.11021739130434782</v>
      </c>
      <c r="AB43" s="112">
        <v>-52</v>
      </c>
      <c r="AC43" s="109">
        <f t="shared" ref="AC43:AC79" si="64">IF(ISERR(ABS(AB43/$AB$5)),"-",ABS(AB43/$AB$5))</f>
        <v>0.10580869565217391</v>
      </c>
      <c r="AD43" s="112">
        <v>-52</v>
      </c>
      <c r="AE43" s="109">
        <f t="shared" ref="AE43:AE79" si="65">IF(ISERR(ABS(AD43/$AD$5)),"-",ABS(AD43/$AD$5))</f>
        <v>6.790178571428572E-2</v>
      </c>
      <c r="AF43" s="121">
        <f>Z43+AB43+AD43</f>
        <v>-156</v>
      </c>
      <c r="AG43" s="115">
        <f t="shared" ref="AG43:AG79" si="66">IF(ISERR(ABS(AF43/$AF$5)),"-",ABS(AF43/$AF$5))</f>
        <v>8.9446472764695792E-2</v>
      </c>
      <c r="AH43" s="60">
        <f t="shared" si="50"/>
        <v>-218</v>
      </c>
      <c r="AI43" s="30">
        <f t="shared" ref="AI43:AI79" si="67">IF(ISERR(ABS(AH43/$AH$5)),"-",ABS(AH43/$AH$5))</f>
        <v>0.11039646814404433</v>
      </c>
      <c r="AL43" s="16"/>
    </row>
    <row r="44" spans="1:38" s="15" customFormat="1" ht="14.25" customHeight="1" outlineLevel="1">
      <c r="A44" s="84" t="s">
        <v>39</v>
      </c>
      <c r="B44" s="112"/>
      <c r="C44" s="109" t="str">
        <f t="shared" si="51"/>
        <v>-</v>
      </c>
      <c r="D44" s="112"/>
      <c r="E44" s="109" t="str">
        <f t="shared" si="52"/>
        <v>-</v>
      </c>
      <c r="F44" s="112"/>
      <c r="G44" s="109" t="str">
        <f t="shared" si="53"/>
        <v>-</v>
      </c>
      <c r="H44" s="112">
        <f t="shared" si="49"/>
        <v>0</v>
      </c>
      <c r="I44" s="109" t="str">
        <f t="shared" si="54"/>
        <v>-</v>
      </c>
      <c r="J44" s="112"/>
      <c r="K44" s="109" t="str">
        <f t="shared" si="55"/>
        <v>-</v>
      </c>
      <c r="L44" s="112"/>
      <c r="M44" s="109" t="str">
        <f t="shared" si="56"/>
        <v>-</v>
      </c>
      <c r="N44" s="112"/>
      <c r="O44" s="109" t="str">
        <f t="shared" si="57"/>
        <v>-</v>
      </c>
      <c r="P44" s="112">
        <f>J44+L44+N44</f>
        <v>0</v>
      </c>
      <c r="Q44" s="109" t="str">
        <f t="shared" si="58"/>
        <v>-</v>
      </c>
      <c r="R44" s="112"/>
      <c r="S44" s="109" t="str">
        <f t="shared" si="59"/>
        <v>-</v>
      </c>
      <c r="T44" s="112">
        <f>-2</f>
        <v>-2</v>
      </c>
      <c r="U44" s="109" t="str">
        <f t="shared" si="60"/>
        <v>-</v>
      </c>
      <c r="V44" s="112"/>
      <c r="W44" s="109">
        <f t="shared" si="61"/>
        <v>0</v>
      </c>
      <c r="X44" s="121">
        <f>R44+T44+V44</f>
        <v>-2</v>
      </c>
      <c r="Y44" s="115">
        <f t="shared" si="62"/>
        <v>8.8636363636363635E-3</v>
      </c>
      <c r="Z44" s="112"/>
      <c r="AA44" s="109">
        <f t="shared" si="63"/>
        <v>0</v>
      </c>
      <c r="AB44" s="112"/>
      <c r="AC44" s="109">
        <f t="shared" si="64"/>
        <v>0</v>
      </c>
      <c r="AD44" s="112"/>
      <c r="AE44" s="109">
        <f t="shared" si="65"/>
        <v>0</v>
      </c>
      <c r="AF44" s="121">
        <f>Z44+AB44+AD44</f>
        <v>0</v>
      </c>
      <c r="AG44" s="115">
        <f t="shared" si="66"/>
        <v>0</v>
      </c>
      <c r="AH44" s="60">
        <f t="shared" si="50"/>
        <v>-2</v>
      </c>
      <c r="AI44" s="30">
        <f t="shared" si="67"/>
        <v>1.0128116343490305E-3</v>
      </c>
      <c r="AL44" s="16"/>
    </row>
    <row r="45" spans="1:38" s="5" customFormat="1">
      <c r="A45" s="83" t="s">
        <v>40</v>
      </c>
      <c r="B45" s="107"/>
      <c r="C45" s="108" t="str">
        <f t="shared" si="51"/>
        <v>-</v>
      </c>
      <c r="D45" s="107"/>
      <c r="E45" s="108" t="str">
        <f t="shared" si="52"/>
        <v>-</v>
      </c>
      <c r="F45" s="107"/>
      <c r="G45" s="108" t="str">
        <f t="shared" si="53"/>
        <v>-</v>
      </c>
      <c r="H45" s="107">
        <f t="shared" si="49"/>
        <v>0</v>
      </c>
      <c r="I45" s="108" t="str">
        <f t="shared" si="54"/>
        <v>-</v>
      </c>
      <c r="J45" s="107"/>
      <c r="K45" s="108" t="str">
        <f t="shared" si="55"/>
        <v>-</v>
      </c>
      <c r="L45" s="107"/>
      <c r="M45" s="108" t="str">
        <f t="shared" si="56"/>
        <v>-</v>
      </c>
      <c r="N45" s="107"/>
      <c r="O45" s="108" t="str">
        <f t="shared" si="57"/>
        <v>-</v>
      </c>
      <c r="P45" s="107">
        <f>J45+L45+N45</f>
        <v>0</v>
      </c>
      <c r="Q45" s="108" t="str">
        <f t="shared" si="58"/>
        <v>-</v>
      </c>
      <c r="R45" s="107"/>
      <c r="S45" s="108" t="str">
        <f t="shared" si="59"/>
        <v>-</v>
      </c>
      <c r="T45" s="107">
        <f>-180</f>
        <v>-180</v>
      </c>
      <c r="U45" s="108" t="str">
        <f t="shared" si="60"/>
        <v>-</v>
      </c>
      <c r="V45" s="107">
        <f>-60</f>
        <v>-60</v>
      </c>
      <c r="W45" s="108">
        <f t="shared" si="61"/>
        <v>0.26590909090909087</v>
      </c>
      <c r="X45" s="122">
        <f>R45+T45+V45</f>
        <v>-240</v>
      </c>
      <c r="Y45" s="123">
        <f t="shared" si="62"/>
        <v>1.0636363636363635</v>
      </c>
      <c r="Z45" s="107">
        <v>-60</v>
      </c>
      <c r="AA45" s="108">
        <f t="shared" si="63"/>
        <v>0.12717391304347825</v>
      </c>
      <c r="AB45" s="107">
        <v>-60</v>
      </c>
      <c r="AC45" s="108">
        <f t="shared" si="64"/>
        <v>0.12208695652173913</v>
      </c>
      <c r="AD45" s="107">
        <v>-60</v>
      </c>
      <c r="AE45" s="108">
        <f t="shared" si="65"/>
        <v>7.8348214285714285E-2</v>
      </c>
      <c r="AF45" s="122">
        <f>Z45+AB45+AD45</f>
        <v>-180</v>
      </c>
      <c r="AG45" s="123">
        <f t="shared" si="66"/>
        <v>0.10320746857464899</v>
      </c>
      <c r="AH45" s="60">
        <f t="shared" si="50"/>
        <v>-420</v>
      </c>
      <c r="AI45" s="30">
        <f t="shared" si="67"/>
        <v>0.21269044321329642</v>
      </c>
      <c r="AJ45" s="15"/>
      <c r="AK45" s="15"/>
      <c r="AL45" s="17"/>
    </row>
    <row r="46" spans="1:38" s="5" customFormat="1" collapsed="1">
      <c r="A46" s="83" t="s">
        <v>41</v>
      </c>
      <c r="B46" s="107">
        <f>SUM(B47:B50)</f>
        <v>0</v>
      </c>
      <c r="C46" s="108" t="str">
        <f t="shared" si="51"/>
        <v>-</v>
      </c>
      <c r="D46" s="107">
        <f>SUM(D47:D50)</f>
        <v>0</v>
      </c>
      <c r="E46" s="108" t="str">
        <f t="shared" si="52"/>
        <v>-</v>
      </c>
      <c r="F46" s="107">
        <f>SUM(F47:F50)</f>
        <v>0</v>
      </c>
      <c r="G46" s="108" t="str">
        <f t="shared" si="53"/>
        <v>-</v>
      </c>
      <c r="H46" s="107">
        <f>SUM(H47:H50)</f>
        <v>0</v>
      </c>
      <c r="I46" s="108" t="str">
        <f t="shared" si="54"/>
        <v>-</v>
      </c>
      <c r="J46" s="107">
        <f>SUM(J47:J50)</f>
        <v>0</v>
      </c>
      <c r="K46" s="108" t="str">
        <f t="shared" si="55"/>
        <v>-</v>
      </c>
      <c r="L46" s="107">
        <f>SUM(L47:L50)</f>
        <v>0</v>
      </c>
      <c r="M46" s="108" t="str">
        <f t="shared" si="56"/>
        <v>-</v>
      </c>
      <c r="N46" s="107">
        <f>SUM(N47:N50)</f>
        <v>0</v>
      </c>
      <c r="O46" s="108" t="str">
        <f t="shared" si="57"/>
        <v>-</v>
      </c>
      <c r="P46" s="107">
        <f>SUM(P47:P50)</f>
        <v>0</v>
      </c>
      <c r="Q46" s="108" t="str">
        <f t="shared" si="58"/>
        <v>-</v>
      </c>
      <c r="R46" s="107">
        <f>SUM(R47:R50)</f>
        <v>0</v>
      </c>
      <c r="S46" s="108" t="str">
        <f t="shared" si="59"/>
        <v>-</v>
      </c>
      <c r="T46" s="107">
        <f>SUM(T47:T50)</f>
        <v>-58</v>
      </c>
      <c r="U46" s="108" t="str">
        <f t="shared" si="60"/>
        <v>-</v>
      </c>
      <c r="V46" s="107">
        <f>SUM(V47:V50)</f>
        <v>-58</v>
      </c>
      <c r="W46" s="108">
        <f t="shared" si="61"/>
        <v>0.25704545454545452</v>
      </c>
      <c r="X46" s="122">
        <f>SUM(X47:X50)</f>
        <v>-116</v>
      </c>
      <c r="Y46" s="123">
        <f t="shared" si="62"/>
        <v>0.51409090909090904</v>
      </c>
      <c r="Z46" s="107">
        <f>SUM(Z47:Z50)</f>
        <v>-58</v>
      </c>
      <c r="AA46" s="108">
        <f t="shared" si="63"/>
        <v>0.12293478260869564</v>
      </c>
      <c r="AB46" s="107">
        <f>SUM(AB47:AB50)</f>
        <v>-58</v>
      </c>
      <c r="AC46" s="108">
        <f t="shared" si="64"/>
        <v>0.11801739130434782</v>
      </c>
      <c r="AD46" s="107">
        <f>SUM(AD47:AD50)</f>
        <v>-58</v>
      </c>
      <c r="AE46" s="108">
        <f t="shared" si="65"/>
        <v>7.573660714285714E-2</v>
      </c>
      <c r="AF46" s="122">
        <f>SUM(AF47:AF50)</f>
        <v>-174</v>
      </c>
      <c r="AG46" s="123">
        <f t="shared" si="66"/>
        <v>9.9767219622160688E-2</v>
      </c>
      <c r="AH46" s="60">
        <f>SUM(AH47:AH50)</f>
        <v>-290</v>
      </c>
      <c r="AI46" s="30">
        <f t="shared" si="67"/>
        <v>0.14685768698060944</v>
      </c>
      <c r="AJ46" s="15"/>
      <c r="AK46" s="15"/>
      <c r="AL46" s="17"/>
    </row>
    <row r="47" spans="1:38" s="15" customFormat="1" ht="14.25" customHeight="1" outlineLevel="1">
      <c r="A47" s="84" t="s">
        <v>42</v>
      </c>
      <c r="B47" s="112"/>
      <c r="C47" s="109" t="str">
        <f t="shared" si="51"/>
        <v>-</v>
      </c>
      <c r="D47" s="112"/>
      <c r="E47" s="109" t="str">
        <f t="shared" si="52"/>
        <v>-</v>
      </c>
      <c r="F47" s="112"/>
      <c r="G47" s="109" t="str">
        <f t="shared" si="53"/>
        <v>-</v>
      </c>
      <c r="H47" s="112">
        <f t="shared" ref="H47:H51" si="68">B47+D47+F47</f>
        <v>0</v>
      </c>
      <c r="I47" s="109" t="str">
        <f t="shared" si="54"/>
        <v>-</v>
      </c>
      <c r="J47" s="112"/>
      <c r="K47" s="109" t="str">
        <f t="shared" si="55"/>
        <v>-</v>
      </c>
      <c r="L47" s="112"/>
      <c r="M47" s="109" t="str">
        <f t="shared" si="56"/>
        <v>-</v>
      </c>
      <c r="N47" s="112"/>
      <c r="O47" s="109" t="str">
        <f t="shared" si="57"/>
        <v>-</v>
      </c>
      <c r="P47" s="112">
        <f t="shared" ref="P47:P51" si="69">J47+L47+N47</f>
        <v>0</v>
      </c>
      <c r="Q47" s="109" t="str">
        <f t="shared" si="58"/>
        <v>-</v>
      </c>
      <c r="R47" s="112"/>
      <c r="S47" s="109" t="str">
        <f t="shared" si="59"/>
        <v>-</v>
      </c>
      <c r="T47" s="112">
        <v>-25</v>
      </c>
      <c r="U47" s="109" t="str">
        <f t="shared" si="60"/>
        <v>-</v>
      </c>
      <c r="V47" s="112">
        <v>-25</v>
      </c>
      <c r="W47" s="109">
        <f t="shared" si="61"/>
        <v>0.11079545454545453</v>
      </c>
      <c r="X47" s="121">
        <f t="shared" ref="X47:X51" si="70">R47+T47+V47</f>
        <v>-50</v>
      </c>
      <c r="Y47" s="115">
        <f t="shared" si="62"/>
        <v>0.22159090909090906</v>
      </c>
      <c r="Z47" s="112">
        <v>-25</v>
      </c>
      <c r="AA47" s="109">
        <f t="shared" si="63"/>
        <v>5.2989130434782608E-2</v>
      </c>
      <c r="AB47" s="112">
        <v>-25</v>
      </c>
      <c r="AC47" s="109">
        <f t="shared" si="64"/>
        <v>5.0869565217391305E-2</v>
      </c>
      <c r="AD47" s="112">
        <v>-25</v>
      </c>
      <c r="AE47" s="109">
        <f t="shared" si="65"/>
        <v>3.2645089285714288E-2</v>
      </c>
      <c r="AF47" s="121">
        <f>Z47+AB47+AD47</f>
        <v>-75</v>
      </c>
      <c r="AG47" s="115">
        <f t="shared" si="66"/>
        <v>4.3003111906103744E-2</v>
      </c>
      <c r="AH47" s="60">
        <f t="shared" ref="AH47:AH51" si="71">H47+P47+X47+AF47</f>
        <v>-125</v>
      </c>
      <c r="AI47" s="30">
        <f t="shared" si="67"/>
        <v>6.3300727146814409E-2</v>
      </c>
      <c r="AL47" s="16"/>
    </row>
    <row r="48" spans="1:38" s="15" customFormat="1" ht="14.25" customHeight="1" outlineLevel="1">
      <c r="A48" s="84" t="s">
        <v>43</v>
      </c>
      <c r="B48" s="112"/>
      <c r="C48" s="109" t="str">
        <f t="shared" si="51"/>
        <v>-</v>
      </c>
      <c r="D48" s="112"/>
      <c r="E48" s="109" t="str">
        <f t="shared" si="52"/>
        <v>-</v>
      </c>
      <c r="F48" s="112"/>
      <c r="G48" s="109" t="str">
        <f t="shared" si="53"/>
        <v>-</v>
      </c>
      <c r="H48" s="112">
        <f t="shared" si="68"/>
        <v>0</v>
      </c>
      <c r="I48" s="109" t="str">
        <f t="shared" si="54"/>
        <v>-</v>
      </c>
      <c r="J48" s="112"/>
      <c r="K48" s="109" t="str">
        <f t="shared" si="55"/>
        <v>-</v>
      </c>
      <c r="L48" s="112"/>
      <c r="M48" s="109" t="str">
        <f t="shared" si="56"/>
        <v>-</v>
      </c>
      <c r="N48" s="112"/>
      <c r="O48" s="109" t="str">
        <f t="shared" si="57"/>
        <v>-</v>
      </c>
      <c r="P48" s="112">
        <f t="shared" si="69"/>
        <v>0</v>
      </c>
      <c r="Q48" s="109" t="str">
        <f t="shared" si="58"/>
        <v>-</v>
      </c>
      <c r="R48" s="112"/>
      <c r="S48" s="109" t="str">
        <f t="shared" si="59"/>
        <v>-</v>
      </c>
      <c r="T48" s="112">
        <v>-10</v>
      </c>
      <c r="U48" s="109" t="str">
        <f t="shared" si="60"/>
        <v>-</v>
      </c>
      <c r="V48" s="112">
        <v>-10</v>
      </c>
      <c r="W48" s="109">
        <f t="shared" si="61"/>
        <v>4.4318181818181812E-2</v>
      </c>
      <c r="X48" s="121">
        <f t="shared" si="70"/>
        <v>-20</v>
      </c>
      <c r="Y48" s="115">
        <f t="shared" si="62"/>
        <v>8.8636363636363624E-2</v>
      </c>
      <c r="Z48" s="112">
        <v>-10</v>
      </c>
      <c r="AA48" s="109">
        <f t="shared" si="63"/>
        <v>2.1195652173913043E-2</v>
      </c>
      <c r="AB48" s="112">
        <v>-10</v>
      </c>
      <c r="AC48" s="109">
        <f t="shared" si="64"/>
        <v>2.0347826086956521E-2</v>
      </c>
      <c r="AD48" s="112">
        <v>-10</v>
      </c>
      <c r="AE48" s="109">
        <f t="shared" si="65"/>
        <v>1.3058035714285715E-2</v>
      </c>
      <c r="AF48" s="121">
        <f>Z48+AB48+AD48</f>
        <v>-30</v>
      </c>
      <c r="AG48" s="115">
        <f t="shared" si="66"/>
        <v>1.72012447624415E-2</v>
      </c>
      <c r="AH48" s="60">
        <f t="shared" si="71"/>
        <v>-50</v>
      </c>
      <c r="AI48" s="30">
        <f t="shared" si="67"/>
        <v>2.5320290858725763E-2</v>
      </c>
      <c r="AL48" s="16"/>
    </row>
    <row r="49" spans="1:38" s="15" customFormat="1" ht="14.25" customHeight="1" outlineLevel="1">
      <c r="A49" s="84" t="s">
        <v>44</v>
      </c>
      <c r="B49" s="112"/>
      <c r="C49" s="109" t="str">
        <f t="shared" si="51"/>
        <v>-</v>
      </c>
      <c r="D49" s="112"/>
      <c r="E49" s="109" t="str">
        <f t="shared" si="52"/>
        <v>-</v>
      </c>
      <c r="F49" s="112"/>
      <c r="G49" s="109" t="str">
        <f t="shared" si="53"/>
        <v>-</v>
      </c>
      <c r="H49" s="112">
        <f t="shared" si="68"/>
        <v>0</v>
      </c>
      <c r="I49" s="109" t="str">
        <f t="shared" si="54"/>
        <v>-</v>
      </c>
      <c r="J49" s="112"/>
      <c r="K49" s="109" t="str">
        <f t="shared" si="55"/>
        <v>-</v>
      </c>
      <c r="L49" s="112"/>
      <c r="M49" s="109" t="str">
        <f t="shared" si="56"/>
        <v>-</v>
      </c>
      <c r="N49" s="112"/>
      <c r="O49" s="109" t="str">
        <f t="shared" si="57"/>
        <v>-</v>
      </c>
      <c r="P49" s="112">
        <f t="shared" si="69"/>
        <v>0</v>
      </c>
      <c r="Q49" s="109" t="str">
        <f t="shared" si="58"/>
        <v>-</v>
      </c>
      <c r="R49" s="112"/>
      <c r="S49" s="109" t="str">
        <f t="shared" si="59"/>
        <v>-</v>
      </c>
      <c r="T49" s="112">
        <v>-20</v>
      </c>
      <c r="U49" s="109" t="str">
        <f t="shared" si="60"/>
        <v>-</v>
      </c>
      <c r="V49" s="112">
        <v>-20</v>
      </c>
      <c r="W49" s="109">
        <f t="shared" si="61"/>
        <v>8.8636363636363624E-2</v>
      </c>
      <c r="X49" s="121">
        <f t="shared" si="70"/>
        <v>-40</v>
      </c>
      <c r="Y49" s="115">
        <f t="shared" si="62"/>
        <v>0.17727272727272725</v>
      </c>
      <c r="Z49" s="112">
        <v>-20</v>
      </c>
      <c r="AA49" s="109">
        <f t="shared" si="63"/>
        <v>4.2391304347826085E-2</v>
      </c>
      <c r="AB49" s="112">
        <v>-20</v>
      </c>
      <c r="AC49" s="109">
        <f t="shared" si="64"/>
        <v>4.0695652173913043E-2</v>
      </c>
      <c r="AD49" s="112">
        <v>-20</v>
      </c>
      <c r="AE49" s="109">
        <f t="shared" si="65"/>
        <v>2.6116071428571429E-2</v>
      </c>
      <c r="AF49" s="121">
        <f>Z49+AB49+AD49</f>
        <v>-60</v>
      </c>
      <c r="AG49" s="115">
        <f t="shared" si="66"/>
        <v>3.4402489524883E-2</v>
      </c>
      <c r="AH49" s="60">
        <f t="shared" si="71"/>
        <v>-100</v>
      </c>
      <c r="AI49" s="30">
        <f t="shared" si="67"/>
        <v>5.0640581717451526E-2</v>
      </c>
      <c r="AL49" s="16"/>
    </row>
    <row r="50" spans="1:38" s="15" customFormat="1" ht="14.25" customHeight="1" outlineLevel="1">
      <c r="A50" s="84" t="s">
        <v>45</v>
      </c>
      <c r="B50" s="112"/>
      <c r="C50" s="109" t="str">
        <f t="shared" si="51"/>
        <v>-</v>
      </c>
      <c r="D50" s="112"/>
      <c r="E50" s="109" t="str">
        <f t="shared" si="52"/>
        <v>-</v>
      </c>
      <c r="F50" s="112"/>
      <c r="G50" s="109" t="str">
        <f t="shared" si="53"/>
        <v>-</v>
      </c>
      <c r="H50" s="112">
        <f t="shared" si="68"/>
        <v>0</v>
      </c>
      <c r="I50" s="109" t="str">
        <f t="shared" si="54"/>
        <v>-</v>
      </c>
      <c r="J50" s="112"/>
      <c r="K50" s="109" t="str">
        <f t="shared" si="55"/>
        <v>-</v>
      </c>
      <c r="L50" s="112"/>
      <c r="M50" s="109" t="str">
        <f t="shared" si="56"/>
        <v>-</v>
      </c>
      <c r="N50" s="112"/>
      <c r="O50" s="109" t="str">
        <f t="shared" si="57"/>
        <v>-</v>
      </c>
      <c r="P50" s="112">
        <f t="shared" si="69"/>
        <v>0</v>
      </c>
      <c r="Q50" s="109" t="str">
        <f t="shared" si="58"/>
        <v>-</v>
      </c>
      <c r="R50" s="112"/>
      <c r="S50" s="109" t="str">
        <f t="shared" si="59"/>
        <v>-</v>
      </c>
      <c r="T50" s="112">
        <v>-3</v>
      </c>
      <c r="U50" s="109" t="str">
        <f t="shared" si="60"/>
        <v>-</v>
      </c>
      <c r="V50" s="112">
        <v>-3</v>
      </c>
      <c r="W50" s="109">
        <f t="shared" si="61"/>
        <v>1.3295454545454544E-2</v>
      </c>
      <c r="X50" s="121">
        <f t="shared" si="70"/>
        <v>-6</v>
      </c>
      <c r="Y50" s="115">
        <f t="shared" si="62"/>
        <v>2.6590909090909089E-2</v>
      </c>
      <c r="Z50" s="112">
        <v>-3</v>
      </c>
      <c r="AA50" s="109">
        <f t="shared" si="63"/>
        <v>6.3586956521739122E-3</v>
      </c>
      <c r="AB50" s="112">
        <v>-3</v>
      </c>
      <c r="AC50" s="109">
        <f t="shared" si="64"/>
        <v>6.1043478260869562E-3</v>
      </c>
      <c r="AD50" s="112">
        <v>-3</v>
      </c>
      <c r="AE50" s="109">
        <f t="shared" si="65"/>
        <v>3.9174107142857144E-3</v>
      </c>
      <c r="AF50" s="121">
        <f>Z50+AB50+AD50</f>
        <v>-9</v>
      </c>
      <c r="AG50" s="115">
        <f t="shared" si="66"/>
        <v>5.1603734287324491E-3</v>
      </c>
      <c r="AH50" s="60">
        <f t="shared" si="71"/>
        <v>-15</v>
      </c>
      <c r="AI50" s="30">
        <f t="shared" si="67"/>
        <v>7.5960872576177289E-3</v>
      </c>
      <c r="AL50" s="16"/>
    </row>
    <row r="51" spans="1:38" s="5" customFormat="1">
      <c r="A51" s="83" t="s">
        <v>46</v>
      </c>
      <c r="B51" s="107"/>
      <c r="C51" s="108" t="str">
        <f t="shared" si="51"/>
        <v>-</v>
      </c>
      <c r="D51" s="107"/>
      <c r="E51" s="108" t="str">
        <f t="shared" si="52"/>
        <v>-</v>
      </c>
      <c r="F51" s="107"/>
      <c r="G51" s="108" t="str">
        <f t="shared" si="53"/>
        <v>-</v>
      </c>
      <c r="H51" s="107">
        <f t="shared" si="68"/>
        <v>0</v>
      </c>
      <c r="I51" s="108" t="str">
        <f t="shared" si="54"/>
        <v>-</v>
      </c>
      <c r="J51" s="107"/>
      <c r="K51" s="108" t="str">
        <f t="shared" si="55"/>
        <v>-</v>
      </c>
      <c r="L51" s="107"/>
      <c r="M51" s="108" t="str">
        <f t="shared" si="56"/>
        <v>-</v>
      </c>
      <c r="N51" s="107"/>
      <c r="O51" s="108" t="str">
        <f t="shared" si="57"/>
        <v>-</v>
      </c>
      <c r="P51" s="107">
        <f t="shared" si="69"/>
        <v>0</v>
      </c>
      <c r="Q51" s="108" t="str">
        <f t="shared" si="58"/>
        <v>-</v>
      </c>
      <c r="R51" s="107"/>
      <c r="S51" s="108" t="str">
        <f t="shared" si="59"/>
        <v>-</v>
      </c>
      <c r="T51" s="107">
        <v>-20</v>
      </c>
      <c r="U51" s="108" t="str">
        <f t="shared" si="60"/>
        <v>-</v>
      </c>
      <c r="V51" s="107">
        <v>-20</v>
      </c>
      <c r="W51" s="108">
        <f t="shared" si="61"/>
        <v>8.8636363636363624E-2</v>
      </c>
      <c r="X51" s="122">
        <f t="shared" si="70"/>
        <v>-40</v>
      </c>
      <c r="Y51" s="123">
        <f t="shared" si="62"/>
        <v>0.17727272727272725</v>
      </c>
      <c r="Z51" s="107">
        <v>-20</v>
      </c>
      <c r="AA51" s="108">
        <f t="shared" si="63"/>
        <v>4.2391304347826085E-2</v>
      </c>
      <c r="AB51" s="107">
        <v>-20</v>
      </c>
      <c r="AC51" s="108">
        <f t="shared" si="64"/>
        <v>4.0695652173913043E-2</v>
      </c>
      <c r="AD51" s="107">
        <v>-20</v>
      </c>
      <c r="AE51" s="108">
        <f t="shared" si="65"/>
        <v>2.6116071428571429E-2</v>
      </c>
      <c r="AF51" s="122">
        <f>Z51+AB51+AD51</f>
        <v>-60</v>
      </c>
      <c r="AG51" s="123">
        <f t="shared" si="66"/>
        <v>3.4402489524883E-2</v>
      </c>
      <c r="AH51" s="60">
        <f t="shared" si="71"/>
        <v>-100</v>
      </c>
      <c r="AI51" s="30">
        <f t="shared" si="67"/>
        <v>5.0640581717451526E-2</v>
      </c>
      <c r="AJ51" s="15"/>
      <c r="AK51" s="15"/>
      <c r="AL51" s="17"/>
    </row>
    <row r="52" spans="1:38" s="5" customFormat="1" collapsed="1">
      <c r="A52" s="83" t="s">
        <v>47</v>
      </c>
      <c r="B52" s="107">
        <f>SUM(B53:B59)</f>
        <v>0</v>
      </c>
      <c r="C52" s="108" t="str">
        <f t="shared" si="51"/>
        <v>-</v>
      </c>
      <c r="D52" s="107">
        <f>SUM(D53:D59)</f>
        <v>0</v>
      </c>
      <c r="E52" s="108" t="str">
        <f t="shared" si="52"/>
        <v>-</v>
      </c>
      <c r="F52" s="107">
        <f>SUM(F53:F59)</f>
        <v>0</v>
      </c>
      <c r="G52" s="108" t="str">
        <f t="shared" si="53"/>
        <v>-</v>
      </c>
      <c r="H52" s="107">
        <f>SUM(H53:H59)</f>
        <v>0</v>
      </c>
      <c r="I52" s="108" t="str">
        <f t="shared" si="54"/>
        <v>-</v>
      </c>
      <c r="J52" s="107">
        <f>SUM(J53:J59)</f>
        <v>0</v>
      </c>
      <c r="K52" s="108" t="str">
        <f t="shared" si="55"/>
        <v>-</v>
      </c>
      <c r="L52" s="107">
        <f>SUM(L53:L59)</f>
        <v>0</v>
      </c>
      <c r="M52" s="108" t="str">
        <f t="shared" si="56"/>
        <v>-</v>
      </c>
      <c r="N52" s="107">
        <f>SUM(N53:N59)</f>
        <v>0</v>
      </c>
      <c r="O52" s="108" t="str">
        <f t="shared" si="57"/>
        <v>-</v>
      </c>
      <c r="P52" s="107">
        <f>SUM(P53:P59)</f>
        <v>0</v>
      </c>
      <c r="Q52" s="108" t="str">
        <f t="shared" si="58"/>
        <v>-</v>
      </c>
      <c r="R52" s="107">
        <f>SUM(R53:R59)</f>
        <v>0</v>
      </c>
      <c r="S52" s="108" t="str">
        <f t="shared" si="59"/>
        <v>-</v>
      </c>
      <c r="T52" s="107">
        <f>SUM(T53:T59)</f>
        <v>-187</v>
      </c>
      <c r="U52" s="108" t="str">
        <f t="shared" si="60"/>
        <v>-</v>
      </c>
      <c r="V52" s="107">
        <f>SUM(V53:V59)</f>
        <v>-4.0108846153846152</v>
      </c>
      <c r="W52" s="108">
        <f t="shared" si="61"/>
        <v>1.7775511363636361E-2</v>
      </c>
      <c r="X52" s="122">
        <f>SUM(X53:X59)</f>
        <v>-191.01088461538461</v>
      </c>
      <c r="Y52" s="123">
        <f t="shared" si="62"/>
        <v>0.8465255113636363</v>
      </c>
      <c r="Z52" s="107">
        <v>-4</v>
      </c>
      <c r="AA52" s="108">
        <f t="shared" si="63"/>
        <v>8.4782608695652163E-3</v>
      </c>
      <c r="AB52" s="107">
        <v>-4</v>
      </c>
      <c r="AC52" s="108">
        <f t="shared" si="64"/>
        <v>8.1391304347826088E-3</v>
      </c>
      <c r="AD52" s="107">
        <v>-4</v>
      </c>
      <c r="AE52" s="108">
        <f t="shared" si="65"/>
        <v>5.2232142857142859E-3</v>
      </c>
      <c r="AF52" s="122">
        <f>SUM(AF53:AF59)</f>
        <v>-12</v>
      </c>
      <c r="AG52" s="123">
        <f t="shared" si="66"/>
        <v>6.880497904976599E-3</v>
      </c>
      <c r="AH52" s="60">
        <f>SUM(AH53:AH59)</f>
        <v>-203.01088461538461</v>
      </c>
      <c r="AI52" s="30">
        <f t="shared" si="67"/>
        <v>0.10280589291897507</v>
      </c>
      <c r="AJ52" s="15"/>
      <c r="AK52" s="15"/>
      <c r="AL52" s="17"/>
    </row>
    <row r="53" spans="1:38" s="15" customFormat="1" ht="14.25" customHeight="1" outlineLevel="1">
      <c r="A53" s="84" t="s">
        <v>48</v>
      </c>
      <c r="B53" s="112"/>
      <c r="C53" s="109">
        <v>5.0000000000000001E-3</v>
      </c>
      <c r="D53" s="112"/>
      <c r="E53" s="109">
        <v>5.0000000000000001E-3</v>
      </c>
      <c r="F53" s="112"/>
      <c r="G53" s="109">
        <v>5.0000000000000001E-3</v>
      </c>
      <c r="H53" s="112">
        <f t="shared" ref="H53:H59" si="72">B53+D53+F53</f>
        <v>0</v>
      </c>
      <c r="I53" s="109" t="str">
        <f t="shared" si="54"/>
        <v>-</v>
      </c>
      <c r="J53" s="112"/>
      <c r="K53" s="109">
        <v>5.0000000000000001E-3</v>
      </c>
      <c r="L53" s="112"/>
      <c r="M53" s="109">
        <v>5.0000000000000001E-3</v>
      </c>
      <c r="N53" s="112"/>
      <c r="O53" s="109">
        <v>5.0000000000000001E-3</v>
      </c>
      <c r="P53" s="112">
        <f t="shared" ref="P53:P59" si="73">J53+L53+N53</f>
        <v>0</v>
      </c>
      <c r="Q53" s="109" t="str">
        <f t="shared" si="58"/>
        <v>-</v>
      </c>
      <c r="R53" s="112"/>
      <c r="S53" s="109">
        <v>5.0000000000000001E-3</v>
      </c>
      <c r="T53" s="112">
        <v>-2</v>
      </c>
      <c r="U53" s="109">
        <v>5.0000000000000001E-3</v>
      </c>
      <c r="V53" s="112">
        <f>-1</f>
        <v>-1</v>
      </c>
      <c r="W53" s="109">
        <v>5.0000000000000001E-3</v>
      </c>
      <c r="X53" s="121">
        <f t="shared" ref="X53:X59" si="74">R53+T53+V53</f>
        <v>-3</v>
      </c>
      <c r="Y53" s="115">
        <f t="shared" si="62"/>
        <v>1.3295454545454544E-2</v>
      </c>
      <c r="Z53" s="112">
        <v>-1</v>
      </c>
      <c r="AA53" s="109">
        <v>5.0000000000000001E-3</v>
      </c>
      <c r="AB53" s="112">
        <v>-1</v>
      </c>
      <c r="AC53" s="109">
        <v>5.0000000000000001E-3</v>
      </c>
      <c r="AD53" s="112">
        <v>-1</v>
      </c>
      <c r="AE53" s="109">
        <v>5.0000000000000001E-3</v>
      </c>
      <c r="AF53" s="121">
        <f>Z53+AB53+AD53</f>
        <v>-3</v>
      </c>
      <c r="AG53" s="115">
        <f t="shared" si="66"/>
        <v>1.7201244762441498E-3</v>
      </c>
      <c r="AH53" s="60">
        <f t="shared" ref="AH53:AH59" si="75">H53+P53+X53+AF53</f>
        <v>-6</v>
      </c>
      <c r="AI53" s="30">
        <f t="shared" si="67"/>
        <v>3.0384349030470915E-3</v>
      </c>
      <c r="AL53" s="16"/>
    </row>
    <row r="54" spans="1:38" s="15" customFormat="1" ht="14.25" customHeight="1" outlineLevel="1">
      <c r="A54" s="84" t="s">
        <v>50</v>
      </c>
      <c r="B54" s="112"/>
      <c r="C54" s="109" t="str">
        <f t="shared" si="51"/>
        <v>-</v>
      </c>
      <c r="D54" s="112"/>
      <c r="E54" s="109" t="str">
        <f>IF(ISERR(ABS(D54/$B$5)),"-",ABS(D54/$B$5))</f>
        <v>-</v>
      </c>
      <c r="F54" s="112"/>
      <c r="G54" s="109" t="str">
        <f>IF(ISERR(ABS(F54/$B$5)),"-",ABS(F54/$B$5))</f>
        <v>-</v>
      </c>
      <c r="H54" s="112">
        <f t="shared" si="72"/>
        <v>0</v>
      </c>
      <c r="I54" s="109" t="str">
        <f t="shared" si="54"/>
        <v>-</v>
      </c>
      <c r="J54" s="112"/>
      <c r="K54" s="109" t="str">
        <f>IF(ISERR(ABS(J54/$B$5)),"-",ABS(J54/$B$5))</f>
        <v>-</v>
      </c>
      <c r="L54" s="112"/>
      <c r="M54" s="109" t="str">
        <f>IF(ISERR(ABS(L54/$B$5)),"-",ABS(L54/$B$5))</f>
        <v>-</v>
      </c>
      <c r="N54" s="112"/>
      <c r="O54" s="109" t="str">
        <f>IF(ISERR(ABS(N54/$B$5)),"-",ABS(N54/$B$5))</f>
        <v>-</v>
      </c>
      <c r="P54" s="112">
        <f t="shared" si="73"/>
        <v>0</v>
      </c>
      <c r="Q54" s="109" t="str">
        <f t="shared" si="58"/>
        <v>-</v>
      </c>
      <c r="R54" s="112"/>
      <c r="S54" s="109" t="str">
        <f>IF(ISERR(ABS(R54/$B$5)),"-",ABS(R54/$B$5))</f>
        <v>-</v>
      </c>
      <c r="T54" s="112">
        <v>-20</v>
      </c>
      <c r="U54" s="109" t="str">
        <f>IF(ISERR(ABS(T54/$B$5)),"-",ABS(T54/$B$5))</f>
        <v>-</v>
      </c>
      <c r="V54" s="112"/>
      <c r="W54" s="109" t="str">
        <f>IF(ISERR(ABS(V54/$B$5)),"-",ABS(V54/$B$5))</f>
        <v>-</v>
      </c>
      <c r="X54" s="121">
        <f t="shared" si="74"/>
        <v>-20</v>
      </c>
      <c r="Y54" s="115">
        <f t="shared" si="62"/>
        <v>8.8636363636363624E-2</v>
      </c>
      <c r="Z54" s="112"/>
      <c r="AA54" s="109" t="str">
        <f>IF(ISERR(ABS(Z54/$B$5)),"-",ABS(Z54/$B$5))</f>
        <v>-</v>
      </c>
      <c r="AB54" s="112"/>
      <c r="AC54" s="109" t="str">
        <f>IF(ISERR(ABS(AB54/$B$5)),"-",ABS(AB54/$B$5))</f>
        <v>-</v>
      </c>
      <c r="AD54" s="112"/>
      <c r="AE54" s="109" t="str">
        <f>IF(ISERR(ABS(AD54/$B$5)),"-",ABS(AD54/$B$5))</f>
        <v>-</v>
      </c>
      <c r="AF54" s="121">
        <f t="shared" ref="AF54:AF58" si="76">Z54+AB54+AD54</f>
        <v>0</v>
      </c>
      <c r="AG54" s="115">
        <f t="shared" si="66"/>
        <v>0</v>
      </c>
      <c r="AH54" s="60">
        <f t="shared" si="75"/>
        <v>-20</v>
      </c>
      <c r="AI54" s="30">
        <f t="shared" si="67"/>
        <v>1.0128116343490305E-2</v>
      </c>
      <c r="AL54" s="16"/>
    </row>
    <row r="55" spans="1:38" s="15" customFormat="1" ht="14.25" customHeight="1" outlineLevel="1">
      <c r="A55" s="84" t="s">
        <v>49</v>
      </c>
      <c r="B55" s="112"/>
      <c r="C55" s="109">
        <v>8.5000000000000006E-3</v>
      </c>
      <c r="D55" s="112"/>
      <c r="E55" s="109">
        <v>8.5000000000000006E-3</v>
      </c>
      <c r="F55" s="112"/>
      <c r="G55" s="109">
        <v>8.5000000000000006E-3</v>
      </c>
      <c r="H55" s="112">
        <f t="shared" si="72"/>
        <v>0</v>
      </c>
      <c r="I55" s="109" t="str">
        <f t="shared" si="54"/>
        <v>-</v>
      </c>
      <c r="J55" s="112"/>
      <c r="K55" s="109">
        <v>8.5000000000000006E-3</v>
      </c>
      <c r="L55" s="112"/>
      <c r="M55" s="109">
        <v>8.5000000000000006E-3</v>
      </c>
      <c r="N55" s="112"/>
      <c r="O55" s="109">
        <v>8.5000000000000006E-3</v>
      </c>
      <c r="P55" s="112">
        <f t="shared" si="73"/>
        <v>0</v>
      </c>
      <c r="Q55" s="109" t="str">
        <f t="shared" si="58"/>
        <v>-</v>
      </c>
      <c r="R55" s="112"/>
      <c r="S55" s="109">
        <v>8.5000000000000006E-3</v>
      </c>
      <c r="T55" s="112">
        <v>-30</v>
      </c>
      <c r="U55" s="109">
        <v>8.5000000000000006E-3</v>
      </c>
      <c r="V55" s="112">
        <f>-2</f>
        <v>-2</v>
      </c>
      <c r="W55" s="109">
        <v>8.5000000000000006E-3</v>
      </c>
      <c r="X55" s="121">
        <f t="shared" si="74"/>
        <v>-32</v>
      </c>
      <c r="Y55" s="115">
        <f t="shared" si="62"/>
        <v>0.14181818181818182</v>
      </c>
      <c r="Z55" s="112">
        <v>-2</v>
      </c>
      <c r="AA55" s="109">
        <v>8.5000000000000006E-3</v>
      </c>
      <c r="AB55" s="112">
        <v>-2</v>
      </c>
      <c r="AC55" s="109">
        <v>8.5000000000000006E-3</v>
      </c>
      <c r="AD55" s="112">
        <v>-2</v>
      </c>
      <c r="AE55" s="109">
        <v>8.5000000000000006E-3</v>
      </c>
      <c r="AF55" s="121">
        <f>Z55+AB55+AD55</f>
        <v>-6</v>
      </c>
      <c r="AG55" s="115">
        <f t="shared" si="66"/>
        <v>3.4402489524882995E-3</v>
      </c>
      <c r="AH55" s="60">
        <f t="shared" si="75"/>
        <v>-38</v>
      </c>
      <c r="AI55" s="30">
        <f t="shared" si="67"/>
        <v>1.924342105263158E-2</v>
      </c>
      <c r="AL55" s="16"/>
    </row>
    <row r="56" spans="1:38" s="15" customFormat="1" ht="14.25" customHeight="1" outlineLevel="1">
      <c r="A56" s="84" t="s">
        <v>51</v>
      </c>
      <c r="B56" s="112"/>
      <c r="C56" s="109" t="str">
        <f t="shared" si="51"/>
        <v>-</v>
      </c>
      <c r="D56" s="112"/>
      <c r="E56" s="109" t="str">
        <f>IF(ISERR(ABS(D56/$B$5)),"-",ABS(D56/$B$5))</f>
        <v>-</v>
      </c>
      <c r="F56" s="112"/>
      <c r="G56" s="109" t="str">
        <f>IF(ISERR(ABS(F56/$B$5)),"-",ABS(F56/$B$5))</f>
        <v>-</v>
      </c>
      <c r="H56" s="112">
        <f t="shared" si="72"/>
        <v>0</v>
      </c>
      <c r="I56" s="109" t="str">
        <f t="shared" si="54"/>
        <v>-</v>
      </c>
      <c r="J56" s="112"/>
      <c r="K56" s="109" t="str">
        <f>IF(ISERR(ABS(J56/$B$5)),"-",ABS(J56/$B$5))</f>
        <v>-</v>
      </c>
      <c r="L56" s="112"/>
      <c r="M56" s="109" t="str">
        <f>IF(ISERR(ABS(L56/$B$5)),"-",ABS(L56/$B$5))</f>
        <v>-</v>
      </c>
      <c r="N56" s="112"/>
      <c r="O56" s="109" t="str">
        <f>IF(ISERR(ABS(N56/$B$5)),"-",ABS(N56/$B$5))</f>
        <v>-</v>
      </c>
      <c r="P56" s="112">
        <f t="shared" si="73"/>
        <v>0</v>
      </c>
      <c r="Q56" s="109" t="str">
        <f t="shared" si="58"/>
        <v>-</v>
      </c>
      <c r="R56" s="112"/>
      <c r="S56" s="109" t="str">
        <f>IF(ISERR(ABS(R56/$B$5)),"-",ABS(R56/$B$5))</f>
        <v>-</v>
      </c>
      <c r="T56" s="112">
        <v>-20</v>
      </c>
      <c r="U56" s="109" t="str">
        <f>IF(ISERR(ABS(T56/$B$5)),"-",ABS(T56/$B$5))</f>
        <v>-</v>
      </c>
      <c r="V56" s="112"/>
      <c r="W56" s="109" t="str">
        <f>IF(ISERR(ABS(V56/$B$5)),"-",ABS(V56/$B$5))</f>
        <v>-</v>
      </c>
      <c r="X56" s="121">
        <f t="shared" si="74"/>
        <v>-20</v>
      </c>
      <c r="Y56" s="115">
        <f t="shared" si="62"/>
        <v>8.8636363636363624E-2</v>
      </c>
      <c r="Z56" s="112"/>
      <c r="AA56" s="109" t="str">
        <f>IF(ISERR(ABS(Z56/$B$5)),"-",ABS(Z56/$B$5))</f>
        <v>-</v>
      </c>
      <c r="AB56" s="112"/>
      <c r="AC56" s="109" t="str">
        <f>IF(ISERR(ABS(AB56/$B$5)),"-",ABS(AB56/$B$5))</f>
        <v>-</v>
      </c>
      <c r="AD56" s="112"/>
      <c r="AE56" s="109" t="str">
        <f>IF(ISERR(ABS(AD56/$B$5)),"-",ABS(AD56/$B$5))</f>
        <v>-</v>
      </c>
      <c r="AF56" s="121">
        <f t="shared" si="76"/>
        <v>0</v>
      </c>
      <c r="AG56" s="115">
        <f t="shared" si="66"/>
        <v>0</v>
      </c>
      <c r="AH56" s="60">
        <f t="shared" si="75"/>
        <v>-20</v>
      </c>
      <c r="AI56" s="30">
        <f t="shared" si="67"/>
        <v>1.0128116343490305E-2</v>
      </c>
      <c r="AL56" s="16"/>
    </row>
    <row r="57" spans="1:38" s="15" customFormat="1" ht="14.25" customHeight="1" outlineLevel="1">
      <c r="A57" s="84" t="s">
        <v>72</v>
      </c>
      <c r="B57" s="112"/>
      <c r="C57" s="109" t="str">
        <f t="shared" si="51"/>
        <v>-</v>
      </c>
      <c r="D57" s="112"/>
      <c r="E57" s="109" t="str">
        <f>IF(ISERR(ABS(D57/$B$5)),"-",ABS(D57/$B$5))</f>
        <v>-</v>
      </c>
      <c r="F57" s="112"/>
      <c r="G57" s="109" t="str">
        <f>IF(ISERR(ABS(F57/$B$5)),"-",ABS(F57/$B$5))</f>
        <v>-</v>
      </c>
      <c r="H57" s="112">
        <f t="shared" si="72"/>
        <v>0</v>
      </c>
      <c r="I57" s="109" t="str">
        <f t="shared" si="54"/>
        <v>-</v>
      </c>
      <c r="J57" s="112"/>
      <c r="K57" s="109" t="str">
        <f>IF(ISERR(ABS(J57/$B$5)),"-",ABS(J57/$B$5))</f>
        <v>-</v>
      </c>
      <c r="L57" s="112"/>
      <c r="M57" s="109" t="str">
        <f>IF(ISERR(ABS(L57/$B$5)),"-",ABS(L57/$B$5))</f>
        <v>-</v>
      </c>
      <c r="N57" s="112"/>
      <c r="O57" s="109" t="str">
        <f>IF(ISERR(ABS(N57/$B$5)),"-",ABS(N57/$B$5))</f>
        <v>-</v>
      </c>
      <c r="P57" s="112">
        <f t="shared" si="73"/>
        <v>0</v>
      </c>
      <c r="Q57" s="109" t="str">
        <f t="shared" si="58"/>
        <v>-</v>
      </c>
      <c r="R57" s="112"/>
      <c r="S57" s="109" t="str">
        <f>IF(ISERR(ABS(R57/$B$5)),"-",ABS(R57/$B$5))</f>
        <v>-</v>
      </c>
      <c r="T57" s="112">
        <v>-90</v>
      </c>
      <c r="U57" s="109" t="str">
        <f>IF(ISERR(ABS(T57/$B$5)),"-",ABS(T57/$B$5))</f>
        <v>-</v>
      </c>
      <c r="V57" s="112"/>
      <c r="W57" s="109" t="str">
        <f>IF(ISERR(ABS(V57/$B$5)),"-",ABS(V57/$B$5))</f>
        <v>-</v>
      </c>
      <c r="X57" s="121">
        <f t="shared" si="74"/>
        <v>-90</v>
      </c>
      <c r="Y57" s="115">
        <f t="shared" si="62"/>
        <v>0.39886363636363631</v>
      </c>
      <c r="Z57" s="112"/>
      <c r="AA57" s="109" t="str">
        <f>IF(ISERR(ABS(Z57/$B$5)),"-",ABS(Z57/$B$5))</f>
        <v>-</v>
      </c>
      <c r="AB57" s="112"/>
      <c r="AC57" s="109" t="str">
        <f>IF(ISERR(ABS(AB57/$B$5)),"-",ABS(AB57/$B$5))</f>
        <v>-</v>
      </c>
      <c r="AD57" s="112"/>
      <c r="AE57" s="109" t="str">
        <f>IF(ISERR(ABS(AD57/$B$5)),"-",ABS(AD57/$B$5))</f>
        <v>-</v>
      </c>
      <c r="AF57" s="121">
        <f t="shared" si="76"/>
        <v>0</v>
      </c>
      <c r="AG57" s="115">
        <f t="shared" si="66"/>
        <v>0</v>
      </c>
      <c r="AH57" s="60">
        <f t="shared" si="75"/>
        <v>-90</v>
      </c>
      <c r="AI57" s="30">
        <f t="shared" si="67"/>
        <v>4.5576523545706377E-2</v>
      </c>
      <c r="AL57" s="16"/>
    </row>
    <row r="58" spans="1:38" s="15" customFormat="1" ht="14.25" customHeight="1" outlineLevel="1">
      <c r="A58" s="84" t="s">
        <v>52</v>
      </c>
      <c r="B58" s="112"/>
      <c r="C58" s="109">
        <v>5.0000000000000001E-3</v>
      </c>
      <c r="D58" s="112"/>
      <c r="E58" s="109">
        <v>5.0000000000000001E-3</v>
      </c>
      <c r="F58" s="112"/>
      <c r="G58" s="109">
        <v>5.0000000000000001E-3</v>
      </c>
      <c r="H58" s="112">
        <f t="shared" si="72"/>
        <v>0</v>
      </c>
      <c r="I58" s="109" t="str">
        <f t="shared" si="54"/>
        <v>-</v>
      </c>
      <c r="J58" s="112"/>
      <c r="K58" s="109">
        <v>5.0000000000000001E-3</v>
      </c>
      <c r="L58" s="112"/>
      <c r="M58" s="109">
        <v>5.0000000000000001E-3</v>
      </c>
      <c r="N58" s="112"/>
      <c r="O58" s="109">
        <v>5.0000000000000001E-3</v>
      </c>
      <c r="P58" s="112">
        <f t="shared" si="73"/>
        <v>0</v>
      </c>
      <c r="Q58" s="109" t="str">
        <f t="shared" si="58"/>
        <v>-</v>
      </c>
      <c r="R58" s="112"/>
      <c r="S58" s="109">
        <v>5.0000000000000001E-3</v>
      </c>
      <c r="T58" s="112">
        <v>-15</v>
      </c>
      <c r="U58" s="109">
        <v>3.5000000000000001E-3</v>
      </c>
      <c r="V58" s="112"/>
      <c r="W58" s="109">
        <v>3.5000000000000001E-3</v>
      </c>
      <c r="X58" s="121">
        <f t="shared" si="74"/>
        <v>-15</v>
      </c>
      <c r="Y58" s="115">
        <f t="shared" si="62"/>
        <v>6.6477272727272718E-2</v>
      </c>
      <c r="Z58" s="112"/>
      <c r="AA58" s="109">
        <v>3.5000000000000001E-3</v>
      </c>
      <c r="AB58" s="112"/>
      <c r="AC58" s="109">
        <v>3.5000000000000001E-3</v>
      </c>
      <c r="AD58" s="112"/>
      <c r="AE58" s="109">
        <v>3.5000000000000001E-3</v>
      </c>
      <c r="AF58" s="121">
        <f t="shared" si="76"/>
        <v>0</v>
      </c>
      <c r="AG58" s="115">
        <f t="shared" si="66"/>
        <v>0</v>
      </c>
      <c r="AH58" s="60">
        <f t="shared" si="75"/>
        <v>-15</v>
      </c>
      <c r="AI58" s="30">
        <f t="shared" si="67"/>
        <v>7.5960872576177289E-3</v>
      </c>
      <c r="AL58" s="16"/>
    </row>
    <row r="59" spans="1:38" s="15" customFormat="1" ht="14.25" customHeight="1" outlineLevel="1">
      <c r="A59" s="84" t="s">
        <v>53</v>
      </c>
      <c r="B59" s="112"/>
      <c r="C59" s="109">
        <v>4.4999999999999997E-3</v>
      </c>
      <c r="D59" s="112"/>
      <c r="E59" s="109">
        <v>4.4999999999999997E-3</v>
      </c>
      <c r="F59" s="112"/>
      <c r="G59" s="109">
        <v>4.4999999999999997E-3</v>
      </c>
      <c r="H59" s="112">
        <f t="shared" si="72"/>
        <v>0</v>
      </c>
      <c r="I59" s="109" t="str">
        <f t="shared" si="54"/>
        <v>-</v>
      </c>
      <c r="J59" s="112"/>
      <c r="K59" s="109">
        <v>4.4999999999999997E-3</v>
      </c>
      <c r="L59" s="112"/>
      <c r="M59" s="109">
        <v>4.4999999999999997E-3</v>
      </c>
      <c r="N59" s="112"/>
      <c r="O59" s="109">
        <v>4.4999999999999997E-3</v>
      </c>
      <c r="P59" s="112">
        <f t="shared" si="73"/>
        <v>0</v>
      </c>
      <c r="Q59" s="109" t="str">
        <f t="shared" si="58"/>
        <v>-</v>
      </c>
      <c r="R59" s="112"/>
      <c r="S59" s="109">
        <v>4.4999999999999997E-3</v>
      </c>
      <c r="T59" s="112">
        <v>-10</v>
      </c>
      <c r="U59" s="109">
        <v>4.4999999999999997E-3</v>
      </c>
      <c r="V59" s="112">
        <f>-V$6*W59</f>
        <v>-1.0108846153846154</v>
      </c>
      <c r="W59" s="109">
        <v>4.4999999999999997E-3</v>
      </c>
      <c r="X59" s="121">
        <f t="shared" si="74"/>
        <v>-11.010884615384615</v>
      </c>
      <c r="Y59" s="115">
        <f t="shared" si="62"/>
        <v>4.8798238636363629E-2</v>
      </c>
      <c r="Z59" s="112">
        <v>-1</v>
      </c>
      <c r="AA59" s="109">
        <v>4.4999999999999997E-3</v>
      </c>
      <c r="AB59" s="112">
        <v>-1</v>
      </c>
      <c r="AC59" s="109">
        <v>4.4999999999999997E-3</v>
      </c>
      <c r="AD59" s="112">
        <v>-1</v>
      </c>
      <c r="AE59" s="109">
        <v>4.4999999999999997E-3</v>
      </c>
      <c r="AF59" s="121">
        <f>Z59+AB59+AD59</f>
        <v>-3</v>
      </c>
      <c r="AG59" s="115">
        <f t="shared" si="66"/>
        <v>1.7201244762441498E-3</v>
      </c>
      <c r="AH59" s="60">
        <f t="shared" si="75"/>
        <v>-14.010884615384615</v>
      </c>
      <c r="AI59" s="30">
        <f t="shared" si="67"/>
        <v>7.0951934729916906E-3</v>
      </c>
      <c r="AL59" s="16"/>
    </row>
    <row r="60" spans="1:38" s="5" customFormat="1">
      <c r="A60" s="83" t="s">
        <v>71</v>
      </c>
      <c r="B60" s="107">
        <f>SUM(B61:B62)</f>
        <v>0</v>
      </c>
      <c r="C60" s="108" t="str">
        <f t="shared" si="51"/>
        <v>-</v>
      </c>
      <c r="D60" s="107">
        <f>SUM(D61:D62)</f>
        <v>0</v>
      </c>
      <c r="E60" s="108" t="str">
        <f t="shared" si="52"/>
        <v>-</v>
      </c>
      <c r="F60" s="107">
        <f>SUM(F61:F62)</f>
        <v>0</v>
      </c>
      <c r="G60" s="108" t="str">
        <f t="shared" si="53"/>
        <v>-</v>
      </c>
      <c r="H60" s="107">
        <f>SUM(H61:H62)</f>
        <v>0</v>
      </c>
      <c r="I60" s="108" t="str">
        <f t="shared" si="54"/>
        <v>-</v>
      </c>
      <c r="J60" s="107">
        <f>SUM(J61:J62)</f>
        <v>0</v>
      </c>
      <c r="K60" s="108" t="str">
        <f t="shared" si="55"/>
        <v>-</v>
      </c>
      <c r="L60" s="107">
        <f>SUM(L61:L62)</f>
        <v>0</v>
      </c>
      <c r="M60" s="108" t="str">
        <f t="shared" si="56"/>
        <v>-</v>
      </c>
      <c r="N60" s="107">
        <f>SUM(N61:N62)</f>
        <v>0</v>
      </c>
      <c r="O60" s="108" t="str">
        <f t="shared" si="57"/>
        <v>-</v>
      </c>
      <c r="P60" s="107">
        <f>SUM(P61:P62)</f>
        <v>0</v>
      </c>
      <c r="Q60" s="108" t="str">
        <f t="shared" si="58"/>
        <v>-</v>
      </c>
      <c r="R60" s="107">
        <f>SUM(R61:R62)</f>
        <v>0</v>
      </c>
      <c r="S60" s="108" t="str">
        <f t="shared" si="59"/>
        <v>-</v>
      </c>
      <c r="T60" s="107">
        <f>SUM(T61:T62)</f>
        <v>-4</v>
      </c>
      <c r="U60" s="108" t="str">
        <f t="shared" si="60"/>
        <v>-</v>
      </c>
      <c r="V60" s="107">
        <f>SUM(V61:V62)</f>
        <v>-3</v>
      </c>
      <c r="W60" s="108">
        <f t="shared" si="61"/>
        <v>1.3295454545454544E-2</v>
      </c>
      <c r="X60" s="122">
        <f>SUM(X61:X62)</f>
        <v>-7</v>
      </c>
      <c r="Y60" s="123">
        <f t="shared" si="62"/>
        <v>3.1022727272727271E-2</v>
      </c>
      <c r="Z60" s="107">
        <v>-3</v>
      </c>
      <c r="AA60" s="108">
        <f t="shared" si="63"/>
        <v>6.3586956521739122E-3</v>
      </c>
      <c r="AB60" s="107">
        <v>-3</v>
      </c>
      <c r="AC60" s="108">
        <f t="shared" si="64"/>
        <v>6.1043478260869562E-3</v>
      </c>
      <c r="AD60" s="107">
        <v>-3</v>
      </c>
      <c r="AE60" s="108">
        <f t="shared" si="65"/>
        <v>3.9174107142857144E-3</v>
      </c>
      <c r="AF60" s="122">
        <f>SUM(AF61:AF62)</f>
        <v>-9</v>
      </c>
      <c r="AG60" s="123">
        <f t="shared" si="66"/>
        <v>5.1603734287324491E-3</v>
      </c>
      <c r="AH60" s="60">
        <f>SUM(AH61:AH62)</f>
        <v>-16</v>
      </c>
      <c r="AI60" s="30">
        <f t="shared" si="67"/>
        <v>8.1024930747922441E-3</v>
      </c>
      <c r="AJ60" s="15"/>
      <c r="AK60" s="15"/>
      <c r="AL60" s="17"/>
    </row>
    <row r="61" spans="1:38" s="15" customFormat="1" ht="14.25" customHeight="1" outlineLevel="1">
      <c r="A61" s="84" t="s">
        <v>54</v>
      </c>
      <c r="B61" s="112"/>
      <c r="C61" s="109" t="str">
        <f t="shared" si="51"/>
        <v>-</v>
      </c>
      <c r="D61" s="112"/>
      <c r="E61" s="109" t="str">
        <f t="shared" si="52"/>
        <v>-</v>
      </c>
      <c r="F61" s="112"/>
      <c r="G61" s="109" t="str">
        <f t="shared" si="53"/>
        <v>-</v>
      </c>
      <c r="H61" s="112">
        <f t="shared" ref="H61:H75" si="77">B61+D61+F61</f>
        <v>0</v>
      </c>
      <c r="I61" s="109" t="str">
        <f t="shared" si="54"/>
        <v>-</v>
      </c>
      <c r="J61" s="112"/>
      <c r="K61" s="109" t="str">
        <f t="shared" si="55"/>
        <v>-</v>
      </c>
      <c r="L61" s="112"/>
      <c r="M61" s="109" t="str">
        <f t="shared" si="56"/>
        <v>-</v>
      </c>
      <c r="N61" s="112"/>
      <c r="O61" s="109" t="str">
        <f t="shared" si="57"/>
        <v>-</v>
      </c>
      <c r="P61" s="112">
        <f t="shared" ref="P61:P75" si="78">J61+L61+N61</f>
        <v>0</v>
      </c>
      <c r="Q61" s="109" t="str">
        <f t="shared" si="58"/>
        <v>-</v>
      </c>
      <c r="R61" s="112"/>
      <c r="S61" s="109" t="str">
        <f t="shared" si="59"/>
        <v>-</v>
      </c>
      <c r="T61" s="112">
        <v>-3</v>
      </c>
      <c r="U61" s="109" t="str">
        <f t="shared" si="60"/>
        <v>-</v>
      </c>
      <c r="V61" s="112">
        <v>-3</v>
      </c>
      <c r="W61" s="109">
        <f t="shared" si="61"/>
        <v>1.3295454545454544E-2</v>
      </c>
      <c r="X61" s="121">
        <f t="shared" ref="X61:X75" si="79">R61+T61+V61</f>
        <v>-6</v>
      </c>
      <c r="Y61" s="115">
        <f t="shared" si="62"/>
        <v>2.6590909090909089E-2</v>
      </c>
      <c r="Z61" s="112">
        <v>-3</v>
      </c>
      <c r="AA61" s="109">
        <f t="shared" si="63"/>
        <v>6.3586956521739122E-3</v>
      </c>
      <c r="AB61" s="112">
        <v>-3</v>
      </c>
      <c r="AC61" s="109">
        <f t="shared" si="64"/>
        <v>6.1043478260869562E-3</v>
      </c>
      <c r="AD61" s="112">
        <v>-3</v>
      </c>
      <c r="AE61" s="109">
        <f t="shared" si="65"/>
        <v>3.9174107142857144E-3</v>
      </c>
      <c r="AF61" s="121">
        <f>Z61+AB61+AD61</f>
        <v>-9</v>
      </c>
      <c r="AG61" s="115">
        <f t="shared" si="66"/>
        <v>5.1603734287324491E-3</v>
      </c>
      <c r="AH61" s="60">
        <f t="shared" ref="AH61:AH75" si="80">H61+P61+X61+AF61</f>
        <v>-15</v>
      </c>
      <c r="AI61" s="30">
        <f t="shared" si="67"/>
        <v>7.5960872576177289E-3</v>
      </c>
      <c r="AL61" s="16"/>
    </row>
    <row r="62" spans="1:38" s="15" customFormat="1" ht="14.25" customHeight="1" outlineLevel="1">
      <c r="A62" s="84" t="s">
        <v>12</v>
      </c>
      <c r="B62" s="112"/>
      <c r="C62" s="109" t="str">
        <f t="shared" si="51"/>
        <v>-</v>
      </c>
      <c r="D62" s="112"/>
      <c r="E62" s="109" t="str">
        <f t="shared" si="52"/>
        <v>-</v>
      </c>
      <c r="F62" s="112"/>
      <c r="G62" s="109" t="str">
        <f t="shared" si="53"/>
        <v>-</v>
      </c>
      <c r="H62" s="112">
        <f t="shared" si="77"/>
        <v>0</v>
      </c>
      <c r="I62" s="109" t="str">
        <f t="shared" si="54"/>
        <v>-</v>
      </c>
      <c r="J62" s="112"/>
      <c r="K62" s="109" t="str">
        <f t="shared" si="55"/>
        <v>-</v>
      </c>
      <c r="L62" s="112"/>
      <c r="M62" s="109" t="str">
        <f t="shared" si="56"/>
        <v>-</v>
      </c>
      <c r="N62" s="112"/>
      <c r="O62" s="109" t="str">
        <f t="shared" si="57"/>
        <v>-</v>
      </c>
      <c r="P62" s="112">
        <f t="shared" si="78"/>
        <v>0</v>
      </c>
      <c r="Q62" s="109" t="str">
        <f t="shared" si="58"/>
        <v>-</v>
      </c>
      <c r="R62" s="112"/>
      <c r="S62" s="109" t="str">
        <f t="shared" si="59"/>
        <v>-</v>
      </c>
      <c r="T62" s="112">
        <v>-1</v>
      </c>
      <c r="U62" s="109" t="str">
        <f t="shared" si="60"/>
        <v>-</v>
      </c>
      <c r="V62" s="112"/>
      <c r="W62" s="109">
        <f t="shared" si="61"/>
        <v>0</v>
      </c>
      <c r="X62" s="121">
        <f t="shared" si="79"/>
        <v>-1</v>
      </c>
      <c r="Y62" s="115">
        <f t="shared" si="62"/>
        <v>4.4318181818181817E-3</v>
      </c>
      <c r="Z62" s="112"/>
      <c r="AA62" s="109">
        <f t="shared" si="63"/>
        <v>0</v>
      </c>
      <c r="AB62" s="112"/>
      <c r="AC62" s="109">
        <f t="shared" si="64"/>
        <v>0</v>
      </c>
      <c r="AD62" s="112"/>
      <c r="AE62" s="109">
        <f t="shared" si="65"/>
        <v>0</v>
      </c>
      <c r="AF62" s="121">
        <f t="shared" ref="AF62:AF75" si="81">Z62+AB62+AD62</f>
        <v>0</v>
      </c>
      <c r="AG62" s="115">
        <f t="shared" si="66"/>
        <v>0</v>
      </c>
      <c r="AH62" s="60">
        <f t="shared" si="80"/>
        <v>-1</v>
      </c>
      <c r="AI62" s="30">
        <f t="shared" si="67"/>
        <v>5.0640581717451526E-4</v>
      </c>
      <c r="AL62" s="16"/>
    </row>
    <row r="63" spans="1:38" s="5" customFormat="1">
      <c r="A63" s="83" t="s">
        <v>55</v>
      </c>
      <c r="B63" s="107"/>
      <c r="C63" s="108" t="str">
        <f t="shared" si="51"/>
        <v>-</v>
      </c>
      <c r="D63" s="107"/>
      <c r="E63" s="108" t="str">
        <f t="shared" si="52"/>
        <v>-</v>
      </c>
      <c r="F63" s="107"/>
      <c r="G63" s="108" t="str">
        <f t="shared" si="53"/>
        <v>-</v>
      </c>
      <c r="H63" s="107">
        <f t="shared" si="77"/>
        <v>0</v>
      </c>
      <c r="I63" s="108" t="str">
        <f t="shared" si="54"/>
        <v>-</v>
      </c>
      <c r="J63" s="107"/>
      <c r="K63" s="108" t="str">
        <f t="shared" si="55"/>
        <v>-</v>
      </c>
      <c r="L63" s="107"/>
      <c r="M63" s="108" t="str">
        <f t="shared" si="56"/>
        <v>-</v>
      </c>
      <c r="N63" s="107"/>
      <c r="O63" s="108" t="str">
        <f t="shared" si="57"/>
        <v>-</v>
      </c>
      <c r="P63" s="107">
        <f t="shared" si="78"/>
        <v>0</v>
      </c>
      <c r="Q63" s="108" t="str">
        <f t="shared" si="58"/>
        <v>-</v>
      </c>
      <c r="R63" s="107"/>
      <c r="S63" s="108" t="str">
        <f t="shared" si="59"/>
        <v>-</v>
      </c>
      <c r="T63" s="107">
        <v>-15</v>
      </c>
      <c r="U63" s="108" t="str">
        <f t="shared" si="60"/>
        <v>-</v>
      </c>
      <c r="V63" s="107"/>
      <c r="W63" s="108">
        <f t="shared" si="61"/>
        <v>0</v>
      </c>
      <c r="X63" s="122">
        <f t="shared" si="79"/>
        <v>-15</v>
      </c>
      <c r="Y63" s="123">
        <f t="shared" si="62"/>
        <v>6.6477272727272718E-2</v>
      </c>
      <c r="Z63" s="107"/>
      <c r="AA63" s="108">
        <f t="shared" si="63"/>
        <v>0</v>
      </c>
      <c r="AB63" s="107"/>
      <c r="AC63" s="108">
        <f t="shared" si="64"/>
        <v>0</v>
      </c>
      <c r="AD63" s="107"/>
      <c r="AE63" s="108">
        <f t="shared" si="65"/>
        <v>0</v>
      </c>
      <c r="AF63" s="122">
        <f t="shared" si="81"/>
        <v>0</v>
      </c>
      <c r="AG63" s="123">
        <f t="shared" si="66"/>
        <v>0</v>
      </c>
      <c r="AH63" s="60">
        <f t="shared" si="80"/>
        <v>-15</v>
      </c>
      <c r="AI63" s="30">
        <f t="shared" si="67"/>
        <v>7.5960872576177289E-3</v>
      </c>
      <c r="AJ63" s="15"/>
      <c r="AK63" s="15"/>
      <c r="AL63" s="17"/>
    </row>
    <row r="64" spans="1:38" s="5" customFormat="1" collapsed="1">
      <c r="A64" s="83" t="s">
        <v>56</v>
      </c>
      <c r="B64" s="107"/>
      <c r="C64" s="108" t="str">
        <f t="shared" si="51"/>
        <v>-</v>
      </c>
      <c r="D64" s="107"/>
      <c r="E64" s="108" t="str">
        <f t="shared" si="52"/>
        <v>-</v>
      </c>
      <c r="F64" s="107"/>
      <c r="G64" s="108" t="str">
        <f t="shared" si="53"/>
        <v>-</v>
      </c>
      <c r="H64" s="107"/>
      <c r="I64" s="108" t="str">
        <f t="shared" si="54"/>
        <v>-</v>
      </c>
      <c r="J64" s="107"/>
      <c r="K64" s="108" t="str">
        <f t="shared" si="55"/>
        <v>-</v>
      </c>
      <c r="L64" s="107"/>
      <c r="M64" s="108" t="str">
        <f t="shared" si="56"/>
        <v>-</v>
      </c>
      <c r="N64" s="107"/>
      <c r="O64" s="108" t="str">
        <f t="shared" si="57"/>
        <v>-</v>
      </c>
      <c r="P64" s="107"/>
      <c r="Q64" s="108" t="str">
        <f t="shared" si="58"/>
        <v>-</v>
      </c>
      <c r="R64" s="107"/>
      <c r="S64" s="108" t="str">
        <f t="shared" si="59"/>
        <v>-</v>
      </c>
      <c r="T64" s="107">
        <v>-40</v>
      </c>
      <c r="U64" s="108" t="str">
        <f t="shared" si="60"/>
        <v>-</v>
      </c>
      <c r="V64" s="107">
        <v>-2</v>
      </c>
      <c r="W64" s="108">
        <f t="shared" si="61"/>
        <v>8.8636363636363635E-3</v>
      </c>
      <c r="X64" s="122">
        <f t="shared" si="79"/>
        <v>-42</v>
      </c>
      <c r="Y64" s="123">
        <f t="shared" si="62"/>
        <v>0.18613636363636363</v>
      </c>
      <c r="Z64" s="107">
        <v>-2</v>
      </c>
      <c r="AA64" s="108">
        <f t="shared" si="63"/>
        <v>4.2391304347826082E-3</v>
      </c>
      <c r="AB64" s="107">
        <v>-2</v>
      </c>
      <c r="AC64" s="108">
        <f t="shared" si="64"/>
        <v>4.0695652173913044E-3</v>
      </c>
      <c r="AD64" s="107">
        <v>-2</v>
      </c>
      <c r="AE64" s="108">
        <f t="shared" si="65"/>
        <v>2.6116071428571429E-3</v>
      </c>
      <c r="AF64" s="122">
        <f>Z64+AB64+AD64</f>
        <v>-6</v>
      </c>
      <c r="AG64" s="123">
        <f t="shared" si="66"/>
        <v>3.4402489524882995E-3</v>
      </c>
      <c r="AH64" s="60">
        <f t="shared" si="80"/>
        <v>-48</v>
      </c>
      <c r="AI64" s="30">
        <f t="shared" si="67"/>
        <v>2.4307479224376732E-2</v>
      </c>
      <c r="AJ64" s="15"/>
      <c r="AK64" s="15"/>
      <c r="AL64" s="17"/>
    </row>
    <row r="65" spans="1:38" s="5" customFormat="1" collapsed="1">
      <c r="A65" s="83" t="s">
        <v>70</v>
      </c>
      <c r="B65" s="107"/>
      <c r="C65" s="108" t="str">
        <f t="shared" si="51"/>
        <v>-</v>
      </c>
      <c r="D65" s="107"/>
      <c r="E65" s="108" t="str">
        <f t="shared" si="52"/>
        <v>-</v>
      </c>
      <c r="F65" s="107"/>
      <c r="G65" s="108" t="str">
        <f t="shared" si="53"/>
        <v>-</v>
      </c>
      <c r="H65" s="107">
        <f t="shared" si="77"/>
        <v>0</v>
      </c>
      <c r="I65" s="108" t="str">
        <f t="shared" si="54"/>
        <v>-</v>
      </c>
      <c r="J65" s="107"/>
      <c r="K65" s="108" t="str">
        <f t="shared" si="55"/>
        <v>-</v>
      </c>
      <c r="L65" s="107"/>
      <c r="M65" s="108" t="str">
        <f t="shared" si="56"/>
        <v>-</v>
      </c>
      <c r="N65" s="107"/>
      <c r="O65" s="108" t="str">
        <f t="shared" si="57"/>
        <v>-</v>
      </c>
      <c r="P65" s="107">
        <f t="shared" si="78"/>
        <v>0</v>
      </c>
      <c r="Q65" s="108" t="str">
        <f t="shared" si="58"/>
        <v>-</v>
      </c>
      <c r="R65" s="107"/>
      <c r="S65" s="108" t="str">
        <f t="shared" si="59"/>
        <v>-</v>
      </c>
      <c r="T65" s="107">
        <v>-1</v>
      </c>
      <c r="U65" s="108" t="str">
        <f t="shared" si="60"/>
        <v>-</v>
      </c>
      <c r="V65" s="107">
        <v>-1</v>
      </c>
      <c r="W65" s="108">
        <f t="shared" si="61"/>
        <v>4.4318181818181817E-3</v>
      </c>
      <c r="X65" s="122">
        <f t="shared" si="79"/>
        <v>-2</v>
      </c>
      <c r="Y65" s="123">
        <f t="shared" si="62"/>
        <v>8.8636363636363635E-3</v>
      </c>
      <c r="Z65" s="107">
        <v>-1</v>
      </c>
      <c r="AA65" s="108">
        <f t="shared" si="63"/>
        <v>2.1195652173913041E-3</v>
      </c>
      <c r="AB65" s="107">
        <v>-1</v>
      </c>
      <c r="AC65" s="108">
        <f t="shared" si="64"/>
        <v>2.0347826086956522E-3</v>
      </c>
      <c r="AD65" s="107">
        <v>-1</v>
      </c>
      <c r="AE65" s="108">
        <f t="shared" si="65"/>
        <v>1.3058035714285715E-3</v>
      </c>
      <c r="AF65" s="122">
        <f>Z65+AB65+AD65</f>
        <v>-3</v>
      </c>
      <c r="AG65" s="123">
        <f t="shared" si="66"/>
        <v>1.7201244762441498E-3</v>
      </c>
      <c r="AH65" s="60">
        <f t="shared" si="80"/>
        <v>-5</v>
      </c>
      <c r="AI65" s="30">
        <f t="shared" si="67"/>
        <v>2.5320290858725763E-3</v>
      </c>
      <c r="AJ65" s="15"/>
      <c r="AK65" s="15"/>
      <c r="AL65" s="17"/>
    </row>
    <row r="66" spans="1:38" s="5" customFormat="1" collapsed="1">
      <c r="A66" s="83" t="s">
        <v>57</v>
      </c>
      <c r="B66" s="107"/>
      <c r="C66" s="109">
        <v>7.6E-3</v>
      </c>
      <c r="D66" s="107"/>
      <c r="E66" s="109">
        <v>7.6E-3</v>
      </c>
      <c r="F66" s="107"/>
      <c r="G66" s="109">
        <v>7.6E-3</v>
      </c>
      <c r="H66" s="107">
        <f t="shared" si="77"/>
        <v>0</v>
      </c>
      <c r="I66" s="108" t="str">
        <f t="shared" si="54"/>
        <v>-</v>
      </c>
      <c r="J66" s="107"/>
      <c r="K66" s="109">
        <v>7.6E-3</v>
      </c>
      <c r="L66" s="107"/>
      <c r="M66" s="109">
        <v>7.6E-3</v>
      </c>
      <c r="N66" s="107"/>
      <c r="O66" s="109">
        <v>7.6E-3</v>
      </c>
      <c r="P66" s="107">
        <f t="shared" si="78"/>
        <v>0</v>
      </c>
      <c r="Q66" s="108" t="str">
        <f t="shared" si="58"/>
        <v>-</v>
      </c>
      <c r="R66" s="107"/>
      <c r="S66" s="109">
        <v>7.6E-3</v>
      </c>
      <c r="T66" s="107">
        <f>-T$6*U66</f>
        <v>0</v>
      </c>
      <c r="U66" s="109">
        <v>7.6E-3</v>
      </c>
      <c r="V66" s="107">
        <f>-0.4</f>
        <v>-0.4</v>
      </c>
      <c r="W66" s="109">
        <v>7.6E-3</v>
      </c>
      <c r="X66" s="122">
        <f t="shared" si="79"/>
        <v>-0.4</v>
      </c>
      <c r="Y66" s="123">
        <f t="shared" si="62"/>
        <v>1.7727272727272726E-3</v>
      </c>
      <c r="Z66" s="107">
        <f>-0.5</f>
        <v>-0.5</v>
      </c>
      <c r="AA66" s="109">
        <v>7.6E-3</v>
      </c>
      <c r="AB66" s="107">
        <v>-0.5</v>
      </c>
      <c r="AC66" s="109">
        <v>7.6E-3</v>
      </c>
      <c r="AD66" s="107">
        <v>-0.5</v>
      </c>
      <c r="AE66" s="109">
        <v>7.6E-3</v>
      </c>
      <c r="AF66" s="122">
        <f t="shared" si="81"/>
        <v>-1.5</v>
      </c>
      <c r="AG66" s="123">
        <f t="shared" si="66"/>
        <v>8.6006223812207488E-4</v>
      </c>
      <c r="AH66" s="60">
        <f t="shared" si="80"/>
        <v>-1.9</v>
      </c>
      <c r="AI66" s="30">
        <f t="shared" si="67"/>
        <v>9.6217105263157895E-4</v>
      </c>
      <c r="AJ66" s="15"/>
      <c r="AK66" s="15"/>
      <c r="AL66" s="17"/>
    </row>
    <row r="67" spans="1:38" s="5" customFormat="1" collapsed="1">
      <c r="A67" s="83" t="s">
        <v>58</v>
      </c>
      <c r="B67" s="107"/>
      <c r="C67" s="109">
        <v>0.04</v>
      </c>
      <c r="D67" s="107"/>
      <c r="E67" s="109">
        <v>0.04</v>
      </c>
      <c r="F67" s="107"/>
      <c r="G67" s="109">
        <v>0.04</v>
      </c>
      <c r="H67" s="107">
        <f t="shared" si="77"/>
        <v>0</v>
      </c>
      <c r="I67" s="108" t="str">
        <f t="shared" si="54"/>
        <v>-</v>
      </c>
      <c r="J67" s="107"/>
      <c r="K67" s="109">
        <v>0.04</v>
      </c>
      <c r="L67" s="107"/>
      <c r="M67" s="109">
        <v>0.04</v>
      </c>
      <c r="N67" s="107"/>
      <c r="O67" s="109">
        <v>0.04</v>
      </c>
      <c r="P67" s="107">
        <f t="shared" si="78"/>
        <v>0</v>
      </c>
      <c r="Q67" s="108" t="str">
        <f t="shared" si="58"/>
        <v>-</v>
      </c>
      <c r="R67" s="107"/>
      <c r="S67" s="109">
        <v>0.04</v>
      </c>
      <c r="T67" s="107">
        <f>-T$6*U67</f>
        <v>0</v>
      </c>
      <c r="U67" s="109">
        <v>0.04</v>
      </c>
      <c r="V67" s="107"/>
      <c r="W67" s="109">
        <v>0.04</v>
      </c>
      <c r="X67" s="122">
        <f t="shared" si="79"/>
        <v>0</v>
      </c>
      <c r="Y67" s="123">
        <f t="shared" si="62"/>
        <v>0</v>
      </c>
      <c r="Z67" s="107"/>
      <c r="AA67" s="109">
        <v>0.04</v>
      </c>
      <c r="AB67" s="107"/>
      <c r="AC67" s="109">
        <v>0.04</v>
      </c>
      <c r="AD67" s="107"/>
      <c r="AE67" s="109">
        <v>0.04</v>
      </c>
      <c r="AF67" s="122">
        <f t="shared" si="81"/>
        <v>0</v>
      </c>
      <c r="AG67" s="123">
        <f t="shared" si="66"/>
        <v>0</v>
      </c>
      <c r="AH67" s="60">
        <f t="shared" si="80"/>
        <v>0</v>
      </c>
      <c r="AI67" s="30">
        <f t="shared" si="67"/>
        <v>0</v>
      </c>
      <c r="AJ67" s="15"/>
      <c r="AK67" s="15"/>
      <c r="AL67" s="17"/>
    </row>
    <row r="68" spans="1:38" s="5" customFormat="1" collapsed="1">
      <c r="A68" s="83" t="s">
        <v>59</v>
      </c>
      <c r="B68" s="107"/>
      <c r="C68" s="108" t="str">
        <f t="shared" si="51"/>
        <v>-</v>
      </c>
      <c r="D68" s="107"/>
      <c r="E68" s="108" t="str">
        <f t="shared" si="52"/>
        <v>-</v>
      </c>
      <c r="F68" s="107"/>
      <c r="G68" s="108" t="str">
        <f t="shared" si="53"/>
        <v>-</v>
      </c>
      <c r="H68" s="107">
        <f t="shared" si="77"/>
        <v>0</v>
      </c>
      <c r="I68" s="108" t="str">
        <f t="shared" si="54"/>
        <v>-</v>
      </c>
      <c r="J68" s="107"/>
      <c r="K68" s="108" t="str">
        <f t="shared" si="55"/>
        <v>-</v>
      </c>
      <c r="L68" s="107"/>
      <c r="M68" s="108" t="str">
        <f t="shared" si="56"/>
        <v>-</v>
      </c>
      <c r="N68" s="107"/>
      <c r="O68" s="108" t="str">
        <f t="shared" si="57"/>
        <v>-</v>
      </c>
      <c r="P68" s="107">
        <f t="shared" si="78"/>
        <v>0</v>
      </c>
      <c r="Q68" s="108" t="str">
        <f t="shared" si="58"/>
        <v>-</v>
      </c>
      <c r="R68" s="107"/>
      <c r="S68" s="108" t="str">
        <f t="shared" si="59"/>
        <v>-</v>
      </c>
      <c r="T68" s="107"/>
      <c r="U68" s="108" t="str">
        <f t="shared" si="60"/>
        <v>-</v>
      </c>
      <c r="V68" s="107"/>
      <c r="W68" s="108">
        <f t="shared" si="61"/>
        <v>0</v>
      </c>
      <c r="X68" s="122">
        <f t="shared" si="79"/>
        <v>0</v>
      </c>
      <c r="Y68" s="123">
        <f t="shared" si="62"/>
        <v>0</v>
      </c>
      <c r="Z68" s="107"/>
      <c r="AA68" s="108">
        <f t="shared" si="63"/>
        <v>0</v>
      </c>
      <c r="AB68" s="107"/>
      <c r="AC68" s="108">
        <f t="shared" si="64"/>
        <v>0</v>
      </c>
      <c r="AD68" s="107"/>
      <c r="AE68" s="108">
        <f t="shared" si="65"/>
        <v>0</v>
      </c>
      <c r="AF68" s="122">
        <f t="shared" si="81"/>
        <v>0</v>
      </c>
      <c r="AG68" s="123">
        <f t="shared" si="66"/>
        <v>0</v>
      </c>
      <c r="AH68" s="60">
        <f t="shared" si="80"/>
        <v>0</v>
      </c>
      <c r="AI68" s="30">
        <f t="shared" si="67"/>
        <v>0</v>
      </c>
      <c r="AJ68" s="15"/>
      <c r="AK68" s="15"/>
      <c r="AL68" s="17"/>
    </row>
    <row r="69" spans="1:38" s="5" customFormat="1" collapsed="1">
      <c r="A69" s="83" t="s">
        <v>60</v>
      </c>
      <c r="B69" s="107"/>
      <c r="C69" s="108" t="str">
        <f t="shared" si="51"/>
        <v>-</v>
      </c>
      <c r="D69" s="107"/>
      <c r="E69" s="108" t="str">
        <f t="shared" si="52"/>
        <v>-</v>
      </c>
      <c r="F69" s="107"/>
      <c r="G69" s="108" t="str">
        <f t="shared" si="53"/>
        <v>-</v>
      </c>
      <c r="H69" s="107">
        <f t="shared" si="77"/>
        <v>0</v>
      </c>
      <c r="I69" s="108" t="str">
        <f t="shared" si="54"/>
        <v>-</v>
      </c>
      <c r="J69" s="107"/>
      <c r="K69" s="108" t="str">
        <f t="shared" si="55"/>
        <v>-</v>
      </c>
      <c r="L69" s="107"/>
      <c r="M69" s="108" t="str">
        <f t="shared" si="56"/>
        <v>-</v>
      </c>
      <c r="N69" s="107"/>
      <c r="O69" s="108" t="str">
        <f t="shared" si="57"/>
        <v>-</v>
      </c>
      <c r="P69" s="107">
        <f t="shared" si="78"/>
        <v>0</v>
      </c>
      <c r="Q69" s="108" t="str">
        <f t="shared" si="58"/>
        <v>-</v>
      </c>
      <c r="R69" s="107"/>
      <c r="S69" s="108" t="str">
        <f t="shared" si="59"/>
        <v>-</v>
      </c>
      <c r="T69" s="107"/>
      <c r="U69" s="108" t="str">
        <f t="shared" si="60"/>
        <v>-</v>
      </c>
      <c r="V69" s="107"/>
      <c r="W69" s="108">
        <f t="shared" si="61"/>
        <v>0</v>
      </c>
      <c r="X69" s="122">
        <f t="shared" si="79"/>
        <v>0</v>
      </c>
      <c r="Y69" s="123">
        <f t="shared" si="62"/>
        <v>0</v>
      </c>
      <c r="Z69" s="107"/>
      <c r="AA69" s="108">
        <f t="shared" si="63"/>
        <v>0</v>
      </c>
      <c r="AB69" s="107"/>
      <c r="AC69" s="108">
        <f t="shared" si="64"/>
        <v>0</v>
      </c>
      <c r="AD69" s="107"/>
      <c r="AE69" s="108">
        <f t="shared" si="65"/>
        <v>0</v>
      </c>
      <c r="AF69" s="122">
        <f t="shared" si="81"/>
        <v>0</v>
      </c>
      <c r="AG69" s="123">
        <f t="shared" si="66"/>
        <v>0</v>
      </c>
      <c r="AH69" s="60">
        <f t="shared" si="80"/>
        <v>0</v>
      </c>
      <c r="AI69" s="30">
        <f t="shared" si="67"/>
        <v>0</v>
      </c>
      <c r="AJ69" s="15"/>
      <c r="AK69" s="15"/>
      <c r="AL69" s="17"/>
    </row>
    <row r="70" spans="1:38" s="5" customFormat="1" collapsed="1">
      <c r="A70" s="83" t="s">
        <v>61</v>
      </c>
      <c r="B70" s="107"/>
      <c r="C70" s="108" t="str">
        <f t="shared" si="51"/>
        <v>-</v>
      </c>
      <c r="D70" s="107"/>
      <c r="E70" s="108" t="str">
        <f t="shared" si="52"/>
        <v>-</v>
      </c>
      <c r="F70" s="107"/>
      <c r="G70" s="108" t="str">
        <f t="shared" si="53"/>
        <v>-</v>
      </c>
      <c r="H70" s="107">
        <f t="shared" si="77"/>
        <v>0</v>
      </c>
      <c r="I70" s="108" t="str">
        <f t="shared" si="54"/>
        <v>-</v>
      </c>
      <c r="J70" s="107"/>
      <c r="K70" s="108" t="str">
        <f t="shared" si="55"/>
        <v>-</v>
      </c>
      <c r="L70" s="107"/>
      <c r="M70" s="108" t="str">
        <f t="shared" si="56"/>
        <v>-</v>
      </c>
      <c r="N70" s="107"/>
      <c r="O70" s="108" t="str">
        <f t="shared" si="57"/>
        <v>-</v>
      </c>
      <c r="P70" s="107">
        <f t="shared" si="78"/>
        <v>0</v>
      </c>
      <c r="Q70" s="108" t="str">
        <f t="shared" si="58"/>
        <v>-</v>
      </c>
      <c r="R70" s="107"/>
      <c r="S70" s="108" t="str">
        <f t="shared" si="59"/>
        <v>-</v>
      </c>
      <c r="T70" s="107"/>
      <c r="U70" s="108" t="str">
        <f t="shared" si="60"/>
        <v>-</v>
      </c>
      <c r="V70" s="107"/>
      <c r="W70" s="108">
        <f t="shared" si="61"/>
        <v>0</v>
      </c>
      <c r="X70" s="122">
        <f t="shared" si="79"/>
        <v>0</v>
      </c>
      <c r="Y70" s="123">
        <f t="shared" si="62"/>
        <v>0</v>
      </c>
      <c r="Z70" s="107"/>
      <c r="AA70" s="108">
        <f t="shared" si="63"/>
        <v>0</v>
      </c>
      <c r="AB70" s="107"/>
      <c r="AC70" s="108">
        <f t="shared" si="64"/>
        <v>0</v>
      </c>
      <c r="AD70" s="107"/>
      <c r="AE70" s="108">
        <f t="shared" si="65"/>
        <v>0</v>
      </c>
      <c r="AF70" s="122">
        <f t="shared" si="81"/>
        <v>0</v>
      </c>
      <c r="AG70" s="123">
        <f t="shared" si="66"/>
        <v>0</v>
      </c>
      <c r="AH70" s="60">
        <f t="shared" si="80"/>
        <v>0</v>
      </c>
      <c r="AI70" s="30">
        <f t="shared" si="67"/>
        <v>0</v>
      </c>
      <c r="AJ70" s="15"/>
      <c r="AK70" s="15"/>
      <c r="AL70" s="17"/>
    </row>
    <row r="71" spans="1:38" s="5" customFormat="1" collapsed="1">
      <c r="A71" s="83" t="s">
        <v>62</v>
      </c>
      <c r="B71" s="107"/>
      <c r="C71" s="108" t="str">
        <f t="shared" si="51"/>
        <v>-</v>
      </c>
      <c r="D71" s="107"/>
      <c r="E71" s="108" t="str">
        <f t="shared" si="52"/>
        <v>-</v>
      </c>
      <c r="F71" s="107"/>
      <c r="G71" s="108" t="str">
        <f t="shared" si="53"/>
        <v>-</v>
      </c>
      <c r="H71" s="107">
        <f t="shared" si="77"/>
        <v>0</v>
      </c>
      <c r="I71" s="108" t="str">
        <f t="shared" si="54"/>
        <v>-</v>
      </c>
      <c r="J71" s="107"/>
      <c r="K71" s="108" t="str">
        <f t="shared" si="55"/>
        <v>-</v>
      </c>
      <c r="L71" s="107"/>
      <c r="M71" s="108" t="str">
        <f t="shared" si="56"/>
        <v>-</v>
      </c>
      <c r="N71" s="107"/>
      <c r="O71" s="108" t="str">
        <f t="shared" si="57"/>
        <v>-</v>
      </c>
      <c r="P71" s="107">
        <f t="shared" si="78"/>
        <v>0</v>
      </c>
      <c r="Q71" s="108" t="str">
        <f t="shared" si="58"/>
        <v>-</v>
      </c>
      <c r="R71" s="107"/>
      <c r="S71" s="108" t="str">
        <f t="shared" si="59"/>
        <v>-</v>
      </c>
      <c r="T71" s="107">
        <v>-2</v>
      </c>
      <c r="U71" s="108" t="str">
        <f t="shared" si="60"/>
        <v>-</v>
      </c>
      <c r="V71" s="107">
        <v>-2</v>
      </c>
      <c r="W71" s="108">
        <f t="shared" si="61"/>
        <v>8.8636363636363635E-3</v>
      </c>
      <c r="X71" s="122">
        <f t="shared" si="79"/>
        <v>-4</v>
      </c>
      <c r="Y71" s="123">
        <f t="shared" si="62"/>
        <v>1.7727272727272727E-2</v>
      </c>
      <c r="Z71" s="107">
        <v>-2</v>
      </c>
      <c r="AA71" s="108">
        <f t="shared" si="63"/>
        <v>4.2391304347826082E-3</v>
      </c>
      <c r="AB71" s="107">
        <v>-2</v>
      </c>
      <c r="AC71" s="108">
        <f t="shared" si="64"/>
        <v>4.0695652173913044E-3</v>
      </c>
      <c r="AD71" s="107">
        <v>-2</v>
      </c>
      <c r="AE71" s="108">
        <f t="shared" si="65"/>
        <v>2.6116071428571429E-3</v>
      </c>
      <c r="AF71" s="122">
        <f t="shared" si="81"/>
        <v>-6</v>
      </c>
      <c r="AG71" s="123">
        <f t="shared" si="66"/>
        <v>3.4402489524882995E-3</v>
      </c>
      <c r="AH71" s="60">
        <f t="shared" si="80"/>
        <v>-10</v>
      </c>
      <c r="AI71" s="30">
        <f t="shared" si="67"/>
        <v>5.0640581717451526E-3</v>
      </c>
      <c r="AJ71" s="15"/>
      <c r="AK71" s="15"/>
      <c r="AL71" s="17"/>
    </row>
    <row r="72" spans="1:38" s="5" customFormat="1" collapsed="1">
      <c r="A72" s="113" t="s">
        <v>73</v>
      </c>
      <c r="B72" s="107"/>
      <c r="C72" s="109">
        <v>4.0000000000000001E-3</v>
      </c>
      <c r="D72" s="107"/>
      <c r="E72" s="109">
        <v>4.0000000000000001E-3</v>
      </c>
      <c r="F72" s="107"/>
      <c r="G72" s="109">
        <v>4.0000000000000001E-3</v>
      </c>
      <c r="H72" s="107">
        <f t="shared" si="77"/>
        <v>0</v>
      </c>
      <c r="I72" s="108" t="str">
        <f t="shared" si="54"/>
        <v>-</v>
      </c>
      <c r="J72" s="107"/>
      <c r="K72" s="109">
        <v>4.0000000000000001E-3</v>
      </c>
      <c r="L72" s="107"/>
      <c r="M72" s="109">
        <v>4.0000000000000001E-3</v>
      </c>
      <c r="N72" s="107"/>
      <c r="O72" s="109">
        <v>4.0000000000000001E-3</v>
      </c>
      <c r="P72" s="107">
        <f t="shared" si="78"/>
        <v>0</v>
      </c>
      <c r="Q72" s="108" t="str">
        <f t="shared" si="58"/>
        <v>-</v>
      </c>
      <c r="R72" s="107"/>
      <c r="S72" s="109">
        <v>4.0000000000000001E-3</v>
      </c>
      <c r="T72" s="107">
        <v>-1</v>
      </c>
      <c r="U72" s="109">
        <v>4.0000000000000001E-3</v>
      </c>
      <c r="V72" s="107">
        <f>-V$6*W72</f>
        <v>-0.89856410256410268</v>
      </c>
      <c r="W72" s="109">
        <v>4.0000000000000001E-3</v>
      </c>
      <c r="X72" s="122">
        <f t="shared" si="79"/>
        <v>-1.8985641025641027</v>
      </c>
      <c r="Y72" s="123">
        <f t="shared" si="62"/>
        <v>8.4140909090909093E-3</v>
      </c>
      <c r="Z72" s="107">
        <v>-1</v>
      </c>
      <c r="AA72" s="109">
        <v>4.0000000000000001E-3</v>
      </c>
      <c r="AB72" s="107">
        <v>-1</v>
      </c>
      <c r="AC72" s="109">
        <v>4.0000000000000001E-3</v>
      </c>
      <c r="AD72" s="107">
        <v>-1</v>
      </c>
      <c r="AE72" s="109">
        <v>4.0000000000000001E-3</v>
      </c>
      <c r="AF72" s="122">
        <f t="shared" si="81"/>
        <v>-3</v>
      </c>
      <c r="AG72" s="123">
        <f t="shared" si="66"/>
        <v>1.7201244762441498E-3</v>
      </c>
      <c r="AH72" s="60">
        <f t="shared" si="80"/>
        <v>-4.8985641025641025</v>
      </c>
      <c r="AI72" s="30">
        <f t="shared" si="67"/>
        <v>2.4806613573407203E-3</v>
      </c>
      <c r="AJ72" s="15"/>
      <c r="AK72" s="15"/>
      <c r="AL72" s="17"/>
    </row>
    <row r="73" spans="1:38" s="5" customFormat="1" collapsed="1">
      <c r="A73" s="83" t="s">
        <v>63</v>
      </c>
      <c r="B73" s="107"/>
      <c r="C73" s="108" t="str">
        <f t="shared" si="51"/>
        <v>-</v>
      </c>
      <c r="D73" s="107"/>
      <c r="E73" s="108" t="str">
        <f t="shared" si="52"/>
        <v>-</v>
      </c>
      <c r="F73" s="107"/>
      <c r="G73" s="108" t="str">
        <f t="shared" si="53"/>
        <v>-</v>
      </c>
      <c r="H73" s="107">
        <f t="shared" si="77"/>
        <v>0</v>
      </c>
      <c r="I73" s="108" t="str">
        <f t="shared" si="54"/>
        <v>-</v>
      </c>
      <c r="J73" s="107"/>
      <c r="K73" s="108" t="str">
        <f t="shared" si="55"/>
        <v>-</v>
      </c>
      <c r="L73" s="107"/>
      <c r="M73" s="108" t="str">
        <f t="shared" si="56"/>
        <v>-</v>
      </c>
      <c r="N73" s="107"/>
      <c r="O73" s="108" t="str">
        <f t="shared" si="57"/>
        <v>-</v>
      </c>
      <c r="P73" s="107">
        <f t="shared" si="78"/>
        <v>0</v>
      </c>
      <c r="Q73" s="108" t="str">
        <f t="shared" si="58"/>
        <v>-</v>
      </c>
      <c r="R73" s="107"/>
      <c r="S73" s="108" t="str">
        <f t="shared" si="59"/>
        <v>-</v>
      </c>
      <c r="T73" s="107"/>
      <c r="U73" s="108" t="str">
        <f t="shared" si="60"/>
        <v>-</v>
      </c>
      <c r="V73" s="107"/>
      <c r="W73" s="108">
        <f t="shared" si="61"/>
        <v>0</v>
      </c>
      <c r="X73" s="122">
        <f t="shared" si="79"/>
        <v>0</v>
      </c>
      <c r="Y73" s="123">
        <f t="shared" si="62"/>
        <v>0</v>
      </c>
      <c r="Z73" s="107"/>
      <c r="AA73" s="108">
        <f t="shared" si="63"/>
        <v>0</v>
      </c>
      <c r="AB73" s="107"/>
      <c r="AC73" s="108">
        <f t="shared" si="64"/>
        <v>0</v>
      </c>
      <c r="AD73" s="107"/>
      <c r="AE73" s="108">
        <f t="shared" si="65"/>
        <v>0</v>
      </c>
      <c r="AF73" s="122">
        <f t="shared" si="81"/>
        <v>0</v>
      </c>
      <c r="AG73" s="123">
        <f t="shared" si="66"/>
        <v>0</v>
      </c>
      <c r="AH73" s="60">
        <f t="shared" si="80"/>
        <v>0</v>
      </c>
      <c r="AI73" s="30">
        <f t="shared" si="67"/>
        <v>0</v>
      </c>
      <c r="AJ73" s="15"/>
      <c r="AK73" s="15"/>
      <c r="AL73" s="17"/>
    </row>
    <row r="74" spans="1:38" s="5" customFormat="1" collapsed="1">
      <c r="A74" s="83" t="s">
        <v>64</v>
      </c>
      <c r="B74" s="107"/>
      <c r="C74" s="108" t="str">
        <f t="shared" si="51"/>
        <v>-</v>
      </c>
      <c r="D74" s="107"/>
      <c r="E74" s="108" t="str">
        <f t="shared" si="52"/>
        <v>-</v>
      </c>
      <c r="F74" s="107"/>
      <c r="G74" s="108" t="str">
        <f t="shared" si="53"/>
        <v>-</v>
      </c>
      <c r="H74" s="107">
        <f t="shared" si="77"/>
        <v>0</v>
      </c>
      <c r="I74" s="108" t="str">
        <f t="shared" si="54"/>
        <v>-</v>
      </c>
      <c r="J74" s="107"/>
      <c r="K74" s="108" t="str">
        <f t="shared" si="55"/>
        <v>-</v>
      </c>
      <c r="L74" s="107"/>
      <c r="M74" s="108" t="str">
        <f t="shared" si="56"/>
        <v>-</v>
      </c>
      <c r="N74" s="107"/>
      <c r="O74" s="108" t="str">
        <f t="shared" si="57"/>
        <v>-</v>
      </c>
      <c r="P74" s="107">
        <f t="shared" si="78"/>
        <v>0</v>
      </c>
      <c r="Q74" s="108" t="str">
        <f t="shared" si="58"/>
        <v>-</v>
      </c>
      <c r="R74" s="107"/>
      <c r="S74" s="108" t="str">
        <f t="shared" si="59"/>
        <v>-</v>
      </c>
      <c r="T74" s="107"/>
      <c r="U74" s="108" t="str">
        <f t="shared" si="60"/>
        <v>-</v>
      </c>
      <c r="V74" s="107"/>
      <c r="W74" s="108">
        <f t="shared" si="61"/>
        <v>0</v>
      </c>
      <c r="X74" s="122">
        <f t="shared" si="79"/>
        <v>0</v>
      </c>
      <c r="Y74" s="123">
        <f t="shared" si="62"/>
        <v>0</v>
      </c>
      <c r="Z74" s="107"/>
      <c r="AA74" s="108">
        <f t="shared" si="63"/>
        <v>0</v>
      </c>
      <c r="AB74" s="107"/>
      <c r="AC74" s="108">
        <f t="shared" si="64"/>
        <v>0</v>
      </c>
      <c r="AD74" s="107"/>
      <c r="AE74" s="108">
        <f t="shared" si="65"/>
        <v>0</v>
      </c>
      <c r="AF74" s="122">
        <f t="shared" si="81"/>
        <v>0</v>
      </c>
      <c r="AG74" s="123">
        <f t="shared" si="66"/>
        <v>0</v>
      </c>
      <c r="AH74" s="60">
        <f t="shared" si="80"/>
        <v>0</v>
      </c>
      <c r="AI74" s="30">
        <f t="shared" si="67"/>
        <v>0</v>
      </c>
      <c r="AJ74" s="15"/>
      <c r="AK74" s="15"/>
      <c r="AL74" s="17"/>
    </row>
    <row r="75" spans="1:38" s="5" customFormat="1" collapsed="1">
      <c r="A75" s="83" t="s">
        <v>74</v>
      </c>
      <c r="B75" s="107"/>
      <c r="C75" s="108" t="str">
        <f t="shared" si="51"/>
        <v>-</v>
      </c>
      <c r="D75" s="107"/>
      <c r="E75" s="108" t="str">
        <f t="shared" si="52"/>
        <v>-</v>
      </c>
      <c r="F75" s="107"/>
      <c r="G75" s="108" t="str">
        <f t="shared" si="53"/>
        <v>-</v>
      </c>
      <c r="H75" s="107">
        <f t="shared" si="77"/>
        <v>0</v>
      </c>
      <c r="I75" s="108" t="str">
        <f t="shared" si="54"/>
        <v>-</v>
      </c>
      <c r="J75" s="107"/>
      <c r="K75" s="108" t="str">
        <f t="shared" si="55"/>
        <v>-</v>
      </c>
      <c r="L75" s="107"/>
      <c r="M75" s="108" t="str">
        <f t="shared" si="56"/>
        <v>-</v>
      </c>
      <c r="N75" s="107"/>
      <c r="O75" s="108" t="str">
        <f t="shared" si="57"/>
        <v>-</v>
      </c>
      <c r="P75" s="107">
        <f t="shared" si="78"/>
        <v>0</v>
      </c>
      <c r="Q75" s="108" t="str">
        <f t="shared" si="58"/>
        <v>-</v>
      </c>
      <c r="R75" s="107"/>
      <c r="S75" s="108" t="str">
        <f t="shared" si="59"/>
        <v>-</v>
      </c>
      <c r="T75" s="107">
        <v>-30</v>
      </c>
      <c r="U75" s="108" t="str">
        <f t="shared" si="60"/>
        <v>-</v>
      </c>
      <c r="V75" s="107">
        <v>-5</v>
      </c>
      <c r="W75" s="108">
        <f t="shared" si="61"/>
        <v>2.2159090909090906E-2</v>
      </c>
      <c r="X75" s="122">
        <f t="shared" si="79"/>
        <v>-35</v>
      </c>
      <c r="Y75" s="123">
        <f t="shared" si="62"/>
        <v>0.15511363636363634</v>
      </c>
      <c r="Z75" s="107">
        <v>-5</v>
      </c>
      <c r="AA75" s="108">
        <f t="shared" si="63"/>
        <v>1.0597826086956521E-2</v>
      </c>
      <c r="AB75" s="107">
        <v>-5</v>
      </c>
      <c r="AC75" s="108">
        <f t="shared" si="64"/>
        <v>1.0173913043478261E-2</v>
      </c>
      <c r="AD75" s="107">
        <v>-5</v>
      </c>
      <c r="AE75" s="108">
        <f t="shared" si="65"/>
        <v>6.5290178571428574E-3</v>
      </c>
      <c r="AF75" s="122">
        <f t="shared" si="81"/>
        <v>-15</v>
      </c>
      <c r="AG75" s="123">
        <f t="shared" si="66"/>
        <v>8.6006223812207499E-3</v>
      </c>
      <c r="AH75" s="60">
        <f t="shared" si="80"/>
        <v>-50</v>
      </c>
      <c r="AI75" s="30">
        <f t="shared" si="67"/>
        <v>2.5320290858725763E-2</v>
      </c>
      <c r="AJ75" s="15"/>
      <c r="AK75" s="15"/>
      <c r="AL75" s="17"/>
    </row>
    <row r="76" spans="1:38" s="5" customFormat="1" collapsed="1">
      <c r="A76" s="83" t="s">
        <v>65</v>
      </c>
      <c r="B76" s="107"/>
      <c r="C76" s="108" t="str">
        <f t="shared" si="51"/>
        <v>-</v>
      </c>
      <c r="D76" s="107"/>
      <c r="E76" s="108" t="str">
        <f t="shared" si="52"/>
        <v>-</v>
      </c>
      <c r="F76" s="107"/>
      <c r="G76" s="108" t="str">
        <f t="shared" si="53"/>
        <v>-</v>
      </c>
      <c r="H76" s="107">
        <f>B76+D76+F76</f>
        <v>0</v>
      </c>
      <c r="I76" s="108" t="str">
        <f t="shared" si="54"/>
        <v>-</v>
      </c>
      <c r="J76" s="107"/>
      <c r="K76" s="108" t="str">
        <f t="shared" si="55"/>
        <v>-</v>
      </c>
      <c r="L76" s="107"/>
      <c r="M76" s="108" t="str">
        <f t="shared" si="56"/>
        <v>-</v>
      </c>
      <c r="N76" s="107"/>
      <c r="O76" s="108" t="str">
        <f t="shared" si="57"/>
        <v>-</v>
      </c>
      <c r="P76" s="107">
        <f>J76+L76+N76</f>
        <v>0</v>
      </c>
      <c r="Q76" s="108" t="str">
        <f t="shared" si="58"/>
        <v>-</v>
      </c>
      <c r="R76" s="107"/>
      <c r="S76" s="108" t="str">
        <f t="shared" si="59"/>
        <v>-</v>
      </c>
      <c r="T76" s="107">
        <v>-10</v>
      </c>
      <c r="U76" s="108" t="str">
        <f t="shared" si="60"/>
        <v>-</v>
      </c>
      <c r="V76" s="107">
        <v>-30</v>
      </c>
      <c r="W76" s="108">
        <f t="shared" si="61"/>
        <v>0.13295454545454544</v>
      </c>
      <c r="X76" s="122">
        <f>R76+T76+V76</f>
        <v>-40</v>
      </c>
      <c r="Y76" s="123">
        <f t="shared" si="62"/>
        <v>0.17727272727272725</v>
      </c>
      <c r="Z76" s="107">
        <v>-30</v>
      </c>
      <c r="AA76" s="108">
        <f t="shared" si="63"/>
        <v>6.3586956521739124E-2</v>
      </c>
      <c r="AB76" s="107">
        <v>-60</v>
      </c>
      <c r="AC76" s="108">
        <f t="shared" si="64"/>
        <v>0.12208695652173913</v>
      </c>
      <c r="AD76" s="107">
        <v>-30</v>
      </c>
      <c r="AE76" s="108">
        <f t="shared" si="65"/>
        <v>3.9174107142857142E-2</v>
      </c>
      <c r="AF76" s="122">
        <f>Z76+AB76+AD76</f>
        <v>-120</v>
      </c>
      <c r="AG76" s="123">
        <f t="shared" si="66"/>
        <v>6.8804979049765999E-2</v>
      </c>
      <c r="AH76" s="60">
        <f>H76+P76+X76+AF76</f>
        <v>-160</v>
      </c>
      <c r="AI76" s="30">
        <f t="shared" si="67"/>
        <v>8.1024930747922441E-2</v>
      </c>
      <c r="AJ76" s="15"/>
      <c r="AK76" s="15"/>
      <c r="AL76" s="17"/>
    </row>
    <row r="77" spans="1:38">
      <c r="A77" s="43" t="s">
        <v>66</v>
      </c>
      <c r="B77" s="40">
        <f>B5+B23</f>
        <v>0</v>
      </c>
      <c r="C77" s="47" t="str">
        <f t="shared" si="51"/>
        <v>-</v>
      </c>
      <c r="D77" s="40">
        <f>D5+D23</f>
        <v>0</v>
      </c>
      <c r="E77" s="47" t="str">
        <f t="shared" si="52"/>
        <v>-</v>
      </c>
      <c r="F77" s="40">
        <f>F5+F23</f>
        <v>0</v>
      </c>
      <c r="G77" s="47" t="str">
        <f t="shared" si="53"/>
        <v>-</v>
      </c>
      <c r="H77" s="40">
        <f>H5+H23</f>
        <v>0</v>
      </c>
      <c r="I77" s="47" t="str">
        <f t="shared" si="54"/>
        <v>-</v>
      </c>
      <c r="J77" s="40">
        <f>J5+J23</f>
        <v>0</v>
      </c>
      <c r="K77" s="47" t="str">
        <f t="shared" si="55"/>
        <v>-</v>
      </c>
      <c r="L77" s="40">
        <f>L5+L23</f>
        <v>0</v>
      </c>
      <c r="M77" s="47" t="str">
        <f t="shared" si="56"/>
        <v>-</v>
      </c>
      <c r="N77" s="40">
        <f>N5+N23</f>
        <v>0</v>
      </c>
      <c r="O77" s="47" t="str">
        <f t="shared" si="57"/>
        <v>-</v>
      </c>
      <c r="P77" s="40">
        <f>P5+P23</f>
        <v>0</v>
      </c>
      <c r="Q77" s="47" t="str">
        <f t="shared" si="58"/>
        <v>-</v>
      </c>
      <c r="R77" s="40">
        <f>R5+R23</f>
        <v>0</v>
      </c>
      <c r="S77" s="47" t="str">
        <f t="shared" si="59"/>
        <v>-</v>
      </c>
      <c r="T77" s="40">
        <f>T5+T23</f>
        <v>-608</v>
      </c>
      <c r="U77" s="47" t="str">
        <f t="shared" si="60"/>
        <v>-</v>
      </c>
      <c r="V77" s="40">
        <f>V5+V23</f>
        <v>-244.48274269230765</v>
      </c>
      <c r="W77" s="47">
        <f t="shared" si="61"/>
        <v>1.0835030642045451</v>
      </c>
      <c r="X77" s="129">
        <f>X5+X23</f>
        <v>-852.48274269230774</v>
      </c>
      <c r="Y77" s="130">
        <f t="shared" si="62"/>
        <v>3.7780485187499999</v>
      </c>
      <c r="Z77" s="40">
        <f>Z5+Z23</f>
        <v>-46.640016153846091</v>
      </c>
      <c r="AA77" s="47">
        <f t="shared" si="63"/>
        <v>9.8856555978260735E-2</v>
      </c>
      <c r="AB77" s="40">
        <f>AB5+AB23</f>
        <v>-55.621080427350421</v>
      </c>
      <c r="AC77" s="47">
        <f t="shared" si="64"/>
        <v>0.11317680713043476</v>
      </c>
      <c r="AD77" s="40">
        <f>AD5+AD23</f>
        <v>178.68092229059823</v>
      </c>
      <c r="AE77" s="47">
        <f t="shared" si="65"/>
        <v>0.2333221864732142</v>
      </c>
      <c r="AF77" s="129">
        <f>AF5+AF23</f>
        <v>91.419825709401721</v>
      </c>
      <c r="AG77" s="130">
        <f t="shared" si="66"/>
        <v>5.2417826605572031E-2</v>
      </c>
      <c r="AH77" s="138">
        <f>AH5+AH23</f>
        <v>-756.06291698290624</v>
      </c>
      <c r="AI77" s="139">
        <f t="shared" si="67"/>
        <v>0.38287465931007636</v>
      </c>
      <c r="AJ77" s="15"/>
      <c r="AK77" s="15"/>
    </row>
    <row r="78" spans="1:38">
      <c r="A78" s="44" t="s">
        <v>11</v>
      </c>
      <c r="B78" s="41">
        <f>B77-B73</f>
        <v>0</v>
      </c>
      <c r="C78" s="48" t="str">
        <f t="shared" si="51"/>
        <v>-</v>
      </c>
      <c r="D78" s="41">
        <f>D77-D73</f>
        <v>0</v>
      </c>
      <c r="E78" s="48" t="str">
        <f t="shared" si="52"/>
        <v>-</v>
      </c>
      <c r="F78" s="41">
        <f>F77-F73</f>
        <v>0</v>
      </c>
      <c r="G78" s="48" t="str">
        <f t="shared" si="53"/>
        <v>-</v>
      </c>
      <c r="H78" s="41">
        <f>H77-H73</f>
        <v>0</v>
      </c>
      <c r="I78" s="48" t="str">
        <f t="shared" si="54"/>
        <v>-</v>
      </c>
      <c r="J78" s="41">
        <f>J77-J73</f>
        <v>0</v>
      </c>
      <c r="K78" s="48" t="str">
        <f t="shared" si="55"/>
        <v>-</v>
      </c>
      <c r="L78" s="41">
        <f>L77-L73</f>
        <v>0</v>
      </c>
      <c r="M78" s="48" t="str">
        <f t="shared" si="56"/>
        <v>-</v>
      </c>
      <c r="N78" s="41">
        <f>N77-N73</f>
        <v>0</v>
      </c>
      <c r="O78" s="48" t="str">
        <f t="shared" si="57"/>
        <v>-</v>
      </c>
      <c r="P78" s="41">
        <f>P77-P73</f>
        <v>0</v>
      </c>
      <c r="Q78" s="48" t="str">
        <f t="shared" si="58"/>
        <v>-</v>
      </c>
      <c r="R78" s="41">
        <f>R77-R73</f>
        <v>0</v>
      </c>
      <c r="S78" s="48" t="str">
        <f t="shared" si="59"/>
        <v>-</v>
      </c>
      <c r="T78" s="41">
        <f>T77-T73</f>
        <v>-608</v>
      </c>
      <c r="U78" s="48" t="str">
        <f t="shared" si="60"/>
        <v>-</v>
      </c>
      <c r="V78" s="41">
        <f>V77-V73</f>
        <v>-244.48274269230765</v>
      </c>
      <c r="W78" s="48">
        <f t="shared" si="61"/>
        <v>1.0835030642045451</v>
      </c>
      <c r="X78" s="131">
        <f>X77-X73</f>
        <v>-852.48274269230774</v>
      </c>
      <c r="Y78" s="132">
        <f t="shared" si="62"/>
        <v>3.7780485187499999</v>
      </c>
      <c r="Z78" s="41">
        <f>Z77-Z73</f>
        <v>-46.640016153846091</v>
      </c>
      <c r="AA78" s="48">
        <f t="shared" si="63"/>
        <v>9.8856555978260735E-2</v>
      </c>
      <c r="AB78" s="41">
        <f>AB77-AB73</f>
        <v>-55.621080427350421</v>
      </c>
      <c r="AC78" s="48">
        <f t="shared" si="64"/>
        <v>0.11317680713043476</v>
      </c>
      <c r="AD78" s="41">
        <f>AD77-AD73</f>
        <v>178.68092229059823</v>
      </c>
      <c r="AE78" s="48">
        <f t="shared" si="65"/>
        <v>0.2333221864732142</v>
      </c>
      <c r="AF78" s="131">
        <f>AF77-AF73</f>
        <v>91.419825709401721</v>
      </c>
      <c r="AG78" s="132">
        <f t="shared" si="66"/>
        <v>5.2417826605572031E-2</v>
      </c>
      <c r="AH78" s="56">
        <f>AH77-AH73</f>
        <v>-756.06291698290624</v>
      </c>
      <c r="AI78" s="140">
        <f t="shared" si="67"/>
        <v>0.38287465931007636</v>
      </c>
      <c r="AJ78" s="15"/>
      <c r="AK78" s="15"/>
    </row>
    <row r="79" spans="1:38">
      <c r="A79" s="45" t="s">
        <v>67</v>
      </c>
      <c r="B79" s="42">
        <f>B6+B13+B25+B34+(B35-B37-B39-B41-B42)+B46+B51+B52+B61+B65+B69+B76</f>
        <v>0</v>
      </c>
      <c r="C79" s="49" t="str">
        <f t="shared" si="51"/>
        <v>-</v>
      </c>
      <c r="D79" s="42">
        <f>D6+D13+D25+D34+(D35-D37-D39-D41-D42)+D46+D51+D52+D61+D65+D69+D76</f>
        <v>0</v>
      </c>
      <c r="E79" s="49" t="str">
        <f t="shared" si="52"/>
        <v>-</v>
      </c>
      <c r="F79" s="42">
        <f>F6+F13+F25+F34+(F35-F37-F39-F41-F42)+F46+F51+F52+F61+F65+F69+F76</f>
        <v>0</v>
      </c>
      <c r="G79" s="49" t="str">
        <f t="shared" si="53"/>
        <v>-</v>
      </c>
      <c r="H79" s="42">
        <f>H6+H13+H25+H34+(H35-H37-H39-H41-H42)+H46+H51+H52+H61+H65+H69+H76</f>
        <v>0</v>
      </c>
      <c r="I79" s="49" t="str">
        <f t="shared" si="54"/>
        <v>-</v>
      </c>
      <c r="J79" s="42">
        <f>J6+J13+J25+J34+(J35-J37-J39-J41-J42)+J46+J51+J52+J61+J65+J69+J76</f>
        <v>0</v>
      </c>
      <c r="K79" s="49" t="str">
        <f t="shared" si="55"/>
        <v>-</v>
      </c>
      <c r="L79" s="42">
        <f>L6+L13+L25+L34+(L35-L37-L39-L41-L42)+L46+L51+L52+L61+L65+L69+L76</f>
        <v>0</v>
      </c>
      <c r="M79" s="49" t="str">
        <f t="shared" si="56"/>
        <v>-</v>
      </c>
      <c r="N79" s="42">
        <f>N6+N13+N25+N34+(N35-N37-N39-N41-N42)+N46+N51+N52+N61+N65+N69+N76</f>
        <v>0</v>
      </c>
      <c r="O79" s="49" t="str">
        <f t="shared" si="57"/>
        <v>-</v>
      </c>
      <c r="P79" s="42">
        <f>P6+P13+P25+P34+(P35-P37-P39-P41-P42)+P46+P51+P52+P61+P65+P69+P76</f>
        <v>0</v>
      </c>
      <c r="Q79" s="49" t="str">
        <f t="shared" si="58"/>
        <v>-</v>
      </c>
      <c r="R79" s="42">
        <f>R6+R13+R25+R34+(R35-R37-R39-R41-R42)+R46+R51+R52+R61+R65+R69+R76</f>
        <v>0</v>
      </c>
      <c r="S79" s="49" t="str">
        <f t="shared" si="59"/>
        <v>-</v>
      </c>
      <c r="T79" s="42">
        <f>T6+T13+T25+T34+(T35-T37-T39-T41-T42)+T46+T51+T52+T61+T65+T69+T76</f>
        <v>-339</v>
      </c>
      <c r="U79" s="49" t="str">
        <f t="shared" si="60"/>
        <v>-</v>
      </c>
      <c r="V79" s="42">
        <f>V6+V13+V25+V34+(V35-V37-V39-V41-V42)+V46+V51+V52+V61+V65+V69+V76</f>
        <v>-174.18417858974357</v>
      </c>
      <c r="W79" s="49">
        <f t="shared" si="61"/>
        <v>0.77195260965909074</v>
      </c>
      <c r="X79" s="133">
        <f>X6+X13+X25+X34+(X35-X37-X39-X41-X42)+X46+X51+X52+X61+X65+X69+X76</f>
        <v>-513.18417858974362</v>
      </c>
      <c r="Y79" s="134">
        <f t="shared" si="62"/>
        <v>2.2743389732954546</v>
      </c>
      <c r="Z79" s="42">
        <f>Z6+Z13+Z25+Z34+(Z35-Z37-Z39-Z41-Z42)+Z46+Z51+Z52+Z61+Z65+Z69+Z76</f>
        <v>23.859983846153909</v>
      </c>
      <c r="AA79" s="49">
        <f t="shared" si="63"/>
        <v>5.0572791847826218E-2</v>
      </c>
      <c r="AB79" s="42">
        <f>AB6+AB13+AB25+AB34+(AB35-AB37-AB39-AB41-AB42)+AB46+AB51+AB52+AB61+AB65+AB69+AB76</f>
        <v>14.878919572649579</v>
      </c>
      <c r="AC79" s="49">
        <f t="shared" si="64"/>
        <v>3.0275366782608708E-2</v>
      </c>
      <c r="AD79" s="42">
        <f>AD6+AD13+AD25+AD34+(AD35-AD37-AD39-AD41-AD42)+AD46+AD51+AD52+AD61+AD65+AD69+AD76</f>
        <v>249.18092229059823</v>
      </c>
      <c r="AE79" s="49">
        <f t="shared" si="65"/>
        <v>0.32538133825892851</v>
      </c>
      <c r="AF79" s="133">
        <f>AF6+AF13+AF25+AF34+(AF35-AF37-AF39-AF41-AF42)+AF46+AF51+AF52+AF61+AF65+AF69+AF76</f>
        <v>302.91982570940172</v>
      </c>
      <c r="AG79" s="134">
        <f t="shared" si="66"/>
        <v>0.1736866021807846</v>
      </c>
      <c r="AH79" s="141">
        <f>AH6+AH13+AH25+AH34+(AH35-AH37-AH39-AH41-AH42)+AH46+AH51+AH52+AH61+AH65+AH69+AH76</f>
        <v>-205.26435288034213</v>
      </c>
      <c r="AI79" s="142">
        <f t="shared" si="67"/>
        <v>0.10394706235716773</v>
      </c>
      <c r="AJ79" s="15"/>
      <c r="AK79" s="15"/>
    </row>
    <row r="80" spans="1:38" s="5" customFormat="1">
      <c r="A80" s="19"/>
      <c r="B80" s="20"/>
      <c r="C80" s="21"/>
      <c r="D80" s="20"/>
      <c r="E80" s="21"/>
      <c r="F80" s="20"/>
      <c r="G80" s="21"/>
      <c r="H80" s="26"/>
      <c r="I80" s="27"/>
      <c r="J80" s="20"/>
      <c r="K80" s="21"/>
      <c r="L80" s="20"/>
      <c r="M80" s="21"/>
      <c r="N80" s="20"/>
      <c r="O80" s="21"/>
      <c r="P80" s="26"/>
      <c r="Q80" s="27"/>
      <c r="R80" s="20"/>
      <c r="S80" s="21"/>
      <c r="T80" s="20"/>
      <c r="U80" s="21"/>
      <c r="V80" s="20"/>
      <c r="W80" s="21"/>
      <c r="X80" s="26"/>
      <c r="Y80" s="27"/>
      <c r="Z80" s="20"/>
      <c r="AA80" s="21"/>
      <c r="AB80" s="20"/>
      <c r="AC80" s="21"/>
      <c r="AD80" s="20"/>
      <c r="AE80" s="21"/>
      <c r="AF80" s="26"/>
      <c r="AG80" s="27"/>
      <c r="AH80" s="61"/>
      <c r="AI80" s="51"/>
      <c r="AJ80" s="15"/>
      <c r="AK80" s="15"/>
      <c r="AL80" s="4"/>
    </row>
    <row r="81" spans="1:37">
      <c r="A81" s="6" t="s">
        <v>97</v>
      </c>
      <c r="B81" s="7"/>
      <c r="C81" s="8"/>
      <c r="D81" s="7"/>
      <c r="E81" s="8"/>
      <c r="F81" s="7"/>
      <c r="G81" s="8"/>
      <c r="H81" s="64"/>
      <c r="I81" s="65"/>
      <c r="J81" s="7"/>
      <c r="K81" s="8"/>
      <c r="L81" s="7"/>
      <c r="M81" s="8"/>
      <c r="N81" s="7"/>
      <c r="O81" s="8"/>
      <c r="P81" s="64"/>
      <c r="Q81" s="65"/>
      <c r="R81" s="7"/>
      <c r="S81" s="8"/>
      <c r="T81" s="7"/>
      <c r="U81" s="8"/>
      <c r="V81" s="7"/>
      <c r="W81" s="8"/>
      <c r="X81" s="64"/>
      <c r="Y81" s="65"/>
      <c r="Z81" s="7"/>
      <c r="AA81" s="8"/>
      <c r="AB81" s="7"/>
      <c r="AC81" s="8"/>
      <c r="AD81" s="7"/>
      <c r="AE81" s="8"/>
      <c r="AF81" s="64"/>
      <c r="AG81" s="65"/>
      <c r="AH81" s="62"/>
      <c r="AI81" s="50"/>
      <c r="AJ81" s="15"/>
      <c r="AK81" s="15"/>
    </row>
    <row r="82" spans="1:37">
      <c r="A82" s="9" t="s">
        <v>75</v>
      </c>
      <c r="B82" s="10"/>
      <c r="C82" s="11"/>
      <c r="D82" s="10"/>
      <c r="E82" s="10"/>
      <c r="F82" s="10"/>
      <c r="G82" s="11"/>
      <c r="H82" s="66"/>
      <c r="I82" s="67"/>
      <c r="J82" s="10"/>
      <c r="K82" s="10"/>
      <c r="L82" s="10"/>
      <c r="M82" s="10"/>
      <c r="N82" s="10"/>
      <c r="O82" s="11"/>
      <c r="P82" s="66"/>
      <c r="Q82" s="67"/>
      <c r="R82" s="10"/>
      <c r="S82" s="10"/>
      <c r="T82" s="10">
        <v>210</v>
      </c>
      <c r="U82" s="10"/>
      <c r="V82" s="10">
        <v>210</v>
      </c>
      <c r="W82" s="11"/>
      <c r="X82" s="66">
        <f>AVERAGE(R82,T82,V82)</f>
        <v>210</v>
      </c>
      <c r="Y82" s="67"/>
      <c r="Z82" s="10">
        <v>210</v>
      </c>
      <c r="AA82" s="10"/>
      <c r="AB82" s="10">
        <f>Z82</f>
        <v>210</v>
      </c>
      <c r="AC82" s="10"/>
      <c r="AD82" s="10">
        <f>AB82</f>
        <v>210</v>
      </c>
      <c r="AE82" s="11"/>
      <c r="AF82" s="66">
        <f>AVERAGE(Z82,AB82,AD82)</f>
        <v>210</v>
      </c>
      <c r="AG82" s="67"/>
      <c r="AH82" s="63">
        <f>AVERAGE(H82,P82,X82,AF82)</f>
        <v>210</v>
      </c>
      <c r="AI82" s="36"/>
      <c r="AJ82" s="15"/>
      <c r="AK82" s="15"/>
    </row>
    <row r="83" spans="1:37">
      <c r="A83" s="9" t="s">
        <v>76</v>
      </c>
      <c r="B83" s="10"/>
      <c r="C83" s="11"/>
      <c r="D83" s="10"/>
      <c r="E83" s="10"/>
      <c r="F83" s="10"/>
      <c r="G83" s="11"/>
      <c r="H83" s="66"/>
      <c r="I83" s="67"/>
      <c r="J83" s="10"/>
      <c r="K83" s="10"/>
      <c r="L83" s="10"/>
      <c r="M83" s="10"/>
      <c r="N83" s="10"/>
      <c r="O83" s="11"/>
      <c r="P83" s="66"/>
      <c r="Q83" s="67"/>
      <c r="R83" s="10"/>
      <c r="S83" s="10"/>
      <c r="T83" s="10">
        <v>120</v>
      </c>
      <c r="U83" s="10"/>
      <c r="V83" s="10">
        <v>120</v>
      </c>
      <c r="W83" s="11"/>
      <c r="X83" s="66">
        <f>AVERAGE(R83,T83,V83)</f>
        <v>120</v>
      </c>
      <c r="Y83" s="67"/>
      <c r="Z83" s="10">
        <v>120</v>
      </c>
      <c r="AA83" s="10"/>
      <c r="AB83" s="10">
        <f>Z83</f>
        <v>120</v>
      </c>
      <c r="AC83" s="10"/>
      <c r="AD83" s="10">
        <v>120</v>
      </c>
      <c r="AE83" s="11"/>
      <c r="AF83" s="66">
        <f>AVERAGE(Z83,AB83,AD83)</f>
        <v>120</v>
      </c>
      <c r="AG83" s="67"/>
      <c r="AH83" s="63">
        <f>AVERAGE(H83,P83,X83,AF83)</f>
        <v>120</v>
      </c>
      <c r="AI83" s="36"/>
      <c r="AJ83" s="15"/>
      <c r="AK83" s="15"/>
    </row>
    <row r="84" spans="1:37">
      <c r="A84" s="9" t="s">
        <v>77</v>
      </c>
      <c r="B84" s="10"/>
      <c r="C84" s="11"/>
      <c r="D84" s="10"/>
      <c r="E84" s="10"/>
      <c r="F84" s="10"/>
      <c r="G84" s="11"/>
      <c r="H84" s="66"/>
      <c r="I84" s="67"/>
      <c r="J84" s="10"/>
      <c r="K84" s="10"/>
      <c r="L84" s="10"/>
      <c r="M84" s="10"/>
      <c r="N84" s="10"/>
      <c r="O84" s="11"/>
      <c r="P84" s="66"/>
      <c r="Q84" s="67"/>
      <c r="R84" s="10"/>
      <c r="S84" s="10"/>
      <c r="T84" s="10">
        <v>60</v>
      </c>
      <c r="U84" s="10"/>
      <c r="V84" s="10">
        <v>60</v>
      </c>
      <c r="W84" s="11"/>
      <c r="X84" s="66">
        <f>AVERAGE(R84,T84,V84)</f>
        <v>60</v>
      </c>
      <c r="Y84" s="67"/>
      <c r="Z84" s="10">
        <v>60</v>
      </c>
      <c r="AA84" s="10"/>
      <c r="AB84" s="10">
        <f>Z84</f>
        <v>60</v>
      </c>
      <c r="AC84" s="10"/>
      <c r="AD84" s="10">
        <f>AB84</f>
        <v>60</v>
      </c>
      <c r="AE84" s="11"/>
      <c r="AF84" s="66">
        <f>AVERAGE(Z84,AB84,AD84)</f>
        <v>60</v>
      </c>
      <c r="AG84" s="67"/>
      <c r="AH84" s="63">
        <f>AVERAGE(H84,P84,X84,AF84)</f>
        <v>60</v>
      </c>
      <c r="AI84" s="36"/>
      <c r="AJ84" s="15"/>
      <c r="AK84" s="15"/>
    </row>
    <row r="85" spans="1:37">
      <c r="A85" s="9" t="s">
        <v>78</v>
      </c>
      <c r="B85" s="10"/>
      <c r="C85" s="11"/>
      <c r="D85" s="10"/>
      <c r="E85" s="11"/>
      <c r="F85" s="10"/>
      <c r="G85" s="11"/>
      <c r="H85" s="66"/>
      <c r="I85" s="67"/>
      <c r="J85" s="10"/>
      <c r="K85" s="11"/>
      <c r="L85" s="10"/>
      <c r="M85" s="11"/>
      <c r="N85" s="10"/>
      <c r="O85" s="11"/>
      <c r="P85" s="66"/>
      <c r="Q85" s="67"/>
      <c r="R85" s="10"/>
      <c r="S85" s="11"/>
      <c r="T85" s="10">
        <f>+T96*T92/1000</f>
        <v>0</v>
      </c>
      <c r="U85" s="11"/>
      <c r="V85" s="10">
        <f>+V96*V92/1000</f>
        <v>264</v>
      </c>
      <c r="W85" s="11"/>
      <c r="X85" s="66">
        <f>R85+T85+V85</f>
        <v>264</v>
      </c>
      <c r="Y85" s="67"/>
      <c r="Z85" s="10">
        <f>+Z96*Z92/1000</f>
        <v>552</v>
      </c>
      <c r="AA85" s="11"/>
      <c r="AB85" s="10">
        <f>+AB96*AB92/1000</f>
        <v>575</v>
      </c>
      <c r="AC85" s="11"/>
      <c r="AD85" s="10">
        <f>+AD96*AD92/1000</f>
        <v>896</v>
      </c>
      <c r="AE85" s="11"/>
      <c r="AF85" s="66">
        <f>Z85+AB85+AD85</f>
        <v>2023</v>
      </c>
      <c r="AG85" s="67"/>
      <c r="AH85" s="63">
        <f>H85+P85+X85+AF85</f>
        <v>2287</v>
      </c>
      <c r="AI85" s="36"/>
    </row>
    <row r="86" spans="1:37">
      <c r="A86" s="9" t="s">
        <v>79</v>
      </c>
      <c r="B86" s="10"/>
      <c r="C86" s="11"/>
      <c r="D86" s="10"/>
      <c r="E86" s="11"/>
      <c r="F86" s="10"/>
      <c r="G86" s="11"/>
      <c r="H86" s="66"/>
      <c r="I86" s="67"/>
      <c r="J86" s="10"/>
      <c r="K86" s="11"/>
      <c r="L86" s="10"/>
      <c r="M86" s="11"/>
      <c r="N86" s="10"/>
      <c r="O86" s="11"/>
      <c r="P86" s="66"/>
      <c r="Q86" s="67"/>
      <c r="R86" s="10"/>
      <c r="S86" s="11"/>
      <c r="T86" s="10">
        <f>+T87*2.15</f>
        <v>0</v>
      </c>
      <c r="U86" s="11"/>
      <c r="V86" s="10">
        <f>+V87*2.15</f>
        <v>2580</v>
      </c>
      <c r="W86" s="11"/>
      <c r="X86" s="66">
        <f>R86+T86+V86</f>
        <v>2580</v>
      </c>
      <c r="Y86" s="67"/>
      <c r="Z86" s="10">
        <f>+Z87*2.15</f>
        <v>5160</v>
      </c>
      <c r="AA86" s="11"/>
      <c r="AB86" s="10">
        <f>+AB87*2.15</f>
        <v>5375</v>
      </c>
      <c r="AC86" s="11"/>
      <c r="AD86" s="10">
        <f>+AD87*2.15</f>
        <v>6020</v>
      </c>
      <c r="AE86" s="11"/>
      <c r="AF86" s="66">
        <f>Z86+AB86+AD86</f>
        <v>16555</v>
      </c>
      <c r="AG86" s="67"/>
      <c r="AH86" s="63">
        <f>H86+P86+X86+AF86</f>
        <v>19135</v>
      </c>
      <c r="AI86" s="36"/>
    </row>
    <row r="87" spans="1:37">
      <c r="A87" s="9" t="s">
        <v>80</v>
      </c>
      <c r="B87" s="10"/>
      <c r="C87" s="11"/>
      <c r="D87" s="10"/>
      <c r="E87" s="11"/>
      <c r="F87" s="10"/>
      <c r="G87" s="11"/>
      <c r="H87" s="66"/>
      <c r="I87" s="67"/>
      <c r="J87" s="10"/>
      <c r="K87" s="11"/>
      <c r="L87" s="10"/>
      <c r="M87" s="11"/>
      <c r="N87" s="10"/>
      <c r="O87" s="11"/>
      <c r="P87" s="66"/>
      <c r="Q87" s="67"/>
      <c r="R87" s="10"/>
      <c r="S87" s="11"/>
      <c r="T87" s="10">
        <f>+T92</f>
        <v>0</v>
      </c>
      <c r="U87" s="11"/>
      <c r="V87" s="10">
        <f>+V92</f>
        <v>1200</v>
      </c>
      <c r="W87" s="11"/>
      <c r="X87" s="66">
        <f>R87+T87+V87</f>
        <v>1200</v>
      </c>
      <c r="Y87" s="67"/>
      <c r="Z87" s="10">
        <f>+Z92</f>
        <v>2400</v>
      </c>
      <c r="AA87" s="11"/>
      <c r="AB87" s="10">
        <f>+AB92</f>
        <v>2500</v>
      </c>
      <c r="AC87" s="11"/>
      <c r="AD87" s="10">
        <f>+AD92</f>
        <v>2800</v>
      </c>
      <c r="AE87" s="11"/>
      <c r="AF87" s="66">
        <f>Z87+AB87+AD87</f>
        <v>7700</v>
      </c>
      <c r="AG87" s="67"/>
      <c r="AH87" s="63">
        <f>H87+P87+X87+AF87</f>
        <v>8900</v>
      </c>
      <c r="AI87" s="36"/>
    </row>
    <row r="88" spans="1:37">
      <c r="A88" s="9" t="s">
        <v>81</v>
      </c>
      <c r="B88" s="12"/>
      <c r="C88" s="13"/>
      <c r="D88" s="12"/>
      <c r="E88" s="13"/>
      <c r="F88" s="12"/>
      <c r="G88" s="13"/>
      <c r="H88" s="68"/>
      <c r="I88" s="69"/>
      <c r="J88" s="12"/>
      <c r="K88" s="13"/>
      <c r="L88" s="12"/>
      <c r="M88" s="13"/>
      <c r="N88" s="12"/>
      <c r="O88" s="13"/>
      <c r="P88" s="68"/>
      <c r="Q88" s="69"/>
      <c r="R88" s="12"/>
      <c r="S88" s="13"/>
      <c r="T88" s="12">
        <v>11</v>
      </c>
      <c r="U88" s="13"/>
      <c r="V88" s="12">
        <v>11</v>
      </c>
      <c r="W88" s="13"/>
      <c r="X88" s="68">
        <f>AVERAGE(R88,T88,V88)</f>
        <v>11</v>
      </c>
      <c r="Y88" s="69"/>
      <c r="Z88" s="12">
        <v>11</v>
      </c>
      <c r="AA88" s="13"/>
      <c r="AB88" s="12">
        <f>V88</f>
        <v>11</v>
      </c>
      <c r="AC88" s="13"/>
      <c r="AD88" s="12">
        <f>V88</f>
        <v>11</v>
      </c>
      <c r="AE88" s="13"/>
      <c r="AF88" s="68">
        <f>AVERAGE(Z88,AB88,AD88)</f>
        <v>11</v>
      </c>
      <c r="AG88" s="69"/>
      <c r="AH88" s="63">
        <f>AVERAGE(H88,P88,X88,AF88)</f>
        <v>11</v>
      </c>
      <c r="AI88" s="36"/>
    </row>
    <row r="90" spans="1:37" s="74" customFormat="1">
      <c r="A90" s="74" t="s">
        <v>85</v>
      </c>
      <c r="U90" s="79"/>
      <c r="V90" s="74">
        <v>1200</v>
      </c>
      <c r="W90" s="79"/>
      <c r="Y90" s="79"/>
      <c r="Z90" s="74">
        <v>2400</v>
      </c>
      <c r="AA90" s="79"/>
      <c r="AB90" s="74">
        <v>2500</v>
      </c>
      <c r="AC90" s="79"/>
      <c r="AD90" s="74">
        <v>2800</v>
      </c>
      <c r="AE90" s="79"/>
      <c r="AG90" s="79"/>
      <c r="AH90" s="80"/>
      <c r="AI90" s="81"/>
    </row>
    <row r="91" spans="1:37">
      <c r="A91" s="1" t="s">
        <v>86</v>
      </c>
      <c r="B91" s="73">
        <v>0</v>
      </c>
      <c r="D91" s="73">
        <v>0</v>
      </c>
      <c r="F91" s="73">
        <v>0</v>
      </c>
      <c r="J91" s="73">
        <v>0</v>
      </c>
      <c r="L91" s="73">
        <v>0</v>
      </c>
      <c r="N91" s="75">
        <v>0</v>
      </c>
      <c r="R91" s="73">
        <v>0</v>
      </c>
      <c r="T91" s="73">
        <v>0</v>
      </c>
      <c r="V91" s="73">
        <v>0</v>
      </c>
      <c r="Z91" s="73">
        <v>0</v>
      </c>
      <c r="AB91" s="73">
        <v>0</v>
      </c>
      <c r="AD91" s="73">
        <v>0</v>
      </c>
    </row>
    <row r="92" spans="1:37">
      <c r="A92" s="1" t="s">
        <v>87</v>
      </c>
      <c r="B92" s="71"/>
      <c r="D92" s="71">
        <f>+D90*(1+D91)</f>
        <v>0</v>
      </c>
      <c r="F92" s="71">
        <f>+F90*(1+F91)</f>
        <v>0</v>
      </c>
      <c r="J92" s="71">
        <f>+J90*(1+J91)</f>
        <v>0</v>
      </c>
      <c r="L92" s="71">
        <f>+L90*(1+L91)</f>
        <v>0</v>
      </c>
      <c r="N92" s="71">
        <f>+N90*(1+N91)</f>
        <v>0</v>
      </c>
      <c r="R92" s="71">
        <f>+R90*(1+R91)</f>
        <v>0</v>
      </c>
      <c r="T92" s="71">
        <f>+T90*(1+T91)</f>
        <v>0</v>
      </c>
      <c r="V92" s="71">
        <f>+V90*(1+V91)</f>
        <v>1200</v>
      </c>
      <c r="Z92" s="71">
        <f>+Z90*(1+Z91)</f>
        <v>2400</v>
      </c>
      <c r="AB92" s="71">
        <f>+AB90*(1+AB91)</f>
        <v>2500</v>
      </c>
      <c r="AD92" s="71">
        <f>+AD90*(1+AD91)</f>
        <v>2800</v>
      </c>
    </row>
    <row r="94" spans="1:37" s="74" customFormat="1">
      <c r="A94" s="74" t="s">
        <v>88</v>
      </c>
      <c r="B94" s="78"/>
      <c r="C94" s="82"/>
      <c r="D94" s="78"/>
      <c r="E94" s="82"/>
      <c r="F94" s="78"/>
      <c r="G94" s="82"/>
      <c r="H94" s="78"/>
      <c r="I94" s="82"/>
      <c r="J94" s="78"/>
      <c r="K94" s="82"/>
      <c r="L94" s="78"/>
      <c r="M94" s="82"/>
      <c r="N94" s="78"/>
      <c r="O94" s="82"/>
      <c r="P94" s="78"/>
      <c r="Q94" s="82"/>
      <c r="R94" s="78"/>
      <c r="S94" s="82"/>
      <c r="T94" s="78"/>
      <c r="U94" s="82"/>
      <c r="V94" s="78">
        <v>220</v>
      </c>
      <c r="W94" s="82"/>
      <c r="X94" s="78"/>
      <c r="Y94" s="82"/>
      <c r="Z94" s="78">
        <v>230</v>
      </c>
      <c r="AA94" s="82"/>
      <c r="AB94" s="78">
        <v>230</v>
      </c>
      <c r="AC94" s="82"/>
      <c r="AD94" s="78">
        <v>320</v>
      </c>
      <c r="AE94" s="79"/>
      <c r="AG94" s="79"/>
      <c r="AH94" s="80"/>
      <c r="AI94" s="81"/>
    </row>
    <row r="95" spans="1:37">
      <c r="A95" s="1" t="s">
        <v>89</v>
      </c>
      <c r="B95" s="70">
        <v>0</v>
      </c>
      <c r="D95" s="70">
        <v>0</v>
      </c>
      <c r="F95" s="70">
        <v>0</v>
      </c>
      <c r="J95" s="70">
        <v>0</v>
      </c>
      <c r="L95" s="70">
        <v>0</v>
      </c>
      <c r="N95" s="70">
        <v>0</v>
      </c>
      <c r="R95" s="70">
        <v>0</v>
      </c>
      <c r="T95" s="70">
        <v>0</v>
      </c>
      <c r="V95" s="70">
        <v>0</v>
      </c>
      <c r="Z95" s="70">
        <v>0</v>
      </c>
      <c r="AB95" s="70">
        <v>0</v>
      </c>
      <c r="AD95" s="70">
        <v>0</v>
      </c>
    </row>
    <row r="96" spans="1:37">
      <c r="A96" s="1" t="s">
        <v>90</v>
      </c>
      <c r="B96" s="71"/>
      <c r="C96" s="76"/>
      <c r="D96" s="71">
        <f>+D94*(1+D95)</f>
        <v>0</v>
      </c>
      <c r="E96" s="76"/>
      <c r="F96" s="71">
        <f>+F94*(1+F95)</f>
        <v>0</v>
      </c>
      <c r="G96" s="76"/>
      <c r="H96" s="71"/>
      <c r="I96" s="76"/>
      <c r="J96" s="71">
        <f>+J94*(1+J95)</f>
        <v>0</v>
      </c>
      <c r="K96" s="76"/>
      <c r="L96" s="71">
        <f>+L94*(1+L95)</f>
        <v>0</v>
      </c>
      <c r="M96" s="76"/>
      <c r="N96" s="71">
        <f>+N94*(1+N95)</f>
        <v>0</v>
      </c>
      <c r="O96" s="76"/>
      <c r="P96" s="71"/>
      <c r="Q96" s="76"/>
      <c r="R96" s="71">
        <f>+R94*(1+R95)</f>
        <v>0</v>
      </c>
      <c r="S96" s="76"/>
      <c r="T96" s="71">
        <f>+T94*(1+T95)</f>
        <v>0</v>
      </c>
      <c r="U96" s="76"/>
      <c r="V96" s="71">
        <f>+V94*(1+V95)</f>
        <v>220</v>
      </c>
      <c r="W96" s="76"/>
      <c r="X96" s="71"/>
      <c r="Y96" s="76"/>
      <c r="Z96" s="71">
        <f>+Z94*(1+Z95)</f>
        <v>230</v>
      </c>
      <c r="AA96" s="76"/>
      <c r="AB96" s="71">
        <f>+AB94*(1+AB95)</f>
        <v>230</v>
      </c>
      <c r="AC96" s="76"/>
      <c r="AD96" s="71">
        <f>+AD94*(1+AD95)</f>
        <v>320</v>
      </c>
    </row>
    <row r="98" spans="1:30">
      <c r="A98" s="1" t="s">
        <v>84</v>
      </c>
      <c r="B98" s="1">
        <v>1</v>
      </c>
      <c r="D98" s="1">
        <v>1</v>
      </c>
      <c r="F98" s="1">
        <v>1</v>
      </c>
      <c r="J98" s="1">
        <v>1</v>
      </c>
      <c r="L98" s="1">
        <v>1</v>
      </c>
      <c r="N98" s="1">
        <v>1</v>
      </c>
      <c r="R98" s="1">
        <v>1</v>
      </c>
      <c r="T98" s="1">
        <v>1</v>
      </c>
      <c r="V98" s="1">
        <v>1</v>
      </c>
      <c r="Z98" s="1">
        <v>1</v>
      </c>
      <c r="AB98" s="1">
        <v>1</v>
      </c>
      <c r="AD98" s="1">
        <v>1</v>
      </c>
    </row>
    <row r="99" spans="1:30">
      <c r="A99" s="1" t="s">
        <v>83</v>
      </c>
      <c r="B99" s="71">
        <v>10</v>
      </c>
      <c r="D99" s="71">
        <v>10</v>
      </c>
      <c r="F99" s="71">
        <v>10</v>
      </c>
      <c r="J99" s="71">
        <v>10</v>
      </c>
      <c r="L99" s="71">
        <v>10</v>
      </c>
      <c r="N99" s="71">
        <v>10</v>
      </c>
      <c r="R99" s="71">
        <v>10</v>
      </c>
      <c r="T99" s="71">
        <v>10</v>
      </c>
      <c r="V99" s="71">
        <v>10</v>
      </c>
      <c r="Z99" s="71">
        <v>10</v>
      </c>
      <c r="AB99" s="71">
        <v>10</v>
      </c>
      <c r="AD99" s="71">
        <v>10</v>
      </c>
    </row>
    <row r="100" spans="1:30">
      <c r="A100" s="144" t="s">
        <v>98</v>
      </c>
      <c r="B100" s="71">
        <f>+B3/B99</f>
        <v>0</v>
      </c>
      <c r="D100" s="71">
        <f>+D3/D99</f>
        <v>0</v>
      </c>
      <c r="F100" s="71">
        <f>+F3/F99</f>
        <v>0</v>
      </c>
      <c r="J100" s="71">
        <f>+J3/J99</f>
        <v>0</v>
      </c>
      <c r="L100" s="71">
        <f>+L3/L99</f>
        <v>0</v>
      </c>
      <c r="N100" s="71">
        <f>+N3/N99</f>
        <v>0</v>
      </c>
      <c r="R100" s="71">
        <f>+R3/R99</f>
        <v>0</v>
      </c>
      <c r="T100" s="71">
        <f>+T3/T99</f>
        <v>0</v>
      </c>
      <c r="V100" s="71">
        <f>+V3/V99</f>
        <v>26.4</v>
      </c>
      <c r="Z100" s="71">
        <f>+Z3/Z99</f>
        <v>55.2</v>
      </c>
      <c r="AB100" s="71">
        <f>+AB3/AB99</f>
        <v>57.5</v>
      </c>
      <c r="AD100" s="71">
        <f>+AD3/AD99</f>
        <v>89.6</v>
      </c>
    </row>
    <row r="101" spans="1:30">
      <c r="A101" s="144"/>
    </row>
    <row r="102" spans="1:30">
      <c r="A102" s="1" t="s">
        <v>82</v>
      </c>
      <c r="B102" s="71">
        <f>+B3/31</f>
        <v>0</v>
      </c>
      <c r="D102" s="71">
        <f>+D3/28</f>
        <v>0</v>
      </c>
      <c r="F102" s="71">
        <f>+F3/31</f>
        <v>0</v>
      </c>
      <c r="J102" s="71">
        <f>+J3/30</f>
        <v>0</v>
      </c>
      <c r="L102" s="71">
        <f>+L3/31</f>
        <v>0</v>
      </c>
      <c r="N102" s="71">
        <f>+N3/30</f>
        <v>0</v>
      </c>
      <c r="R102" s="71">
        <f>+R3/31</f>
        <v>0</v>
      </c>
      <c r="T102" s="71">
        <f>+T3/31</f>
        <v>0</v>
      </c>
      <c r="V102" s="71">
        <f>+V3/30</f>
        <v>8.8000000000000007</v>
      </c>
      <c r="Z102" s="71">
        <f>+Z3/31</f>
        <v>17.806451612903224</v>
      </c>
      <c r="AB102" s="71">
        <f>+AB3/30</f>
        <v>19.166666666666668</v>
      </c>
      <c r="AD102" s="71">
        <f>+AD3/31</f>
        <v>28.903225806451612</v>
      </c>
    </row>
    <row r="104" spans="1:30">
      <c r="B104" s="77"/>
      <c r="D104" s="4"/>
      <c r="F104" s="4"/>
      <c r="H104" s="4"/>
      <c r="J104" s="4"/>
      <c r="L104" s="4"/>
      <c r="N104" s="4"/>
      <c r="P104" s="4"/>
      <c r="R104" s="4"/>
      <c r="T104" s="4"/>
      <c r="V104" s="4"/>
      <c r="X104" s="4"/>
    </row>
    <row r="105" spans="1:30">
      <c r="B105" s="77"/>
    </row>
    <row r="106" spans="1:30">
      <c r="B106" s="77"/>
    </row>
    <row r="107" spans="1:30">
      <c r="B107" s="77"/>
    </row>
    <row r="108" spans="1:30">
      <c r="B108" s="77"/>
    </row>
    <row r="109" spans="1:30">
      <c r="B109" s="77"/>
    </row>
    <row r="110" spans="1:30">
      <c r="B110" s="77"/>
    </row>
    <row r="111" spans="1:30">
      <c r="B111" s="77"/>
    </row>
    <row r="112" spans="1:30">
      <c r="B112" s="77"/>
    </row>
    <row r="113" spans="2:2">
      <c r="B113" s="77"/>
    </row>
    <row r="114" spans="2:2">
      <c r="B114" s="77"/>
    </row>
    <row r="115" spans="2:2">
      <c r="B115" s="77"/>
    </row>
    <row r="116" spans="2:2">
      <c r="B116" s="71"/>
    </row>
  </sheetData>
  <sheetProtection password="DC70" sheet="1" objects="1" scenarios="1" selectLockedCells="1" selectUnlockedCells="1"/>
  <mergeCells count="17">
    <mergeCell ref="Z2:AA2"/>
    <mergeCell ref="AB2:AC2"/>
    <mergeCell ref="AD2:AE2"/>
    <mergeCell ref="AF2:AG2"/>
    <mergeCell ref="AH2:AI2"/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conditionalFormatting sqref="C72 E72 G72 K72 M72 O72 S72 U72 W72 AA72 AC72 AE72 I61:I62 C61:C62 Y61:Y62 AG61:AG62 Q61:Q62 E61:E62 G61:G62 K61:K62 M61:M62 O61:O62 S61:S62 U61:U62 W61:W62 AA61:AA62 AC61:AC62 AE61:AE62 C66:C67 E66:E67 G66:G67 K66:K67 M66:M67 O66:O67 S66:S67 U66:U67 W66:W67 AA66:AA67 AC66:AC67 AE66:AE67 B58:G59 J58:O59 R58:W59 Z58:AE59 I53:I59 Y53:Y59 AG53:AG59 Q53:Q59 C53:C57 E53:E57 G53:G57 K53:K57 M53:M57 O53:O57 S53:S57 U53:U57 W53:W57 AA53:AA57 AC53:AC57 AE53:AE57 B53 D53 F53 B55 D55 F55 J53 L53 N53 J55 L55 N55 R53 T53 V53 R55 T55 V55 Z53 AB53 AD53 Z55 AB55 AD55 C47:C50 I47:I50 Y47:Y50 AG47:AG50 Q47:Q50 E47:E50 G47:G50 K47:K50 M47:M50 O47:O50 S47:S50 U47:U50 W47:W50 AA47:AA50 AC47:AC50 AE47:AE50 C36:C44 I36:I44 Y36:Y44 AG36:AG44 Q36:Q44 E36:E44 G36:G44 K36:K44 M36:M44 O36:O44 S36:S44 U36:U44 W36:W44 AA36:AA44 AC36:AC44 AE36:AE44 AI3 C3 I3 I7:I12 I14:I18 I26:I34 Y3 Y7:Y12 Y14:Y18 Y26:Y34 AG3 AG7:AG12 AG14:AG18 AG26:AG34 Q3 Q7:Q12 Q14:Q18 Q26:Q34 E3 G3 K3 M3 O3 S3 U3 W3 AA3 AC3 AE3 AI24:AI76 AI6:AI18 C7:C18 E7:E18 G7:G18 K7:K18 M7:M18 O7:O18 S7:S18 U7:U18 W7:W18 AA7:AA18 AC7:AC18 AE7:AE18 C26:C34 E26:E34 G26:G34 K26:K34 M26:M34 O26:O34 S26:S34 U26:U34 W26:W34 AA26:AA34 AC26:AC34 AE26:AE34 B26:B28 D26:D28 F26:F28 J26:J28 L26:L28 N26:N28 R26:R28 T26:T28 V26:V28 Z26:Z28 AB26:AB28 AD26:AD28 B7:B9 D7:D9 F7:F9 J7:J9 L7:L9 N7:N9 R7:R9 T7:T9 V7:V9 Z7:Z9 AB7:AB9 AD7:AD9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C3:AI45 C75:AI79 C46:S74 AD46:AI72 AD74:AI74 AE73:AI73" formula="1"/>
    <ignoredError sqref="T46:AC72 T74:AC74 T73:U73 W73:Y73 AA73 AC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2018</vt:lpstr>
      <vt:lpstr>2017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bernadett.szollosi</dc:creator>
  <cp:lastModifiedBy>Stuart</cp:lastModifiedBy>
  <cp:lastPrinted>2017-04-11T13:22:01Z</cp:lastPrinted>
  <dcterms:created xsi:type="dcterms:W3CDTF">2014-02-11T01:22:02Z</dcterms:created>
  <dcterms:modified xsi:type="dcterms:W3CDTF">2017-04-11T13:23:10Z</dcterms:modified>
</cp:coreProperties>
</file>