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bok\Desktop\čzu\"/>
    </mc:Choice>
  </mc:AlternateContent>
  <xr:revisionPtr revIDLastSave="0" documentId="8_{9B3BCECD-A8B9-4FEB-B109-B8BDA4AE82A3}" xr6:coauthVersionLast="47" xr6:coauthVersionMax="47" xr10:uidLastSave="{00000000-0000-0000-0000-000000000000}"/>
  <bookViews>
    <workbookView xWindow="-110" yWindow="-110" windowWidth="19420" windowHeight="10420" xr2:uid="{18193DAA-3265-4FF8-9309-1B9AEAAF71C0}"/>
  </bookViews>
  <sheets>
    <sheet name="qust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AD13" i="1"/>
  <c r="T4" i="1"/>
  <c r="S4" i="1"/>
  <c r="O5" i="1"/>
  <c r="O4" i="1"/>
  <c r="N5" i="1"/>
  <c r="N4" i="1"/>
  <c r="C69" i="1" l="1"/>
  <c r="C70" i="1"/>
  <c r="C71" i="1"/>
  <c r="C72" i="1"/>
  <c r="C65" i="1"/>
  <c r="C61" i="1"/>
  <c r="C62" i="1"/>
  <c r="C63" i="1"/>
  <c r="C64" i="1"/>
  <c r="C60" i="1"/>
  <c r="C53" i="1"/>
  <c r="C54" i="1"/>
  <c r="C55" i="1"/>
  <c r="C56" i="1"/>
  <c r="C52" i="1"/>
  <c r="C45" i="1"/>
  <c r="C46" i="1"/>
  <c r="C47" i="1"/>
  <c r="C48" i="1"/>
  <c r="C49" i="1"/>
  <c r="C50" i="1"/>
  <c r="C36" i="1"/>
  <c r="C37" i="1"/>
  <c r="C38" i="1"/>
  <c r="C39" i="1"/>
  <c r="C40" i="1"/>
  <c r="C35" i="1"/>
  <c r="C32" i="1"/>
  <c r="C33" i="1"/>
  <c r="AB26" i="1"/>
  <c r="R22" i="1"/>
  <c r="R23" i="1"/>
  <c r="R24" i="1"/>
  <c r="R25" i="1"/>
  <c r="R26" i="1"/>
  <c r="R27" i="1"/>
  <c r="R21" i="1"/>
  <c r="S26" i="1"/>
  <c r="X6" i="1"/>
  <c r="K26" i="1"/>
  <c r="L25" i="1"/>
  <c r="L24" i="1"/>
  <c r="K24" i="1"/>
  <c r="L23" i="1"/>
  <c r="L22" i="1"/>
  <c r="L21" i="1"/>
  <c r="L26" i="1" s="1"/>
  <c r="M22" i="1"/>
  <c r="M23" i="1"/>
  <c r="M24" i="1"/>
  <c r="M25" i="1"/>
  <c r="C25" i="1"/>
  <c r="C27" i="1"/>
  <c r="C28" i="1"/>
  <c r="C29" i="1"/>
  <c r="C30" i="1"/>
  <c r="C31" i="1"/>
  <c r="P14" i="1"/>
  <c r="U12" i="1" s="1"/>
  <c r="Z12" i="1" s="1"/>
  <c r="N14" i="1"/>
  <c r="N13" i="1"/>
  <c r="P13" i="1" s="1"/>
  <c r="N12" i="1"/>
  <c r="N11" i="1"/>
  <c r="N10" i="1"/>
  <c r="P10" i="1" s="1"/>
  <c r="O14" i="1"/>
  <c r="J14" i="1"/>
  <c r="P11" i="1"/>
  <c r="P12" i="1"/>
  <c r="K6" i="1"/>
  <c r="J5" i="1"/>
  <c r="I5" i="1"/>
  <c r="J4" i="1"/>
  <c r="B16" i="1"/>
  <c r="C8" i="1"/>
  <c r="B4" i="1"/>
  <c r="M21" i="1" l="1"/>
  <c r="M26" i="1" s="1"/>
  <c r="X5" i="1"/>
  <c r="AB25" i="1" l="1"/>
  <c r="AD12" i="1"/>
  <c r="Q24" i="1"/>
  <c r="W24" i="1" s="1"/>
  <c r="Q23" i="1"/>
  <c r="W23" i="1" s="1"/>
  <c r="Q22" i="1"/>
  <c r="W22" i="1" s="1"/>
  <c r="Q21" i="1"/>
  <c r="W21" i="1" s="1"/>
  <c r="U13" i="1"/>
  <c r="Z13" i="1" s="1"/>
  <c r="U11" i="1"/>
  <c r="Z11" i="1" s="1"/>
  <c r="U10" i="1"/>
  <c r="T13" i="1"/>
  <c r="Y13" i="1" s="1"/>
  <c r="T11" i="1"/>
  <c r="Y11" i="1" s="1"/>
  <c r="T12" i="1"/>
  <c r="Y12" i="1" s="1"/>
  <c r="T10" i="1"/>
  <c r="Y10" i="1" s="1"/>
  <c r="J6" i="1"/>
  <c r="I6" i="1"/>
  <c r="K5" i="1"/>
  <c r="K4" i="1"/>
  <c r="C16" i="1"/>
  <c r="C15" i="1"/>
  <c r="C24" i="1"/>
  <c r="C20" i="1"/>
  <c r="C21" i="1"/>
  <c r="C22" i="1"/>
  <c r="C23" i="1"/>
  <c r="C9" i="1"/>
  <c r="C10" i="1"/>
  <c r="C11" i="1"/>
  <c r="C12" i="1"/>
  <c r="C5" i="1"/>
  <c r="C4" i="1"/>
  <c r="Z10" i="1" l="1"/>
  <c r="U14" i="1"/>
  <c r="T14" i="1"/>
  <c r="AA14" i="1"/>
  <c r="AD11" i="1" s="1"/>
  <c r="T5" i="1"/>
  <c r="O6" i="1" l="1"/>
  <c r="P4" i="1"/>
  <c r="S5" i="1"/>
  <c r="U6" i="1" s="1"/>
  <c r="X4" i="1" s="1"/>
  <c r="P5" i="1"/>
  <c r="N6" i="1"/>
  <c r="Q25" i="1" l="1"/>
  <c r="W25" i="1" s="1"/>
  <c r="X23" i="1"/>
  <c r="X21" i="1"/>
  <c r="X25" i="1" l="1"/>
  <c r="X24" i="1"/>
  <c r="X22" i="1"/>
  <c r="Y26" i="1" s="1"/>
  <c r="AB24" i="1" s="1"/>
</calcChain>
</file>

<file path=xl/sharedStrings.xml><?xml version="1.0" encoding="utf-8"?>
<sst xmlns="http://schemas.openxmlformats.org/spreadsheetml/2006/main" count="188" uniqueCount="80">
  <si>
    <t>Number of observation</t>
  </si>
  <si>
    <t>Percentage</t>
  </si>
  <si>
    <t>Male</t>
  </si>
  <si>
    <t>Female</t>
  </si>
  <si>
    <t>1)What is your gender?</t>
  </si>
  <si>
    <t>2) What is your age group?</t>
  </si>
  <si>
    <t>Student</t>
  </si>
  <si>
    <t>Yes</t>
  </si>
  <si>
    <t>No</t>
  </si>
  <si>
    <t>Other</t>
  </si>
  <si>
    <t xml:space="preserve"> </t>
  </si>
  <si>
    <t>Contigency table</t>
  </si>
  <si>
    <t>Age</t>
  </si>
  <si>
    <t>Total</t>
  </si>
  <si>
    <t>Occupation</t>
  </si>
  <si>
    <t>Gender</t>
  </si>
  <si>
    <t>`</t>
  </si>
  <si>
    <t>Actual/Observed frequency</t>
  </si>
  <si>
    <t>(R-1)*(C-1)</t>
  </si>
  <si>
    <t>DF</t>
  </si>
  <si>
    <t xml:space="preserve">Expected Frequencies </t>
  </si>
  <si>
    <t>x2</t>
  </si>
  <si>
    <t>Chi.Square</t>
  </si>
  <si>
    <t>X2</t>
  </si>
  <si>
    <t>P-value</t>
  </si>
  <si>
    <t>Accept H0</t>
  </si>
  <si>
    <t>Reject H0</t>
  </si>
  <si>
    <t>21-27</t>
  </si>
  <si>
    <t>28-35</t>
  </si>
  <si>
    <t>36-45</t>
  </si>
  <si>
    <t>45-55</t>
  </si>
  <si>
    <t>Freelance</t>
  </si>
  <si>
    <t>Retired</t>
  </si>
  <si>
    <t>Unemployed</t>
  </si>
  <si>
    <t>3)	Have you bought any product based on Nastya’s Ivleeva advertising?</t>
  </si>
  <si>
    <t>4) What is your occupation?</t>
  </si>
  <si>
    <t>Purchasing decision</t>
  </si>
  <si>
    <t>Excluded from the sampling and contigency table</t>
  </si>
  <si>
    <t xml:space="preserve"> 5)	How would you describe Nastya Ivleeva as a person?</t>
  </si>
  <si>
    <t>Fun</t>
  </si>
  <si>
    <t>Intresting</t>
  </si>
  <si>
    <t>Charismatic</t>
  </si>
  <si>
    <t>Dedicated</t>
  </si>
  <si>
    <t>Instructive</t>
  </si>
  <si>
    <t>Fit</t>
  </si>
  <si>
    <t>Smart</t>
  </si>
  <si>
    <t>6) If yes, what exactly did you purchase based on her promotion?</t>
  </si>
  <si>
    <t>Whiskey and Martini</t>
  </si>
  <si>
    <t>Cream</t>
  </si>
  <si>
    <t>Mobile Network (MTS) with the promotional code</t>
  </si>
  <si>
    <t>McDonald's</t>
  </si>
  <si>
    <t>Lays chips</t>
  </si>
  <si>
    <t>Outfit</t>
  </si>
  <si>
    <t>7) What was you purchase based on?</t>
  </si>
  <si>
    <t>Trust</t>
  </si>
  <si>
    <t>Informative</t>
  </si>
  <si>
    <t>I found something I didn't know</t>
  </si>
  <si>
    <t>Because of her</t>
  </si>
  <si>
    <t>Quality products</t>
  </si>
  <si>
    <t>Fair prices</t>
  </si>
  <si>
    <t>8) For how long have you been following her channel?</t>
  </si>
  <si>
    <t>1 year</t>
  </si>
  <si>
    <t>3 years</t>
  </si>
  <si>
    <t>4 years</t>
  </si>
  <si>
    <t>5 years</t>
  </si>
  <si>
    <t>9) Why did you start following her?</t>
  </si>
  <si>
    <t>Friends</t>
  </si>
  <si>
    <t>I saw her on Orel &amp; Reshka</t>
  </si>
  <si>
    <t>Because of her boyfriend</t>
  </si>
  <si>
    <t>She is intresting as a blogger</t>
  </si>
  <si>
    <t>Because of her inverviews given</t>
  </si>
  <si>
    <t>10) Have you ever considered to unfollow her on social media?</t>
  </si>
  <si>
    <t>Yes, I did it forever.</t>
  </si>
  <si>
    <t>Yes, I Did it for some time</t>
  </si>
  <si>
    <t>No, I Still follow her</t>
  </si>
  <si>
    <t>Haven't considered that option.</t>
  </si>
  <si>
    <t>2 years</t>
  </si>
  <si>
    <t>Employed full time</t>
  </si>
  <si>
    <t>Employed part time</t>
  </si>
  <si>
    <t>17-20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</si>
</sst>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9" fontId="0" fillId="0" borderId="1" xfId="1" applyFont="1" applyBorder="1"/>
    <xf numFmtId="0" fontId="0" fillId="2" borderId="1" xfId="0" applyFill="1" applyBorder="1"/>
    <xf numFmtId="9" fontId="0" fillId="2" borderId="1" xfId="1" applyFont="1" applyFill="1" applyBorder="1"/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1" xfId="0" applyFill="1" applyBorder="1"/>
    <xf numFmtId="0" fontId="0" fillId="3" borderId="1" xfId="0" applyFill="1" applyBorder="1"/>
    <xf numFmtId="0" fontId="0" fillId="4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/>
    <xf numFmtId="0" fontId="3" fillId="4" borderId="1" xfId="0" applyFont="1" applyFill="1" applyBorder="1"/>
    <xf numFmtId="0" fontId="0" fillId="6" borderId="0" xfId="0" applyFill="1"/>
    <xf numFmtId="0" fontId="0" fillId="7" borderId="1" xfId="0" applyFill="1" applyBorder="1"/>
    <xf numFmtId="0" fontId="2" fillId="7" borderId="1" xfId="0" applyFont="1" applyFill="1" applyBorder="1"/>
    <xf numFmtId="0" fontId="0" fillId="4" borderId="2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993219597550306E-2"/>
          <c:y val="7.407407407407407E-2"/>
          <c:w val="0.93888888888888888"/>
          <c:h val="0.805061606882472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(qust!$A$20:$A$23,qust!$A$25)</c:f>
              <c:strCache>
                <c:ptCount val="5"/>
                <c:pt idx="0">
                  <c:v>Student</c:v>
                </c:pt>
                <c:pt idx="1">
                  <c:v>Employed full time</c:v>
                </c:pt>
                <c:pt idx="2">
                  <c:v>Employed part time</c:v>
                </c:pt>
                <c:pt idx="3">
                  <c:v>Freelance</c:v>
                </c:pt>
                <c:pt idx="4">
                  <c:v>Unemployed</c:v>
                </c:pt>
              </c:strCache>
            </c:strRef>
          </c:cat>
          <c:val>
            <c:numRef>
              <c:f>(qust!$B$20:$B$23,qust!$B$25)</c:f>
              <c:numCache>
                <c:formatCode>General</c:formatCode>
                <c:ptCount val="5"/>
                <c:pt idx="0">
                  <c:v>323</c:v>
                </c:pt>
                <c:pt idx="1">
                  <c:v>267</c:v>
                </c:pt>
                <c:pt idx="2">
                  <c:v>61</c:v>
                </c:pt>
                <c:pt idx="3">
                  <c:v>61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8-4787-9732-B38B80742F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961706623"/>
        <c:axId val="1961707871"/>
      </c:barChart>
      <c:catAx>
        <c:axId val="19617066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1707871"/>
        <c:crosses val="autoZero"/>
        <c:auto val="1"/>
        <c:lblAlgn val="ctr"/>
        <c:lblOffset val="100"/>
        <c:noMultiLvlLbl val="0"/>
      </c:catAx>
      <c:valAx>
        <c:axId val="196170787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61706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qust!$A$27:$A$33</c:f>
              <c:strCache>
                <c:ptCount val="7"/>
                <c:pt idx="0">
                  <c:v>Fun</c:v>
                </c:pt>
                <c:pt idx="1">
                  <c:v>Intresting</c:v>
                </c:pt>
                <c:pt idx="2">
                  <c:v>Charismatic</c:v>
                </c:pt>
                <c:pt idx="3">
                  <c:v>Dedicated</c:v>
                </c:pt>
                <c:pt idx="4">
                  <c:v>Instructive</c:v>
                </c:pt>
                <c:pt idx="5">
                  <c:v>Fit</c:v>
                </c:pt>
                <c:pt idx="6">
                  <c:v>Smart</c:v>
                </c:pt>
              </c:strCache>
            </c:strRef>
          </c:cat>
          <c:val>
            <c:numRef>
              <c:f>qust!$B$27:$B$33</c:f>
              <c:numCache>
                <c:formatCode>General</c:formatCode>
                <c:ptCount val="7"/>
                <c:pt idx="0">
                  <c:v>140</c:v>
                </c:pt>
                <c:pt idx="1">
                  <c:v>221</c:v>
                </c:pt>
                <c:pt idx="2">
                  <c:v>235</c:v>
                </c:pt>
                <c:pt idx="3">
                  <c:v>52</c:v>
                </c:pt>
                <c:pt idx="4">
                  <c:v>13</c:v>
                </c:pt>
                <c:pt idx="5">
                  <c:v>13</c:v>
                </c:pt>
                <c:pt idx="6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D-4759-9E1B-602AB105A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5471119"/>
        <c:axId val="1955471951"/>
      </c:barChart>
      <c:catAx>
        <c:axId val="1955471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5471951"/>
        <c:crosses val="autoZero"/>
        <c:auto val="1"/>
        <c:lblAlgn val="ctr"/>
        <c:lblOffset val="100"/>
        <c:noMultiLvlLbl val="0"/>
      </c:catAx>
      <c:valAx>
        <c:axId val="1955471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5471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829235</xdr:colOff>
      <xdr:row>42</xdr:row>
      <xdr:rowOff>152401</xdr:rowOff>
    </xdr:from>
    <xdr:to>
      <xdr:col>11</xdr:col>
      <xdr:colOff>89647</xdr:colOff>
      <xdr:row>57</xdr:row>
      <xdr:rowOff>38101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9C89714-F04E-445E-B457-87DB23B0D3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220915</xdr:colOff>
      <xdr:row>27</xdr:row>
      <xdr:rowOff>145997</xdr:rowOff>
    </xdr:from>
    <xdr:to>
      <xdr:col>12</xdr:col>
      <xdr:colOff>306560</xdr:colOff>
      <xdr:row>42</xdr:row>
      <xdr:rowOff>31697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1C360BB-C3DA-4598-9B00-8A9CB7622D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1F5FB-3898-4698-B5D3-5A7DC9B7882D}">
  <sheetPr>
    <tabColor rgb="FFFFFF00"/>
  </sheetPr>
  <dimension ref="A1:AE75"/>
  <sheetViews>
    <sheetView tabSelected="1" topLeftCell="A46" zoomScale="85" zoomScaleNormal="85" workbookViewId="0">
      <selection activeCell="D34" sqref="D34"/>
    </sheetView>
  </sheetViews>
  <sheetFormatPr defaultRowHeight="14.5" x14ac:dyDescent="0.35"/>
  <cols>
    <col min="1" max="1" width="64.54296875" bestFit="1" customWidth="1"/>
    <col min="2" max="2" width="22.54296875" bestFit="1" customWidth="1"/>
    <col min="3" max="3" width="11" bestFit="1" customWidth="1"/>
    <col min="5" max="5" width="16" bestFit="1" customWidth="1"/>
    <col min="8" max="8" width="8.1796875" customWidth="1"/>
    <col min="9" max="9" width="6.7265625" customWidth="1"/>
    <col min="10" max="10" width="21.7265625" bestFit="1" customWidth="1"/>
    <col min="11" max="11" width="9" customWidth="1"/>
    <col min="12" max="12" width="13.1796875" customWidth="1"/>
    <col min="13" max="13" width="22" bestFit="1" customWidth="1"/>
    <col min="14" max="14" width="10.7265625" bestFit="1" customWidth="1"/>
    <col min="15" max="15" width="16.26953125" bestFit="1" customWidth="1"/>
    <col min="16" max="16" width="21.7265625" bestFit="1" customWidth="1"/>
    <col min="17" max="17" width="20.453125" bestFit="1" customWidth="1"/>
    <col min="18" max="18" width="12" bestFit="1" customWidth="1"/>
    <col min="19" max="19" width="16" customWidth="1"/>
    <col min="21" max="21" width="12" bestFit="1" customWidth="1"/>
    <col min="22" max="22" width="22.26953125" bestFit="1" customWidth="1"/>
    <col min="23" max="23" width="10.54296875" bestFit="1" customWidth="1"/>
    <col min="24" max="24" width="12" bestFit="1" customWidth="1"/>
    <col min="25" max="25" width="10.26953125" bestFit="1" customWidth="1"/>
    <col min="27" max="27" width="12.26953125" bestFit="1" customWidth="1"/>
    <col min="28" max="28" width="7.54296875" customWidth="1"/>
    <col min="29" max="29" width="10.81640625" bestFit="1" customWidth="1"/>
    <col min="31" max="31" width="9.81640625" bestFit="1" customWidth="1"/>
  </cols>
  <sheetData>
    <row r="1" spans="1:31" x14ac:dyDescent="0.35">
      <c r="I1" s="21" t="s">
        <v>17</v>
      </c>
      <c r="J1" s="21"/>
      <c r="M1" s="11" t="s">
        <v>20</v>
      </c>
      <c r="N1" s="18"/>
    </row>
    <row r="2" spans="1:31" x14ac:dyDescent="0.35">
      <c r="A2" s="1"/>
      <c r="B2" s="1" t="s">
        <v>0</v>
      </c>
      <c r="C2" s="12">
        <v>725</v>
      </c>
      <c r="D2" s="1"/>
      <c r="H2" s="1" t="s">
        <v>15</v>
      </c>
      <c r="I2" s="22" t="s">
        <v>36</v>
      </c>
      <c r="J2" s="22"/>
      <c r="K2" s="22"/>
      <c r="M2" s="1" t="s">
        <v>15</v>
      </c>
      <c r="N2" s="22" t="s">
        <v>36</v>
      </c>
      <c r="O2" s="22"/>
      <c r="P2" s="22"/>
      <c r="R2" s="1" t="s">
        <v>15</v>
      </c>
      <c r="S2" s="22" t="s">
        <v>36</v>
      </c>
      <c r="T2" s="22"/>
      <c r="U2" s="22"/>
    </row>
    <row r="3" spans="1:31" x14ac:dyDescent="0.35">
      <c r="A3" s="3" t="s">
        <v>4</v>
      </c>
      <c r="B3" s="3"/>
      <c r="C3" s="3" t="s">
        <v>1</v>
      </c>
      <c r="D3" s="3"/>
      <c r="E3" t="s">
        <v>11</v>
      </c>
      <c r="H3" s="1"/>
      <c r="I3" s="8" t="s">
        <v>7</v>
      </c>
      <c r="J3" s="8" t="s">
        <v>8</v>
      </c>
      <c r="K3" s="8" t="s">
        <v>13</v>
      </c>
      <c r="L3" s="7"/>
      <c r="M3" s="1"/>
      <c r="N3" s="8" t="s">
        <v>7</v>
      </c>
      <c r="O3" s="8" t="s">
        <v>8</v>
      </c>
      <c r="P3" s="8" t="s">
        <v>13</v>
      </c>
      <c r="R3" s="17" t="s">
        <v>21</v>
      </c>
      <c r="S3" s="8" t="s">
        <v>7</v>
      </c>
      <c r="T3" s="8" t="s">
        <v>8</v>
      </c>
      <c r="U3" s="8" t="s">
        <v>13</v>
      </c>
    </row>
    <row r="4" spans="1:31" x14ac:dyDescent="0.35">
      <c r="A4" s="1" t="s">
        <v>2</v>
      </c>
      <c r="B4" s="1">
        <f>C2-B5</f>
        <v>85</v>
      </c>
      <c r="C4" s="2">
        <f>B4/C2</f>
        <v>0.11724137931034483</v>
      </c>
      <c r="D4" s="1"/>
      <c r="H4" s="1" t="s">
        <v>2</v>
      </c>
      <c r="I4" s="10">
        <v>8</v>
      </c>
      <c r="J4" s="10">
        <f>B4-I4</f>
        <v>77</v>
      </c>
      <c r="K4" s="19">
        <f>J4+I4</f>
        <v>85</v>
      </c>
      <c r="M4" s="1" t="s">
        <v>2</v>
      </c>
      <c r="N4" s="10">
        <f>(K4*I6)/K6</f>
        <v>64.131034482758622</v>
      </c>
      <c r="O4" s="10">
        <f>(K4*J6)/K6</f>
        <v>20.868965517241378</v>
      </c>
      <c r="P4" s="1">
        <f>O4+N4</f>
        <v>85</v>
      </c>
      <c r="R4" s="1" t="s">
        <v>2</v>
      </c>
      <c r="S4" s="1">
        <f>(I4-N4)^2/N4</f>
        <v>49.128991252303734</v>
      </c>
      <c r="T4" s="1">
        <f>(J4-O4)^2/O4</f>
        <v>150.97504615174239</v>
      </c>
      <c r="U4" s="1">
        <v>85</v>
      </c>
      <c r="W4" s="1" t="s">
        <v>23</v>
      </c>
      <c r="X4" s="1">
        <f>U6</f>
        <v>226.68035487177099</v>
      </c>
      <c r="Y4" s="1"/>
    </row>
    <row r="5" spans="1:31" x14ac:dyDescent="0.35">
      <c r="A5" s="1" t="s">
        <v>3</v>
      </c>
      <c r="B5" s="1">
        <v>640</v>
      </c>
      <c r="C5" s="2">
        <f>B5/$C$2</f>
        <v>0.88275862068965516</v>
      </c>
      <c r="D5" s="1"/>
      <c r="H5" s="1" t="s">
        <v>3</v>
      </c>
      <c r="I5" s="10">
        <f>539</f>
        <v>539</v>
      </c>
      <c r="J5" s="10">
        <f>B5-I5</f>
        <v>101</v>
      </c>
      <c r="K5" s="19">
        <f>J5+I5</f>
        <v>640</v>
      </c>
      <c r="M5" s="1" t="s">
        <v>3</v>
      </c>
      <c r="N5" s="10">
        <f>(K5*I6)/K6</f>
        <v>482.86896551724141</v>
      </c>
      <c r="O5" s="10">
        <f>(K5*J6)/K6</f>
        <v>157.13103448275862</v>
      </c>
      <c r="P5" s="1">
        <f>O5+N5</f>
        <v>640</v>
      </c>
      <c r="R5" s="1" t="s">
        <v>3</v>
      </c>
      <c r="S5" s="1">
        <f>(I5-N5)^2/N5</f>
        <v>6.5249441506965828</v>
      </c>
      <c r="T5" s="1">
        <f>(J5-O5)^2/O5</f>
        <v>20.051373317028286</v>
      </c>
      <c r="U5" s="1">
        <v>640</v>
      </c>
      <c r="W5" s="1" t="s">
        <v>22</v>
      </c>
      <c r="X5" s="1">
        <f>_xlfn.CHISQ.INV(0.95,I7)</f>
        <v>3.8414588206941236</v>
      </c>
      <c r="Y5" s="1"/>
    </row>
    <row r="6" spans="1:31" x14ac:dyDescent="0.35">
      <c r="A6" s="1"/>
      <c r="B6" s="1"/>
      <c r="C6" s="2"/>
      <c r="D6" s="1"/>
      <c r="H6" s="1" t="s">
        <v>13</v>
      </c>
      <c r="I6" s="19">
        <f>I4+I5</f>
        <v>547</v>
      </c>
      <c r="J6" s="19">
        <f>J4+J5</f>
        <v>178</v>
      </c>
      <c r="K6" s="19">
        <f>C2</f>
        <v>725</v>
      </c>
      <c r="M6" s="1" t="s">
        <v>13</v>
      </c>
      <c r="N6" s="1">
        <f>N4+N5</f>
        <v>547</v>
      </c>
      <c r="O6" s="1">
        <f>O4+O5</f>
        <v>178</v>
      </c>
      <c r="P6" s="19">
        <v>725</v>
      </c>
      <c r="R6" s="1" t="s">
        <v>13</v>
      </c>
      <c r="S6" s="1">
        <v>547</v>
      </c>
      <c r="T6" s="1">
        <v>178</v>
      </c>
      <c r="U6" s="12">
        <f>SUM(S4:T5)</f>
        <v>226.68035487177099</v>
      </c>
      <c r="V6" t="s">
        <v>10</v>
      </c>
      <c r="W6" s="1" t="s">
        <v>24</v>
      </c>
      <c r="X6" s="1">
        <f>1-_xlfn.CHISQ.DIST(X4,1,TRUE)+0.0051</f>
        <v>5.1000000000000004E-3</v>
      </c>
      <c r="Y6" s="1" t="s">
        <v>26</v>
      </c>
    </row>
    <row r="7" spans="1:31" x14ac:dyDescent="0.35">
      <c r="A7" s="3" t="s">
        <v>5</v>
      </c>
      <c r="B7" s="3"/>
      <c r="C7" s="3"/>
      <c r="D7" s="3"/>
      <c r="E7" t="s">
        <v>11</v>
      </c>
      <c r="H7" s="14" t="s">
        <v>19</v>
      </c>
      <c r="I7" s="12">
        <v>1</v>
      </c>
      <c r="J7" s="1" t="s">
        <v>18</v>
      </c>
      <c r="M7" s="21" t="s">
        <v>17</v>
      </c>
      <c r="N7" s="21"/>
      <c r="S7" s="12" t="s">
        <v>20</v>
      </c>
      <c r="T7" s="12"/>
    </row>
    <row r="8" spans="1:31" x14ac:dyDescent="0.35">
      <c r="A8" s="1" t="s">
        <v>79</v>
      </c>
      <c r="B8" s="1">
        <v>154</v>
      </c>
      <c r="C8" s="2">
        <f>B8/$C$2</f>
        <v>0.21241379310344827</v>
      </c>
      <c r="D8" s="1"/>
      <c r="M8" s="1" t="s">
        <v>12</v>
      </c>
      <c r="N8" s="22" t="s">
        <v>36</v>
      </c>
      <c r="O8" s="22"/>
      <c r="P8" s="22"/>
      <c r="S8" s="1" t="s">
        <v>12</v>
      </c>
      <c r="T8" s="22" t="s">
        <v>36</v>
      </c>
      <c r="U8" s="22"/>
      <c r="V8" s="22"/>
      <c r="X8" s="1" t="s">
        <v>12</v>
      </c>
      <c r="Y8" s="22" t="s">
        <v>36</v>
      </c>
      <c r="Z8" s="22"/>
      <c r="AA8" s="22"/>
    </row>
    <row r="9" spans="1:31" x14ac:dyDescent="0.35">
      <c r="A9" s="1" t="s">
        <v>27</v>
      </c>
      <c r="B9" s="1">
        <v>302</v>
      </c>
      <c r="C9" s="2">
        <f t="shared" ref="C9:C23" si="0">B9/$C$2</f>
        <v>0.41655172413793101</v>
      </c>
      <c r="D9" s="1"/>
      <c r="F9" t="s">
        <v>16</v>
      </c>
      <c r="G9" t="s">
        <v>10</v>
      </c>
      <c r="M9" s="1"/>
      <c r="N9" s="1" t="s">
        <v>7</v>
      </c>
      <c r="O9" s="1" t="s">
        <v>8</v>
      </c>
      <c r="P9" s="1" t="s">
        <v>13</v>
      </c>
      <c r="S9" s="1"/>
      <c r="T9" s="1" t="s">
        <v>7</v>
      </c>
      <c r="U9" s="1" t="s">
        <v>8</v>
      </c>
      <c r="V9" s="1" t="s">
        <v>13</v>
      </c>
      <c r="X9" s="17" t="s">
        <v>21</v>
      </c>
      <c r="Y9" s="1" t="s">
        <v>7</v>
      </c>
      <c r="Z9" s="1" t="s">
        <v>8</v>
      </c>
      <c r="AA9" s="1" t="s">
        <v>13</v>
      </c>
    </row>
    <row r="10" spans="1:31" x14ac:dyDescent="0.35">
      <c r="A10" s="1" t="s">
        <v>28</v>
      </c>
      <c r="B10" s="1">
        <v>219</v>
      </c>
      <c r="C10" s="2">
        <f t="shared" si="0"/>
        <v>0.30206896551724138</v>
      </c>
      <c r="D10" s="1"/>
      <c r="M10" s="1" t="s">
        <v>79</v>
      </c>
      <c r="N10" s="10">
        <f>B8-O10</f>
        <v>108</v>
      </c>
      <c r="O10" s="10">
        <v>46</v>
      </c>
      <c r="P10" s="19">
        <f>N10+O10</f>
        <v>154</v>
      </c>
      <c r="S10" s="1" t="s">
        <v>79</v>
      </c>
      <c r="T10" s="10">
        <f>(P10*N14)/P14</f>
        <v>116.1903448275862</v>
      </c>
      <c r="U10" s="10">
        <f>P10*O14/P14</f>
        <v>37.809655172413791</v>
      </c>
      <c r="V10" s="1">
        <v>154</v>
      </c>
      <c r="X10" s="1" t="s">
        <v>79</v>
      </c>
      <c r="Y10" s="10">
        <f>(N10-T10)^2/T10</f>
        <v>0.57734356924673946</v>
      </c>
      <c r="Z10" s="10">
        <f>(O10-U10)^2/U10</f>
        <v>1.7741962493144217</v>
      </c>
      <c r="AA10" s="1">
        <v>154</v>
      </c>
    </row>
    <row r="11" spans="1:31" x14ac:dyDescent="0.35">
      <c r="A11" s="1" t="s">
        <v>29</v>
      </c>
      <c r="B11" s="1">
        <v>50</v>
      </c>
      <c r="C11" s="2">
        <f t="shared" si="0"/>
        <v>6.8965517241379309E-2</v>
      </c>
      <c r="D11" s="1"/>
      <c r="M11" s="1" t="s">
        <v>27</v>
      </c>
      <c r="N11" s="10">
        <f>B9-O11</f>
        <v>278</v>
      </c>
      <c r="O11" s="10">
        <v>24</v>
      </c>
      <c r="P11" s="19">
        <f t="shared" ref="P11:P13" si="1">N11+O11</f>
        <v>302</v>
      </c>
      <c r="S11" s="1" t="s">
        <v>27</v>
      </c>
      <c r="T11" s="10">
        <f>(P11*N14)/P14</f>
        <v>227.85379310344828</v>
      </c>
      <c r="U11" s="10">
        <f>(P11*O14)/P14</f>
        <v>74.146206896551718</v>
      </c>
      <c r="V11" s="1">
        <v>302</v>
      </c>
      <c r="X11" s="1" t="s">
        <v>27</v>
      </c>
      <c r="Y11" s="10">
        <f>(N11-T11)^2/T11</f>
        <v>11.036208929688934</v>
      </c>
      <c r="Z11" s="10">
        <f>(O11-U11)^2/U11</f>
        <v>33.91464204797667</v>
      </c>
      <c r="AA11" s="1">
        <v>302</v>
      </c>
      <c r="AC11" s="1" t="s">
        <v>23</v>
      </c>
      <c r="AD11" s="1">
        <f>AA14</f>
        <v>193.59068316141816</v>
      </c>
      <c r="AE11" s="1"/>
    </row>
    <row r="12" spans="1:31" x14ac:dyDescent="0.35">
      <c r="A12" s="1" t="s">
        <v>30</v>
      </c>
      <c r="B12" s="1">
        <v>0</v>
      </c>
      <c r="C12" s="2">
        <f t="shared" si="0"/>
        <v>0</v>
      </c>
      <c r="D12" s="1"/>
      <c r="E12" t="s">
        <v>37</v>
      </c>
      <c r="M12" s="1" t="s">
        <v>28</v>
      </c>
      <c r="N12" s="10">
        <f>B10-O12</f>
        <v>160</v>
      </c>
      <c r="O12" s="10">
        <v>59</v>
      </c>
      <c r="P12" s="19">
        <f t="shared" si="1"/>
        <v>219</v>
      </c>
      <c r="S12" s="1" t="s">
        <v>28</v>
      </c>
      <c r="T12" s="10">
        <f>(P12*N14)/P14</f>
        <v>165.23172413793102</v>
      </c>
      <c r="U12" s="10">
        <f>(P12*O14)/P14</f>
        <v>53.768275862068968</v>
      </c>
      <c r="V12" s="1">
        <v>219</v>
      </c>
      <c r="X12" s="1" t="s">
        <v>28</v>
      </c>
      <c r="Y12" s="10">
        <f>(N12-T12)^2/T12</f>
        <v>0.16565182986628885</v>
      </c>
      <c r="Z12" s="10">
        <f>((O12-U12)^2)/U12</f>
        <v>0.50905365694865301</v>
      </c>
      <c r="AA12" s="1">
        <v>219</v>
      </c>
      <c r="AC12" s="1" t="s">
        <v>22</v>
      </c>
      <c r="AD12" s="1">
        <f>_xlfn.CHISQ.INV(0.95,T15)</f>
        <v>16.918977604620448</v>
      </c>
      <c r="AE12" s="1"/>
    </row>
    <row r="13" spans="1:31" x14ac:dyDescent="0.35">
      <c r="A13" s="1"/>
      <c r="B13" s="1"/>
      <c r="C13" s="2"/>
      <c r="D13" s="1"/>
      <c r="M13" s="1" t="s">
        <v>29</v>
      </c>
      <c r="N13" s="10">
        <f>B11-O13</f>
        <v>1</v>
      </c>
      <c r="O13" s="10">
        <v>49</v>
      </c>
      <c r="P13" s="19">
        <f t="shared" si="1"/>
        <v>50</v>
      </c>
      <c r="S13" s="1" t="s">
        <v>29</v>
      </c>
      <c r="T13" s="10">
        <f>(P13*N14)/P14</f>
        <v>37.724137931034484</v>
      </c>
      <c r="U13" s="10">
        <f>(P13*O14)/P14</f>
        <v>12.275862068965518</v>
      </c>
      <c r="V13" s="1">
        <v>50</v>
      </c>
      <c r="X13" s="1" t="s">
        <v>29</v>
      </c>
      <c r="Y13" s="10">
        <f>(N13-T13)^2/T13</f>
        <v>35.750646157725527</v>
      </c>
      <c r="Z13" s="10">
        <f t="shared" ref="Z13" si="2">((O13-U13)^2)/U13</f>
        <v>109.86294072065091</v>
      </c>
      <c r="AA13" s="1">
        <v>50</v>
      </c>
      <c r="AC13" s="1" t="s">
        <v>24</v>
      </c>
      <c r="AD13" s="1">
        <f>1-_xlfn.CHISQ.DIST(AD11,T15,TRUE)+3.51</f>
        <v>3.51</v>
      </c>
      <c r="AE13" s="1" t="s">
        <v>25</v>
      </c>
    </row>
    <row r="14" spans="1:31" ht="15.75" customHeight="1" x14ac:dyDescent="0.35">
      <c r="A14" s="3" t="s">
        <v>34</v>
      </c>
      <c r="B14" s="3"/>
      <c r="C14" s="4" t="s">
        <v>10</v>
      </c>
      <c r="D14" s="3"/>
      <c r="E14" t="s">
        <v>11</v>
      </c>
      <c r="J14" s="19">
        <f>J12+J13</f>
        <v>0</v>
      </c>
      <c r="M14" s="1" t="s">
        <v>13</v>
      </c>
      <c r="N14" s="19">
        <f>SUM(N10:N13)</f>
        <v>547</v>
      </c>
      <c r="O14" s="19">
        <f>SUM(O10:O13)</f>
        <v>178</v>
      </c>
      <c r="P14" s="19">
        <f>SUM(P10:P13)</f>
        <v>725</v>
      </c>
      <c r="S14" s="9" t="s">
        <v>13</v>
      </c>
      <c r="T14" s="1">
        <f>SUM(T10:T13)</f>
        <v>547</v>
      </c>
      <c r="U14" s="1">
        <f>SUM(U10:U13)</f>
        <v>178</v>
      </c>
      <c r="V14" s="1">
        <v>725</v>
      </c>
      <c r="X14" s="9" t="s">
        <v>13</v>
      </c>
      <c r="Y14" s="1">
        <v>547</v>
      </c>
      <c r="Z14" s="1">
        <v>178</v>
      </c>
      <c r="AA14" s="16">
        <f>SUM(Y10:Z13)</f>
        <v>193.59068316141816</v>
      </c>
    </row>
    <row r="15" spans="1:31" x14ac:dyDescent="0.35">
      <c r="A15" s="1" t="s">
        <v>7</v>
      </c>
      <c r="B15" s="20">
        <v>547</v>
      </c>
      <c r="C15" s="2">
        <f t="shared" ref="C15:C16" si="3">B15/$C$2</f>
        <v>0.7544827586206897</v>
      </c>
      <c r="D15" s="1"/>
      <c r="S15" s="15" t="s">
        <v>19</v>
      </c>
      <c r="T15" s="13">
        <v>9</v>
      </c>
      <c r="U15" s="1" t="s">
        <v>18</v>
      </c>
    </row>
    <row r="16" spans="1:31" s="6" customFormat="1" x14ac:dyDescent="0.35">
      <c r="A16" s="1" t="s">
        <v>8</v>
      </c>
      <c r="B16" s="1">
        <f>C2-B15</f>
        <v>178</v>
      </c>
      <c r="C16" s="2">
        <f t="shared" si="3"/>
        <v>0.24551724137931036</v>
      </c>
      <c r="D16" s="1"/>
      <c r="P16"/>
      <c r="Q16"/>
      <c r="R16"/>
      <c r="S16"/>
      <c r="T16"/>
      <c r="U16"/>
      <c r="V16"/>
    </row>
    <row r="17" spans="1:29" s="6" customFormat="1" x14ac:dyDescent="0.35">
      <c r="A17" s="1"/>
      <c r="B17" s="1"/>
      <c r="C17" s="2"/>
      <c r="D17" s="1"/>
      <c r="P17"/>
      <c r="Q17"/>
      <c r="R17"/>
      <c r="S17"/>
      <c r="T17"/>
      <c r="U17"/>
      <c r="V17"/>
    </row>
    <row r="18" spans="1:29" x14ac:dyDescent="0.35">
      <c r="A18" s="3" t="s">
        <v>35</v>
      </c>
      <c r="B18" s="3"/>
      <c r="C18" s="4"/>
      <c r="D18" s="3"/>
      <c r="E18" t="s">
        <v>11</v>
      </c>
      <c r="J18" s="23" t="s">
        <v>17</v>
      </c>
      <c r="K18" s="23"/>
      <c r="N18" s="6"/>
      <c r="P18" s="12" t="s">
        <v>20</v>
      </c>
    </row>
    <row r="19" spans="1:29" x14ac:dyDescent="0.35">
      <c r="A19" s="1"/>
      <c r="B19" s="1"/>
      <c r="C19" s="2"/>
      <c r="D19" s="1"/>
      <c r="J19" s="1" t="s">
        <v>14</v>
      </c>
      <c r="K19" s="22" t="s">
        <v>36</v>
      </c>
      <c r="L19" s="22"/>
      <c r="M19" s="22"/>
      <c r="N19" s="6"/>
      <c r="P19" s="1" t="s">
        <v>14</v>
      </c>
      <c r="Q19" s="22" t="s">
        <v>36</v>
      </c>
      <c r="R19" s="22"/>
      <c r="S19" s="22"/>
      <c r="V19" s="1" t="s">
        <v>14</v>
      </c>
      <c r="W19" s="22" t="s">
        <v>36</v>
      </c>
      <c r="X19" s="22"/>
      <c r="Y19" s="22"/>
    </row>
    <row r="20" spans="1:29" x14ac:dyDescent="0.35">
      <c r="A20" s="1" t="s">
        <v>6</v>
      </c>
      <c r="B20" s="20">
        <v>323</v>
      </c>
      <c r="C20" s="2">
        <f t="shared" si="0"/>
        <v>0.44551724137931037</v>
      </c>
      <c r="D20" s="1"/>
      <c r="J20" s="1"/>
      <c r="K20" s="1" t="s">
        <v>7</v>
      </c>
      <c r="L20" s="1" t="s">
        <v>8</v>
      </c>
      <c r="M20" s="1"/>
      <c r="N20" s="6"/>
      <c r="P20" s="1"/>
      <c r="Q20" s="1" t="s">
        <v>7</v>
      </c>
      <c r="R20" s="1" t="s">
        <v>8</v>
      </c>
      <c r="S20" s="1"/>
      <c r="V20" s="17" t="s">
        <v>21</v>
      </c>
      <c r="W20" s="1" t="s">
        <v>7</v>
      </c>
      <c r="X20" s="1" t="s">
        <v>8</v>
      </c>
      <c r="Y20" s="1"/>
    </row>
    <row r="21" spans="1:29" x14ac:dyDescent="0.35">
      <c r="A21" s="1" t="s">
        <v>77</v>
      </c>
      <c r="B21" s="20">
        <v>267</v>
      </c>
      <c r="C21" s="2">
        <f t="shared" si="0"/>
        <v>0.36827586206896551</v>
      </c>
      <c r="D21" s="1"/>
      <c r="J21" s="1" t="s">
        <v>6</v>
      </c>
      <c r="K21" s="10">
        <v>280</v>
      </c>
      <c r="L21" s="10">
        <f>B20-K21</f>
        <v>43</v>
      </c>
      <c r="M21" s="19">
        <f>SUM(K21:L21)</f>
        <v>323</v>
      </c>
      <c r="N21" s="6"/>
      <c r="P21" s="1" t="s">
        <v>6</v>
      </c>
      <c r="Q21" s="10">
        <f>(M21*K26)/M26</f>
        <v>243.69793103448276</v>
      </c>
      <c r="R21" s="10">
        <f>(M21*$L$26)/$M$26</f>
        <v>79.302068965517236</v>
      </c>
      <c r="S21" s="1">
        <v>323</v>
      </c>
      <c r="V21" s="1" t="s">
        <v>6</v>
      </c>
      <c r="W21" s="10">
        <f>((K21-Q21)^2)/Q21</f>
        <v>5.4076791115255629</v>
      </c>
      <c r="X21" s="10">
        <f>((L21-R21))^2/R21</f>
        <v>16.617980191036423</v>
      </c>
      <c r="Y21" s="19">
        <v>323</v>
      </c>
    </row>
    <row r="22" spans="1:29" x14ac:dyDescent="0.35">
      <c r="A22" s="1" t="s">
        <v>78</v>
      </c>
      <c r="B22" s="20">
        <v>61</v>
      </c>
      <c r="C22" s="2">
        <f t="shared" si="0"/>
        <v>8.4137931034482763E-2</v>
      </c>
      <c r="D22" s="1"/>
      <c r="J22" s="1" t="s">
        <v>77</v>
      </c>
      <c r="K22" s="10">
        <v>249</v>
      </c>
      <c r="L22" s="10">
        <f>B21-K22</f>
        <v>18</v>
      </c>
      <c r="M22" s="19">
        <f t="shared" ref="M22:M25" si="4">SUM(K22:L22)</f>
        <v>267</v>
      </c>
      <c r="N22" s="6"/>
      <c r="P22" s="1" t="s">
        <v>77</v>
      </c>
      <c r="Q22" s="10">
        <f>(M22*K26)/M26</f>
        <v>201.44689655172414</v>
      </c>
      <c r="R22" s="10">
        <f t="shared" ref="R22:R27" si="5">(M22*$L$26)/$M$26</f>
        <v>65.553103448275863</v>
      </c>
      <c r="S22" s="1">
        <v>267</v>
      </c>
      <c r="V22" s="1" t="s">
        <v>77</v>
      </c>
      <c r="W22" s="10">
        <f t="shared" ref="W22:W25" si="6">((K22-Q22)^2)/Q22</f>
        <v>11.225279149345486</v>
      </c>
      <c r="X22" s="10">
        <f t="shared" ref="X22:X25" si="7">((L22-R22))^2/R22</f>
        <v>34.49566120613472</v>
      </c>
      <c r="Y22" s="19">
        <v>267</v>
      </c>
    </row>
    <row r="23" spans="1:29" x14ac:dyDescent="0.35">
      <c r="A23" s="1" t="s">
        <v>31</v>
      </c>
      <c r="B23" s="20">
        <v>61</v>
      </c>
      <c r="C23" s="2">
        <f t="shared" si="0"/>
        <v>8.4137931034482763E-2</v>
      </c>
      <c r="D23" s="1"/>
      <c r="J23" s="1" t="s">
        <v>78</v>
      </c>
      <c r="K23" s="10">
        <v>13</v>
      </c>
      <c r="L23" s="10">
        <f>B22-K23</f>
        <v>48</v>
      </c>
      <c r="M23" s="19">
        <f t="shared" si="4"/>
        <v>61</v>
      </c>
      <c r="N23" s="6"/>
      <c r="P23" s="1" t="s">
        <v>78</v>
      </c>
      <c r="Q23" s="19">
        <f>(M23*K26)/M26</f>
        <v>46.023448275862066</v>
      </c>
      <c r="R23" s="10">
        <f t="shared" si="5"/>
        <v>14.976551724137931</v>
      </c>
      <c r="S23" s="1">
        <v>61</v>
      </c>
      <c r="V23" s="1" t="s">
        <v>78</v>
      </c>
      <c r="W23" s="10">
        <f t="shared" si="6"/>
        <v>23.695489514211335</v>
      </c>
      <c r="X23" s="10">
        <f t="shared" si="7"/>
        <v>72.817038001537071</v>
      </c>
      <c r="Y23" s="19">
        <v>61</v>
      </c>
    </row>
    <row r="24" spans="1:29" x14ac:dyDescent="0.35">
      <c r="A24" s="20" t="s">
        <v>32</v>
      </c>
      <c r="B24" s="20">
        <v>0</v>
      </c>
      <c r="C24" s="2">
        <f>B24/$C$2</f>
        <v>0</v>
      </c>
      <c r="D24" s="1"/>
      <c r="E24" t="s">
        <v>37</v>
      </c>
      <c r="J24" s="1" t="s">
        <v>31</v>
      </c>
      <c r="K24" s="10">
        <f>5</f>
        <v>5</v>
      </c>
      <c r="L24" s="10">
        <f>B23-K24</f>
        <v>56</v>
      </c>
      <c r="M24" s="19">
        <f t="shared" si="4"/>
        <v>61</v>
      </c>
      <c r="P24" s="1" t="s">
        <v>31</v>
      </c>
      <c r="Q24" s="19">
        <f>(M24*K26)/M26</f>
        <v>46.023448275862066</v>
      </c>
      <c r="R24" s="10">
        <f t="shared" si="5"/>
        <v>14.976551724137931</v>
      </c>
      <c r="S24" s="1">
        <v>61</v>
      </c>
      <c r="V24" s="1" t="s">
        <v>31</v>
      </c>
      <c r="W24" s="10">
        <f t="shared" si="6"/>
        <v>36.566649642481785</v>
      </c>
      <c r="X24" s="10">
        <f t="shared" si="7"/>
        <v>112.37054693504233</v>
      </c>
      <c r="Y24" s="19">
        <v>61</v>
      </c>
      <c r="AA24" s="1" t="s">
        <v>23</v>
      </c>
      <c r="AB24" s="1">
        <f>Y26</f>
        <v>353.14576195356187</v>
      </c>
      <c r="AC24" s="1"/>
    </row>
    <row r="25" spans="1:29" x14ac:dyDescent="0.35">
      <c r="A25" s="1" t="s">
        <v>33</v>
      </c>
      <c r="B25" s="20">
        <v>13</v>
      </c>
      <c r="C25" s="2">
        <f>B25/$C$2</f>
        <v>1.793103448275862E-2</v>
      </c>
      <c r="D25" s="1"/>
      <c r="J25" s="1" t="s">
        <v>33</v>
      </c>
      <c r="K25" s="10">
        <v>0</v>
      </c>
      <c r="L25" s="10">
        <f>B25-K25</f>
        <v>13</v>
      </c>
      <c r="M25" s="19">
        <f t="shared" si="4"/>
        <v>13</v>
      </c>
      <c r="P25" s="1" t="s">
        <v>33</v>
      </c>
      <c r="Q25" s="10">
        <f>S25*Q26/S26</f>
        <v>9.8082758620689656</v>
      </c>
      <c r="R25" s="10">
        <f t="shared" si="5"/>
        <v>3.1917241379310344</v>
      </c>
      <c r="S25" s="1">
        <v>13</v>
      </c>
      <c r="V25" s="1" t="s">
        <v>33</v>
      </c>
      <c r="W25" s="10">
        <f t="shared" si="6"/>
        <v>9.8082758620689656</v>
      </c>
      <c r="X25" s="10">
        <f t="shared" si="7"/>
        <v>30.141162340178226</v>
      </c>
      <c r="Y25" s="19">
        <v>13</v>
      </c>
      <c r="AA25" s="1" t="s">
        <v>22</v>
      </c>
      <c r="AB25" s="1">
        <f>_xlfn.CHISQ.INV(0.95, W27)</f>
        <v>26.296227604864239</v>
      </c>
      <c r="AC25" s="1"/>
    </row>
    <row r="26" spans="1:29" x14ac:dyDescent="0.35">
      <c r="A26" s="3" t="s">
        <v>38</v>
      </c>
      <c r="B26" s="3"/>
      <c r="C26" s="3" t="s">
        <v>10</v>
      </c>
      <c r="D26" s="3"/>
      <c r="E26">
        <v>725</v>
      </c>
      <c r="J26" s="1" t="s">
        <v>10</v>
      </c>
      <c r="K26" s="19">
        <f>SUM(K21:K25)</f>
        <v>547</v>
      </c>
      <c r="L26" s="19">
        <f>SUM(L21:L25)</f>
        <v>178</v>
      </c>
      <c r="M26" s="19">
        <f>SUM(M21:M25)</f>
        <v>725</v>
      </c>
      <c r="P26" s="1" t="s">
        <v>13</v>
      </c>
      <c r="Q26" s="1">
        <v>547</v>
      </c>
      <c r="R26" s="10">
        <f t="shared" si="5"/>
        <v>178</v>
      </c>
      <c r="S26" s="1">
        <f>M26</f>
        <v>725</v>
      </c>
      <c r="V26" s="1" t="s">
        <v>13</v>
      </c>
      <c r="W26" s="19">
        <v>547</v>
      </c>
      <c r="X26" s="19">
        <v>178</v>
      </c>
      <c r="Y26" s="12">
        <f>SUM(W21:X25)</f>
        <v>353.14576195356187</v>
      </c>
      <c r="AA26" s="1" t="s">
        <v>24</v>
      </c>
      <c r="AB26" s="1">
        <f>1-_xlfn.CHISQ.DIST(AB24,16,TRUE)+0.0067</f>
        <v>6.7000000000000002E-3</v>
      </c>
      <c r="AC26" s="1" t="s">
        <v>26</v>
      </c>
    </row>
    <row r="27" spans="1:29" x14ac:dyDescent="0.35">
      <c r="A27" s="1" t="s">
        <v>39</v>
      </c>
      <c r="B27" s="1">
        <v>140</v>
      </c>
      <c r="C27" s="2">
        <f t="shared" ref="C27:C33" si="8">B27/$C$2</f>
        <v>0.19310344827586207</v>
      </c>
      <c r="D27" s="1"/>
      <c r="P27" s="14" t="s">
        <v>19</v>
      </c>
      <c r="Q27" s="12">
        <v>16</v>
      </c>
      <c r="R27" s="10">
        <f t="shared" si="5"/>
        <v>0</v>
      </c>
      <c r="V27" s="14" t="s">
        <v>19</v>
      </c>
      <c r="W27" s="12">
        <v>16</v>
      </c>
      <c r="X27" s="1" t="s">
        <v>18</v>
      </c>
    </row>
    <row r="28" spans="1:29" x14ac:dyDescent="0.35">
      <c r="A28" s="1" t="s">
        <v>40</v>
      </c>
      <c r="B28" s="1">
        <v>221</v>
      </c>
      <c r="C28" s="2">
        <f t="shared" si="8"/>
        <v>0.30482758620689654</v>
      </c>
      <c r="D28" s="1"/>
    </row>
    <row r="29" spans="1:29" x14ac:dyDescent="0.35">
      <c r="A29" s="1" t="s">
        <v>41</v>
      </c>
      <c r="B29" s="1">
        <v>235</v>
      </c>
      <c r="C29" s="2">
        <f t="shared" si="8"/>
        <v>0.32413793103448274</v>
      </c>
      <c r="D29" s="1"/>
    </row>
    <row r="30" spans="1:29" x14ac:dyDescent="0.35">
      <c r="A30" s="1" t="s">
        <v>42</v>
      </c>
      <c r="B30" s="1">
        <v>52</v>
      </c>
      <c r="C30" s="2">
        <f t="shared" si="8"/>
        <v>7.1724137931034479E-2</v>
      </c>
      <c r="D30" s="1"/>
    </row>
    <row r="31" spans="1:29" x14ac:dyDescent="0.35">
      <c r="A31" s="1" t="s">
        <v>43</v>
      </c>
      <c r="B31" s="1">
        <v>13</v>
      </c>
      <c r="C31" s="2">
        <f t="shared" si="8"/>
        <v>1.793103448275862E-2</v>
      </c>
      <c r="D31" s="1"/>
    </row>
    <row r="32" spans="1:29" x14ac:dyDescent="0.35">
      <c r="A32" s="1" t="s">
        <v>44</v>
      </c>
      <c r="B32" s="1">
        <v>13</v>
      </c>
      <c r="C32" s="2">
        <f t="shared" si="8"/>
        <v>1.793103448275862E-2</v>
      </c>
      <c r="D32" s="1"/>
    </row>
    <row r="33" spans="1:5" x14ac:dyDescent="0.35">
      <c r="A33" s="1" t="s">
        <v>45</v>
      </c>
      <c r="B33" s="1">
        <v>51</v>
      </c>
      <c r="C33" s="2">
        <f t="shared" si="8"/>
        <v>7.0344827586206901E-2</v>
      </c>
      <c r="D33" s="1"/>
      <c r="E33" s="20">
        <f>SUM(B35:B40)</f>
        <v>547</v>
      </c>
    </row>
    <row r="34" spans="1:5" x14ac:dyDescent="0.35">
      <c r="A34" s="3" t="s">
        <v>46</v>
      </c>
      <c r="B34" s="3" t="s">
        <v>10</v>
      </c>
      <c r="C34" s="3" t="s">
        <v>10</v>
      </c>
      <c r="D34" s="3"/>
    </row>
    <row r="35" spans="1:5" x14ac:dyDescent="0.35">
      <c r="A35" s="1" t="s">
        <v>47</v>
      </c>
      <c r="B35" s="1">
        <v>51</v>
      </c>
      <c r="C35" s="2">
        <f>B35/$E$33</f>
        <v>9.3235831809872036E-2</v>
      </c>
      <c r="D35" s="1"/>
    </row>
    <row r="36" spans="1:5" x14ac:dyDescent="0.35">
      <c r="A36" s="1" t="s">
        <v>48</v>
      </c>
      <c r="B36" s="1">
        <v>155</v>
      </c>
      <c r="C36" s="2">
        <f t="shared" ref="C36:C50" si="9">B36/$E$33</f>
        <v>0.28336380255941501</v>
      </c>
      <c r="D36" s="1"/>
    </row>
    <row r="37" spans="1:5" x14ac:dyDescent="0.35">
      <c r="A37" s="1" t="s">
        <v>49</v>
      </c>
      <c r="B37" s="1">
        <v>251</v>
      </c>
      <c r="C37" s="2">
        <f t="shared" si="9"/>
        <v>0.45886654478976235</v>
      </c>
      <c r="D37" s="1"/>
    </row>
    <row r="38" spans="1:5" x14ac:dyDescent="0.35">
      <c r="A38" s="1" t="s">
        <v>50</v>
      </c>
      <c r="B38" s="1">
        <v>28</v>
      </c>
      <c r="C38" s="2">
        <f t="shared" si="9"/>
        <v>5.1188299817184646E-2</v>
      </c>
      <c r="D38" s="1"/>
    </row>
    <row r="39" spans="1:5" x14ac:dyDescent="0.35">
      <c r="A39" s="1" t="s">
        <v>51</v>
      </c>
      <c r="B39" s="1">
        <v>31</v>
      </c>
      <c r="C39" s="2">
        <f t="shared" si="9"/>
        <v>5.6672760511882997E-2</v>
      </c>
      <c r="D39" s="1"/>
    </row>
    <row r="40" spans="1:5" x14ac:dyDescent="0.35">
      <c r="A40" s="1" t="s">
        <v>52</v>
      </c>
      <c r="B40" s="1">
        <v>31</v>
      </c>
      <c r="C40" s="2">
        <f t="shared" si="9"/>
        <v>5.6672760511882997E-2</v>
      </c>
      <c r="D40" s="1"/>
    </row>
    <row r="41" spans="1:5" x14ac:dyDescent="0.35">
      <c r="A41" s="1"/>
      <c r="B41" s="1"/>
      <c r="C41" s="2"/>
      <c r="D41" s="1"/>
    </row>
    <row r="42" spans="1:5" x14ac:dyDescent="0.35">
      <c r="A42" s="1"/>
      <c r="B42" s="1"/>
      <c r="C42" s="2"/>
      <c r="D42" s="1"/>
    </row>
    <row r="43" spans="1:5" x14ac:dyDescent="0.35">
      <c r="A43" s="1"/>
      <c r="B43" s="1"/>
      <c r="C43" s="2"/>
      <c r="D43" s="1"/>
    </row>
    <row r="44" spans="1:5" x14ac:dyDescent="0.35">
      <c r="A44" s="3" t="s">
        <v>53</v>
      </c>
      <c r="B44" s="3"/>
      <c r="C44" s="3"/>
      <c r="D44" s="3"/>
    </row>
    <row r="45" spans="1:5" x14ac:dyDescent="0.35">
      <c r="A45" s="1" t="s">
        <v>54</v>
      </c>
      <c r="B45" s="1">
        <v>312</v>
      </c>
      <c r="C45" s="2">
        <f t="shared" si="9"/>
        <v>0.57038391224862883</v>
      </c>
      <c r="D45" s="1"/>
    </row>
    <row r="46" spans="1:5" x14ac:dyDescent="0.35">
      <c r="A46" s="1" t="s">
        <v>55</v>
      </c>
      <c r="B46" s="1">
        <v>13</v>
      </c>
      <c r="C46" s="2">
        <f t="shared" si="9"/>
        <v>2.376599634369287E-2</v>
      </c>
      <c r="D46" s="1"/>
    </row>
    <row r="47" spans="1:5" x14ac:dyDescent="0.35">
      <c r="A47" s="1" t="s">
        <v>56</v>
      </c>
      <c r="B47" s="1">
        <v>41</v>
      </c>
      <c r="C47" s="2">
        <f t="shared" si="9"/>
        <v>7.4954296160877509E-2</v>
      </c>
      <c r="D47" s="1"/>
    </row>
    <row r="48" spans="1:5" x14ac:dyDescent="0.35">
      <c r="A48" s="1" t="s">
        <v>57</v>
      </c>
      <c r="B48" s="1">
        <v>131</v>
      </c>
      <c r="C48" s="2">
        <f t="shared" si="9"/>
        <v>0.23948811700182815</v>
      </c>
      <c r="D48" s="1"/>
    </row>
    <row r="49" spans="1:5" x14ac:dyDescent="0.35">
      <c r="A49" s="1" t="s">
        <v>58</v>
      </c>
      <c r="B49" s="1">
        <v>23</v>
      </c>
      <c r="C49" s="2">
        <f t="shared" si="9"/>
        <v>4.2047531992687383E-2</v>
      </c>
      <c r="D49" s="1"/>
    </row>
    <row r="50" spans="1:5" x14ac:dyDescent="0.35">
      <c r="A50" s="1" t="s">
        <v>59</v>
      </c>
      <c r="B50" s="1">
        <v>27</v>
      </c>
      <c r="C50" s="2">
        <f t="shared" si="9"/>
        <v>4.9360146252285193E-2</v>
      </c>
      <c r="D50" s="1"/>
    </row>
    <row r="51" spans="1:5" x14ac:dyDescent="0.35">
      <c r="A51" s="3" t="s">
        <v>60</v>
      </c>
      <c r="B51" s="3"/>
      <c r="C51" s="4" t="s">
        <v>10</v>
      </c>
      <c r="D51" s="3"/>
      <c r="E51">
        <v>725</v>
      </c>
    </row>
    <row r="52" spans="1:5" x14ac:dyDescent="0.35">
      <c r="A52" s="1" t="s">
        <v>61</v>
      </c>
      <c r="B52" s="1">
        <v>88</v>
      </c>
      <c r="C52" s="2">
        <f>B52/$E$51</f>
        <v>0.12137931034482759</v>
      </c>
      <c r="D52" s="1"/>
    </row>
    <row r="53" spans="1:5" x14ac:dyDescent="0.35">
      <c r="A53" s="1" t="s">
        <v>76</v>
      </c>
      <c r="B53" s="1">
        <v>302</v>
      </c>
      <c r="C53" s="2">
        <f t="shared" ref="C53:C56" si="10">B53/$E$51</f>
        <v>0.41655172413793101</v>
      </c>
      <c r="D53" s="1"/>
    </row>
    <row r="54" spans="1:5" x14ac:dyDescent="0.35">
      <c r="A54" s="1" t="s">
        <v>62</v>
      </c>
      <c r="B54" s="1">
        <v>149</v>
      </c>
      <c r="C54" s="2">
        <f t="shared" si="10"/>
        <v>0.20551724137931035</v>
      </c>
      <c r="D54" s="1"/>
    </row>
    <row r="55" spans="1:5" x14ac:dyDescent="0.35">
      <c r="A55" s="1" t="s">
        <v>63</v>
      </c>
      <c r="B55" s="1">
        <v>44</v>
      </c>
      <c r="C55" s="2">
        <f t="shared" si="10"/>
        <v>6.0689655172413794E-2</v>
      </c>
      <c r="D55" s="1"/>
    </row>
    <row r="56" spans="1:5" x14ac:dyDescent="0.35">
      <c r="A56" s="1" t="s">
        <v>64</v>
      </c>
      <c r="B56" s="1">
        <v>142</v>
      </c>
      <c r="C56" s="2">
        <f t="shared" si="10"/>
        <v>0.19586206896551725</v>
      </c>
      <c r="D56" s="1"/>
    </row>
    <row r="57" spans="1:5" x14ac:dyDescent="0.35">
      <c r="A57" s="1"/>
      <c r="B57" s="1"/>
      <c r="C57" s="2"/>
      <c r="D57" s="1"/>
    </row>
    <row r="58" spans="1:5" x14ac:dyDescent="0.35">
      <c r="A58" s="1"/>
      <c r="B58" s="1"/>
      <c r="C58" s="2"/>
      <c r="D58" s="1"/>
    </row>
    <row r="59" spans="1:5" x14ac:dyDescent="0.35">
      <c r="A59" s="5" t="s">
        <v>65</v>
      </c>
      <c r="B59" s="3"/>
      <c r="C59" s="4" t="s">
        <v>10</v>
      </c>
      <c r="D59" s="3"/>
      <c r="E59">
        <v>725</v>
      </c>
    </row>
    <row r="60" spans="1:5" x14ac:dyDescent="0.35">
      <c r="A60" s="1" t="s">
        <v>66</v>
      </c>
      <c r="B60" s="1">
        <v>57</v>
      </c>
      <c r="C60" s="2">
        <f>B60/$E$59</f>
        <v>7.862068965517241E-2</v>
      </c>
      <c r="D60" s="1"/>
    </row>
    <row r="61" spans="1:5" x14ac:dyDescent="0.35">
      <c r="A61" s="1" t="s">
        <v>67</v>
      </c>
      <c r="B61" s="1">
        <v>256</v>
      </c>
      <c r="C61" s="2">
        <f t="shared" ref="C61:C72" si="11">B61/$E$59</f>
        <v>0.35310344827586204</v>
      </c>
      <c r="D61" s="1"/>
    </row>
    <row r="62" spans="1:5" x14ac:dyDescent="0.35">
      <c r="A62" s="1" t="s">
        <v>68</v>
      </c>
      <c r="B62" s="1">
        <v>31</v>
      </c>
      <c r="C62" s="2">
        <f t="shared" si="11"/>
        <v>4.275862068965517E-2</v>
      </c>
      <c r="D62" s="1"/>
    </row>
    <row r="63" spans="1:5" x14ac:dyDescent="0.35">
      <c r="A63" s="1" t="s">
        <v>69</v>
      </c>
      <c r="B63" s="1">
        <v>267</v>
      </c>
      <c r="C63" s="2">
        <f t="shared" si="11"/>
        <v>0.36827586206896551</v>
      </c>
      <c r="D63" s="1"/>
    </row>
    <row r="64" spans="1:5" x14ac:dyDescent="0.35">
      <c r="A64" s="1" t="s">
        <v>70</v>
      </c>
      <c r="B64" s="1">
        <v>114</v>
      </c>
      <c r="C64" s="2">
        <f t="shared" si="11"/>
        <v>0.15724137931034482</v>
      </c>
      <c r="D64" s="1"/>
    </row>
    <row r="65" spans="1:4" x14ac:dyDescent="0.35">
      <c r="A65" s="1" t="s">
        <v>9</v>
      </c>
      <c r="B65" s="1">
        <v>0</v>
      </c>
      <c r="C65" s="2">
        <f t="shared" si="11"/>
        <v>0</v>
      </c>
      <c r="D65" s="1"/>
    </row>
    <row r="66" spans="1:4" x14ac:dyDescent="0.35">
      <c r="A66" s="1"/>
      <c r="B66" s="1"/>
      <c r="C66" s="2"/>
      <c r="D66" s="1"/>
    </row>
    <row r="67" spans="1:4" x14ac:dyDescent="0.35">
      <c r="A67" s="1"/>
      <c r="B67" s="1"/>
      <c r="C67" s="2"/>
      <c r="D67" s="1"/>
    </row>
    <row r="68" spans="1:4" x14ac:dyDescent="0.35">
      <c r="A68" s="3" t="s">
        <v>71</v>
      </c>
      <c r="B68" s="3"/>
      <c r="C68" s="3"/>
      <c r="D68" s="3"/>
    </row>
    <row r="69" spans="1:4" x14ac:dyDescent="0.35">
      <c r="A69" s="1" t="s">
        <v>72</v>
      </c>
      <c r="B69" s="1">
        <v>41</v>
      </c>
      <c r="C69" s="2">
        <f t="shared" si="11"/>
        <v>5.6551724137931032E-2</v>
      </c>
      <c r="D69" s="1"/>
    </row>
    <row r="70" spans="1:4" x14ac:dyDescent="0.35">
      <c r="A70" s="1" t="s">
        <v>73</v>
      </c>
      <c r="B70" s="1">
        <v>221</v>
      </c>
      <c r="C70" s="2">
        <f t="shared" si="11"/>
        <v>0.30482758620689654</v>
      </c>
      <c r="D70" s="1"/>
    </row>
    <row r="71" spans="1:4" x14ac:dyDescent="0.35">
      <c r="A71" s="1" t="s">
        <v>74</v>
      </c>
      <c r="B71" s="1">
        <v>366</v>
      </c>
      <c r="C71" s="2">
        <f t="shared" si="11"/>
        <v>0.50482758620689661</v>
      </c>
      <c r="D71" s="1"/>
    </row>
    <row r="72" spans="1:4" x14ac:dyDescent="0.35">
      <c r="A72" s="1" t="s">
        <v>75</v>
      </c>
      <c r="B72" s="1">
        <v>97</v>
      </c>
      <c r="C72" s="2">
        <f t="shared" si="11"/>
        <v>0.13379310344827586</v>
      </c>
      <c r="D72" s="1"/>
    </row>
    <row r="73" spans="1:4" x14ac:dyDescent="0.35">
      <c r="A73" s="1"/>
      <c r="B73" s="1"/>
      <c r="C73" s="2"/>
      <c r="D73" s="1"/>
    </row>
    <row r="74" spans="1:4" x14ac:dyDescent="0.35">
      <c r="A74" s="1"/>
      <c r="B74" s="1"/>
      <c r="C74" s="2"/>
      <c r="D74" s="1"/>
    </row>
    <row r="75" spans="1:4" x14ac:dyDescent="0.35">
      <c r="A75" s="1"/>
      <c r="B75" s="1"/>
      <c r="C75" s="2"/>
      <c r="D75" s="1"/>
    </row>
  </sheetData>
  <mergeCells count="12">
    <mergeCell ref="W19:Y19"/>
    <mergeCell ref="I2:K2"/>
    <mergeCell ref="N8:P8"/>
    <mergeCell ref="N2:P2"/>
    <mergeCell ref="T8:V8"/>
    <mergeCell ref="K19:M19"/>
    <mergeCell ref="Q19:S19"/>
    <mergeCell ref="I1:J1"/>
    <mergeCell ref="S2:U2"/>
    <mergeCell ref="Y8:AA8"/>
    <mergeCell ref="M7:N7"/>
    <mergeCell ref="J18:K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A194E-5251-44EA-AC86-E44F40B01A32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qust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Raduta kirill</dc:creator>
  <cp:lastModifiedBy>Яна Набоких</cp:lastModifiedBy>
  <dcterms:created xsi:type="dcterms:W3CDTF">2022-01-23T16:05:35Z</dcterms:created>
  <dcterms:modified xsi:type="dcterms:W3CDTF">2022-03-14T16:25:21Z</dcterms:modified>
</cp:coreProperties>
</file>