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hosn\OneDrive\Desktop\"/>
    </mc:Choice>
  </mc:AlternateContent>
  <xr:revisionPtr revIDLastSave="0" documentId="13_ncr:1_{F70CC912-1BD6-4805-81DF-9F5C9238B37F}" xr6:coauthVersionLast="46" xr6:coauthVersionMax="46" xr10:uidLastSave="{00000000-0000-0000-0000-000000000000}"/>
  <bookViews>
    <workbookView xWindow="-120" yWindow="-120" windowWidth="29040" windowHeight="18240" activeTab="3" xr2:uid="{B68F1A69-CFB4-45D0-9E0E-498298E69965}"/>
  </bookViews>
  <sheets>
    <sheet name="segmentace" sheetId="3" r:id="rId1"/>
    <sheet name="ukazatele" sheetId="6" r:id="rId2"/>
    <sheet name="ukazatele tisk " sheetId="7" r:id="rId3"/>
    <sheet name="vývoj portfolia 2020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7" l="1"/>
  <c r="B32" i="7"/>
  <c r="B33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V13" i="8"/>
  <c r="E21" i="8"/>
  <c r="E20" i="8"/>
  <c r="E17" i="8"/>
  <c r="E16" i="8"/>
  <c r="S15" i="8"/>
  <c r="M30" i="8"/>
  <c r="B14" i="8"/>
  <c r="D12" i="6"/>
  <c r="M27" i="6"/>
  <c r="M42" i="6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32" i="7"/>
  <c r="C57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32" i="7"/>
  <c r="K13" i="6"/>
  <c r="I29" i="6" s="1"/>
  <c r="L45" i="6"/>
  <c r="K45" i="6"/>
  <c r="J45" i="6"/>
  <c r="G45" i="6"/>
  <c r="E45" i="6"/>
  <c r="D45" i="6"/>
  <c r="C45" i="6"/>
  <c r="L44" i="6"/>
  <c r="K44" i="6"/>
  <c r="J44" i="6"/>
  <c r="G44" i="6"/>
  <c r="E44" i="6"/>
  <c r="D44" i="6"/>
  <c r="C44" i="6"/>
  <c r="L43" i="6"/>
  <c r="J73" i="6" s="1"/>
  <c r="K43" i="6"/>
  <c r="J43" i="6"/>
  <c r="G43" i="6"/>
  <c r="E43" i="6"/>
  <c r="D43" i="6"/>
  <c r="C43" i="6"/>
  <c r="L42" i="6"/>
  <c r="K42" i="6"/>
  <c r="J42" i="6"/>
  <c r="I42" i="6"/>
  <c r="H72" i="6" s="1"/>
  <c r="G42" i="6"/>
  <c r="E42" i="6"/>
  <c r="D42" i="6"/>
  <c r="C42" i="6"/>
  <c r="L41" i="6"/>
  <c r="K41" i="6"/>
  <c r="J41" i="6"/>
  <c r="I41" i="6"/>
  <c r="G41" i="6"/>
  <c r="E41" i="6"/>
  <c r="M41" i="6" s="1"/>
  <c r="D41" i="6"/>
  <c r="C41" i="6"/>
  <c r="C71" i="6" s="1"/>
  <c r="L40" i="6"/>
  <c r="K40" i="6"/>
  <c r="J40" i="6"/>
  <c r="G40" i="6"/>
  <c r="E40" i="6"/>
  <c r="D40" i="6"/>
  <c r="C40" i="6"/>
  <c r="L39" i="6"/>
  <c r="K39" i="6"/>
  <c r="I69" i="6" s="1"/>
  <c r="J39" i="6"/>
  <c r="G39" i="6"/>
  <c r="F69" i="6" s="1"/>
  <c r="E39" i="6"/>
  <c r="D39" i="6"/>
  <c r="C39" i="6"/>
  <c r="L38" i="6"/>
  <c r="K38" i="6"/>
  <c r="J38" i="6"/>
  <c r="G38" i="6"/>
  <c r="F68" i="6" s="1"/>
  <c r="E38" i="6"/>
  <c r="D38" i="6"/>
  <c r="C38" i="6"/>
  <c r="L37" i="6"/>
  <c r="K37" i="6"/>
  <c r="J37" i="6"/>
  <c r="I67" i="6" s="1"/>
  <c r="G37" i="6"/>
  <c r="E37" i="6"/>
  <c r="D37" i="6"/>
  <c r="C67" i="6" s="1"/>
  <c r="C37" i="6"/>
  <c r="L36" i="6"/>
  <c r="K36" i="6"/>
  <c r="J36" i="6"/>
  <c r="I36" i="6"/>
  <c r="G36" i="6"/>
  <c r="E36" i="6"/>
  <c r="D36" i="6"/>
  <c r="C36" i="6"/>
  <c r="L35" i="6"/>
  <c r="K35" i="6"/>
  <c r="J35" i="6"/>
  <c r="I35" i="6"/>
  <c r="G35" i="6"/>
  <c r="E35" i="6"/>
  <c r="D35" i="6"/>
  <c r="C35" i="6"/>
  <c r="L34" i="6"/>
  <c r="K34" i="6"/>
  <c r="J34" i="6"/>
  <c r="G34" i="6"/>
  <c r="F64" i="6" s="1"/>
  <c r="E34" i="6"/>
  <c r="D34" i="6"/>
  <c r="C34" i="6"/>
  <c r="L33" i="6"/>
  <c r="K33" i="6"/>
  <c r="J33" i="6"/>
  <c r="I63" i="6" s="1"/>
  <c r="G33" i="6"/>
  <c r="E63" i="6" s="1"/>
  <c r="E33" i="6"/>
  <c r="D33" i="6"/>
  <c r="C33" i="6"/>
  <c r="L32" i="6"/>
  <c r="K32" i="6"/>
  <c r="J32" i="6"/>
  <c r="I32" i="6"/>
  <c r="G32" i="6"/>
  <c r="E32" i="6"/>
  <c r="D32" i="6"/>
  <c r="C32" i="6"/>
  <c r="C62" i="6" s="1"/>
  <c r="L31" i="6"/>
  <c r="J61" i="6" s="1"/>
  <c r="K31" i="6"/>
  <c r="J31" i="6"/>
  <c r="I61" i="6" s="1"/>
  <c r="G31" i="6"/>
  <c r="E31" i="6"/>
  <c r="D31" i="6"/>
  <c r="C31" i="6"/>
  <c r="L30" i="6"/>
  <c r="K30" i="6"/>
  <c r="J30" i="6"/>
  <c r="G30" i="6"/>
  <c r="F60" i="6" s="1"/>
  <c r="F30" i="6"/>
  <c r="E30" i="6"/>
  <c r="D30" i="6"/>
  <c r="C30" i="6"/>
  <c r="E60" i="6" s="1"/>
  <c r="L29" i="6"/>
  <c r="K29" i="6"/>
  <c r="J29" i="6"/>
  <c r="I59" i="6" s="1"/>
  <c r="G29" i="6"/>
  <c r="E29" i="6"/>
  <c r="D29" i="6"/>
  <c r="C29" i="6"/>
  <c r="L28" i="6"/>
  <c r="K28" i="6"/>
  <c r="J28" i="6"/>
  <c r="I58" i="6" s="1"/>
  <c r="G28" i="6"/>
  <c r="F58" i="6" s="1"/>
  <c r="E28" i="6"/>
  <c r="D28" i="6"/>
  <c r="C28" i="6"/>
  <c r="C58" i="6" s="1"/>
  <c r="L27" i="6"/>
  <c r="K27" i="6"/>
  <c r="J27" i="6"/>
  <c r="G27" i="6"/>
  <c r="E27" i="6"/>
  <c r="D27" i="6"/>
  <c r="C27" i="6"/>
  <c r="L26" i="6"/>
  <c r="K26" i="6"/>
  <c r="J26" i="6"/>
  <c r="I26" i="6"/>
  <c r="G26" i="6"/>
  <c r="E26" i="6"/>
  <c r="D26" i="6"/>
  <c r="C26" i="6"/>
  <c r="C56" i="6" s="1"/>
  <c r="L25" i="6"/>
  <c r="K25" i="6"/>
  <c r="J25" i="6"/>
  <c r="I55" i="6" s="1"/>
  <c r="G25" i="6"/>
  <c r="F55" i="6" s="1"/>
  <c r="E25" i="6"/>
  <c r="D25" i="6"/>
  <c r="C25" i="6"/>
  <c r="C55" i="6" s="1"/>
  <c r="L24" i="6"/>
  <c r="K24" i="6"/>
  <c r="J24" i="6"/>
  <c r="I54" i="6" s="1"/>
  <c r="G24" i="6"/>
  <c r="F54" i="6" s="1"/>
  <c r="E24" i="6"/>
  <c r="D24" i="6"/>
  <c r="C24" i="6"/>
  <c r="E54" i="6" s="1"/>
  <c r="L23" i="6"/>
  <c r="K23" i="6"/>
  <c r="J23" i="6"/>
  <c r="I53" i="6" s="1"/>
  <c r="I23" i="6"/>
  <c r="G23" i="6"/>
  <c r="E23" i="6"/>
  <c r="D23" i="6"/>
  <c r="C23" i="6"/>
  <c r="L22" i="6"/>
  <c r="K22" i="6"/>
  <c r="J22" i="6"/>
  <c r="G22" i="6"/>
  <c r="F52" i="6" s="1"/>
  <c r="E22" i="6"/>
  <c r="D22" i="6"/>
  <c r="C22" i="6"/>
  <c r="L21" i="6"/>
  <c r="K21" i="6"/>
  <c r="J21" i="6"/>
  <c r="I51" i="6" s="1"/>
  <c r="G21" i="6"/>
  <c r="E21" i="6"/>
  <c r="D21" i="6"/>
  <c r="C21" i="6"/>
  <c r="L20" i="6"/>
  <c r="K20" i="6"/>
  <c r="J20" i="6"/>
  <c r="G20" i="6"/>
  <c r="E20" i="6"/>
  <c r="D20" i="6"/>
  <c r="C20" i="6"/>
  <c r="I19" i="6"/>
  <c r="H19" i="6"/>
  <c r="G19" i="6"/>
  <c r="F19" i="6"/>
  <c r="E19" i="6"/>
  <c r="D19" i="6"/>
  <c r="C19" i="6"/>
  <c r="I45" i="6"/>
  <c r="H75" i="6" s="1"/>
  <c r="I44" i="6"/>
  <c r="H74" i="6" s="1"/>
  <c r="I43" i="6"/>
  <c r="V13" i="6"/>
  <c r="I40" i="6" s="1"/>
  <c r="M40" i="6" s="1"/>
  <c r="I39" i="6"/>
  <c r="H69" i="6" s="1"/>
  <c r="I38" i="6"/>
  <c r="H68" i="6" s="1"/>
  <c r="S13" i="6"/>
  <c r="I37" i="6" s="1"/>
  <c r="M37" i="6" s="1"/>
  <c r="I34" i="6"/>
  <c r="M34" i="6" s="1"/>
  <c r="I33" i="6"/>
  <c r="H63" i="6" s="1"/>
  <c r="M13" i="6"/>
  <c r="I31" i="6" s="1"/>
  <c r="L13" i="6"/>
  <c r="I30" i="6" s="1"/>
  <c r="M30" i="6" s="1"/>
  <c r="I28" i="6"/>
  <c r="I27" i="6"/>
  <c r="H57" i="6" s="1"/>
  <c r="I25" i="6"/>
  <c r="M25" i="6" s="1"/>
  <c r="F13" i="6"/>
  <c r="I24" i="6" s="1"/>
  <c r="I22" i="6"/>
  <c r="I21" i="6"/>
  <c r="H51" i="6" s="1"/>
  <c r="I20" i="6"/>
  <c r="H50" i="6" s="1"/>
  <c r="AA12" i="6"/>
  <c r="H45" i="6" s="1"/>
  <c r="Z12" i="6"/>
  <c r="H44" i="6" s="1"/>
  <c r="G74" i="6" s="1"/>
  <c r="Y12" i="6"/>
  <c r="H43" i="6" s="1"/>
  <c r="X12" i="6"/>
  <c r="H42" i="6" s="1"/>
  <c r="W12" i="6"/>
  <c r="H41" i="6" s="1"/>
  <c r="G71" i="6" s="1"/>
  <c r="V12" i="6"/>
  <c r="H40" i="6" s="1"/>
  <c r="U12" i="6"/>
  <c r="H39" i="6" s="1"/>
  <c r="T12" i="6"/>
  <c r="H38" i="6" s="1"/>
  <c r="G68" i="6" s="1"/>
  <c r="S12" i="6"/>
  <c r="H37" i="6" s="1"/>
  <c r="R12" i="6"/>
  <c r="H36" i="6" s="1"/>
  <c r="Q12" i="6"/>
  <c r="H35" i="6" s="1"/>
  <c r="P12" i="6"/>
  <c r="H34" i="6" s="1"/>
  <c r="O12" i="6"/>
  <c r="H33" i="6" s="1"/>
  <c r="N12" i="6"/>
  <c r="H32" i="6" s="1"/>
  <c r="G62" i="6" s="1"/>
  <c r="M12" i="6"/>
  <c r="H31" i="6" s="1"/>
  <c r="L12" i="6"/>
  <c r="H30" i="6" s="1"/>
  <c r="K12" i="6"/>
  <c r="H29" i="6" s="1"/>
  <c r="G59" i="6" s="1"/>
  <c r="J12" i="6"/>
  <c r="H28" i="6" s="1"/>
  <c r="I12" i="6"/>
  <c r="H27" i="6" s="1"/>
  <c r="H12" i="6"/>
  <c r="H26" i="6" s="1"/>
  <c r="G12" i="6"/>
  <c r="H25" i="6" s="1"/>
  <c r="F12" i="6"/>
  <c r="H24" i="6" s="1"/>
  <c r="E12" i="6"/>
  <c r="H23" i="6" s="1"/>
  <c r="H22" i="6"/>
  <c r="C12" i="6"/>
  <c r="H21" i="6" s="1"/>
  <c r="B12" i="6"/>
  <c r="H20" i="6" s="1"/>
  <c r="G50" i="6" s="1"/>
  <c r="AA10" i="6"/>
  <c r="F45" i="6" s="1"/>
  <c r="Z10" i="6"/>
  <c r="F44" i="6" s="1"/>
  <c r="Y10" i="6"/>
  <c r="F43" i="6" s="1"/>
  <c r="X10" i="6"/>
  <c r="F42" i="6" s="1"/>
  <c r="W10" i="6"/>
  <c r="F41" i="6" s="1"/>
  <c r="V10" i="6"/>
  <c r="F40" i="6" s="1"/>
  <c r="U10" i="6"/>
  <c r="F39" i="6" s="1"/>
  <c r="T10" i="6"/>
  <c r="F38" i="6" s="1"/>
  <c r="S10" i="6"/>
  <c r="F37" i="6" s="1"/>
  <c r="R10" i="6"/>
  <c r="F36" i="6" s="1"/>
  <c r="Q10" i="6"/>
  <c r="F35" i="6" s="1"/>
  <c r="P10" i="6"/>
  <c r="F34" i="6" s="1"/>
  <c r="O10" i="6"/>
  <c r="F33" i="6" s="1"/>
  <c r="N10" i="6"/>
  <c r="F32" i="6" s="1"/>
  <c r="M10" i="6"/>
  <c r="F31" i="6" s="1"/>
  <c r="L10" i="6"/>
  <c r="K10" i="6"/>
  <c r="F29" i="6" s="1"/>
  <c r="J10" i="6"/>
  <c r="F28" i="6" s="1"/>
  <c r="I10" i="6"/>
  <c r="F27" i="6" s="1"/>
  <c r="H10" i="6"/>
  <c r="F26" i="6" s="1"/>
  <c r="G10" i="6"/>
  <c r="F25" i="6" s="1"/>
  <c r="F10" i="6"/>
  <c r="F24" i="6" s="1"/>
  <c r="E10" i="6"/>
  <c r="F23" i="6" s="1"/>
  <c r="D10" i="6"/>
  <c r="F22" i="6" s="1"/>
  <c r="C10" i="6"/>
  <c r="F21" i="6" s="1"/>
  <c r="B10" i="6"/>
  <c r="F20" i="6" s="1"/>
  <c r="J55" i="6" l="1"/>
  <c r="E57" i="6"/>
  <c r="F50" i="6"/>
  <c r="C61" i="6"/>
  <c r="C70" i="6"/>
  <c r="I71" i="6"/>
  <c r="M45" i="6"/>
  <c r="G56" i="6"/>
  <c r="D53" i="6"/>
  <c r="F66" i="6"/>
  <c r="J66" i="6"/>
  <c r="M24" i="6"/>
  <c r="M43" i="6"/>
  <c r="C50" i="6"/>
  <c r="I52" i="6"/>
  <c r="H56" i="6"/>
  <c r="I60" i="6"/>
  <c r="F61" i="6"/>
  <c r="I64" i="6"/>
  <c r="C72" i="6"/>
  <c r="I72" i="6"/>
  <c r="F73" i="6"/>
  <c r="M22" i="6"/>
  <c r="G65" i="6"/>
  <c r="I57" i="6"/>
  <c r="D59" i="6"/>
  <c r="H62" i="6"/>
  <c r="M36" i="6"/>
  <c r="C69" i="6"/>
  <c r="H59" i="6"/>
  <c r="M29" i="6"/>
  <c r="F57" i="6"/>
  <c r="H58" i="6"/>
  <c r="D50" i="6"/>
  <c r="E51" i="6"/>
  <c r="H53" i="6"/>
  <c r="J54" i="6"/>
  <c r="D56" i="6"/>
  <c r="C57" i="6"/>
  <c r="J57" i="6"/>
  <c r="J60" i="6"/>
  <c r="D62" i="6"/>
  <c r="C63" i="6"/>
  <c r="J63" i="6"/>
  <c r="F65" i="6"/>
  <c r="E66" i="6"/>
  <c r="I66" i="6"/>
  <c r="J70" i="6"/>
  <c r="H71" i="6"/>
  <c r="J72" i="6"/>
  <c r="I74" i="6"/>
  <c r="F75" i="6"/>
  <c r="F63" i="6"/>
  <c r="M20" i="6"/>
  <c r="M28" i="6"/>
  <c r="M21" i="6"/>
  <c r="E52" i="6"/>
  <c r="J52" i="6"/>
  <c r="E58" i="6"/>
  <c r="J58" i="6"/>
  <c r="E64" i="6"/>
  <c r="E73" i="6"/>
  <c r="C73" i="6"/>
  <c r="M39" i="6"/>
  <c r="M33" i="6"/>
  <c r="H52" i="6"/>
  <c r="C53" i="6"/>
  <c r="C59" i="6"/>
  <c r="J64" i="6"/>
  <c r="H65" i="6"/>
  <c r="I68" i="6"/>
  <c r="F72" i="6"/>
  <c r="C74" i="6"/>
  <c r="C64" i="6"/>
  <c r="M44" i="6"/>
  <c r="M38" i="6"/>
  <c r="M32" i="6"/>
  <c r="M26" i="6"/>
  <c r="I50" i="6"/>
  <c r="F51" i="6"/>
  <c r="G52" i="6"/>
  <c r="G55" i="6"/>
  <c r="I56" i="6"/>
  <c r="G58" i="6"/>
  <c r="G61" i="6"/>
  <c r="I62" i="6"/>
  <c r="G64" i="6"/>
  <c r="C65" i="6"/>
  <c r="F70" i="6"/>
  <c r="J71" i="6"/>
  <c r="C75" i="6"/>
  <c r="M31" i="6"/>
  <c r="F53" i="6"/>
  <c r="J56" i="6"/>
  <c r="F59" i="6"/>
  <c r="J62" i="6"/>
  <c r="F67" i="6"/>
  <c r="I70" i="6"/>
  <c r="F74" i="6"/>
  <c r="M35" i="6"/>
  <c r="M23" i="6"/>
  <c r="G5" i="8"/>
  <c r="G2" i="8"/>
  <c r="F4" i="8"/>
  <c r="G10" i="8"/>
  <c r="F3" i="8"/>
  <c r="F9" i="8"/>
  <c r="G6" i="8"/>
  <c r="F6" i="8"/>
  <c r="G4" i="8"/>
  <c r="H4" i="8" s="1"/>
  <c r="G9" i="8"/>
  <c r="I73" i="6"/>
  <c r="J69" i="6"/>
  <c r="G70" i="6"/>
  <c r="E75" i="6"/>
  <c r="I65" i="6"/>
  <c r="I75" i="6"/>
  <c r="E69" i="6"/>
  <c r="E72" i="6"/>
  <c r="G67" i="6"/>
  <c r="J75" i="6"/>
  <c r="G73" i="6"/>
  <c r="D54" i="6"/>
  <c r="G54" i="6"/>
  <c r="D60" i="6"/>
  <c r="G60" i="6"/>
  <c r="D66" i="6"/>
  <c r="G66" i="6"/>
  <c r="D71" i="6"/>
  <c r="C52" i="6"/>
  <c r="G53" i="6"/>
  <c r="H55" i="6"/>
  <c r="H61" i="6"/>
  <c r="E55" i="6"/>
  <c r="F56" i="6"/>
  <c r="E61" i="6"/>
  <c r="F62" i="6"/>
  <c r="E67" i="6"/>
  <c r="D69" i="6"/>
  <c r="G69" i="6"/>
  <c r="F71" i="6"/>
  <c r="J74" i="6"/>
  <c r="D52" i="6"/>
  <c r="D55" i="6"/>
  <c r="D58" i="6"/>
  <c r="D61" i="6"/>
  <c r="D64" i="6"/>
  <c r="D67" i="6"/>
  <c r="D70" i="6"/>
  <c r="D73" i="6"/>
  <c r="H67" i="6"/>
  <c r="H73" i="6"/>
  <c r="D51" i="6"/>
  <c r="G51" i="6"/>
  <c r="J51" i="6"/>
  <c r="E70" i="6"/>
  <c r="D74" i="6"/>
  <c r="C51" i="6"/>
  <c r="C54" i="6"/>
  <c r="C60" i="6"/>
  <c r="C66" i="6"/>
  <c r="J53" i="6"/>
  <c r="H54" i="6"/>
  <c r="D57" i="6"/>
  <c r="G57" i="6"/>
  <c r="J59" i="6"/>
  <c r="H60" i="6"/>
  <c r="D63" i="6"/>
  <c r="G63" i="6"/>
  <c r="D65" i="6"/>
  <c r="J65" i="6"/>
  <c r="H66" i="6"/>
  <c r="C68" i="6"/>
  <c r="D72" i="6"/>
  <c r="G72" i="6"/>
  <c r="J68" i="6"/>
  <c r="D75" i="6"/>
  <c r="G75" i="6"/>
  <c r="J67" i="6"/>
  <c r="H64" i="6"/>
  <c r="H70" i="6"/>
  <c r="J50" i="6"/>
  <c r="D68" i="6"/>
  <c r="E50" i="6"/>
  <c r="E53" i="6"/>
  <c r="E56" i="6"/>
  <c r="E59" i="6"/>
  <c r="E62" i="6"/>
  <c r="E65" i="6"/>
  <c r="E68" i="6"/>
  <c r="E71" i="6"/>
  <c r="E74" i="6"/>
  <c r="H6" i="8" l="1"/>
  <c r="H9" i="8"/>
  <c r="F5" i="8"/>
  <c r="H5" i="8" s="1"/>
  <c r="F10" i="8"/>
  <c r="H10" i="8" s="1"/>
  <c r="G3" i="8"/>
  <c r="H3" i="8" s="1"/>
  <c r="G7" i="8"/>
  <c r="F7" i="8"/>
  <c r="G8" i="8"/>
  <c r="F8" i="8"/>
  <c r="F2" i="8"/>
  <c r="H2" i="8" s="1"/>
  <c r="H8" i="8" l="1"/>
  <c r="H7" i="8"/>
  <c r="C16" i="8"/>
  <c r="C17" i="8" s="1"/>
  <c r="D16" i="8"/>
  <c r="D17" i="8" l="1"/>
</calcChain>
</file>

<file path=xl/sharedStrings.xml><?xml version="1.0" encoding="utf-8"?>
<sst xmlns="http://schemas.openxmlformats.org/spreadsheetml/2006/main" count="309" uniqueCount="106">
  <si>
    <t>EPS</t>
  </si>
  <si>
    <t>P/E (12 m)</t>
  </si>
  <si>
    <t>ROE</t>
  </si>
  <si>
    <t>vlastní kapitál</t>
  </si>
  <si>
    <t>P/B</t>
  </si>
  <si>
    <t>DV</t>
  </si>
  <si>
    <t>NIKE</t>
  </si>
  <si>
    <t>Starbuck</t>
  </si>
  <si>
    <t>McDonald's</t>
  </si>
  <si>
    <t>Walt Disney</t>
  </si>
  <si>
    <t>Amazon</t>
  </si>
  <si>
    <t>Microsoft</t>
  </si>
  <si>
    <t>Apple</t>
  </si>
  <si>
    <t>Intel</t>
  </si>
  <si>
    <t>Cisco</t>
  </si>
  <si>
    <t>Netflix</t>
  </si>
  <si>
    <t>Facebook</t>
  </si>
  <si>
    <t>Alphabet</t>
  </si>
  <si>
    <t>Pfizer</t>
  </si>
  <si>
    <t>Johnson&amp;Johnson </t>
  </si>
  <si>
    <t>Astra zeneca</t>
  </si>
  <si>
    <t>CEZ</t>
  </si>
  <si>
    <t>NextEra energy</t>
  </si>
  <si>
    <t>ConocoPhillips</t>
  </si>
  <si>
    <t>Berkshire Hathaway Inc</t>
  </si>
  <si>
    <t>Bank of America</t>
  </si>
  <si>
    <t>JPMorgan Chase</t>
  </si>
  <si>
    <t>Komercni banka</t>
  </si>
  <si>
    <t>Moneta Money Bank</t>
  </si>
  <si>
    <t>Visa</t>
  </si>
  <si>
    <t>Verizon Communications</t>
  </si>
  <si>
    <t>AT&amp;T</t>
  </si>
  <si>
    <t>O2 Czech Republic</t>
  </si>
  <si>
    <t>Gazprom</t>
  </si>
  <si>
    <t>SZ</t>
  </si>
  <si>
    <t>TECH</t>
  </si>
  <si>
    <t>ENER</t>
  </si>
  <si>
    <t>ZDRAV</t>
  </si>
  <si>
    <t>FIN</t>
  </si>
  <si>
    <t>KOM</t>
  </si>
  <si>
    <t>X</t>
  </si>
  <si>
    <t>Firma</t>
  </si>
  <si>
    <t>počet akcii</t>
  </si>
  <si>
    <t>čistý zisk</t>
  </si>
  <si>
    <t>tržní hodnota akcie</t>
  </si>
  <si>
    <t>účetní hodnota</t>
  </si>
  <si>
    <t>dividenda na akcie</t>
  </si>
  <si>
    <t>Starbucks</t>
  </si>
  <si>
    <t>Walt Disney Co</t>
  </si>
  <si>
    <t>nevyplaci dividendu</t>
  </si>
  <si>
    <t>Apple Inc</t>
  </si>
  <si>
    <t>nevyplácí div</t>
  </si>
  <si>
    <t>Facebook Inc</t>
  </si>
  <si>
    <t>vypočet je asi jinak</t>
  </si>
  <si>
    <t>NextEra Energy</t>
  </si>
  <si>
    <t>KB</t>
  </si>
  <si>
    <t>Moneta</t>
  </si>
  <si>
    <t>BV</t>
  </si>
  <si>
    <t>čím nižší tím lepší, Jestliže je P/E vysoké, znamená to, že je tržní cena akcie v poměru k zisku na akcii společnosti příliš vysoká. Akcie je "drahá".
Jestliže je P/E nízké, znamená to, že zisk společnosti na akcii je vysoký vzhledem k její ceně. Akcie je "levná".</t>
  </si>
  <si>
    <t>čím větší tím cenejší je firma</t>
  </si>
  <si>
    <t>P/S</t>
  </si>
  <si>
    <t>Tržní kapitalizace</t>
  </si>
  <si>
    <t>roční tržby</t>
  </si>
  <si>
    <t>dluh celkem</t>
  </si>
  <si>
    <t>D/E</t>
  </si>
  <si>
    <t>čistý zisk (mld)</t>
  </si>
  <si>
    <t>počet akcii (mil.)</t>
  </si>
  <si>
    <t>čistý zisk (mil.)</t>
  </si>
  <si>
    <t>vlastní kapitál (mil.)</t>
  </si>
  <si>
    <t>tržní kapitalizace (mil.)</t>
  </si>
  <si>
    <t>roční       tržby     (mil.)</t>
  </si>
  <si>
    <t>dluh celkem (mil.)</t>
  </si>
  <si>
    <t>dividendový výnos</t>
  </si>
  <si>
    <t>Alibaba</t>
  </si>
  <si>
    <t>Tesla</t>
  </si>
  <si>
    <t>Novavax</t>
  </si>
  <si>
    <t>Titul</t>
  </si>
  <si>
    <t>zastoupení v portfoliu %</t>
  </si>
  <si>
    <t>nákupní cena titulu 1/12/2019 (USD)</t>
  </si>
  <si>
    <t>cena titulu k 1/12/2020 (USD)</t>
  </si>
  <si>
    <t>indexy</t>
  </si>
  <si>
    <t>budget v USD</t>
  </si>
  <si>
    <t>budget v CZK</t>
  </si>
  <si>
    <t>suma</t>
  </si>
  <si>
    <t>suma ke dni 1/12/2020</t>
  </si>
  <si>
    <t>nárůst v %</t>
  </si>
  <si>
    <t>cena portfolia ke dni nákupu</t>
  </si>
  <si>
    <t>cena portfolia k 1/12/2020</t>
  </si>
  <si>
    <t>hodnota portfolia ke dni USD</t>
  </si>
  <si>
    <t>hodnota portfolia ke dni CZK</t>
  </si>
  <si>
    <t>kurz 1.12.2019</t>
  </si>
  <si>
    <t>kurz 1.12.2020</t>
  </si>
  <si>
    <t>S&amp;P 500 (USD)</t>
  </si>
  <si>
    <t>Nasdaq (USD)</t>
  </si>
  <si>
    <t>Rozdíl</t>
  </si>
  <si>
    <t>Zastoupení v portfoliu %</t>
  </si>
  <si>
    <t>Pořizovací cena titulu 1/12/2019 (USD)</t>
  </si>
  <si>
    <t>Cena titulu k 1/12/2020 (USD)</t>
  </si>
  <si>
    <t>Počet akcii</t>
  </si>
  <si>
    <t>Cena portfolia k 1/12/2020</t>
  </si>
  <si>
    <t>Cena portfolia k 1/12/2019</t>
  </si>
  <si>
    <t>*)</t>
  </si>
  <si>
    <t>Investice USD</t>
  </si>
  <si>
    <t>Investice CZK</t>
  </si>
  <si>
    <t>Balancované porfolio</t>
  </si>
  <si>
    <t>Zhodnocení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</si>
</sst>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 vertical="center" wrapText="1"/>
    </xf>
    <xf numFmtId="43" fontId="1" fillId="0" borderId="0" xfId="1" applyNumberFormat="1" applyFont="1" applyBorder="1"/>
    <xf numFmtId="43" fontId="0" fillId="0" borderId="0" xfId="0" applyNumberFormat="1"/>
    <xf numFmtId="2" fontId="0" fillId="0" borderId="0" xfId="1" applyNumberFormat="1" applyFont="1"/>
    <xf numFmtId="2" fontId="0" fillId="0" borderId="0" xfId="1" applyNumberFormat="1" applyFont="1" applyAlignment="1">
      <alignment horizontal="center"/>
    </xf>
    <xf numFmtId="2" fontId="1" fillId="0" borderId="0" xfId="1" applyNumberFormat="1" applyFont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left"/>
    </xf>
    <xf numFmtId="2" fontId="0" fillId="0" borderId="0" xfId="1" applyNumberFormat="1" applyFont="1" applyAlignment="1">
      <alignment horizontal="center" wrapText="1"/>
    </xf>
    <xf numFmtId="4" fontId="0" fillId="0" borderId="0" xfId="1" applyNumberFormat="1" applyFont="1"/>
    <xf numFmtId="4" fontId="0" fillId="0" borderId="0" xfId="0" applyNumberFormat="1"/>
    <xf numFmtId="3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12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2" fontId="5" fillId="0" borderId="15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5" fillId="0" borderId="13" xfId="0" applyNumberFormat="1" applyFont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2" applyNumberFormat="1" applyFont="1"/>
    <xf numFmtId="4" fontId="5" fillId="0" borderId="15" xfId="1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center"/>
    </xf>
    <xf numFmtId="4" fontId="0" fillId="0" borderId="1" xfId="1" applyNumberFormat="1" applyFont="1" applyBorder="1" applyAlignment="1">
      <alignment horizontal="center"/>
    </xf>
    <xf numFmtId="4" fontId="4" fillId="0" borderId="1" xfId="2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2" fontId="0" fillId="0" borderId="0" xfId="1" applyNumberFormat="1" applyFont="1" applyAlignment="1">
      <alignment wrapText="1"/>
    </xf>
  </cellXfs>
  <cellStyles count="3">
    <cellStyle name="Čárka" xfId="1" builtinId="3"/>
    <cellStyle name="Normální" xfId="0" builtinId="0"/>
    <cellStyle name="Procenta" xfId="2" builtinId="5"/>
  </cellStyles>
  <dxfs count="40"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1" indent="0" justifyLastLine="0" shrinkToFit="0" readingOrder="0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" formatCode="#,##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5" formatCode="_-* #,##0.00_-;\-* #,##0.00_-;_-* &quot;-&quot;??_-;_-@_-"/>
      <alignment horizontal="center" vertical="bottom" textRotation="0" wrapText="0" indent="0" justifyLastLine="0" shrinkToFit="0" readingOrder="0"/>
    </dxf>
    <dxf>
      <numFmt numFmtId="35" formatCode="_-* #,##0.00_-;\-* #,##0.00_-;_-* &quot;-&quot;??_-;_-@_-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4" formatCode="#,##0.00"/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alignment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E353BB-6A57-439C-AB5A-1B0E0B7D2D83}" name="Tabulka1" displayName="Tabulka1" ref="A1:G29" totalsRowShown="0" headerRowDxfId="39" dataDxfId="37" headerRowBorderDxfId="38" tableBorderDxfId="36" totalsRowBorderDxfId="35">
  <tableColumns count="7">
    <tableColumn id="1" xr3:uid="{9E7375B9-2468-41C5-97FE-C57EE297C6E0}" name="Firma" dataDxfId="34"/>
    <tableColumn id="2" xr3:uid="{6A8F302D-E927-40FC-91E7-C672ED40D96E}" name="SZ" dataDxfId="33"/>
    <tableColumn id="3" xr3:uid="{7AF2CFB3-11BB-4843-A768-7495C52864A4}" name="TECH" dataDxfId="32"/>
    <tableColumn id="4" xr3:uid="{721C4EE7-46CB-49C1-8448-BE2D453C97E5}" name="ENER" dataDxfId="31"/>
    <tableColumn id="5" xr3:uid="{22CDD012-41B8-4EB0-94AE-E5D7EEAC3B73}" name="ZDRAV" dataDxfId="30"/>
    <tableColumn id="6" xr3:uid="{47A41BA8-D639-4F29-B4A0-4B32D7CD9CF8}" name="FIN" dataDxfId="29"/>
    <tableColumn id="7" xr3:uid="{78621120-9AFB-4094-9CB3-818FBD321A5F}" name="KOM" dataDxfId="28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47FC3-032E-4C36-A025-B9BAF5473FCA}" name="Tabulka3" displayName="Tabulka3" ref="A1:K27" totalsRowShown="0" headerRowDxfId="27">
  <tableColumns count="11">
    <tableColumn id="1" xr3:uid="{8A17C25D-B52F-4938-897B-0583834B360A}" name="Firma" dataDxfId="26"/>
    <tableColumn id="2" xr3:uid="{27B9BD1E-AEAA-448D-9A8D-9C4988F4C067}" name="čistý zisk (mld)" dataDxfId="25"/>
    <tableColumn id="3" xr3:uid="{3C940D85-26E6-4F32-AC00-AFE2F65FEF0A}" name="počet akcii" dataDxfId="24"/>
    <tableColumn id="4" xr3:uid="{93437F8E-5DCE-4728-96E9-B017256DCA47}" name="tržní hodnota akcie" dataDxfId="23"/>
    <tableColumn id="5" xr3:uid="{C176EC52-1058-49A9-A7DD-DB91EF164B44}" name="EPS" dataDxfId="22"/>
    <tableColumn id="6" xr3:uid="{C13A2768-4E02-4F94-AEB8-DB5861B64B4A}" name="vlastní kapitál" dataDxfId="21"/>
    <tableColumn id="7" xr3:uid="{B9976F9E-071D-4FE7-BEC5-8E051C8C5B17}" name="účetní hodnota" dataDxfId="20"/>
    <tableColumn id="8" xr3:uid="{9D0E539E-D4F7-48AC-9193-26E7EB53EC29}" name="dividenda na akcie" dataDxfId="19"/>
    <tableColumn id="9" xr3:uid="{201AF319-CFF9-4F29-9E99-E5C6DAC28901}" name="Tržní kapitalizace" dataDxfId="18"/>
    <tableColumn id="10" xr3:uid="{A456B915-9848-47DD-9400-55A595190E7A}" name="roční tržby" dataDxfId="17"/>
    <tableColumn id="11" xr3:uid="{45AD1385-3AF6-41CC-BE78-F0A9CF274C87}" name="dluh celkem" dataDxfId="1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EDF280-0404-41CE-A49E-9A4F3B2F698C}" name="Tabulka35" displayName="Tabulka35" ref="A31:J57" totalsRowShown="0">
  <tableColumns count="10">
    <tableColumn id="1" xr3:uid="{D9C8F8AC-28B6-4273-8078-4A0EF61AE019}" name="Firma" dataDxfId="15"/>
    <tableColumn id="2" xr3:uid="{F98A638D-8AA3-4E2A-9272-79890C62906C}" name="čistý zisk (mil.)" dataDxfId="14">
      <calculatedColumnFormula>B2/1000000</calculatedColumnFormula>
    </tableColumn>
    <tableColumn id="3" xr3:uid="{F030B42C-6D54-46C5-A3F7-3CDF63F96BA0}" name="počet akcii (mil.)" dataDxfId="13">
      <calculatedColumnFormula>C2/1000000</calculatedColumnFormula>
    </tableColumn>
    <tableColumn id="4" xr3:uid="{9669C899-270B-4ED0-8599-FC2759C56186}" name="tržní hodnota akcie" dataDxfId="12"/>
    <tableColumn id="6" xr3:uid="{53F35464-991E-4816-82AE-AF37EA9F0AF2}" name="vlastní kapitál (mil.)" dataDxfId="11" dataCellStyle="Čárka">
      <calculatedColumnFormula>F2/1000000</calculatedColumnFormula>
    </tableColumn>
    <tableColumn id="7" xr3:uid="{C33CBE41-8142-4984-B323-79EC53BDC1D6}" name="účetní hodnota" dataDxfId="10" dataCellStyle="Čárka"/>
    <tableColumn id="8" xr3:uid="{4B285FA1-D37E-400A-BE2D-8E7E12DD9861}" name="dividenda na akcie" dataDxfId="9" dataCellStyle="Čárka"/>
    <tableColumn id="9" xr3:uid="{803FACAC-58F2-40BD-B7ED-81AC5FA1ACE9}" name="tržní kapitalizace (mil.)" dataDxfId="8" dataCellStyle="Čárka">
      <calculatedColumnFormula>I2/1000000</calculatedColumnFormula>
    </tableColumn>
    <tableColumn id="10" xr3:uid="{FEF8D2EB-9F7C-4C10-912D-946ECDFD49C1}" name="roční       tržby     (mil.)" dataDxfId="7">
      <calculatedColumnFormula>J2/1000000</calculatedColumnFormula>
    </tableColumn>
    <tableColumn id="11" xr3:uid="{0A3F54BF-F5AD-4932-BA4A-80CAA7B2F60D}" name="dluh celkem (mil.)" dataDxfId="6">
      <calculatedColumnFormula>K2/1000000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E56DA0-D8CF-46F8-8EB9-18DDACAE36BF}" name="Tabulka5" displayName="Tabulka5" ref="L1:P10" totalsRowShown="0" headerRowDxfId="5">
  <tableColumns count="5">
    <tableColumn id="1" xr3:uid="{9293315F-EBE5-4A94-90E5-3DBD0490102C}" name="Titul" dataDxfId="4"/>
    <tableColumn id="2" xr3:uid="{BBA9691D-4E2A-4580-952B-4B85168F3021}" name="Zastoupení v portfoliu %" dataDxfId="3"/>
    <tableColumn id="3" xr3:uid="{35E607B8-1453-4B48-ADDA-87A743D70599}" name="Pořizovací cena titulu 1/12/2019 (USD)" dataDxfId="2"/>
    <tableColumn id="4" xr3:uid="{452E09E0-9A50-47C7-95B4-55DED2DCAE96}" name="Cena titulu k 1/12/2020 (USD)" dataDxfId="1"/>
    <tableColumn id="5" xr3:uid="{09CFD41A-3235-4FBE-BA5D-B9FBABC731BC}" name="Počet akcii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C67AD-9210-4488-8939-9644B4506F11}">
  <dimension ref="A1:H33"/>
  <sheetViews>
    <sheetView workbookViewId="0">
      <selection activeCell="F42" sqref="F42"/>
    </sheetView>
  </sheetViews>
  <sheetFormatPr defaultRowHeight="15" x14ac:dyDescent="0.25"/>
  <cols>
    <col min="1" max="1" width="23" customWidth="1"/>
    <col min="2" max="2" width="6" customWidth="1"/>
    <col min="3" max="3" width="7.5703125" customWidth="1"/>
    <col min="4" max="4" width="7.7109375" customWidth="1"/>
    <col min="5" max="5" width="9.140625" customWidth="1"/>
    <col min="6" max="6" width="6.85546875" customWidth="1"/>
    <col min="7" max="7" width="7.42578125" customWidth="1"/>
  </cols>
  <sheetData>
    <row r="1" spans="1:8" x14ac:dyDescent="0.25">
      <c r="A1" s="10" t="s">
        <v>41</v>
      </c>
      <c r="B1" s="11" t="s">
        <v>34</v>
      </c>
      <c r="C1" s="12" t="s">
        <v>35</v>
      </c>
      <c r="D1" s="12" t="s">
        <v>36</v>
      </c>
      <c r="E1" s="12" t="s">
        <v>37</v>
      </c>
      <c r="F1" s="12" t="s">
        <v>38</v>
      </c>
      <c r="G1" s="13" t="s">
        <v>39</v>
      </c>
      <c r="H1" s="4"/>
    </row>
    <row r="2" spans="1:8" x14ac:dyDescent="0.25">
      <c r="A2" s="8" t="s">
        <v>6</v>
      </c>
      <c r="B2" s="5" t="s">
        <v>40</v>
      </c>
      <c r="C2" s="5"/>
      <c r="D2" s="5"/>
      <c r="E2" s="5"/>
      <c r="F2" s="5"/>
      <c r="G2" s="9"/>
      <c r="H2" s="4"/>
    </row>
    <row r="3" spans="1:8" x14ac:dyDescent="0.25">
      <c r="A3" s="8" t="s">
        <v>7</v>
      </c>
      <c r="B3" s="5" t="s">
        <v>40</v>
      </c>
      <c r="C3" s="5"/>
      <c r="D3" s="5"/>
      <c r="E3" s="5"/>
      <c r="F3" s="5"/>
      <c r="G3" s="9"/>
      <c r="H3" s="4"/>
    </row>
    <row r="4" spans="1:8" x14ac:dyDescent="0.25">
      <c r="A4" s="8" t="s">
        <v>8</v>
      </c>
      <c r="B4" s="5" t="s">
        <v>40</v>
      </c>
      <c r="C4" s="5"/>
      <c r="D4" s="5"/>
      <c r="E4" s="5"/>
      <c r="F4" s="5"/>
      <c r="G4" s="9"/>
      <c r="H4" s="4"/>
    </row>
    <row r="5" spans="1:8" x14ac:dyDescent="0.25">
      <c r="A5" s="8" t="s">
        <v>9</v>
      </c>
      <c r="B5" s="5" t="s">
        <v>40</v>
      </c>
      <c r="C5" s="5"/>
      <c r="D5" s="5"/>
      <c r="E5" s="5"/>
      <c r="F5" s="5"/>
      <c r="G5" s="9"/>
      <c r="H5" s="4"/>
    </row>
    <row r="6" spans="1:8" x14ac:dyDescent="0.25">
      <c r="A6" s="8" t="s">
        <v>10</v>
      </c>
      <c r="B6" s="5"/>
      <c r="C6" s="5" t="s">
        <v>40</v>
      </c>
      <c r="D6" s="5"/>
      <c r="E6" s="5"/>
      <c r="F6" s="5"/>
      <c r="G6" s="9"/>
      <c r="H6" s="4"/>
    </row>
    <row r="7" spans="1:8" x14ac:dyDescent="0.25">
      <c r="A7" s="8" t="s">
        <v>11</v>
      </c>
      <c r="B7" s="5"/>
      <c r="C7" s="5" t="s">
        <v>40</v>
      </c>
      <c r="D7" s="5"/>
      <c r="E7" s="5"/>
      <c r="F7" s="5"/>
      <c r="G7" s="9" t="s">
        <v>40</v>
      </c>
      <c r="H7" s="4"/>
    </row>
    <row r="8" spans="1:8" x14ac:dyDescent="0.25">
      <c r="A8" s="8" t="s">
        <v>12</v>
      </c>
      <c r="B8" s="5"/>
      <c r="C8" s="5" t="s">
        <v>40</v>
      </c>
      <c r="D8" s="5"/>
      <c r="E8" s="5"/>
      <c r="F8" s="5"/>
      <c r="G8" s="9" t="s">
        <v>40</v>
      </c>
      <c r="H8" s="4"/>
    </row>
    <row r="9" spans="1:8" x14ac:dyDescent="0.25">
      <c r="A9" s="8" t="s">
        <v>13</v>
      </c>
      <c r="B9" s="5"/>
      <c r="C9" s="5" t="s">
        <v>40</v>
      </c>
      <c r="D9" s="5"/>
      <c r="E9" s="5"/>
      <c r="F9" s="5"/>
      <c r="G9" s="9"/>
      <c r="H9" s="4"/>
    </row>
    <row r="10" spans="1:8" x14ac:dyDescent="0.25">
      <c r="A10" s="8" t="s">
        <v>14</v>
      </c>
      <c r="B10" s="5"/>
      <c r="C10" s="5" t="s">
        <v>40</v>
      </c>
      <c r="D10" s="5"/>
      <c r="E10" s="5"/>
      <c r="F10" s="5"/>
      <c r="G10" s="9"/>
      <c r="H10" s="4"/>
    </row>
    <row r="11" spans="1:8" x14ac:dyDescent="0.25">
      <c r="A11" s="8" t="s">
        <v>15</v>
      </c>
      <c r="B11" s="5"/>
      <c r="C11" s="5" t="s">
        <v>40</v>
      </c>
      <c r="D11" s="5"/>
      <c r="E11" s="5"/>
      <c r="F11" s="5"/>
      <c r="G11" s="9"/>
      <c r="H11" s="4"/>
    </row>
    <row r="12" spans="1:8" x14ac:dyDescent="0.25">
      <c r="A12" s="8" t="s">
        <v>16</v>
      </c>
      <c r="B12" s="5"/>
      <c r="C12" s="5" t="s">
        <v>40</v>
      </c>
      <c r="D12" s="5"/>
      <c r="E12" s="5"/>
      <c r="F12" s="5"/>
      <c r="G12" s="9" t="s">
        <v>40</v>
      </c>
      <c r="H12" s="4"/>
    </row>
    <row r="13" spans="1:8" x14ac:dyDescent="0.25">
      <c r="A13" s="8" t="s">
        <v>17</v>
      </c>
      <c r="B13" s="5"/>
      <c r="C13" s="5" t="s">
        <v>40</v>
      </c>
      <c r="D13" s="5"/>
      <c r="E13" s="5"/>
      <c r="F13" s="5"/>
      <c r="G13" s="9" t="s">
        <v>40</v>
      </c>
      <c r="H13" s="4"/>
    </row>
    <row r="14" spans="1:8" x14ac:dyDescent="0.25">
      <c r="A14" s="8" t="s">
        <v>18</v>
      </c>
      <c r="B14" s="5"/>
      <c r="C14" s="5"/>
      <c r="D14" s="5"/>
      <c r="E14" s="5" t="s">
        <v>40</v>
      </c>
      <c r="F14" s="5"/>
      <c r="G14" s="9"/>
      <c r="H14" s="4"/>
    </row>
    <row r="15" spans="1:8" x14ac:dyDescent="0.25">
      <c r="A15" s="8" t="s">
        <v>19</v>
      </c>
      <c r="B15" s="5"/>
      <c r="C15" s="5"/>
      <c r="D15" s="5"/>
      <c r="E15" s="5" t="s">
        <v>40</v>
      </c>
      <c r="F15" s="5"/>
      <c r="G15" s="9"/>
      <c r="H15" s="4"/>
    </row>
    <row r="16" spans="1:8" x14ac:dyDescent="0.25">
      <c r="A16" s="8" t="s">
        <v>20</v>
      </c>
      <c r="B16" s="5"/>
      <c r="C16" s="5"/>
      <c r="D16" s="5"/>
      <c r="E16" s="5" t="s">
        <v>40</v>
      </c>
      <c r="F16" s="5"/>
      <c r="G16" s="9"/>
      <c r="H16" s="4"/>
    </row>
    <row r="17" spans="1:8" x14ac:dyDescent="0.25">
      <c r="A17" s="8" t="s">
        <v>21</v>
      </c>
      <c r="B17" s="5"/>
      <c r="C17" s="5"/>
      <c r="D17" s="5" t="s">
        <v>40</v>
      </c>
      <c r="E17" s="5"/>
      <c r="F17" s="5"/>
      <c r="G17" s="9"/>
      <c r="H17" s="4"/>
    </row>
    <row r="18" spans="1:8" x14ac:dyDescent="0.25">
      <c r="A18" s="8" t="s">
        <v>22</v>
      </c>
      <c r="B18" s="5"/>
      <c r="C18" s="5"/>
      <c r="D18" s="5" t="s">
        <v>40</v>
      </c>
      <c r="E18" s="5"/>
      <c r="F18" s="5"/>
      <c r="G18" s="9"/>
      <c r="H18" s="4"/>
    </row>
    <row r="19" spans="1:8" x14ac:dyDescent="0.25">
      <c r="A19" s="8" t="s">
        <v>23</v>
      </c>
      <c r="B19" s="5"/>
      <c r="C19" s="5"/>
      <c r="D19" s="5" t="s">
        <v>40</v>
      </c>
      <c r="E19" s="5"/>
      <c r="F19" s="5"/>
      <c r="G19" s="9"/>
      <c r="H19" s="4"/>
    </row>
    <row r="20" spans="1:8" x14ac:dyDescent="0.25">
      <c r="A20" s="8" t="s">
        <v>24</v>
      </c>
      <c r="B20" s="5"/>
      <c r="C20" s="5"/>
      <c r="D20" s="5"/>
      <c r="E20" s="5"/>
      <c r="F20" s="5" t="s">
        <v>40</v>
      </c>
      <c r="G20" s="9"/>
      <c r="H20" s="4"/>
    </row>
    <row r="21" spans="1:8" x14ac:dyDescent="0.25">
      <c r="A21" s="8" t="s">
        <v>25</v>
      </c>
      <c r="B21" s="5"/>
      <c r="C21" s="5"/>
      <c r="D21" s="5"/>
      <c r="E21" s="5"/>
      <c r="F21" s="5" t="s">
        <v>40</v>
      </c>
      <c r="G21" s="9"/>
      <c r="H21" s="4"/>
    </row>
    <row r="22" spans="1:8" x14ac:dyDescent="0.25">
      <c r="A22" s="8" t="s">
        <v>26</v>
      </c>
      <c r="B22" s="5"/>
      <c r="C22" s="5"/>
      <c r="D22" s="5"/>
      <c r="E22" s="5"/>
      <c r="F22" s="5" t="s">
        <v>40</v>
      </c>
      <c r="G22" s="9"/>
      <c r="H22" s="4"/>
    </row>
    <row r="23" spans="1:8" x14ac:dyDescent="0.25">
      <c r="A23" s="8" t="s">
        <v>27</v>
      </c>
      <c r="B23" s="5"/>
      <c r="C23" s="5"/>
      <c r="D23" s="5"/>
      <c r="E23" s="5"/>
      <c r="F23" s="5" t="s">
        <v>40</v>
      </c>
      <c r="G23" s="9"/>
      <c r="H23" s="4"/>
    </row>
    <row r="24" spans="1:8" x14ac:dyDescent="0.25">
      <c r="A24" s="8" t="s">
        <v>28</v>
      </c>
      <c r="B24" s="5"/>
      <c r="C24" s="5"/>
      <c r="D24" s="5"/>
      <c r="E24" s="5"/>
      <c r="F24" s="5" t="s">
        <v>40</v>
      </c>
      <c r="G24" s="9"/>
      <c r="H24" s="4"/>
    </row>
    <row r="25" spans="1:8" x14ac:dyDescent="0.25">
      <c r="A25" s="8" t="s">
        <v>29</v>
      </c>
      <c r="B25" s="5"/>
      <c r="C25" s="5"/>
      <c r="D25" s="5"/>
      <c r="E25" s="5"/>
      <c r="F25" s="5" t="s">
        <v>40</v>
      </c>
      <c r="G25" s="9"/>
      <c r="H25" s="4"/>
    </row>
    <row r="26" spans="1:8" x14ac:dyDescent="0.25">
      <c r="A26" s="8" t="s">
        <v>30</v>
      </c>
      <c r="B26" s="5"/>
      <c r="C26" s="5"/>
      <c r="D26" s="5"/>
      <c r="E26" s="5"/>
      <c r="F26" s="5"/>
      <c r="G26" s="9" t="s">
        <v>40</v>
      </c>
      <c r="H26" s="4"/>
    </row>
    <row r="27" spans="1:8" x14ac:dyDescent="0.25">
      <c r="A27" s="8" t="s">
        <v>31</v>
      </c>
      <c r="B27" s="5"/>
      <c r="C27" s="5"/>
      <c r="D27" s="5"/>
      <c r="E27" s="5"/>
      <c r="F27" s="5"/>
      <c r="G27" s="9" t="s">
        <v>40</v>
      </c>
      <c r="H27" s="4"/>
    </row>
    <row r="28" spans="1:8" x14ac:dyDescent="0.25">
      <c r="A28" s="8" t="s">
        <v>32</v>
      </c>
      <c r="B28" s="5"/>
      <c r="C28" s="5"/>
      <c r="D28" s="5"/>
      <c r="E28" s="5"/>
      <c r="F28" s="5"/>
      <c r="G28" s="9" t="s">
        <v>40</v>
      </c>
      <c r="H28" s="4"/>
    </row>
    <row r="29" spans="1:8" x14ac:dyDescent="0.25">
      <c r="A29" s="14" t="s">
        <v>33</v>
      </c>
      <c r="B29" s="15"/>
      <c r="C29" s="15"/>
      <c r="D29" s="15" t="s">
        <v>40</v>
      </c>
      <c r="E29" s="15"/>
      <c r="F29" s="15"/>
      <c r="G29" s="16"/>
      <c r="H29" s="4"/>
    </row>
    <row r="30" spans="1:8" x14ac:dyDescent="0.25">
      <c r="A30" s="2"/>
      <c r="B30" s="4"/>
      <c r="C30" s="4"/>
      <c r="D30" s="4"/>
      <c r="E30" s="4"/>
      <c r="F30" s="4"/>
      <c r="G30" s="4"/>
      <c r="H30" s="4"/>
    </row>
    <row r="31" spans="1:8" x14ac:dyDescent="0.25">
      <c r="A31" s="2"/>
      <c r="B31" s="4"/>
      <c r="C31" s="4"/>
      <c r="D31" s="4"/>
      <c r="E31" s="4"/>
      <c r="F31" s="4"/>
      <c r="G31" s="4"/>
      <c r="H31" s="4"/>
    </row>
    <row r="32" spans="1:8" x14ac:dyDescent="0.25">
      <c r="A32" s="2"/>
      <c r="B32" s="4"/>
      <c r="C32" s="4"/>
      <c r="D32" s="4"/>
      <c r="E32" s="4"/>
      <c r="F32" s="4"/>
      <c r="G32" s="4"/>
      <c r="H32" s="4"/>
    </row>
    <row r="33" spans="1:1" x14ac:dyDescent="0.25">
      <c r="A33" s="2"/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66C6-318D-4A5E-AC23-078B03CF81C9}">
  <dimension ref="A1:BO79"/>
  <sheetViews>
    <sheetView zoomScaleNormal="100" workbookViewId="0">
      <pane xSplit="1" topLeftCell="B1" activePane="topRight" state="frozen"/>
      <selection sqref="A1:J27"/>
      <selection pane="topRight" activeCell="H76" sqref="H76"/>
    </sheetView>
  </sheetViews>
  <sheetFormatPr defaultRowHeight="15" x14ac:dyDescent="0.25"/>
  <cols>
    <col min="1" max="1" width="21.140625" customWidth="1"/>
    <col min="2" max="2" width="23.5703125" bestFit="1" customWidth="1"/>
    <col min="3" max="3" width="18" bestFit="1" customWidth="1"/>
    <col min="4" max="4" width="21.140625" customWidth="1"/>
    <col min="5" max="5" width="18" bestFit="1" customWidth="1"/>
    <col min="6" max="6" width="26.28515625" bestFit="1" customWidth="1"/>
    <col min="7" max="8" width="19.42578125" bestFit="1" customWidth="1"/>
    <col min="9" max="9" width="18" bestFit="1" customWidth="1"/>
    <col min="10" max="10" width="20" bestFit="1" customWidth="1"/>
    <col min="11" max="12" width="19.42578125" bestFit="1" customWidth="1"/>
    <col min="13" max="13" width="20.85546875" bestFit="1" customWidth="1"/>
    <col min="14" max="14" width="23" customWidth="1"/>
    <col min="15" max="15" width="19.5703125" customWidth="1"/>
    <col min="16" max="17" width="19.42578125" bestFit="1" customWidth="1"/>
    <col min="18" max="18" width="19" customWidth="1"/>
    <col min="19" max="19" width="22.5703125" customWidth="1"/>
    <col min="20" max="20" width="19.5703125" customWidth="1"/>
    <col min="21" max="22" width="19.42578125" bestFit="1" customWidth="1"/>
    <col min="23" max="23" width="19.140625" customWidth="1"/>
    <col min="24" max="24" width="19.42578125" bestFit="1" customWidth="1"/>
    <col min="25" max="25" width="22.85546875" customWidth="1"/>
    <col min="26" max="26" width="19.42578125" bestFit="1" customWidth="1"/>
    <col min="27" max="27" width="19.140625" customWidth="1"/>
  </cols>
  <sheetData>
    <row r="1" spans="1:67" x14ac:dyDescent="0.25">
      <c r="A1" s="21"/>
      <c r="B1" s="21"/>
      <c r="C1" s="21"/>
      <c r="D1" s="21"/>
      <c r="E1" s="4"/>
      <c r="F1" s="4"/>
      <c r="G1" s="4"/>
      <c r="H1" s="4"/>
      <c r="I1" s="4"/>
      <c r="J1" s="4"/>
    </row>
    <row r="2" spans="1:67" x14ac:dyDescent="0.25">
      <c r="A2" s="21"/>
      <c r="B2" s="21"/>
      <c r="C2" s="21"/>
      <c r="D2" s="21"/>
      <c r="E2" s="21"/>
      <c r="F2" s="21"/>
      <c r="G2" s="21"/>
      <c r="H2" s="21"/>
      <c r="I2" s="21"/>
      <c r="J2" s="4"/>
    </row>
    <row r="3" spans="1:67" x14ac:dyDescent="0.25">
      <c r="A3" s="21"/>
      <c r="B3" s="21"/>
      <c r="C3" s="21"/>
      <c r="D3" s="21"/>
      <c r="E3" s="21"/>
      <c r="F3" s="21" t="s">
        <v>49</v>
      </c>
      <c r="G3" s="21"/>
      <c r="H3" s="21"/>
      <c r="I3" s="21"/>
      <c r="J3" s="4"/>
      <c r="K3" t="s">
        <v>51</v>
      </c>
      <c r="M3" t="s">
        <v>51</v>
      </c>
      <c r="P3" t="s">
        <v>53</v>
      </c>
    </row>
    <row r="4" spans="1:67" x14ac:dyDescent="0.25">
      <c r="A4" s="21"/>
      <c r="B4" s="21"/>
      <c r="C4" s="21"/>
      <c r="D4" s="21"/>
      <c r="E4" s="21"/>
      <c r="F4" s="21"/>
      <c r="G4" s="21"/>
      <c r="H4" s="21"/>
      <c r="I4" s="21"/>
      <c r="J4" s="4"/>
    </row>
    <row r="5" spans="1:67" x14ac:dyDescent="0.25">
      <c r="B5" s="21"/>
      <c r="C5" s="21"/>
      <c r="D5" s="21"/>
      <c r="E5" s="21"/>
      <c r="F5" s="21"/>
      <c r="G5" s="21"/>
      <c r="H5" s="21"/>
      <c r="I5" s="21"/>
      <c r="J5" s="18"/>
      <c r="U5" s="18"/>
      <c r="V5" s="18"/>
      <c r="W5" s="18"/>
    </row>
    <row r="6" spans="1:67" ht="30" x14ac:dyDescent="0.25">
      <c r="B6" s="22" t="s">
        <v>6</v>
      </c>
      <c r="C6" s="22" t="s">
        <v>47</v>
      </c>
      <c r="D6" s="22" t="s">
        <v>8</v>
      </c>
      <c r="E6" s="23" t="s">
        <v>48</v>
      </c>
      <c r="F6" s="22" t="s">
        <v>10</v>
      </c>
      <c r="G6" s="22" t="s">
        <v>11</v>
      </c>
      <c r="H6" s="23" t="s">
        <v>50</v>
      </c>
      <c r="I6" s="23" t="s">
        <v>13</v>
      </c>
      <c r="J6" s="18" t="s">
        <v>14</v>
      </c>
      <c r="K6" s="18" t="s">
        <v>15</v>
      </c>
      <c r="L6" s="18" t="s">
        <v>52</v>
      </c>
      <c r="M6" s="18" t="s">
        <v>17</v>
      </c>
      <c r="N6" s="18" t="s">
        <v>18</v>
      </c>
      <c r="O6" s="18" t="s">
        <v>19</v>
      </c>
      <c r="P6" s="18" t="s">
        <v>21</v>
      </c>
      <c r="Q6" s="18" t="s">
        <v>54</v>
      </c>
      <c r="R6" s="18" t="s">
        <v>23</v>
      </c>
      <c r="S6" s="18" t="s">
        <v>24</v>
      </c>
      <c r="T6" s="18" t="s">
        <v>25</v>
      </c>
      <c r="U6" s="18" t="s">
        <v>26</v>
      </c>
      <c r="V6" s="18" t="s">
        <v>55</v>
      </c>
      <c r="W6" s="18" t="s">
        <v>56</v>
      </c>
      <c r="X6" s="18" t="s">
        <v>29</v>
      </c>
      <c r="Y6" s="18" t="s">
        <v>30</v>
      </c>
      <c r="Z6" s="18" t="s">
        <v>31</v>
      </c>
      <c r="AA6" s="18" t="s">
        <v>32</v>
      </c>
    </row>
    <row r="7" spans="1:67" x14ac:dyDescent="0.25">
      <c r="A7" t="s">
        <v>43</v>
      </c>
      <c r="B7" s="23">
        <v>4029000000</v>
      </c>
      <c r="C7" s="23">
        <v>3599000000</v>
      </c>
      <c r="D7" s="23">
        <v>6025000000</v>
      </c>
      <c r="E7" s="23">
        <v>11054000</v>
      </c>
      <c r="F7" s="23">
        <v>11588000000</v>
      </c>
      <c r="G7" s="23">
        <v>39240000000</v>
      </c>
      <c r="H7" s="23">
        <v>55256000000</v>
      </c>
      <c r="I7" s="23">
        <v>21048000000</v>
      </c>
      <c r="J7" s="23">
        <v>11621000000</v>
      </c>
      <c r="K7" s="18">
        <v>1867000000</v>
      </c>
      <c r="L7" s="18">
        <v>18485000000</v>
      </c>
      <c r="M7" s="18">
        <v>34343000000</v>
      </c>
      <c r="N7" s="18">
        <v>16273000000</v>
      </c>
      <c r="O7" s="18">
        <v>15119000000</v>
      </c>
      <c r="P7" s="18">
        <v>14373000000</v>
      </c>
      <c r="Q7" s="18">
        <v>3769000000</v>
      </c>
      <c r="R7" s="18">
        <v>7189000000</v>
      </c>
      <c r="S7" s="18">
        <v>81417000000</v>
      </c>
      <c r="T7" s="18">
        <v>27430000000</v>
      </c>
      <c r="U7" s="18">
        <v>36431000000</v>
      </c>
      <c r="V7" s="18">
        <v>14901000000</v>
      </c>
      <c r="W7" s="18">
        <v>4019000000</v>
      </c>
      <c r="X7" s="18">
        <v>12080000000</v>
      </c>
      <c r="Y7" s="18">
        <v>19265000000</v>
      </c>
      <c r="Z7" s="18">
        <v>13903000000</v>
      </c>
      <c r="AA7" s="18">
        <v>5463000000</v>
      </c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</row>
    <row r="8" spans="1:67" x14ac:dyDescent="0.25">
      <c r="A8" t="s">
        <v>42</v>
      </c>
      <c r="B8" s="23">
        <v>1576490011</v>
      </c>
      <c r="C8" s="23">
        <v>1177300000</v>
      </c>
      <c r="D8" s="23">
        <v>745572145</v>
      </c>
      <c r="E8" s="23">
        <v>1815263899</v>
      </c>
      <c r="F8" s="23">
        <v>503564743</v>
      </c>
      <c r="G8" s="23">
        <v>7542215767</v>
      </c>
      <c r="H8" s="23">
        <v>16788096000</v>
      </c>
      <c r="I8" s="23">
        <v>4063000000</v>
      </c>
      <c r="J8" s="23">
        <v>4221000000</v>
      </c>
      <c r="K8" s="18">
        <v>442895261</v>
      </c>
      <c r="L8" s="18">
        <v>2847669951</v>
      </c>
      <c r="M8" s="18">
        <v>674136665</v>
      </c>
      <c r="N8" s="18">
        <v>5577629491</v>
      </c>
      <c r="O8" s="18">
        <v>2628679824</v>
      </c>
      <c r="P8" s="18">
        <v>535438519</v>
      </c>
      <c r="Q8" s="18">
        <v>1959874682</v>
      </c>
      <c r="R8" s="18">
        <v>1354734727</v>
      </c>
      <c r="S8" s="18">
        <v>1535939.57</v>
      </c>
      <c r="T8" s="18">
        <v>8627252552</v>
      </c>
      <c r="U8" s="18">
        <v>3051506436</v>
      </c>
      <c r="V8" s="18">
        <v>188855900</v>
      </c>
      <c r="W8" s="18">
        <v>511000000</v>
      </c>
      <c r="X8" s="18">
        <v>1984369932</v>
      </c>
      <c r="Y8" s="18">
        <v>4138148588</v>
      </c>
      <c r="Z8" s="18">
        <v>7131763496</v>
      </c>
      <c r="AA8" s="18">
        <v>300882148</v>
      </c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</row>
    <row r="9" spans="1:67" x14ac:dyDescent="0.25">
      <c r="A9" t="s">
        <v>44</v>
      </c>
      <c r="B9" s="23">
        <v>101.31</v>
      </c>
      <c r="C9" s="23">
        <v>87.92</v>
      </c>
      <c r="D9" s="23">
        <v>197.61</v>
      </c>
      <c r="E9" s="23">
        <v>144.63</v>
      </c>
      <c r="F9" s="23">
        <v>1847.84</v>
      </c>
      <c r="G9" s="23">
        <v>157.69999999999999</v>
      </c>
      <c r="H9" s="23">
        <v>73.41</v>
      </c>
      <c r="I9" s="23">
        <v>59.85</v>
      </c>
      <c r="J9" s="23">
        <v>47.96</v>
      </c>
      <c r="K9" s="18">
        <v>323.57</v>
      </c>
      <c r="L9" s="18">
        <v>205.25</v>
      </c>
      <c r="M9" s="18">
        <v>1337.02</v>
      </c>
      <c r="N9" s="18">
        <v>37.17</v>
      </c>
      <c r="O9" s="18">
        <v>145.87</v>
      </c>
      <c r="P9" s="18">
        <v>509.5</v>
      </c>
      <c r="Q9" s="18">
        <v>60.54</v>
      </c>
      <c r="R9" s="18">
        <v>65.03</v>
      </c>
      <c r="S9" s="18">
        <v>226.5</v>
      </c>
      <c r="T9" s="18">
        <v>35.22</v>
      </c>
      <c r="U9" s="18">
        <v>139.4</v>
      </c>
      <c r="V9" s="18">
        <v>829.5</v>
      </c>
      <c r="W9" s="18">
        <v>85</v>
      </c>
      <c r="X9" s="18">
        <v>187.9</v>
      </c>
      <c r="Y9" s="18">
        <v>61.4</v>
      </c>
      <c r="Z9" s="18">
        <v>39.08</v>
      </c>
      <c r="AA9" s="18">
        <v>234</v>
      </c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</row>
    <row r="10" spans="1:67" x14ac:dyDescent="0.25">
      <c r="A10" t="s">
        <v>0</v>
      </c>
      <c r="B10" s="23">
        <f>B7/B8</f>
        <v>2.5556774682284997</v>
      </c>
      <c r="C10" s="23">
        <f>C7/C8</f>
        <v>3.0569948186528499</v>
      </c>
      <c r="D10" s="23">
        <f>D7/D8</f>
        <v>8.0810422444094936</v>
      </c>
      <c r="E10" s="23">
        <f>E7/E8</f>
        <v>6.0894727240978419E-3</v>
      </c>
      <c r="F10" s="23">
        <f t="shared" ref="F10:AA10" si="0">F7/F8</f>
        <v>23.011936719326673</v>
      </c>
      <c r="G10" s="23">
        <f t="shared" si="0"/>
        <v>5.202715118770481</v>
      </c>
      <c r="H10" s="23">
        <f t="shared" si="0"/>
        <v>3.2913797967321607</v>
      </c>
      <c r="I10" s="23">
        <f t="shared" si="0"/>
        <v>5.1804085650996798</v>
      </c>
      <c r="J10" s="23">
        <f t="shared" si="0"/>
        <v>2.7531390665719022</v>
      </c>
      <c r="K10" s="18">
        <f t="shared" si="0"/>
        <v>4.2154436147827736</v>
      </c>
      <c r="L10" s="18">
        <f t="shared" si="0"/>
        <v>6.4912719233873037</v>
      </c>
      <c r="M10" s="18">
        <f t="shared" si="0"/>
        <v>50.943676235144395</v>
      </c>
      <c r="N10" s="18">
        <f t="shared" si="0"/>
        <v>2.9175476833407328</v>
      </c>
      <c r="O10" s="18">
        <f t="shared" si="0"/>
        <v>5.7515562990831555</v>
      </c>
      <c r="P10" s="18">
        <f t="shared" si="0"/>
        <v>26.843418039560206</v>
      </c>
      <c r="Q10" s="18">
        <f t="shared" si="0"/>
        <v>1.9230821412284564</v>
      </c>
      <c r="R10" s="18">
        <f t="shared" si="0"/>
        <v>5.3065739415418411</v>
      </c>
      <c r="S10" s="18">
        <f t="shared" si="0"/>
        <v>53007.944837308933</v>
      </c>
      <c r="T10" s="18">
        <f t="shared" si="0"/>
        <v>3.1794594901062774</v>
      </c>
      <c r="U10" s="18">
        <f t="shared" si="0"/>
        <v>11.938693482735948</v>
      </c>
      <c r="V10" s="18">
        <f t="shared" si="0"/>
        <v>78.901426960979251</v>
      </c>
      <c r="W10" s="18">
        <f t="shared" si="0"/>
        <v>7.8649706457925639</v>
      </c>
      <c r="X10" s="18">
        <f t="shared" si="0"/>
        <v>6.0875746024960433</v>
      </c>
      <c r="Y10" s="18">
        <f t="shared" si="0"/>
        <v>4.6554635703187559</v>
      </c>
      <c r="Z10" s="18">
        <f t="shared" si="0"/>
        <v>1.9494477078211849</v>
      </c>
      <c r="AA10" s="18">
        <f t="shared" si="0"/>
        <v>18.156610607552562</v>
      </c>
      <c r="AB10" s="18"/>
      <c r="AC10" s="18"/>
      <c r="AD10" s="18"/>
      <c r="AE10" s="18"/>
      <c r="AF10" s="18"/>
      <c r="AG10" s="18"/>
      <c r="AH10" s="18"/>
      <c r="AI10" s="18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</row>
    <row r="11" spans="1:67" x14ac:dyDescent="0.25">
      <c r="A11" t="s">
        <v>3</v>
      </c>
      <c r="B11" s="23">
        <v>9040000000</v>
      </c>
      <c r="C11" s="23">
        <v>-6232000000</v>
      </c>
      <c r="D11" s="23">
        <v>-8210000000</v>
      </c>
      <c r="E11" s="23">
        <v>88877000000</v>
      </c>
      <c r="F11" s="23">
        <v>62060000000</v>
      </c>
      <c r="G11" s="23">
        <v>102330000000</v>
      </c>
      <c r="H11" s="23">
        <v>90488000000</v>
      </c>
      <c r="I11" s="23">
        <v>77659000000</v>
      </c>
      <c r="J11" s="23">
        <v>33571000000</v>
      </c>
      <c r="K11" s="18">
        <v>7582000000</v>
      </c>
      <c r="L11" s="18">
        <v>101054000000</v>
      </c>
      <c r="M11" s="18">
        <v>201442000000</v>
      </c>
      <c r="N11" s="18">
        <v>63144000000</v>
      </c>
      <c r="O11" s="18">
        <v>59471000000</v>
      </c>
      <c r="P11" s="18">
        <v>250761000000</v>
      </c>
      <c r="Q11" s="18">
        <v>37005000000</v>
      </c>
      <c r="R11" s="18">
        <v>34981000000</v>
      </c>
      <c r="S11" s="18">
        <v>424791000000</v>
      </c>
      <c r="T11" s="18">
        <v>264810000000</v>
      </c>
      <c r="U11" s="18">
        <v>261330000000</v>
      </c>
      <c r="V11" s="18">
        <v>105540000000</v>
      </c>
      <c r="W11" s="18">
        <v>24411000000</v>
      </c>
      <c r="X11" s="18">
        <v>34684000000</v>
      </c>
      <c r="Y11" s="18">
        <v>61395000000</v>
      </c>
      <c r="Z11" s="18">
        <v>184221000000</v>
      </c>
      <c r="AA11" s="18">
        <v>14163000000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</row>
    <row r="12" spans="1:67" x14ac:dyDescent="0.25">
      <c r="A12" t="s">
        <v>45</v>
      </c>
      <c r="B12" s="23">
        <f>B11/B8</f>
        <v>5.7342577098003575</v>
      </c>
      <c r="C12" s="23">
        <f t="shared" ref="C12:AA12" si="1">C11/C8</f>
        <v>-5.2934681049859851</v>
      </c>
      <c r="D12" s="23">
        <f>D11/D8</f>
        <v>-11.011677481593683</v>
      </c>
      <c r="E12" s="23">
        <f>E11/E8</f>
        <v>48.960925212560511</v>
      </c>
      <c r="F12" s="23">
        <f t="shared" si="1"/>
        <v>123.24135250271085</v>
      </c>
      <c r="G12" s="23">
        <f t="shared" si="1"/>
        <v>13.567630940463388</v>
      </c>
      <c r="H12" s="23">
        <f t="shared" si="1"/>
        <v>5.39000968305161</v>
      </c>
      <c r="I12" s="23">
        <f t="shared" si="1"/>
        <v>19.113709081959144</v>
      </c>
      <c r="J12" s="23">
        <f t="shared" si="1"/>
        <v>7.9533285951196397</v>
      </c>
      <c r="K12" s="18">
        <f t="shared" si="1"/>
        <v>17.1191716589625</v>
      </c>
      <c r="L12" s="18">
        <f t="shared" si="1"/>
        <v>35.486556285960539</v>
      </c>
      <c r="M12" s="18">
        <f t="shared" si="1"/>
        <v>298.81478112453652</v>
      </c>
      <c r="N12" s="18">
        <f t="shared" si="1"/>
        <v>11.320938420504346</v>
      </c>
      <c r="O12" s="18">
        <f t="shared" si="1"/>
        <v>22.623904005739423</v>
      </c>
      <c r="P12" s="18">
        <f t="shared" si="1"/>
        <v>468.32827878787703</v>
      </c>
      <c r="Q12" s="18">
        <f t="shared" si="1"/>
        <v>18.881309269344396</v>
      </c>
      <c r="R12" s="18">
        <f t="shared" si="1"/>
        <v>25.821291285168332</v>
      </c>
      <c r="S12" s="18">
        <f t="shared" si="1"/>
        <v>276567.52146830881</v>
      </c>
      <c r="T12" s="18">
        <f t="shared" si="1"/>
        <v>30.694592328656338</v>
      </c>
      <c r="U12" s="18">
        <f t="shared" si="1"/>
        <v>85.639668629556837</v>
      </c>
      <c r="V12" s="18">
        <f t="shared" si="1"/>
        <v>558.83877601917652</v>
      </c>
      <c r="W12" s="18">
        <f t="shared" si="1"/>
        <v>47.771037181996086</v>
      </c>
      <c r="X12" s="18">
        <f t="shared" si="1"/>
        <v>17.478595820610327</v>
      </c>
      <c r="Y12" s="18">
        <f t="shared" si="1"/>
        <v>14.836344972733976</v>
      </c>
      <c r="Z12" s="18">
        <f t="shared" si="1"/>
        <v>25.831058489716355</v>
      </c>
      <c r="AA12" s="18">
        <f t="shared" si="1"/>
        <v>47.071586314253516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</row>
    <row r="13" spans="1:67" x14ac:dyDescent="0.25">
      <c r="A13" t="s">
        <v>46</v>
      </c>
      <c r="B13" s="23">
        <v>1.01</v>
      </c>
      <c r="C13" s="23">
        <v>1.68</v>
      </c>
      <c r="D13" s="23">
        <v>5.04</v>
      </c>
      <c r="E13" s="23">
        <v>0</v>
      </c>
      <c r="F13" s="23">
        <f>0/ukazatele!F9*100</f>
        <v>0</v>
      </c>
      <c r="G13" s="23">
        <v>2.09</v>
      </c>
      <c r="H13" s="23">
        <v>0.81</v>
      </c>
      <c r="I13" s="23">
        <v>1.32</v>
      </c>
      <c r="J13" s="23">
        <v>1.43</v>
      </c>
      <c r="K13" s="18">
        <f>0/ukazatele!K9*100</f>
        <v>0</v>
      </c>
      <c r="L13" s="18">
        <f>0/ukazatele!L9*100</f>
        <v>0</v>
      </c>
      <c r="M13" s="18">
        <f>0/ukazatele!M9*100</f>
        <v>0</v>
      </c>
      <c r="N13" s="18">
        <v>1.52</v>
      </c>
      <c r="O13" s="18">
        <v>3.98</v>
      </c>
      <c r="P13" s="18">
        <v>1.46343563035338</v>
      </c>
      <c r="Q13" s="18">
        <v>1.4</v>
      </c>
      <c r="R13" s="18">
        <v>1.69</v>
      </c>
      <c r="S13" s="18">
        <f>0/ukazatele!S9*100</f>
        <v>0</v>
      </c>
      <c r="T13" s="18">
        <v>0.72</v>
      </c>
      <c r="U13" s="18">
        <v>3.6</v>
      </c>
      <c r="V13" s="18">
        <f>0/ukazatele!V9*100</f>
        <v>0</v>
      </c>
      <c r="W13" s="18">
        <v>0.14203934059312184</v>
      </c>
      <c r="X13" s="18">
        <v>1.22</v>
      </c>
      <c r="Y13" s="18">
        <v>2.4700000000000002</v>
      </c>
      <c r="Z13" s="18">
        <v>2.08</v>
      </c>
      <c r="AA13" s="18">
        <v>0.90388671286532085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</row>
    <row r="14" spans="1:67" x14ac:dyDescent="0.25">
      <c r="A14" t="s">
        <v>61</v>
      </c>
      <c r="B14" s="23">
        <v>222846000000</v>
      </c>
      <c r="C14" s="23">
        <v>126347800000</v>
      </c>
      <c r="D14" s="23">
        <v>157740700000</v>
      </c>
      <c r="E14" s="23">
        <v>357153200000</v>
      </c>
      <c r="F14" s="23">
        <v>1567894000000</v>
      </c>
      <c r="G14" s="23">
        <v>1788486000000</v>
      </c>
      <c r="H14" s="23">
        <v>2047476000000</v>
      </c>
      <c r="I14" s="23">
        <v>257228500000</v>
      </c>
      <c r="J14" s="23">
        <v>206205100000</v>
      </c>
      <c r="K14" s="18">
        <v>231660800000</v>
      </c>
      <c r="L14" s="18">
        <v>779919900000</v>
      </c>
      <c r="M14" s="18">
        <v>1420712000000</v>
      </c>
      <c r="N14" s="18">
        <v>193599500000</v>
      </c>
      <c r="O14" s="18">
        <v>418968900000</v>
      </c>
      <c r="P14" s="18">
        <v>293204400000</v>
      </c>
      <c r="Q14" s="18">
        <v>139405900000</v>
      </c>
      <c r="R14" s="18">
        <v>72315740000</v>
      </c>
      <c r="S14" s="18">
        <v>580240000000</v>
      </c>
      <c r="T14" s="18">
        <v>332408000000</v>
      </c>
      <c r="U14" s="18">
        <v>473410700000</v>
      </c>
      <c r="V14" s="18">
        <v>128283300000</v>
      </c>
      <c r="W14" s="18">
        <v>40624500000</v>
      </c>
      <c r="X14" s="18">
        <v>471611300000</v>
      </c>
      <c r="Y14" s="18">
        <v>233019100000</v>
      </c>
      <c r="Z14" s="18">
        <v>212241300000</v>
      </c>
      <c r="AA14" s="18">
        <v>78951010000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</row>
    <row r="15" spans="1:67" x14ac:dyDescent="0.25">
      <c r="A15" t="s">
        <v>62</v>
      </c>
      <c r="B15" s="23">
        <v>39117000000</v>
      </c>
      <c r="C15" s="23">
        <v>26509000000</v>
      </c>
      <c r="D15" s="23">
        <v>21364000000</v>
      </c>
      <c r="E15" s="23">
        <v>69607000000</v>
      </c>
      <c r="F15" s="23">
        <v>280522000000</v>
      </c>
      <c r="G15" s="23">
        <v>125843000000</v>
      </c>
      <c r="H15" s="23">
        <v>260174000000</v>
      </c>
      <c r="I15" s="23">
        <v>71965000000</v>
      </c>
      <c r="J15" s="23">
        <v>51904000000</v>
      </c>
      <c r="K15" s="18">
        <v>20156000000</v>
      </c>
      <c r="L15" s="18">
        <v>70697000000</v>
      </c>
      <c r="M15" s="18">
        <v>161857000000</v>
      </c>
      <c r="N15" s="18">
        <v>41172000000</v>
      </c>
      <c r="O15" s="18">
        <v>82059000000</v>
      </c>
      <c r="P15" s="18">
        <v>126018000000</v>
      </c>
      <c r="Q15" s="18">
        <v>18442000000</v>
      </c>
      <c r="R15" s="18">
        <v>32426000000</v>
      </c>
      <c r="S15" s="18">
        <v>254616000000</v>
      </c>
      <c r="T15" s="18">
        <v>71236000000</v>
      </c>
      <c r="U15" s="18">
        <v>84040000000</v>
      </c>
      <c r="V15" s="18">
        <v>44006000000</v>
      </c>
      <c r="W15" s="18">
        <v>8933000000</v>
      </c>
      <c r="X15" s="18">
        <v>22977000000</v>
      </c>
      <c r="Y15" s="18">
        <v>131868000000</v>
      </c>
      <c r="Z15" s="18">
        <v>181193000000</v>
      </c>
      <c r="AA15" s="18">
        <v>38920000000</v>
      </c>
    </row>
    <row r="16" spans="1:67" x14ac:dyDescent="0.25">
      <c r="A16" t="s">
        <v>63</v>
      </c>
      <c r="B16" s="23">
        <v>3479000000</v>
      </c>
      <c r="C16" s="23">
        <v>11167000000</v>
      </c>
      <c r="D16" s="23">
        <v>34177000000</v>
      </c>
      <c r="E16" s="23">
        <v>46986000000</v>
      </c>
      <c r="F16" s="23">
        <v>41816000000</v>
      </c>
      <c r="G16" s="23">
        <v>78752000000</v>
      </c>
      <c r="H16" s="23">
        <v>108047000000</v>
      </c>
      <c r="I16" s="23">
        <v>29001000000</v>
      </c>
      <c r="J16" s="23">
        <v>24666000000</v>
      </c>
      <c r="K16" s="18">
        <v>14759000000</v>
      </c>
      <c r="L16" s="18">
        <v>473000000</v>
      </c>
      <c r="M16" s="18">
        <v>4554000000</v>
      </c>
      <c r="N16" s="18">
        <v>52150000000</v>
      </c>
      <c r="O16" s="18">
        <v>27696000000</v>
      </c>
      <c r="P16" s="18">
        <v>171893000000</v>
      </c>
      <c r="Q16" s="18">
        <v>42583000000</v>
      </c>
      <c r="R16" s="18">
        <v>14895000000</v>
      </c>
      <c r="S16" s="18">
        <v>103368000000</v>
      </c>
      <c r="T16" s="18">
        <v>427557000000</v>
      </c>
      <c r="U16" s="18">
        <v>516093000000</v>
      </c>
      <c r="V16" s="18">
        <v>9183000000</v>
      </c>
      <c r="W16" s="18">
        <v>6564000000</v>
      </c>
      <c r="X16" s="18">
        <v>16729000000</v>
      </c>
      <c r="Y16" s="18">
        <v>111489000000</v>
      </c>
      <c r="Z16" s="18">
        <v>163147000000</v>
      </c>
      <c r="AA16" s="18">
        <v>18703000000</v>
      </c>
    </row>
    <row r="17" spans="2:28" x14ac:dyDescent="0.25">
      <c r="B17" s="21"/>
      <c r="C17" s="23"/>
      <c r="D17" s="21"/>
      <c r="E17" s="21"/>
      <c r="F17" s="21"/>
      <c r="G17" s="23"/>
      <c r="H17" s="23"/>
      <c r="I17" s="21"/>
      <c r="J17" s="18"/>
      <c r="P17" s="18"/>
      <c r="R17" s="18"/>
    </row>
    <row r="18" spans="2:28" x14ac:dyDescent="0.25">
      <c r="B18" s="21"/>
      <c r="C18" s="21"/>
      <c r="D18" s="21"/>
      <c r="E18" s="21"/>
      <c r="F18" s="21"/>
      <c r="G18" s="21"/>
      <c r="H18" s="21"/>
      <c r="I18" s="21"/>
      <c r="J18" s="18"/>
      <c r="K18" s="18"/>
      <c r="L18" s="18"/>
      <c r="R18" s="18"/>
    </row>
    <row r="19" spans="2:28" x14ac:dyDescent="0.25">
      <c r="B19" s="22" t="s">
        <v>41</v>
      </c>
      <c r="C19" s="22" t="str">
        <f>A7</f>
        <v>čistý zisk</v>
      </c>
      <c r="D19" s="22" t="str">
        <f>A8</f>
        <v>počet akcii</v>
      </c>
      <c r="E19" s="22" t="str">
        <f>A9</f>
        <v>tržní hodnota akcie</v>
      </c>
      <c r="F19" s="22" t="str">
        <f>A10</f>
        <v>EPS</v>
      </c>
      <c r="G19" s="22" t="str">
        <f>A11</f>
        <v>vlastní kapitál</v>
      </c>
      <c r="H19" s="22" t="str">
        <f>A12</f>
        <v>účetní hodnota</v>
      </c>
      <c r="I19" s="21" t="str">
        <f>A13</f>
        <v>dividenda na akcie</v>
      </c>
      <c r="J19" t="s">
        <v>61</v>
      </c>
      <c r="K19" t="s">
        <v>62</v>
      </c>
      <c r="L19" t="s">
        <v>63</v>
      </c>
      <c r="M19" t="s">
        <v>72</v>
      </c>
      <c r="R19" s="18"/>
    </row>
    <row r="20" spans="2:28" x14ac:dyDescent="0.25">
      <c r="B20" s="24" t="s">
        <v>6</v>
      </c>
      <c r="C20" s="21">
        <f>B7</f>
        <v>4029000000</v>
      </c>
      <c r="D20" s="21">
        <f>B8</f>
        <v>1576490011</v>
      </c>
      <c r="E20" s="21">
        <f>B9</f>
        <v>101.31</v>
      </c>
      <c r="F20" s="21">
        <f>B10</f>
        <v>2.5556774682284997</v>
      </c>
      <c r="G20" s="21">
        <f>B11</f>
        <v>9040000000</v>
      </c>
      <c r="H20" s="21">
        <f>B12</f>
        <v>5.7342577098003575</v>
      </c>
      <c r="I20" s="21">
        <f>B13</f>
        <v>1.01</v>
      </c>
      <c r="J20" s="18">
        <f>B14</f>
        <v>222846000000</v>
      </c>
      <c r="K20" s="20">
        <f>B15</f>
        <v>39117000000</v>
      </c>
      <c r="L20" s="20">
        <f>B16</f>
        <v>3479000000</v>
      </c>
      <c r="M20" s="21">
        <f>I20/E20*100</f>
        <v>0.99694008488796759</v>
      </c>
    </row>
    <row r="21" spans="2:28" x14ac:dyDescent="0.25">
      <c r="B21" s="24" t="s">
        <v>7</v>
      </c>
      <c r="C21" s="21">
        <f>C7</f>
        <v>3599000000</v>
      </c>
      <c r="D21" s="21">
        <f>C8</f>
        <v>1177300000</v>
      </c>
      <c r="E21" s="21">
        <f>C9</f>
        <v>87.92</v>
      </c>
      <c r="F21" s="21">
        <f>C10</f>
        <v>3.0569948186528499</v>
      </c>
      <c r="G21" s="21">
        <f>C11</f>
        <v>-6232000000</v>
      </c>
      <c r="H21" s="21">
        <f>C12</f>
        <v>-5.2934681049859851</v>
      </c>
      <c r="I21" s="21">
        <f>C13</f>
        <v>1.68</v>
      </c>
      <c r="J21" s="18">
        <f>C14</f>
        <v>126347800000</v>
      </c>
      <c r="K21" s="20">
        <f>C15</f>
        <v>26509000000</v>
      </c>
      <c r="L21" s="20">
        <f>C16</f>
        <v>11167000000</v>
      </c>
      <c r="M21" s="21">
        <f t="shared" ref="M21:M45" si="2">I21/E21*100</f>
        <v>1.910828025477707</v>
      </c>
    </row>
    <row r="22" spans="2:28" x14ac:dyDescent="0.25">
      <c r="B22" s="24" t="s">
        <v>8</v>
      </c>
      <c r="C22" s="21">
        <f>D7</f>
        <v>6025000000</v>
      </c>
      <c r="D22" s="21">
        <f>D8</f>
        <v>745572145</v>
      </c>
      <c r="E22" s="21">
        <f>D9</f>
        <v>197.61</v>
      </c>
      <c r="F22" s="21">
        <f>D10</f>
        <v>8.0810422444094936</v>
      </c>
      <c r="G22" s="21">
        <f>D11</f>
        <v>-8210000000</v>
      </c>
      <c r="H22" s="21">
        <f>D12</f>
        <v>-11.011677481593683</v>
      </c>
      <c r="I22" s="21">
        <f>D13</f>
        <v>5.04</v>
      </c>
      <c r="J22" s="18">
        <f>D14</f>
        <v>157740700000</v>
      </c>
      <c r="K22" s="20">
        <f>D15</f>
        <v>21364000000</v>
      </c>
      <c r="L22" s="20">
        <f>D16</f>
        <v>34177000000</v>
      </c>
      <c r="M22" s="21">
        <f t="shared" si="2"/>
        <v>2.5504782146652496</v>
      </c>
    </row>
    <row r="23" spans="2:28" x14ac:dyDescent="0.25">
      <c r="B23" s="24" t="s">
        <v>9</v>
      </c>
      <c r="C23" s="21">
        <f>E7</f>
        <v>11054000</v>
      </c>
      <c r="D23" s="21">
        <f>E8</f>
        <v>1815263899</v>
      </c>
      <c r="E23" s="21">
        <f>E9</f>
        <v>144.63</v>
      </c>
      <c r="F23" s="21">
        <f>E10</f>
        <v>6.0894727240978419E-3</v>
      </c>
      <c r="G23" s="21">
        <f>E11</f>
        <v>88877000000</v>
      </c>
      <c r="H23" s="21">
        <f>E12</f>
        <v>48.960925212560511</v>
      </c>
      <c r="I23" s="21">
        <f>E13</f>
        <v>0</v>
      </c>
      <c r="J23" s="18">
        <f>E14</f>
        <v>357153200000</v>
      </c>
      <c r="K23" s="20">
        <f>E15</f>
        <v>69607000000</v>
      </c>
      <c r="L23" s="20">
        <f>E16</f>
        <v>46986000000</v>
      </c>
      <c r="M23" s="21">
        <f t="shared" si="2"/>
        <v>0</v>
      </c>
      <c r="AB23" s="18"/>
    </row>
    <row r="24" spans="2:28" x14ac:dyDescent="0.25">
      <c r="B24" s="24" t="s">
        <v>10</v>
      </c>
      <c r="C24" s="21">
        <f>F7</f>
        <v>11588000000</v>
      </c>
      <c r="D24" s="21">
        <f>F8</f>
        <v>503564743</v>
      </c>
      <c r="E24" s="21">
        <f>F9</f>
        <v>1847.84</v>
      </c>
      <c r="F24" s="21">
        <f>F10</f>
        <v>23.011936719326673</v>
      </c>
      <c r="G24" s="21">
        <f>F11</f>
        <v>62060000000</v>
      </c>
      <c r="H24" s="21">
        <f>F12</f>
        <v>123.24135250271085</v>
      </c>
      <c r="I24" s="21">
        <f>F13</f>
        <v>0</v>
      </c>
      <c r="J24" s="18">
        <f>F14</f>
        <v>1567894000000</v>
      </c>
      <c r="K24" s="20">
        <f>F15</f>
        <v>280522000000</v>
      </c>
      <c r="L24" s="20">
        <f>F16</f>
        <v>41816000000</v>
      </c>
      <c r="M24" s="21">
        <f t="shared" si="2"/>
        <v>0</v>
      </c>
    </row>
    <row r="25" spans="2:28" x14ac:dyDescent="0.25">
      <c r="B25" s="24" t="s">
        <v>11</v>
      </c>
      <c r="C25" s="21">
        <f>G7</f>
        <v>39240000000</v>
      </c>
      <c r="D25" s="21">
        <f>G8</f>
        <v>7542215767</v>
      </c>
      <c r="E25" s="21">
        <f>G9</f>
        <v>157.69999999999999</v>
      </c>
      <c r="F25" s="21">
        <f>G10</f>
        <v>5.202715118770481</v>
      </c>
      <c r="G25" s="21">
        <f>G11</f>
        <v>102330000000</v>
      </c>
      <c r="H25" s="21">
        <f>G12</f>
        <v>13.567630940463388</v>
      </c>
      <c r="I25" s="21">
        <f>G13</f>
        <v>2.09</v>
      </c>
      <c r="J25" s="18">
        <f>G14</f>
        <v>1788486000000</v>
      </c>
      <c r="K25" s="20">
        <f>G15</f>
        <v>125843000000</v>
      </c>
      <c r="L25" s="20">
        <f>G16</f>
        <v>78752000000</v>
      </c>
      <c r="M25" s="21">
        <f t="shared" si="2"/>
        <v>1.3253012048192772</v>
      </c>
    </row>
    <row r="26" spans="2:28" x14ac:dyDescent="0.25">
      <c r="B26" s="24" t="s">
        <v>12</v>
      </c>
      <c r="C26" s="21">
        <f>H7</f>
        <v>55256000000</v>
      </c>
      <c r="D26" s="21">
        <f>H8</f>
        <v>16788096000</v>
      </c>
      <c r="E26" s="21">
        <f>H9</f>
        <v>73.41</v>
      </c>
      <c r="F26" s="21">
        <f>H10</f>
        <v>3.2913797967321607</v>
      </c>
      <c r="G26" s="21">
        <f>H11</f>
        <v>90488000000</v>
      </c>
      <c r="H26" s="21">
        <f>H12</f>
        <v>5.39000968305161</v>
      </c>
      <c r="I26" s="21">
        <f>H13</f>
        <v>0.81</v>
      </c>
      <c r="J26" s="18">
        <f>H14</f>
        <v>2047476000000</v>
      </c>
      <c r="K26" s="20">
        <f>H15</f>
        <v>260174000000</v>
      </c>
      <c r="L26" s="20">
        <f>H16</f>
        <v>108047000000</v>
      </c>
      <c r="M26" s="21">
        <f t="shared" si="2"/>
        <v>1.103391908459338</v>
      </c>
    </row>
    <row r="27" spans="2:28" x14ac:dyDescent="0.25">
      <c r="B27" s="24" t="s">
        <v>13</v>
      </c>
      <c r="C27" s="21">
        <f>I7</f>
        <v>21048000000</v>
      </c>
      <c r="D27" s="21">
        <f>I8</f>
        <v>4063000000</v>
      </c>
      <c r="E27" s="21">
        <f>I9</f>
        <v>59.85</v>
      </c>
      <c r="F27" s="21">
        <f>I10</f>
        <v>5.1804085650996798</v>
      </c>
      <c r="G27" s="21">
        <f>I11</f>
        <v>77659000000</v>
      </c>
      <c r="H27" s="21">
        <f>I12</f>
        <v>19.113709081959144</v>
      </c>
      <c r="I27" s="21">
        <f>I13</f>
        <v>1.32</v>
      </c>
      <c r="J27" s="18">
        <f>I14</f>
        <v>257228500000</v>
      </c>
      <c r="K27" s="20">
        <f>I15</f>
        <v>71965000000</v>
      </c>
      <c r="L27" s="20">
        <f>I16</f>
        <v>29001000000</v>
      </c>
      <c r="M27" s="21">
        <f t="shared" si="2"/>
        <v>2.2055137844611528</v>
      </c>
    </row>
    <row r="28" spans="2:28" x14ac:dyDescent="0.25">
      <c r="B28" s="6" t="s">
        <v>14</v>
      </c>
      <c r="C28" s="20">
        <f>J7</f>
        <v>11621000000</v>
      </c>
      <c r="D28" s="20">
        <f>J8</f>
        <v>4221000000</v>
      </c>
      <c r="E28" s="20">
        <f>J9</f>
        <v>47.96</v>
      </c>
      <c r="F28" s="20">
        <f>J10</f>
        <v>2.7531390665719022</v>
      </c>
      <c r="G28" s="20">
        <f>J11</f>
        <v>33571000000</v>
      </c>
      <c r="H28" s="20">
        <f>J12</f>
        <v>7.9533285951196397</v>
      </c>
      <c r="I28" s="20">
        <f>J13</f>
        <v>1.43</v>
      </c>
      <c r="J28" s="20">
        <f>J14</f>
        <v>206205100000</v>
      </c>
      <c r="K28" s="20">
        <f>J15</f>
        <v>51904000000</v>
      </c>
      <c r="L28" s="20">
        <f>J16</f>
        <v>24666000000</v>
      </c>
      <c r="M28" s="21">
        <f t="shared" si="2"/>
        <v>2.9816513761467887</v>
      </c>
    </row>
    <row r="29" spans="2:28" x14ac:dyDescent="0.25">
      <c r="B29" s="6" t="s">
        <v>15</v>
      </c>
      <c r="C29" s="20">
        <f>K7</f>
        <v>1867000000</v>
      </c>
      <c r="D29" s="20">
        <f>K8</f>
        <v>442895261</v>
      </c>
      <c r="E29" s="20">
        <f>K9</f>
        <v>323.57</v>
      </c>
      <c r="F29" s="20">
        <f>K10</f>
        <v>4.2154436147827736</v>
      </c>
      <c r="G29" s="20">
        <f>K11</f>
        <v>7582000000</v>
      </c>
      <c r="H29" s="20">
        <f>K12</f>
        <v>17.1191716589625</v>
      </c>
      <c r="I29" s="20">
        <f>K13</f>
        <v>0</v>
      </c>
      <c r="J29" s="20">
        <f>K14</f>
        <v>231660800000</v>
      </c>
      <c r="K29" s="20">
        <f>K15</f>
        <v>20156000000</v>
      </c>
      <c r="L29" s="20">
        <f>K16</f>
        <v>14759000000</v>
      </c>
      <c r="M29" s="21">
        <f t="shared" si="2"/>
        <v>0</v>
      </c>
    </row>
    <row r="30" spans="2:28" x14ac:dyDescent="0.25">
      <c r="B30" s="6" t="s">
        <v>16</v>
      </c>
      <c r="C30" s="20">
        <f>L7</f>
        <v>18485000000</v>
      </c>
      <c r="D30" s="20">
        <f>L8</f>
        <v>2847669951</v>
      </c>
      <c r="E30" s="20">
        <f>L9</f>
        <v>205.25</v>
      </c>
      <c r="F30" s="20">
        <f>L10</f>
        <v>6.4912719233873037</v>
      </c>
      <c r="G30" s="20">
        <f>L11</f>
        <v>101054000000</v>
      </c>
      <c r="H30" s="20">
        <f>L12</f>
        <v>35.486556285960539</v>
      </c>
      <c r="I30" s="20">
        <f>L13</f>
        <v>0</v>
      </c>
      <c r="J30" s="20">
        <f>L14</f>
        <v>779919900000</v>
      </c>
      <c r="K30" s="20">
        <f>L15</f>
        <v>70697000000</v>
      </c>
      <c r="L30" s="20">
        <f>L16</f>
        <v>473000000</v>
      </c>
      <c r="M30" s="21">
        <f t="shared" si="2"/>
        <v>0</v>
      </c>
    </row>
    <row r="31" spans="2:28" x14ac:dyDescent="0.25">
      <c r="B31" s="6" t="s">
        <v>17</v>
      </c>
      <c r="C31" s="20">
        <f>M7</f>
        <v>34343000000</v>
      </c>
      <c r="D31" s="20">
        <f>M8</f>
        <v>674136665</v>
      </c>
      <c r="E31" s="20">
        <f>M9</f>
        <v>1337.02</v>
      </c>
      <c r="F31" s="20">
        <f>M10</f>
        <v>50.943676235144395</v>
      </c>
      <c r="G31" s="20">
        <f>M11</f>
        <v>201442000000</v>
      </c>
      <c r="H31" s="20">
        <f>M12</f>
        <v>298.81478112453652</v>
      </c>
      <c r="I31" s="20">
        <f>M13</f>
        <v>0</v>
      </c>
      <c r="J31" s="20">
        <f>M14</f>
        <v>1420712000000</v>
      </c>
      <c r="K31" s="20">
        <f>M15</f>
        <v>161857000000</v>
      </c>
      <c r="L31" s="20">
        <f>M16</f>
        <v>4554000000</v>
      </c>
      <c r="M31" s="21">
        <f t="shared" si="2"/>
        <v>0</v>
      </c>
    </row>
    <row r="32" spans="2:28" x14ac:dyDescent="0.25">
      <c r="B32" s="6" t="s">
        <v>18</v>
      </c>
      <c r="C32" s="20">
        <f>N7</f>
        <v>16273000000</v>
      </c>
      <c r="D32" s="20">
        <f>N8</f>
        <v>5577629491</v>
      </c>
      <c r="E32" s="20">
        <f>N9</f>
        <v>37.17</v>
      </c>
      <c r="F32" s="20">
        <f>N10</f>
        <v>2.9175476833407328</v>
      </c>
      <c r="G32" s="20">
        <f>N11</f>
        <v>63144000000</v>
      </c>
      <c r="H32" s="20">
        <f>N12</f>
        <v>11.320938420504346</v>
      </c>
      <c r="I32" s="20">
        <f>N13</f>
        <v>1.52</v>
      </c>
      <c r="J32" s="20">
        <f>N14</f>
        <v>193599500000</v>
      </c>
      <c r="K32" s="20">
        <f>N15</f>
        <v>41172000000</v>
      </c>
      <c r="L32" s="20">
        <f>N16</f>
        <v>52150000000</v>
      </c>
      <c r="M32" s="21">
        <f t="shared" si="2"/>
        <v>4.0893193435566317</v>
      </c>
    </row>
    <row r="33" spans="2:13" x14ac:dyDescent="0.25">
      <c r="B33" s="6" t="s">
        <v>19</v>
      </c>
      <c r="C33" s="20">
        <f>O7</f>
        <v>15119000000</v>
      </c>
      <c r="D33" s="20">
        <f>O8</f>
        <v>2628679824</v>
      </c>
      <c r="E33" s="20">
        <f>O9</f>
        <v>145.87</v>
      </c>
      <c r="F33" s="20">
        <f>O10</f>
        <v>5.7515562990831555</v>
      </c>
      <c r="G33" s="20">
        <f>O11</f>
        <v>59471000000</v>
      </c>
      <c r="H33" s="20">
        <f>O12</f>
        <v>22.623904005739423</v>
      </c>
      <c r="I33" s="20">
        <f>O13</f>
        <v>3.98</v>
      </c>
      <c r="J33" s="20">
        <f>O14</f>
        <v>418968900000</v>
      </c>
      <c r="K33" s="20">
        <f>O15</f>
        <v>82059000000</v>
      </c>
      <c r="L33" s="20">
        <f>O16</f>
        <v>27696000000</v>
      </c>
      <c r="M33" s="21">
        <f t="shared" si="2"/>
        <v>2.7284568451360798</v>
      </c>
    </row>
    <row r="34" spans="2:13" x14ac:dyDescent="0.25">
      <c r="B34" s="6" t="s">
        <v>21</v>
      </c>
      <c r="C34" s="20">
        <f>P7</f>
        <v>14373000000</v>
      </c>
      <c r="D34" s="20">
        <f>P8</f>
        <v>535438519</v>
      </c>
      <c r="E34" s="20">
        <f>P9</f>
        <v>509.5</v>
      </c>
      <c r="F34" s="20">
        <f>P10</f>
        <v>26.843418039560206</v>
      </c>
      <c r="G34" s="20">
        <f>P11</f>
        <v>250761000000</v>
      </c>
      <c r="H34" s="20">
        <f>P12</f>
        <v>468.32827878787703</v>
      </c>
      <c r="I34" s="20">
        <f>P13</f>
        <v>1.46343563035338</v>
      </c>
      <c r="J34" s="20">
        <f>P14</f>
        <v>293204400000</v>
      </c>
      <c r="K34" s="20">
        <f>P15</f>
        <v>126018000000</v>
      </c>
      <c r="L34" s="20">
        <f>P16</f>
        <v>171893000000</v>
      </c>
      <c r="M34" s="21">
        <f t="shared" si="2"/>
        <v>0.28722976061891659</v>
      </c>
    </row>
    <row r="35" spans="2:13" x14ac:dyDescent="0.25">
      <c r="B35" s="6" t="s">
        <v>22</v>
      </c>
      <c r="C35" s="20">
        <f>Q7</f>
        <v>3769000000</v>
      </c>
      <c r="D35" s="20">
        <f>Q8</f>
        <v>1959874682</v>
      </c>
      <c r="E35" s="20">
        <f>Q9</f>
        <v>60.54</v>
      </c>
      <c r="F35" s="20">
        <f>Q10</f>
        <v>1.9230821412284564</v>
      </c>
      <c r="G35" s="20">
        <f>Q11</f>
        <v>37005000000</v>
      </c>
      <c r="H35" s="20">
        <f>Q12</f>
        <v>18.881309269344396</v>
      </c>
      <c r="I35" s="20">
        <f>Q13</f>
        <v>1.4</v>
      </c>
      <c r="J35" s="20">
        <f>Q14</f>
        <v>139405900000</v>
      </c>
      <c r="K35" s="20">
        <f>Q15</f>
        <v>18442000000</v>
      </c>
      <c r="L35" s="20">
        <f>Q16</f>
        <v>42583000000</v>
      </c>
      <c r="M35" s="21">
        <f t="shared" si="2"/>
        <v>2.3125206475057811</v>
      </c>
    </row>
    <row r="36" spans="2:13" x14ac:dyDescent="0.25">
      <c r="B36" s="6" t="s">
        <v>23</v>
      </c>
      <c r="C36" s="20">
        <f>R7</f>
        <v>7189000000</v>
      </c>
      <c r="D36" s="20">
        <f>R8</f>
        <v>1354734727</v>
      </c>
      <c r="E36" s="20">
        <f>R9</f>
        <v>65.03</v>
      </c>
      <c r="F36" s="20">
        <f>R10</f>
        <v>5.3065739415418411</v>
      </c>
      <c r="G36" s="20">
        <f>R11</f>
        <v>34981000000</v>
      </c>
      <c r="H36" s="20">
        <f>R12</f>
        <v>25.821291285168332</v>
      </c>
      <c r="I36" s="20">
        <f>R13</f>
        <v>1.69</v>
      </c>
      <c r="J36" s="20">
        <f>R14</f>
        <v>72315740000</v>
      </c>
      <c r="K36" s="20">
        <f>R15</f>
        <v>32426000000</v>
      </c>
      <c r="L36" s="20">
        <f>R16</f>
        <v>14895000000</v>
      </c>
      <c r="M36" s="21">
        <f t="shared" si="2"/>
        <v>2.5988005535906504</v>
      </c>
    </row>
    <row r="37" spans="2:13" x14ac:dyDescent="0.25">
      <c r="B37" s="6" t="s">
        <v>24</v>
      </c>
      <c r="C37" s="20">
        <f>S7</f>
        <v>81417000000</v>
      </c>
      <c r="D37" s="20">
        <f>S8</f>
        <v>1535939.57</v>
      </c>
      <c r="E37" s="20">
        <f>S9</f>
        <v>226.5</v>
      </c>
      <c r="F37" s="20">
        <f>S10</f>
        <v>53007.944837308933</v>
      </c>
      <c r="G37" s="20">
        <f>S11</f>
        <v>424791000000</v>
      </c>
      <c r="H37" s="20">
        <f>S12</f>
        <v>276567.52146830881</v>
      </c>
      <c r="I37" s="20">
        <f>S13</f>
        <v>0</v>
      </c>
      <c r="J37" s="20">
        <f>S14</f>
        <v>580240000000</v>
      </c>
      <c r="K37" s="20">
        <f>S15</f>
        <v>254616000000</v>
      </c>
      <c r="L37" s="20">
        <f>S16</f>
        <v>103368000000</v>
      </c>
      <c r="M37" s="21">
        <f t="shared" si="2"/>
        <v>0</v>
      </c>
    </row>
    <row r="38" spans="2:13" x14ac:dyDescent="0.25">
      <c r="B38" s="6" t="s">
        <v>25</v>
      </c>
      <c r="C38" s="20">
        <f>T7</f>
        <v>27430000000</v>
      </c>
      <c r="D38" s="20">
        <f>T8</f>
        <v>8627252552</v>
      </c>
      <c r="E38" s="20">
        <f>T9</f>
        <v>35.22</v>
      </c>
      <c r="F38" s="20">
        <f>T10</f>
        <v>3.1794594901062774</v>
      </c>
      <c r="G38" s="20">
        <f>T11</f>
        <v>264810000000</v>
      </c>
      <c r="H38" s="20">
        <f>T12</f>
        <v>30.694592328656338</v>
      </c>
      <c r="I38" s="20">
        <f>T13</f>
        <v>0.72</v>
      </c>
      <c r="J38" s="20">
        <f>T14</f>
        <v>332408000000</v>
      </c>
      <c r="K38" s="20">
        <f>T15</f>
        <v>71236000000</v>
      </c>
      <c r="L38" s="20">
        <f>T16</f>
        <v>427557000000</v>
      </c>
      <c r="M38" s="21">
        <f t="shared" si="2"/>
        <v>2.0442930153321974</v>
      </c>
    </row>
    <row r="39" spans="2:13" x14ac:dyDescent="0.25">
      <c r="B39" s="6" t="s">
        <v>26</v>
      </c>
      <c r="C39" s="20">
        <f>U7</f>
        <v>36431000000</v>
      </c>
      <c r="D39" s="20">
        <f>U8</f>
        <v>3051506436</v>
      </c>
      <c r="E39" s="20">
        <f>U9</f>
        <v>139.4</v>
      </c>
      <c r="F39" s="20">
        <f>U10</f>
        <v>11.938693482735948</v>
      </c>
      <c r="G39" s="20">
        <f>U11</f>
        <v>261330000000</v>
      </c>
      <c r="H39" s="20">
        <f>U12</f>
        <v>85.639668629556837</v>
      </c>
      <c r="I39" s="20">
        <f>U13</f>
        <v>3.6</v>
      </c>
      <c r="J39" s="20">
        <f>U14</f>
        <v>473410700000</v>
      </c>
      <c r="K39" s="20">
        <f>U15</f>
        <v>84040000000</v>
      </c>
      <c r="L39" s="20">
        <f>U16</f>
        <v>516093000000</v>
      </c>
      <c r="M39" s="21">
        <f t="shared" si="2"/>
        <v>2.5824964131994261</v>
      </c>
    </row>
    <row r="40" spans="2:13" x14ac:dyDescent="0.25">
      <c r="B40" s="6" t="s">
        <v>27</v>
      </c>
      <c r="C40" s="20">
        <f>V7</f>
        <v>14901000000</v>
      </c>
      <c r="D40" s="20">
        <f>V8</f>
        <v>188855900</v>
      </c>
      <c r="E40" s="20">
        <f>V9</f>
        <v>829.5</v>
      </c>
      <c r="F40" s="20">
        <f>V10</f>
        <v>78.901426960979251</v>
      </c>
      <c r="G40" s="20">
        <f>V11</f>
        <v>105540000000</v>
      </c>
      <c r="H40" s="20">
        <f>V12</f>
        <v>558.83877601917652</v>
      </c>
      <c r="I40" s="20">
        <f>V13</f>
        <v>0</v>
      </c>
      <c r="J40" s="20">
        <f>V14</f>
        <v>128283300000</v>
      </c>
      <c r="K40" s="20">
        <f>V15</f>
        <v>44006000000</v>
      </c>
      <c r="L40" s="20">
        <f>V16</f>
        <v>9183000000</v>
      </c>
      <c r="M40" s="21">
        <f t="shared" si="2"/>
        <v>0</v>
      </c>
    </row>
    <row r="41" spans="2:13" x14ac:dyDescent="0.25">
      <c r="B41" s="6" t="s">
        <v>28</v>
      </c>
      <c r="C41" s="20">
        <f>X7</f>
        <v>12080000000</v>
      </c>
      <c r="D41" s="20">
        <f>W8</f>
        <v>511000000</v>
      </c>
      <c r="E41" s="20">
        <f>W9</f>
        <v>85</v>
      </c>
      <c r="F41" s="20">
        <f>W10</f>
        <v>7.8649706457925639</v>
      </c>
      <c r="G41" s="20">
        <f>W11</f>
        <v>24411000000</v>
      </c>
      <c r="H41" s="20">
        <f>W12</f>
        <v>47.771037181996086</v>
      </c>
      <c r="I41" s="20">
        <f>W13</f>
        <v>0.14203934059312184</v>
      </c>
      <c r="J41" s="20">
        <f>W14</f>
        <v>40624500000</v>
      </c>
      <c r="K41" s="20">
        <f>W15</f>
        <v>8933000000</v>
      </c>
      <c r="L41" s="20">
        <f>W16</f>
        <v>6564000000</v>
      </c>
      <c r="M41" s="21">
        <f t="shared" si="2"/>
        <v>0.16710510658014335</v>
      </c>
    </row>
    <row r="42" spans="2:13" x14ac:dyDescent="0.25">
      <c r="B42" s="6" t="s">
        <v>29</v>
      </c>
      <c r="C42" s="20">
        <f>X7</f>
        <v>12080000000</v>
      </c>
      <c r="D42" s="20">
        <f>X8</f>
        <v>1984369932</v>
      </c>
      <c r="E42" s="20">
        <f>X9</f>
        <v>187.9</v>
      </c>
      <c r="F42" s="20">
        <f>X10</f>
        <v>6.0875746024960433</v>
      </c>
      <c r="G42" s="20">
        <f>X11</f>
        <v>34684000000</v>
      </c>
      <c r="H42" s="20">
        <f>X12</f>
        <v>17.478595820610327</v>
      </c>
      <c r="I42" s="20">
        <f>X13</f>
        <v>1.22</v>
      </c>
      <c r="J42" s="20">
        <f>X14</f>
        <v>471611300000</v>
      </c>
      <c r="K42" s="20">
        <f>X15</f>
        <v>22977000000</v>
      </c>
      <c r="L42" s="20">
        <f>X16</f>
        <v>16729000000</v>
      </c>
      <c r="M42" s="21">
        <f t="shared" si="2"/>
        <v>0.64928153273017564</v>
      </c>
    </row>
    <row r="43" spans="2:13" x14ac:dyDescent="0.25">
      <c r="B43" s="6" t="s">
        <v>30</v>
      </c>
      <c r="C43" s="20">
        <f>Y7</f>
        <v>19265000000</v>
      </c>
      <c r="D43" s="20">
        <f>Y8</f>
        <v>4138148588</v>
      </c>
      <c r="E43" s="20">
        <f>Y9</f>
        <v>61.4</v>
      </c>
      <c r="F43" s="20">
        <f>Y10</f>
        <v>4.6554635703187559</v>
      </c>
      <c r="G43" s="20">
        <f>Y11</f>
        <v>61395000000</v>
      </c>
      <c r="H43" s="20">
        <f>Y12</f>
        <v>14.836344972733976</v>
      </c>
      <c r="I43" s="20">
        <f>Y13</f>
        <v>2.4700000000000002</v>
      </c>
      <c r="J43" s="20">
        <f>Y14</f>
        <v>233019100000</v>
      </c>
      <c r="K43" s="20">
        <f>Y15</f>
        <v>131868000000</v>
      </c>
      <c r="L43" s="20">
        <f>Y16</f>
        <v>111489000000</v>
      </c>
      <c r="M43" s="21">
        <f t="shared" si="2"/>
        <v>4.0228013029315965</v>
      </c>
    </row>
    <row r="44" spans="2:13" x14ac:dyDescent="0.25">
      <c r="B44" s="6" t="s">
        <v>31</v>
      </c>
      <c r="C44" s="20">
        <f>Z7</f>
        <v>13903000000</v>
      </c>
      <c r="D44" s="20">
        <f>Z8</f>
        <v>7131763496</v>
      </c>
      <c r="E44" s="20">
        <f>Z9</f>
        <v>39.08</v>
      </c>
      <c r="F44" s="20">
        <f>Z10</f>
        <v>1.9494477078211849</v>
      </c>
      <c r="G44" s="20">
        <f>Z11</f>
        <v>184221000000</v>
      </c>
      <c r="H44" s="20">
        <f>Z12</f>
        <v>25.831058489716355</v>
      </c>
      <c r="I44" s="20">
        <f>Z13</f>
        <v>2.08</v>
      </c>
      <c r="J44" s="20">
        <f>Z14</f>
        <v>212241300000</v>
      </c>
      <c r="K44" s="20">
        <f>Z15</f>
        <v>181193000000</v>
      </c>
      <c r="L44" s="20">
        <f>Z16</f>
        <v>163147000000</v>
      </c>
      <c r="M44" s="21">
        <f t="shared" si="2"/>
        <v>5.3224155578300927</v>
      </c>
    </row>
    <row r="45" spans="2:13" x14ac:dyDescent="0.25">
      <c r="B45" s="6" t="s">
        <v>32</v>
      </c>
      <c r="C45" s="20">
        <f>AA7</f>
        <v>5463000000</v>
      </c>
      <c r="D45" s="20">
        <f>AA8</f>
        <v>300882148</v>
      </c>
      <c r="E45" s="20">
        <f>AA9</f>
        <v>234</v>
      </c>
      <c r="F45" s="20">
        <f>AA10</f>
        <v>18.156610607552562</v>
      </c>
      <c r="G45" s="20">
        <f>AA11</f>
        <v>14163000000</v>
      </c>
      <c r="H45" s="20">
        <f>AA12</f>
        <v>47.071586314253516</v>
      </c>
      <c r="I45" s="20">
        <f>AA13</f>
        <v>0.90388671286532085</v>
      </c>
      <c r="J45" s="20">
        <f>AA14</f>
        <v>78951010000</v>
      </c>
      <c r="K45" s="20">
        <f>AA15</f>
        <v>38920000000</v>
      </c>
      <c r="L45" s="20">
        <f>AA16</f>
        <v>18703000000</v>
      </c>
      <c r="M45" s="21">
        <f t="shared" si="2"/>
        <v>0.3862763730193679</v>
      </c>
    </row>
    <row r="49" spans="2:10" x14ac:dyDescent="0.25">
      <c r="B49" s="4" t="s">
        <v>41</v>
      </c>
      <c r="C49" s="4" t="s">
        <v>0</v>
      </c>
      <c r="D49" s="4" t="s">
        <v>1</v>
      </c>
      <c r="E49" s="4" t="s">
        <v>2</v>
      </c>
      <c r="F49" s="4" t="s">
        <v>57</v>
      </c>
      <c r="G49" s="4" t="s">
        <v>4</v>
      </c>
      <c r="H49" s="4" t="s">
        <v>5</v>
      </c>
      <c r="I49" s="4" t="s">
        <v>60</v>
      </c>
      <c r="J49" s="4" t="s">
        <v>64</v>
      </c>
    </row>
    <row r="50" spans="2:10" x14ac:dyDescent="0.25">
      <c r="B50" s="6" t="s">
        <v>6</v>
      </c>
      <c r="C50" s="21">
        <f t="shared" ref="C50:C75" si="3">C20/D20</f>
        <v>2.5556774682284997</v>
      </c>
      <c r="D50" s="21">
        <f>E20/F20</f>
        <v>39.641152398711846</v>
      </c>
      <c r="E50" s="21">
        <f t="shared" ref="E50:E75" si="4">C20/G20*100</f>
        <v>44.568584070796454</v>
      </c>
      <c r="F50" s="21">
        <f t="shared" ref="F50:F75" si="5">G20/D20</f>
        <v>5.7342577098003575</v>
      </c>
      <c r="G50" s="21">
        <f t="shared" ref="G50:G75" si="6">E20/H20</f>
        <v>17.667500333452434</v>
      </c>
      <c r="H50" s="21">
        <f>I20/E20*100</f>
        <v>0.99694008488796759</v>
      </c>
      <c r="I50" s="21">
        <f>J20/K20</f>
        <v>5.6969092721834498</v>
      </c>
      <c r="J50" s="21">
        <f>L20/G20</f>
        <v>0.38484513274336285</v>
      </c>
    </row>
    <row r="51" spans="2:10" x14ac:dyDescent="0.25">
      <c r="B51" s="6" t="s">
        <v>7</v>
      </c>
      <c r="C51" s="21">
        <f t="shared" si="3"/>
        <v>3.0569948186528499</v>
      </c>
      <c r="D51" s="21">
        <f t="shared" ref="D51:D62" si="7">E21/F21</f>
        <v>28.760271186440676</v>
      </c>
      <c r="E51" s="21">
        <f t="shared" si="4"/>
        <v>-57.750320924261878</v>
      </c>
      <c r="F51" s="21">
        <f t="shared" si="5"/>
        <v>-5.2934681049859851</v>
      </c>
      <c r="G51" s="21">
        <f t="shared" si="6"/>
        <v>-16.609148908857509</v>
      </c>
      <c r="H51" s="21">
        <f>I21/E21*100</f>
        <v>1.910828025477707</v>
      </c>
      <c r="I51" s="21">
        <f t="shared" ref="I51:I75" si="8">J21/K21</f>
        <v>4.7662227922592324</v>
      </c>
      <c r="J51" s="21">
        <f>L21/G21</f>
        <v>-1.7918806161745828</v>
      </c>
    </row>
    <row r="52" spans="2:10" x14ac:dyDescent="0.25">
      <c r="B52" s="6" t="s">
        <v>8</v>
      </c>
      <c r="C52" s="21">
        <f t="shared" si="3"/>
        <v>8.0810422444094936</v>
      </c>
      <c r="D52" s="21">
        <f t="shared" si="7"/>
        <v>24.45352889185892</v>
      </c>
      <c r="E52" s="21">
        <f t="shared" si="4"/>
        <v>-73.386114494518878</v>
      </c>
      <c r="F52" s="21">
        <f t="shared" si="5"/>
        <v>-11.011677481593683</v>
      </c>
      <c r="G52" s="21">
        <f t="shared" si="6"/>
        <v>-17.945494710529843</v>
      </c>
      <c r="H52" s="21">
        <f t="shared" ref="H52:H74" si="9">I22/E22*100</f>
        <v>2.5504782146652496</v>
      </c>
      <c r="I52" s="21">
        <f t="shared" si="8"/>
        <v>7.3834815577607191</v>
      </c>
      <c r="J52" s="21">
        <f t="shared" ref="J52:J74" si="10">L22/G22</f>
        <v>-4.1628501827040196</v>
      </c>
    </row>
    <row r="53" spans="2:10" x14ac:dyDescent="0.25">
      <c r="B53" s="6" t="s">
        <v>9</v>
      </c>
      <c r="C53" s="21">
        <f t="shared" si="3"/>
        <v>6.0894727240978419E-3</v>
      </c>
      <c r="D53" s="21">
        <f t="shared" si="7"/>
        <v>23750.824833758819</v>
      </c>
      <c r="E53" s="21">
        <f t="shared" si="4"/>
        <v>1.2437413504056168E-2</v>
      </c>
      <c r="F53" s="21">
        <f t="shared" si="5"/>
        <v>48.960925212560511</v>
      </c>
      <c r="G53" s="21">
        <f t="shared" si="6"/>
        <v>2.9539882951986454</v>
      </c>
      <c r="H53" s="21">
        <f t="shared" si="9"/>
        <v>0</v>
      </c>
      <c r="I53" s="21">
        <f t="shared" si="8"/>
        <v>5.1309954458603304</v>
      </c>
      <c r="J53" s="21">
        <f t="shared" si="10"/>
        <v>0.52866320870416417</v>
      </c>
    </row>
    <row r="54" spans="2:10" x14ac:dyDescent="0.25">
      <c r="B54" s="6" t="s">
        <v>10</v>
      </c>
      <c r="C54" s="21">
        <f t="shared" si="3"/>
        <v>23.011936719326673</v>
      </c>
      <c r="D54" s="21">
        <f t="shared" si="7"/>
        <v>80.299195262782192</v>
      </c>
      <c r="E54" s="21">
        <f t="shared" si="4"/>
        <v>18.672252658717369</v>
      </c>
      <c r="F54" s="21">
        <f t="shared" si="5"/>
        <v>123.24135250271085</v>
      </c>
      <c r="G54" s="21">
        <f t="shared" si="6"/>
        <v>14.993668622383499</v>
      </c>
      <c r="H54" s="21">
        <f t="shared" si="9"/>
        <v>0</v>
      </c>
      <c r="I54" s="21">
        <f t="shared" si="8"/>
        <v>5.5892015599489522</v>
      </c>
      <c r="J54" s="21">
        <f t="shared" si="10"/>
        <v>0.67379954882371895</v>
      </c>
    </row>
    <row r="55" spans="2:10" x14ac:dyDescent="0.25">
      <c r="B55" s="6" t="s">
        <v>11</v>
      </c>
      <c r="C55" s="21">
        <f t="shared" si="3"/>
        <v>5.202715118770481</v>
      </c>
      <c r="D55" s="21">
        <f t="shared" si="7"/>
        <v>30.311096494798672</v>
      </c>
      <c r="E55" s="21">
        <f t="shared" si="4"/>
        <v>38.346525945470539</v>
      </c>
      <c r="F55" s="21">
        <f t="shared" si="5"/>
        <v>13.567630940463388</v>
      </c>
      <c r="G55" s="21">
        <f t="shared" si="6"/>
        <v>11.623252481734582</v>
      </c>
      <c r="H55" s="21">
        <f t="shared" si="9"/>
        <v>1.3253012048192772</v>
      </c>
      <c r="I55" s="21">
        <f t="shared" si="8"/>
        <v>14.212041988827348</v>
      </c>
      <c r="J55" s="21">
        <f t="shared" si="10"/>
        <v>0.76958858594742496</v>
      </c>
    </row>
    <row r="56" spans="2:10" x14ac:dyDescent="0.25">
      <c r="B56" s="6" t="s">
        <v>12</v>
      </c>
      <c r="C56" s="21">
        <f t="shared" si="3"/>
        <v>3.2913797967321607</v>
      </c>
      <c r="D56" s="21">
        <f t="shared" si="7"/>
        <v>22.303715928767915</v>
      </c>
      <c r="E56" s="21">
        <f t="shared" si="4"/>
        <v>61.064450534877558</v>
      </c>
      <c r="F56" s="21">
        <f t="shared" si="5"/>
        <v>5.39000968305161</v>
      </c>
      <c r="G56" s="21">
        <f t="shared" si="6"/>
        <v>13.619641580762089</v>
      </c>
      <c r="H56" s="21">
        <f t="shared" si="9"/>
        <v>1.103391908459338</v>
      </c>
      <c r="I56" s="21">
        <f t="shared" si="8"/>
        <v>7.8696410863499047</v>
      </c>
      <c r="J56" s="21">
        <f t="shared" si="10"/>
        <v>1.1940478295464592</v>
      </c>
    </row>
    <row r="57" spans="2:10" x14ac:dyDescent="0.25">
      <c r="B57" s="6" t="s">
        <v>13</v>
      </c>
      <c r="C57" s="21">
        <f t="shared" si="3"/>
        <v>5.1804085650996798</v>
      </c>
      <c r="D57" s="21">
        <f t="shared" si="7"/>
        <v>11.553142816419612</v>
      </c>
      <c r="E57" s="21">
        <f t="shared" si="4"/>
        <v>27.103104598307986</v>
      </c>
      <c r="F57" s="21">
        <f t="shared" si="5"/>
        <v>19.113709081959144</v>
      </c>
      <c r="G57" s="21">
        <f t="shared" si="6"/>
        <v>3.1312603819261131</v>
      </c>
      <c r="H57" s="21">
        <f t="shared" si="9"/>
        <v>2.2055137844611528</v>
      </c>
      <c r="I57" s="21">
        <f t="shared" si="8"/>
        <v>3.5743555895226846</v>
      </c>
      <c r="J57" s="21">
        <f t="shared" si="10"/>
        <v>0.37344029668164669</v>
      </c>
    </row>
    <row r="58" spans="2:10" x14ac:dyDescent="0.25">
      <c r="B58" s="6" t="s">
        <v>14</v>
      </c>
      <c r="C58" s="21">
        <f t="shared" si="3"/>
        <v>2.7531390665719022</v>
      </c>
      <c r="D58" s="21">
        <f t="shared" si="7"/>
        <v>17.420115308493248</v>
      </c>
      <c r="E58" s="21">
        <f t="shared" si="4"/>
        <v>34.616186589616035</v>
      </c>
      <c r="F58" s="21">
        <f t="shared" si="5"/>
        <v>7.9533285951196397</v>
      </c>
      <c r="G58" s="21">
        <f t="shared" si="6"/>
        <v>6.0301796193142891</v>
      </c>
      <c r="H58" s="21">
        <f t="shared" si="9"/>
        <v>2.9816513761467887</v>
      </c>
      <c r="I58" s="21">
        <f t="shared" si="8"/>
        <v>3.972817123921085</v>
      </c>
      <c r="J58" s="21">
        <f t="shared" si="10"/>
        <v>0.73474129456971793</v>
      </c>
    </row>
    <row r="59" spans="2:10" x14ac:dyDescent="0.25">
      <c r="B59" s="6" t="s">
        <v>15</v>
      </c>
      <c r="C59" s="21">
        <f t="shared" si="3"/>
        <v>4.2154436147827736</v>
      </c>
      <c r="D59" s="21">
        <f t="shared" si="7"/>
        <v>76.758232245190143</v>
      </c>
      <c r="E59" s="21">
        <f t="shared" si="4"/>
        <v>24.62410973357953</v>
      </c>
      <c r="F59" s="21">
        <f t="shared" si="5"/>
        <v>17.1191716589625</v>
      </c>
      <c r="G59" s="21">
        <f t="shared" si="6"/>
        <v>18.90103133761145</v>
      </c>
      <c r="H59" s="21">
        <f t="shared" si="9"/>
        <v>0</v>
      </c>
      <c r="I59" s="21">
        <f t="shared" si="8"/>
        <v>11.493391545941655</v>
      </c>
      <c r="J59" s="21">
        <f t="shared" si="10"/>
        <v>1.9465840147718281</v>
      </c>
    </row>
    <row r="60" spans="2:10" x14ac:dyDescent="0.25">
      <c r="B60" s="6" t="s">
        <v>16</v>
      </c>
      <c r="C60" s="21">
        <f t="shared" si="3"/>
        <v>6.4912719233873037</v>
      </c>
      <c r="D60" s="21">
        <f t="shared" si="7"/>
        <v>31.619380981484991</v>
      </c>
      <c r="E60" s="21">
        <f t="shared" si="4"/>
        <v>18.292200209788824</v>
      </c>
      <c r="F60" s="21">
        <f t="shared" si="5"/>
        <v>35.486556285960539</v>
      </c>
      <c r="G60" s="21">
        <f t="shared" si="6"/>
        <v>5.7838804742291252</v>
      </c>
      <c r="H60" s="21">
        <f t="shared" si="9"/>
        <v>0</v>
      </c>
      <c r="I60" s="21">
        <f t="shared" si="8"/>
        <v>11.031866981625811</v>
      </c>
      <c r="J60" s="21">
        <f t="shared" si="10"/>
        <v>4.6806657826508596E-3</v>
      </c>
    </row>
    <row r="61" spans="2:10" x14ac:dyDescent="0.25">
      <c r="B61" s="6" t="s">
        <v>17</v>
      </c>
      <c r="C61" s="21">
        <f t="shared" si="3"/>
        <v>50.943676235144395</v>
      </c>
      <c r="D61" s="21">
        <f t="shared" si="7"/>
        <v>26.245063152266837</v>
      </c>
      <c r="E61" s="21">
        <f t="shared" si="4"/>
        <v>17.048579740074064</v>
      </c>
      <c r="F61" s="21">
        <f t="shared" si="5"/>
        <v>298.81478112453652</v>
      </c>
      <c r="G61" s="21">
        <f t="shared" si="6"/>
        <v>4.4744105193470078</v>
      </c>
      <c r="H61" s="21">
        <f t="shared" si="9"/>
        <v>0</v>
      </c>
      <c r="I61" s="21">
        <f t="shared" si="8"/>
        <v>8.7775752670567222</v>
      </c>
      <c r="J61" s="21">
        <f t="shared" si="10"/>
        <v>2.260700350473089E-2</v>
      </c>
    </row>
    <row r="62" spans="2:10" x14ac:dyDescent="0.25">
      <c r="B62" s="6" t="s">
        <v>18</v>
      </c>
      <c r="C62" s="21">
        <f t="shared" si="3"/>
        <v>2.9175476833407328</v>
      </c>
      <c r="D62" s="21">
        <f t="shared" si="7"/>
        <v>12.740151673352793</v>
      </c>
      <c r="E62" s="21">
        <f t="shared" si="4"/>
        <v>25.771253008995309</v>
      </c>
      <c r="F62" s="21">
        <f t="shared" si="5"/>
        <v>11.320938420504346</v>
      </c>
      <c r="G62" s="21">
        <f t="shared" si="6"/>
        <v>3.2832967214694984</v>
      </c>
      <c r="H62" s="21">
        <f t="shared" si="9"/>
        <v>4.0893193435566317</v>
      </c>
      <c r="I62" s="21">
        <f t="shared" si="8"/>
        <v>4.7022126688040418</v>
      </c>
      <c r="J62" s="21">
        <f t="shared" si="10"/>
        <v>0.82589002913974408</v>
      </c>
    </row>
    <row r="63" spans="2:10" x14ac:dyDescent="0.25">
      <c r="B63" s="6" t="s">
        <v>19</v>
      </c>
      <c r="C63" s="21">
        <f t="shared" si="3"/>
        <v>5.7515562990831555</v>
      </c>
      <c r="D63" s="21">
        <f>E33/F33</f>
        <v>25.361831200931277</v>
      </c>
      <c r="E63" s="21">
        <f t="shared" si="4"/>
        <v>25.422474819660003</v>
      </c>
      <c r="F63" s="21">
        <f t="shared" si="5"/>
        <v>22.623904005739423</v>
      </c>
      <c r="G63" s="21">
        <f t="shared" si="6"/>
        <v>6.4476051508614285</v>
      </c>
      <c r="H63" s="21">
        <f t="shared" si="9"/>
        <v>2.7284568451360798</v>
      </c>
      <c r="I63" s="21">
        <f t="shared" si="8"/>
        <v>5.1057032135414762</v>
      </c>
      <c r="J63" s="21">
        <f t="shared" si="10"/>
        <v>0.46570597434043481</v>
      </c>
    </row>
    <row r="64" spans="2:10" x14ac:dyDescent="0.25">
      <c r="B64" s="6" t="s">
        <v>21</v>
      </c>
      <c r="C64" s="21">
        <f t="shared" si="3"/>
        <v>26.843418039560206</v>
      </c>
      <c r="D64" s="21">
        <f t="shared" ref="D64:D75" si="11">E34/F34</f>
        <v>18.980444265671746</v>
      </c>
      <c r="E64" s="21">
        <f t="shared" si="4"/>
        <v>5.7317525452522524</v>
      </c>
      <c r="F64" s="21">
        <f t="shared" si="5"/>
        <v>468.32827878787703</v>
      </c>
      <c r="G64" s="21">
        <f t="shared" si="6"/>
        <v>1.0879120972978256</v>
      </c>
      <c r="H64" s="21">
        <f t="shared" si="9"/>
        <v>0.28722976061891659</v>
      </c>
      <c r="I64" s="21">
        <f t="shared" si="8"/>
        <v>2.3266866638099319</v>
      </c>
      <c r="J64" s="21">
        <f t="shared" si="10"/>
        <v>0.68548538249568314</v>
      </c>
    </row>
    <row r="65" spans="2:10" x14ac:dyDescent="0.25">
      <c r="B65" s="6" t="s">
        <v>22</v>
      </c>
      <c r="C65" s="21">
        <f t="shared" si="3"/>
        <v>1.9230821412284564</v>
      </c>
      <c r="D65" s="21">
        <f t="shared" si="11"/>
        <v>31.480714579007692</v>
      </c>
      <c r="E65" s="21">
        <f t="shared" si="4"/>
        <v>10.18511012025402</v>
      </c>
      <c r="F65" s="21">
        <f t="shared" si="5"/>
        <v>18.881309269344396</v>
      </c>
      <c r="G65" s="21">
        <f t="shared" si="6"/>
        <v>3.2063454465147951</v>
      </c>
      <c r="H65" s="21">
        <f t="shared" si="9"/>
        <v>2.3125206475057811</v>
      </c>
      <c r="I65" s="21">
        <f t="shared" si="8"/>
        <v>7.5591530202797959</v>
      </c>
      <c r="J65" s="21">
        <f t="shared" si="10"/>
        <v>1.1507363869747331</v>
      </c>
    </row>
    <row r="66" spans="2:10" x14ac:dyDescent="0.25">
      <c r="B66" s="6" t="s">
        <v>23</v>
      </c>
      <c r="C66" s="21">
        <f t="shared" si="3"/>
        <v>5.3065739415418411</v>
      </c>
      <c r="D66" s="21">
        <f t="shared" si="11"/>
        <v>12.25461111375852</v>
      </c>
      <c r="E66" s="21">
        <f t="shared" si="4"/>
        <v>20.551156342014238</v>
      </c>
      <c r="F66" s="21">
        <f t="shared" si="5"/>
        <v>25.821291285168332</v>
      </c>
      <c r="G66" s="21">
        <f t="shared" si="6"/>
        <v>2.5184642890943656</v>
      </c>
      <c r="H66" s="21">
        <f t="shared" si="9"/>
        <v>2.5988005535906504</v>
      </c>
      <c r="I66" s="21">
        <f t="shared" si="8"/>
        <v>2.2301776352309877</v>
      </c>
      <c r="J66" s="21">
        <f t="shared" si="10"/>
        <v>0.42580257854263742</v>
      </c>
    </row>
    <row r="67" spans="2:10" x14ac:dyDescent="0.25">
      <c r="B67" s="6" t="s">
        <v>24</v>
      </c>
      <c r="C67" s="21">
        <f t="shared" si="3"/>
        <v>53007.944837308933</v>
      </c>
      <c r="D67" s="21">
        <f t="shared" si="11"/>
        <v>4.2729443802277164E-3</v>
      </c>
      <c r="E67" s="21">
        <f t="shared" si="4"/>
        <v>19.16636651906467</v>
      </c>
      <c r="F67" s="21">
        <f t="shared" si="5"/>
        <v>276567.52146830881</v>
      </c>
      <c r="G67" s="21">
        <f>E37/H37</f>
        <v>8.1896818107022045E-4</v>
      </c>
      <c r="H67" s="21">
        <f t="shared" si="9"/>
        <v>0</v>
      </c>
      <c r="I67" s="21">
        <f t="shared" si="8"/>
        <v>2.2788827096490403</v>
      </c>
      <c r="J67" s="21">
        <f t="shared" si="10"/>
        <v>0.24333848880979117</v>
      </c>
    </row>
    <row r="68" spans="2:10" x14ac:dyDescent="0.25">
      <c r="B68" s="6" t="s">
        <v>25</v>
      </c>
      <c r="C68" s="21">
        <f t="shared" si="3"/>
        <v>3.1794594901062774</v>
      </c>
      <c r="D68" s="21">
        <f t="shared" si="11"/>
        <v>11.077354534503828</v>
      </c>
      <c r="E68" s="21">
        <f t="shared" si="4"/>
        <v>10.358370152184586</v>
      </c>
      <c r="F68" s="21">
        <f t="shared" si="5"/>
        <v>30.694592328656338</v>
      </c>
      <c r="G68" s="21">
        <f t="shared" si="6"/>
        <v>1.14743338575371</v>
      </c>
      <c r="H68" s="21">
        <f t="shared" si="9"/>
        <v>2.0442930153321974</v>
      </c>
      <c r="I68" s="21">
        <f t="shared" si="8"/>
        <v>4.6662923241057896</v>
      </c>
      <c r="J68" s="21">
        <f t="shared" si="10"/>
        <v>1.6145802650957291</v>
      </c>
    </row>
    <row r="69" spans="2:10" x14ac:dyDescent="0.25">
      <c r="B69" s="6" t="s">
        <v>26</v>
      </c>
      <c r="C69" s="21">
        <f t="shared" si="3"/>
        <v>11.938693482735948</v>
      </c>
      <c r="D69" s="21">
        <f t="shared" si="11"/>
        <v>11.676319540457303</v>
      </c>
      <c r="E69" s="21">
        <f t="shared" si="4"/>
        <v>13.940611487391422</v>
      </c>
      <c r="F69" s="21">
        <f t="shared" si="5"/>
        <v>85.639668629556837</v>
      </c>
      <c r="G69" s="21">
        <f t="shared" si="6"/>
        <v>1.6277503431615201</v>
      </c>
      <c r="H69" s="21">
        <f t="shared" si="9"/>
        <v>2.5824964131994261</v>
      </c>
      <c r="I69" s="21">
        <f t="shared" si="8"/>
        <v>5.6331592099000476</v>
      </c>
      <c r="J69" s="21">
        <f>L39/G39</f>
        <v>1.9748708529445529</v>
      </c>
    </row>
    <row r="70" spans="2:10" x14ac:dyDescent="0.25">
      <c r="B70" s="6" t="s">
        <v>27</v>
      </c>
      <c r="C70" s="21">
        <f t="shared" si="3"/>
        <v>78.901426960979251</v>
      </c>
      <c r="D70" s="21">
        <f t="shared" si="11"/>
        <v>10.513117847795449</v>
      </c>
      <c r="E70" s="21">
        <f t="shared" si="4"/>
        <v>14.118817509948833</v>
      </c>
      <c r="F70" s="21">
        <f t="shared" si="5"/>
        <v>558.83877601917652</v>
      </c>
      <c r="G70" s="21">
        <f t="shared" si="6"/>
        <v>1.4843279235361</v>
      </c>
      <c r="H70" s="21">
        <f t="shared" si="9"/>
        <v>0</v>
      </c>
      <c r="I70" s="21">
        <f t="shared" si="8"/>
        <v>2.9151320274508024</v>
      </c>
      <c r="J70" s="21">
        <f t="shared" si="10"/>
        <v>8.7009664582148954E-2</v>
      </c>
    </row>
    <row r="71" spans="2:10" x14ac:dyDescent="0.25">
      <c r="B71" s="6" t="s">
        <v>28</v>
      </c>
      <c r="C71" s="21">
        <f t="shared" si="3"/>
        <v>23.639921722113503</v>
      </c>
      <c r="D71" s="21">
        <f t="shared" si="11"/>
        <v>10.807414779795968</v>
      </c>
      <c r="E71" s="21">
        <f t="shared" si="4"/>
        <v>49.485887509729224</v>
      </c>
      <c r="F71" s="21">
        <f t="shared" si="5"/>
        <v>47.771037181996086</v>
      </c>
      <c r="G71" s="21">
        <f t="shared" si="6"/>
        <v>1.7793207980009011</v>
      </c>
      <c r="H71" s="21">
        <f t="shared" si="9"/>
        <v>0.16710510658014335</v>
      </c>
      <c r="I71" s="21">
        <f t="shared" si="8"/>
        <v>4.5476883465800961</v>
      </c>
      <c r="J71" s="21">
        <f t="shared" si="10"/>
        <v>0.26889517021015114</v>
      </c>
    </row>
    <row r="72" spans="2:10" x14ac:dyDescent="0.25">
      <c r="B72" s="6" t="s">
        <v>29</v>
      </c>
      <c r="C72" s="21">
        <f t="shared" si="3"/>
        <v>6.0875746024960433</v>
      </c>
      <c r="D72" s="21">
        <f t="shared" si="11"/>
        <v>30.866151508509933</v>
      </c>
      <c r="E72" s="21">
        <f t="shared" si="4"/>
        <v>34.828739476415635</v>
      </c>
      <c r="F72" s="21">
        <f t="shared" si="5"/>
        <v>17.478595820610327</v>
      </c>
      <c r="G72" s="21">
        <f t="shared" si="6"/>
        <v>10.750291495294661</v>
      </c>
      <c r="H72" s="21">
        <f t="shared" si="9"/>
        <v>0.64928153273017564</v>
      </c>
      <c r="I72" s="21">
        <f t="shared" si="8"/>
        <v>20.525364494929711</v>
      </c>
      <c r="J72" s="21">
        <f t="shared" si="10"/>
        <v>0.48232614461999768</v>
      </c>
    </row>
    <row r="73" spans="2:10" x14ac:dyDescent="0.25">
      <c r="B73" s="6" t="s">
        <v>30</v>
      </c>
      <c r="C73" s="21">
        <f t="shared" si="3"/>
        <v>4.6554635703187559</v>
      </c>
      <c r="D73" s="21">
        <f t="shared" si="11"/>
        <v>13.188804739330392</v>
      </c>
      <c r="E73" s="21">
        <f t="shared" si="4"/>
        <v>31.378776773352879</v>
      </c>
      <c r="F73" s="21">
        <f t="shared" si="5"/>
        <v>14.836344972733976</v>
      </c>
      <c r="G73" s="21">
        <f t="shared" si="6"/>
        <v>4.1384855982278683</v>
      </c>
      <c r="H73" s="21">
        <f t="shared" si="9"/>
        <v>4.0228013029315965</v>
      </c>
      <c r="I73" s="21">
        <f t="shared" si="8"/>
        <v>1.7670632753966087</v>
      </c>
      <c r="J73" s="21">
        <f t="shared" si="10"/>
        <v>1.8159296359638406</v>
      </c>
    </row>
    <row r="74" spans="2:10" x14ac:dyDescent="0.25">
      <c r="B74" s="6" t="s">
        <v>31</v>
      </c>
      <c r="C74" s="21">
        <f t="shared" si="3"/>
        <v>1.9494477078211849</v>
      </c>
      <c r="D74" s="21">
        <f t="shared" si="11"/>
        <v>20.046703403846649</v>
      </c>
      <c r="E74" s="21">
        <f t="shared" si="4"/>
        <v>7.5469137611890069</v>
      </c>
      <c r="F74" s="21">
        <f t="shared" si="5"/>
        <v>25.831058489716355</v>
      </c>
      <c r="G74" s="21">
        <f t="shared" si="6"/>
        <v>1.512907417849648</v>
      </c>
      <c r="H74" s="21">
        <f t="shared" si="9"/>
        <v>5.3224155578300927</v>
      </c>
      <c r="I74" s="21">
        <f t="shared" si="8"/>
        <v>1.1713548536643248</v>
      </c>
      <c r="J74" s="21">
        <f t="shared" si="10"/>
        <v>0.88560478989908864</v>
      </c>
    </row>
    <row r="75" spans="2:10" x14ac:dyDescent="0.25">
      <c r="B75" s="6" t="s">
        <v>32</v>
      </c>
      <c r="C75" s="21">
        <f t="shared" si="3"/>
        <v>18.156610607552562</v>
      </c>
      <c r="D75" s="21">
        <f t="shared" si="11"/>
        <v>12.887867953871499</v>
      </c>
      <c r="E75" s="21">
        <f t="shared" si="4"/>
        <v>38.572336369413264</v>
      </c>
      <c r="F75" s="21">
        <f t="shared" si="5"/>
        <v>47.071586314253516</v>
      </c>
      <c r="G75" s="21">
        <f t="shared" si="6"/>
        <v>4.9711517780131329</v>
      </c>
      <c r="H75" s="21">
        <f>I45/E45*100</f>
        <v>0.3862763730193679</v>
      </c>
      <c r="I75" s="21">
        <f t="shared" si="8"/>
        <v>2.0285459917780062</v>
      </c>
      <c r="J75" s="21">
        <f>L45/G45</f>
        <v>1.3205535550377745</v>
      </c>
    </row>
    <row r="76" spans="2:10" ht="15.75" thickBot="1" x14ac:dyDescent="0.3">
      <c r="B76" s="7"/>
      <c r="C76" s="1"/>
      <c r="D76" s="1"/>
      <c r="E76" s="1"/>
      <c r="F76" s="1"/>
      <c r="G76" s="1"/>
      <c r="H76" s="1"/>
      <c r="I76" s="1"/>
      <c r="J76" s="1"/>
    </row>
    <row r="77" spans="2:10" x14ac:dyDescent="0.25">
      <c r="I77" s="1"/>
      <c r="J77" s="1"/>
    </row>
    <row r="78" spans="2:10" x14ac:dyDescent="0.25">
      <c r="I78" s="1"/>
      <c r="J78" s="1"/>
    </row>
    <row r="79" spans="2:10" ht="195" x14ac:dyDescent="0.25">
      <c r="D79" s="3" t="s">
        <v>58</v>
      </c>
      <c r="F79" t="s">
        <v>59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3F19-4172-429C-98BC-1C170D09EBE4}">
  <dimension ref="A1:K59"/>
  <sheetViews>
    <sheetView topLeftCell="A7" zoomScale="85" zoomScaleNormal="85" workbookViewId="0">
      <selection activeCell="P46" sqref="P46"/>
    </sheetView>
  </sheetViews>
  <sheetFormatPr defaultRowHeight="15" x14ac:dyDescent="0.25"/>
  <cols>
    <col min="1" max="1" width="23.5703125" customWidth="1"/>
    <col min="2" max="2" width="16.42578125" bestFit="1" customWidth="1"/>
    <col min="3" max="3" width="16.7109375" bestFit="1" customWidth="1"/>
    <col min="4" max="4" width="10.42578125" customWidth="1"/>
    <col min="5" max="5" width="12.5703125" customWidth="1"/>
    <col min="6" max="6" width="19" bestFit="1" customWidth="1"/>
    <col min="7" max="7" width="12.5703125" customWidth="1"/>
    <col min="8" max="8" width="12" customWidth="1"/>
    <col min="9" max="9" width="20.42578125" bestFit="1" customWidth="1"/>
    <col min="10" max="10" width="19" bestFit="1" customWidth="1"/>
    <col min="11" max="11" width="18.5703125" bestFit="1" customWidth="1"/>
  </cols>
  <sheetData>
    <row r="1" spans="1:11" ht="45" x14ac:dyDescent="0.25">
      <c r="A1" s="25" t="s">
        <v>41</v>
      </c>
      <c r="B1" s="25" t="s">
        <v>65</v>
      </c>
      <c r="C1" s="25" t="s">
        <v>42</v>
      </c>
      <c r="D1" s="25" t="s">
        <v>44</v>
      </c>
      <c r="E1" s="25" t="s">
        <v>0</v>
      </c>
      <c r="F1" s="25" t="s">
        <v>3</v>
      </c>
      <c r="G1" s="25" t="s">
        <v>45</v>
      </c>
      <c r="H1" s="60" t="s">
        <v>46</v>
      </c>
      <c r="I1" s="3" t="s">
        <v>61</v>
      </c>
      <c r="J1" s="3" t="s">
        <v>62</v>
      </c>
      <c r="K1" s="3" t="s">
        <v>63</v>
      </c>
    </row>
    <row r="2" spans="1:11" x14ac:dyDescent="0.25">
      <c r="A2" s="24" t="s">
        <v>6</v>
      </c>
      <c r="B2" s="26">
        <v>4029000000</v>
      </c>
      <c r="C2" s="21">
        <v>1576490011</v>
      </c>
      <c r="D2" s="21">
        <v>101.31</v>
      </c>
      <c r="E2" s="21">
        <v>2.5556774682284997</v>
      </c>
      <c r="F2" s="21">
        <v>9040000000</v>
      </c>
      <c r="G2" s="21">
        <v>5.7342577098003575</v>
      </c>
      <c r="H2" s="21">
        <v>1.01</v>
      </c>
      <c r="I2" s="18">
        <v>222846000000</v>
      </c>
      <c r="J2" s="20">
        <v>39117000000</v>
      </c>
      <c r="K2" s="20">
        <v>3479000000</v>
      </c>
    </row>
    <row r="3" spans="1:11" x14ac:dyDescent="0.25">
      <c r="A3" s="24" t="s">
        <v>7</v>
      </c>
      <c r="B3" s="26">
        <v>3599000000</v>
      </c>
      <c r="C3" s="21">
        <v>1177300000</v>
      </c>
      <c r="D3" s="21">
        <v>87.92</v>
      </c>
      <c r="E3" s="21">
        <v>3.0569948186528499</v>
      </c>
      <c r="F3" s="21">
        <v>-6232000000</v>
      </c>
      <c r="G3" s="21">
        <v>-5.2934681049859851</v>
      </c>
      <c r="H3" s="21">
        <v>1.68</v>
      </c>
      <c r="I3" s="18">
        <v>126347800000</v>
      </c>
      <c r="J3" s="20">
        <v>26509000000</v>
      </c>
      <c r="K3" s="20">
        <v>11167000000</v>
      </c>
    </row>
    <row r="4" spans="1:11" x14ac:dyDescent="0.25">
      <c r="A4" s="24" t="s">
        <v>8</v>
      </c>
      <c r="B4" s="26">
        <v>6025000000</v>
      </c>
      <c r="C4" s="21">
        <v>745572145</v>
      </c>
      <c r="D4" s="21">
        <v>197.61</v>
      </c>
      <c r="E4" s="21">
        <v>8.0810422444094936</v>
      </c>
      <c r="F4" s="21">
        <v>-8210000000</v>
      </c>
      <c r="G4" s="21">
        <v>-11.011677481593683</v>
      </c>
      <c r="H4" s="21">
        <v>5.04</v>
      </c>
      <c r="I4" s="18">
        <v>157740700000</v>
      </c>
      <c r="J4" s="20">
        <v>21364000000</v>
      </c>
      <c r="K4" s="20">
        <v>34177000000</v>
      </c>
    </row>
    <row r="5" spans="1:11" x14ac:dyDescent="0.25">
      <c r="A5" s="24" t="s">
        <v>9</v>
      </c>
      <c r="B5" s="26">
        <v>11054000</v>
      </c>
      <c r="C5" s="21">
        <v>1815263899</v>
      </c>
      <c r="D5" s="21">
        <v>144.63</v>
      </c>
      <c r="E5" s="21">
        <v>6.0894727240978419E-3</v>
      </c>
      <c r="F5" s="21">
        <v>88877000000</v>
      </c>
      <c r="G5" s="21">
        <v>48.960925212560511</v>
      </c>
      <c r="H5" s="21">
        <v>0</v>
      </c>
      <c r="I5" s="18">
        <v>357153200000</v>
      </c>
      <c r="J5" s="20">
        <v>69607000000</v>
      </c>
      <c r="K5" s="20">
        <v>46986000000</v>
      </c>
    </row>
    <row r="6" spans="1:11" x14ac:dyDescent="0.25">
      <c r="A6" s="24" t="s">
        <v>10</v>
      </c>
      <c r="B6" s="26">
        <v>11588000000</v>
      </c>
      <c r="C6" s="21">
        <v>503564743</v>
      </c>
      <c r="D6" s="21">
        <v>1847.84</v>
      </c>
      <c r="E6" s="21">
        <v>23.011936719326673</v>
      </c>
      <c r="F6" s="21">
        <v>62060000000</v>
      </c>
      <c r="G6" s="21">
        <v>123.24135250271085</v>
      </c>
      <c r="H6" s="21">
        <v>0</v>
      </c>
      <c r="I6" s="18">
        <v>1567894000000</v>
      </c>
      <c r="J6" s="20">
        <v>280522000000</v>
      </c>
      <c r="K6" s="20">
        <v>41816000000</v>
      </c>
    </row>
    <row r="7" spans="1:11" x14ac:dyDescent="0.25">
      <c r="A7" s="24" t="s">
        <v>11</v>
      </c>
      <c r="B7" s="26">
        <v>39240000000</v>
      </c>
      <c r="C7" s="21">
        <v>7542215767</v>
      </c>
      <c r="D7" s="21">
        <v>157.69999999999999</v>
      </c>
      <c r="E7" s="21">
        <v>5.202715118770481</v>
      </c>
      <c r="F7" s="21">
        <v>102330000000</v>
      </c>
      <c r="G7" s="21">
        <v>13.567630940463388</v>
      </c>
      <c r="H7" s="21">
        <v>2.09</v>
      </c>
      <c r="I7" s="18">
        <v>1788486000000</v>
      </c>
      <c r="J7" s="20">
        <v>125843000000</v>
      </c>
      <c r="K7" s="20">
        <v>78752000000</v>
      </c>
    </row>
    <row r="8" spans="1:11" x14ac:dyDescent="0.25">
      <c r="A8" s="24" t="s">
        <v>12</v>
      </c>
      <c r="B8" s="26">
        <v>55256000000</v>
      </c>
      <c r="C8" s="21">
        <v>16788096000</v>
      </c>
      <c r="D8" s="21">
        <v>73.41</v>
      </c>
      <c r="E8" s="21">
        <v>3.2913797967321607</v>
      </c>
      <c r="F8" s="21">
        <v>90488000000</v>
      </c>
      <c r="G8" s="21">
        <v>5.39000968305161</v>
      </c>
      <c r="H8" s="21">
        <v>0.81</v>
      </c>
      <c r="I8" s="18">
        <v>2047476000000</v>
      </c>
      <c r="J8" s="20">
        <v>260174000000</v>
      </c>
      <c r="K8" s="20">
        <v>108047000000</v>
      </c>
    </row>
    <row r="9" spans="1:11" x14ac:dyDescent="0.25">
      <c r="A9" s="24" t="s">
        <v>13</v>
      </c>
      <c r="B9" s="26">
        <v>21048000000</v>
      </c>
      <c r="C9" s="21">
        <v>4063000000</v>
      </c>
      <c r="D9" s="21">
        <v>59.85</v>
      </c>
      <c r="E9" s="21">
        <v>5.1804085650996798</v>
      </c>
      <c r="F9" s="21">
        <v>77659000000</v>
      </c>
      <c r="G9" s="21">
        <v>19.113709081959144</v>
      </c>
      <c r="H9" s="21">
        <v>1.32</v>
      </c>
      <c r="I9" s="18">
        <v>257228500000</v>
      </c>
      <c r="J9" s="20">
        <v>71965000000</v>
      </c>
      <c r="K9" s="20">
        <v>29001000000</v>
      </c>
    </row>
    <row r="10" spans="1:11" x14ac:dyDescent="0.25">
      <c r="A10" s="6" t="s">
        <v>14</v>
      </c>
      <c r="B10" s="27">
        <v>11621000000</v>
      </c>
      <c r="C10" s="20">
        <v>4221000000</v>
      </c>
      <c r="D10" s="20">
        <v>47.96</v>
      </c>
      <c r="E10" s="20">
        <v>2.7531390665719022</v>
      </c>
      <c r="F10" s="20">
        <v>33571000000</v>
      </c>
      <c r="G10" s="20">
        <v>7.9533285951196397</v>
      </c>
      <c r="H10" s="20">
        <v>1.43</v>
      </c>
      <c r="I10" s="20">
        <v>206205100000</v>
      </c>
      <c r="J10" s="20">
        <v>51904000000</v>
      </c>
      <c r="K10" s="20">
        <v>24666000000</v>
      </c>
    </row>
    <row r="11" spans="1:11" x14ac:dyDescent="0.25">
      <c r="A11" s="6" t="s">
        <v>15</v>
      </c>
      <c r="B11" s="27">
        <v>1867000000</v>
      </c>
      <c r="C11" s="20">
        <v>442895261</v>
      </c>
      <c r="D11" s="20">
        <v>323.57</v>
      </c>
      <c r="E11" s="20">
        <v>4.2154436147827736</v>
      </c>
      <c r="F11" s="20">
        <v>7582000000</v>
      </c>
      <c r="G11" s="20">
        <v>17.1191716589625</v>
      </c>
      <c r="H11" s="20">
        <v>0</v>
      </c>
      <c r="I11" s="20">
        <v>231660800000</v>
      </c>
      <c r="J11" s="20">
        <v>20156000000</v>
      </c>
      <c r="K11" s="20">
        <v>14759000000</v>
      </c>
    </row>
    <row r="12" spans="1:11" x14ac:dyDescent="0.25">
      <c r="A12" s="6" t="s">
        <v>16</v>
      </c>
      <c r="B12" s="27">
        <v>18485000000</v>
      </c>
      <c r="C12" s="20">
        <v>2847669951</v>
      </c>
      <c r="D12" s="20">
        <v>205.25</v>
      </c>
      <c r="E12" s="20">
        <v>6.4912719233873037</v>
      </c>
      <c r="F12" s="20">
        <v>101054000000</v>
      </c>
      <c r="G12" s="20">
        <v>35.486556285960539</v>
      </c>
      <c r="H12" s="20">
        <v>0</v>
      </c>
      <c r="I12" s="20">
        <v>779919900000</v>
      </c>
      <c r="J12" s="20">
        <v>70697000000</v>
      </c>
      <c r="K12" s="20">
        <v>473000000</v>
      </c>
    </row>
    <row r="13" spans="1:11" x14ac:dyDescent="0.25">
      <c r="A13" s="6" t="s">
        <v>17</v>
      </c>
      <c r="B13" s="27">
        <v>34343000000</v>
      </c>
      <c r="C13" s="20">
        <v>674136665</v>
      </c>
      <c r="D13" s="20">
        <v>1337.02</v>
      </c>
      <c r="E13" s="20">
        <v>50.943676235144395</v>
      </c>
      <c r="F13" s="20">
        <v>201442000000</v>
      </c>
      <c r="G13" s="20">
        <v>298.81478112453652</v>
      </c>
      <c r="H13" s="20">
        <v>0</v>
      </c>
      <c r="I13" s="20">
        <v>1420712000000</v>
      </c>
      <c r="J13" s="20">
        <v>161857000000</v>
      </c>
      <c r="K13" s="20">
        <v>4554000000</v>
      </c>
    </row>
    <row r="14" spans="1:11" x14ac:dyDescent="0.25">
      <c r="A14" s="6" t="s">
        <v>18</v>
      </c>
      <c r="B14" s="27">
        <v>16273000000</v>
      </c>
      <c r="C14" s="20">
        <v>5577629491</v>
      </c>
      <c r="D14" s="20">
        <v>37.17</v>
      </c>
      <c r="E14" s="20">
        <v>2.9175476833407328</v>
      </c>
      <c r="F14" s="20">
        <v>63144000000</v>
      </c>
      <c r="G14" s="20">
        <v>11.320938420504346</v>
      </c>
      <c r="H14" s="20">
        <v>1.52</v>
      </c>
      <c r="I14" s="20">
        <v>193599500000</v>
      </c>
      <c r="J14" s="20">
        <v>41172000000</v>
      </c>
      <c r="K14" s="20">
        <v>52150000000</v>
      </c>
    </row>
    <row r="15" spans="1:11" x14ac:dyDescent="0.25">
      <c r="A15" s="6" t="s">
        <v>19</v>
      </c>
      <c r="B15" s="27">
        <v>15119000000</v>
      </c>
      <c r="C15" s="20">
        <v>2628679824</v>
      </c>
      <c r="D15" s="20">
        <v>145.87</v>
      </c>
      <c r="E15" s="20">
        <v>5.7515562990831555</v>
      </c>
      <c r="F15" s="20">
        <v>59471000000</v>
      </c>
      <c r="G15" s="20">
        <v>22.623904005739423</v>
      </c>
      <c r="H15" s="20">
        <v>3.98</v>
      </c>
      <c r="I15" s="20">
        <v>418968900000</v>
      </c>
      <c r="J15" s="20">
        <v>82059000000</v>
      </c>
      <c r="K15" s="20">
        <v>27696000000</v>
      </c>
    </row>
    <row r="16" spans="1:11" x14ac:dyDescent="0.25">
      <c r="A16" s="6" t="s">
        <v>21</v>
      </c>
      <c r="B16" s="27">
        <v>14373000000</v>
      </c>
      <c r="C16" s="20">
        <v>535438519</v>
      </c>
      <c r="D16" s="20">
        <v>509.5</v>
      </c>
      <c r="E16" s="20">
        <v>26.843418039560206</v>
      </c>
      <c r="F16" s="20">
        <v>250761000000</v>
      </c>
      <c r="G16" s="20">
        <v>468.32827878787703</v>
      </c>
      <c r="H16" s="20">
        <v>1.46343563035338</v>
      </c>
      <c r="I16" s="20">
        <v>293204400000</v>
      </c>
      <c r="J16" s="20">
        <v>126018000000</v>
      </c>
      <c r="K16" s="20">
        <v>171893000000</v>
      </c>
    </row>
    <row r="17" spans="1:11" x14ac:dyDescent="0.25">
      <c r="A17" s="6" t="s">
        <v>22</v>
      </c>
      <c r="B17" s="27">
        <v>3769000000</v>
      </c>
      <c r="C17" s="20">
        <v>1959874682</v>
      </c>
      <c r="D17" s="20">
        <v>60.54</v>
      </c>
      <c r="E17" s="20">
        <v>1.9230821412284564</v>
      </c>
      <c r="F17" s="20">
        <v>37005000000</v>
      </c>
      <c r="G17" s="20">
        <v>18.881309269344396</v>
      </c>
      <c r="H17" s="20">
        <v>1.4</v>
      </c>
      <c r="I17" s="20">
        <v>139405900000</v>
      </c>
      <c r="J17" s="20">
        <v>18442000000</v>
      </c>
      <c r="K17" s="20">
        <v>42583000000</v>
      </c>
    </row>
    <row r="18" spans="1:11" x14ac:dyDescent="0.25">
      <c r="A18" s="6" t="s">
        <v>23</v>
      </c>
      <c r="B18" s="27">
        <v>7189000000</v>
      </c>
      <c r="C18" s="20">
        <v>1354734727</v>
      </c>
      <c r="D18" s="20">
        <v>65.03</v>
      </c>
      <c r="E18" s="20">
        <v>5.3065739415418411</v>
      </c>
      <c r="F18" s="20">
        <v>34981000000</v>
      </c>
      <c r="G18" s="20">
        <v>25.821291285168332</v>
      </c>
      <c r="H18" s="20">
        <v>1.69</v>
      </c>
      <c r="I18" s="20">
        <v>72315740000</v>
      </c>
      <c r="J18" s="20">
        <v>32426000000</v>
      </c>
      <c r="K18" s="20">
        <v>14895000000</v>
      </c>
    </row>
    <row r="19" spans="1:11" x14ac:dyDescent="0.25">
      <c r="A19" s="6" t="s">
        <v>24</v>
      </c>
      <c r="B19" s="27">
        <v>81417000000</v>
      </c>
      <c r="C19" s="20">
        <v>1535939.57</v>
      </c>
      <c r="D19" s="20">
        <v>226.5</v>
      </c>
      <c r="E19" s="20">
        <v>53007.944837308933</v>
      </c>
      <c r="F19" s="20">
        <v>424791000000</v>
      </c>
      <c r="G19" s="20">
        <v>276567.52146830881</v>
      </c>
      <c r="H19" s="20">
        <v>0</v>
      </c>
      <c r="I19" s="20">
        <v>580240000000</v>
      </c>
      <c r="J19" s="20">
        <v>254616000000</v>
      </c>
      <c r="K19" s="20">
        <v>103368000000</v>
      </c>
    </row>
    <row r="20" spans="1:11" x14ac:dyDescent="0.25">
      <c r="A20" s="6" t="s">
        <v>25</v>
      </c>
      <c r="B20" s="27">
        <v>27430000000</v>
      </c>
      <c r="C20" s="20">
        <v>8627252552</v>
      </c>
      <c r="D20" s="20">
        <v>35.22</v>
      </c>
      <c r="E20" s="20">
        <v>3.1794594901062774</v>
      </c>
      <c r="F20" s="20">
        <v>264810000000</v>
      </c>
      <c r="G20" s="20">
        <v>30.694592328656338</v>
      </c>
      <c r="H20" s="20">
        <v>0.72</v>
      </c>
      <c r="I20" s="20">
        <v>332408000000</v>
      </c>
      <c r="J20" s="20">
        <v>71236000000</v>
      </c>
      <c r="K20" s="20">
        <v>427557000000</v>
      </c>
    </row>
    <row r="21" spans="1:11" x14ac:dyDescent="0.25">
      <c r="A21" s="6" t="s">
        <v>26</v>
      </c>
      <c r="B21" s="27">
        <v>36431000000</v>
      </c>
      <c r="C21" s="20">
        <v>3051506436</v>
      </c>
      <c r="D21" s="20">
        <v>139.4</v>
      </c>
      <c r="E21" s="20">
        <v>11.938693482735948</v>
      </c>
      <c r="F21" s="20">
        <v>261330000000</v>
      </c>
      <c r="G21" s="20">
        <v>85.639668629556837</v>
      </c>
      <c r="H21" s="20">
        <v>3.6</v>
      </c>
      <c r="I21" s="20">
        <v>473410700000</v>
      </c>
      <c r="J21" s="20">
        <v>84040000000</v>
      </c>
      <c r="K21" s="20">
        <v>516093000000</v>
      </c>
    </row>
    <row r="22" spans="1:11" x14ac:dyDescent="0.25">
      <c r="A22" s="6" t="s">
        <v>27</v>
      </c>
      <c r="B22" s="27">
        <v>14901000000</v>
      </c>
      <c r="C22" s="20">
        <v>188855900</v>
      </c>
      <c r="D22" s="20">
        <v>829.5</v>
      </c>
      <c r="E22" s="20">
        <v>78.901426960979251</v>
      </c>
      <c r="F22" s="20">
        <v>105540000000</v>
      </c>
      <c r="G22" s="20">
        <v>558.83877601917652</v>
      </c>
      <c r="H22" s="20">
        <v>0</v>
      </c>
      <c r="I22" s="20">
        <v>128283300000</v>
      </c>
      <c r="J22" s="20">
        <v>44006000000</v>
      </c>
      <c r="K22" s="20">
        <v>9183000000</v>
      </c>
    </row>
    <row r="23" spans="1:11" x14ac:dyDescent="0.25">
      <c r="A23" s="6" t="s">
        <v>28</v>
      </c>
      <c r="B23" s="27">
        <v>12080000000</v>
      </c>
      <c r="C23" s="20">
        <v>511000000</v>
      </c>
      <c r="D23" s="20">
        <v>85</v>
      </c>
      <c r="E23" s="20">
        <v>7.8649706457925639</v>
      </c>
      <c r="F23" s="20">
        <v>24411000000</v>
      </c>
      <c r="G23" s="20">
        <v>47.771037181996086</v>
      </c>
      <c r="H23" s="20">
        <v>0.14203934059312184</v>
      </c>
      <c r="I23" s="20">
        <v>40624500000</v>
      </c>
      <c r="J23" s="20">
        <v>8933000000</v>
      </c>
      <c r="K23" s="20">
        <v>6564000000</v>
      </c>
    </row>
    <row r="24" spans="1:11" x14ac:dyDescent="0.25">
      <c r="A24" s="6" t="s">
        <v>29</v>
      </c>
      <c r="B24" s="27">
        <v>12080000000</v>
      </c>
      <c r="C24" s="20">
        <v>1984369932</v>
      </c>
      <c r="D24" s="20">
        <v>187.9</v>
      </c>
      <c r="E24" s="20">
        <v>6.0875746024960433</v>
      </c>
      <c r="F24" s="20">
        <v>34684000000</v>
      </c>
      <c r="G24" s="20">
        <v>17.478595820610327</v>
      </c>
      <c r="H24" s="20">
        <v>1.22</v>
      </c>
      <c r="I24" s="20">
        <v>471611300000</v>
      </c>
      <c r="J24" s="20">
        <v>22977000000</v>
      </c>
      <c r="K24" s="20">
        <v>16729000000</v>
      </c>
    </row>
    <row r="25" spans="1:11" x14ac:dyDescent="0.25">
      <c r="A25" s="6" t="s">
        <v>30</v>
      </c>
      <c r="B25" s="27">
        <v>19265000000</v>
      </c>
      <c r="C25" s="20">
        <v>4138148588</v>
      </c>
      <c r="D25" s="20">
        <v>61.4</v>
      </c>
      <c r="E25" s="20">
        <v>4.6554635703187559</v>
      </c>
      <c r="F25" s="20">
        <v>61395000000</v>
      </c>
      <c r="G25" s="20">
        <v>14.836344972733976</v>
      </c>
      <c r="H25" s="20">
        <v>2.4700000000000002</v>
      </c>
      <c r="I25" s="20">
        <v>233019100000</v>
      </c>
      <c r="J25" s="20">
        <v>131868000000</v>
      </c>
      <c r="K25" s="20">
        <v>111489000000</v>
      </c>
    </row>
    <row r="26" spans="1:11" x14ac:dyDescent="0.25">
      <c r="A26" s="6" t="s">
        <v>31</v>
      </c>
      <c r="B26" s="27">
        <v>13903000000</v>
      </c>
      <c r="C26" s="20">
        <v>7131763496</v>
      </c>
      <c r="D26" s="20">
        <v>39.08</v>
      </c>
      <c r="E26" s="20">
        <v>1.9494477078211849</v>
      </c>
      <c r="F26" s="20">
        <v>184221000000</v>
      </c>
      <c r="G26" s="20">
        <v>25.831058489716355</v>
      </c>
      <c r="H26" s="20">
        <v>2.08</v>
      </c>
      <c r="I26" s="20">
        <v>212241300000</v>
      </c>
      <c r="J26" s="20">
        <v>181193000000</v>
      </c>
      <c r="K26" s="20">
        <v>163147000000</v>
      </c>
    </row>
    <row r="27" spans="1:11" x14ac:dyDescent="0.25">
      <c r="A27" s="6" t="s">
        <v>32</v>
      </c>
      <c r="B27" s="27">
        <v>5463000000</v>
      </c>
      <c r="C27" s="20">
        <v>300882148</v>
      </c>
      <c r="D27" s="20">
        <v>234</v>
      </c>
      <c r="E27" s="20">
        <v>18.156610607552562</v>
      </c>
      <c r="F27" s="20">
        <v>14163000000</v>
      </c>
      <c r="G27" s="20">
        <v>47.071586314253516</v>
      </c>
      <c r="H27" s="20">
        <v>0.90388671286532085</v>
      </c>
      <c r="I27" s="20">
        <v>78951010000</v>
      </c>
      <c r="J27" s="20">
        <v>38920000000</v>
      </c>
      <c r="K27" s="20">
        <v>18703000000</v>
      </c>
    </row>
    <row r="31" spans="1:11" ht="45" x14ac:dyDescent="0.25">
      <c r="A31" s="22" t="s">
        <v>41</v>
      </c>
      <c r="B31" s="25" t="s">
        <v>67</v>
      </c>
      <c r="C31" s="25" t="s">
        <v>66</v>
      </c>
      <c r="D31" s="25" t="s">
        <v>44</v>
      </c>
      <c r="E31" s="25" t="s">
        <v>68</v>
      </c>
      <c r="F31" s="25" t="s">
        <v>45</v>
      </c>
      <c r="G31" s="25" t="s">
        <v>46</v>
      </c>
      <c r="H31" s="29" t="s">
        <v>69</v>
      </c>
      <c r="I31" s="29" t="s">
        <v>70</v>
      </c>
      <c r="J31" s="29" t="s">
        <v>71</v>
      </c>
    </row>
    <row r="32" spans="1:11" x14ac:dyDescent="0.25">
      <c r="A32" s="24" t="s">
        <v>6</v>
      </c>
      <c r="B32" s="28">
        <f>B2/1000000</f>
        <v>4029</v>
      </c>
      <c r="C32" s="28">
        <f>C2/1000000</f>
        <v>1576.4900110000001</v>
      </c>
      <c r="D32" s="22">
        <v>101.31</v>
      </c>
      <c r="E32" s="28">
        <f>F2/1000000</f>
        <v>9040</v>
      </c>
      <c r="F32" s="28">
        <v>5.7342577098003575</v>
      </c>
      <c r="G32" s="22">
        <v>1.01</v>
      </c>
      <c r="H32" s="28">
        <f>I2/1000000</f>
        <v>222846</v>
      </c>
      <c r="I32" s="28">
        <f>J2/1000000</f>
        <v>39117</v>
      </c>
      <c r="J32" s="28">
        <f>K2/1000000</f>
        <v>3479</v>
      </c>
    </row>
    <row r="33" spans="1:10" x14ac:dyDescent="0.25">
      <c r="A33" s="24" t="s">
        <v>7</v>
      </c>
      <c r="B33" s="28">
        <f t="shared" ref="B33:C57" si="0">B3/1000000</f>
        <v>3599</v>
      </c>
      <c r="C33" s="28">
        <f t="shared" si="0"/>
        <v>1177.3</v>
      </c>
      <c r="D33" s="22">
        <v>87.92</v>
      </c>
      <c r="E33" s="28">
        <f t="shared" ref="E33:E57" si="1">F3/1000000</f>
        <v>-6232</v>
      </c>
      <c r="F33" s="28">
        <v>-5.2934681049859851</v>
      </c>
      <c r="G33" s="22">
        <v>1.68</v>
      </c>
      <c r="H33" s="28">
        <f t="shared" ref="H33:J57" si="2">I3/1000000</f>
        <v>126347.8</v>
      </c>
      <c r="I33" s="28">
        <f t="shared" si="2"/>
        <v>26509</v>
      </c>
      <c r="J33" s="28">
        <f t="shared" si="2"/>
        <v>11167</v>
      </c>
    </row>
    <row r="34" spans="1:10" x14ac:dyDescent="0.25">
      <c r="A34" s="24" t="s">
        <v>8</v>
      </c>
      <c r="B34" s="28">
        <f t="shared" si="0"/>
        <v>6025</v>
      </c>
      <c r="C34" s="28">
        <f t="shared" si="0"/>
        <v>745.57214499999998</v>
      </c>
      <c r="D34" s="22">
        <v>197.61</v>
      </c>
      <c r="E34" s="28">
        <f t="shared" si="1"/>
        <v>-8210</v>
      </c>
      <c r="F34" s="28">
        <v>-11.011677481593683</v>
      </c>
      <c r="G34" s="22">
        <v>5.04</v>
      </c>
      <c r="H34" s="28">
        <f t="shared" si="2"/>
        <v>157740.70000000001</v>
      </c>
      <c r="I34" s="28">
        <f t="shared" si="2"/>
        <v>21364</v>
      </c>
      <c r="J34" s="28">
        <f t="shared" si="2"/>
        <v>34177</v>
      </c>
    </row>
    <row r="35" spans="1:10" x14ac:dyDescent="0.25">
      <c r="A35" s="24" t="s">
        <v>9</v>
      </c>
      <c r="B35" s="28">
        <f t="shared" si="0"/>
        <v>11.054</v>
      </c>
      <c r="C35" s="28">
        <f t="shared" si="0"/>
        <v>1815.263899</v>
      </c>
      <c r="D35" s="22">
        <v>144.63</v>
      </c>
      <c r="E35" s="28">
        <f t="shared" si="1"/>
        <v>88877</v>
      </c>
      <c r="F35" s="28">
        <v>48.960925212560511</v>
      </c>
      <c r="G35" s="22">
        <v>0</v>
      </c>
      <c r="H35" s="28">
        <f t="shared" si="2"/>
        <v>357153.2</v>
      </c>
      <c r="I35" s="28">
        <f t="shared" si="2"/>
        <v>69607</v>
      </c>
      <c r="J35" s="28">
        <f t="shared" si="2"/>
        <v>46986</v>
      </c>
    </row>
    <row r="36" spans="1:10" x14ac:dyDescent="0.25">
      <c r="A36" s="24" t="s">
        <v>10</v>
      </c>
      <c r="B36" s="28">
        <f t="shared" si="0"/>
        <v>11588</v>
      </c>
      <c r="C36" s="28">
        <f t="shared" si="0"/>
        <v>503.56474300000002</v>
      </c>
      <c r="D36" s="22">
        <v>1847.84</v>
      </c>
      <c r="E36" s="28">
        <f t="shared" si="1"/>
        <v>62060</v>
      </c>
      <c r="F36" s="28">
        <v>123.24135250271085</v>
      </c>
      <c r="G36" s="22">
        <v>0</v>
      </c>
      <c r="H36" s="28">
        <f t="shared" si="2"/>
        <v>1567894</v>
      </c>
      <c r="I36" s="28">
        <f t="shared" si="2"/>
        <v>280522</v>
      </c>
      <c r="J36" s="28">
        <f t="shared" si="2"/>
        <v>41816</v>
      </c>
    </row>
    <row r="37" spans="1:10" x14ac:dyDescent="0.25">
      <c r="A37" s="24" t="s">
        <v>11</v>
      </c>
      <c r="B37" s="28">
        <f t="shared" si="0"/>
        <v>39240</v>
      </c>
      <c r="C37" s="28">
        <f t="shared" si="0"/>
        <v>7542.2157669999997</v>
      </c>
      <c r="D37" s="22">
        <v>157.69999999999999</v>
      </c>
      <c r="E37" s="28">
        <f t="shared" si="1"/>
        <v>102330</v>
      </c>
      <c r="F37" s="28">
        <v>13.567630940463388</v>
      </c>
      <c r="G37" s="22">
        <v>2.09</v>
      </c>
      <c r="H37" s="28">
        <f t="shared" si="2"/>
        <v>1788486</v>
      </c>
      <c r="I37" s="28">
        <f t="shared" si="2"/>
        <v>125843</v>
      </c>
      <c r="J37" s="28">
        <f t="shared" si="2"/>
        <v>78752</v>
      </c>
    </row>
    <row r="38" spans="1:10" x14ac:dyDescent="0.25">
      <c r="A38" s="24" t="s">
        <v>12</v>
      </c>
      <c r="B38" s="28">
        <f t="shared" si="0"/>
        <v>55256</v>
      </c>
      <c r="C38" s="28">
        <f t="shared" si="0"/>
        <v>16788.096000000001</v>
      </c>
      <c r="D38" s="22">
        <v>73.41</v>
      </c>
      <c r="E38" s="28">
        <f t="shared" si="1"/>
        <v>90488</v>
      </c>
      <c r="F38" s="28">
        <v>5.39000968305161</v>
      </c>
      <c r="G38" s="22">
        <v>0.81</v>
      </c>
      <c r="H38" s="28">
        <f t="shared" si="2"/>
        <v>2047476</v>
      </c>
      <c r="I38" s="28">
        <f t="shared" si="2"/>
        <v>260174</v>
      </c>
      <c r="J38" s="28">
        <f t="shared" si="2"/>
        <v>108047</v>
      </c>
    </row>
    <row r="39" spans="1:10" x14ac:dyDescent="0.25">
      <c r="A39" s="24" t="s">
        <v>13</v>
      </c>
      <c r="B39" s="28">
        <f t="shared" si="0"/>
        <v>21048</v>
      </c>
      <c r="C39" s="28">
        <f t="shared" si="0"/>
        <v>4063</v>
      </c>
      <c r="D39" s="22">
        <v>59.85</v>
      </c>
      <c r="E39" s="28">
        <f t="shared" si="1"/>
        <v>77659</v>
      </c>
      <c r="F39" s="28">
        <v>19.113709081959144</v>
      </c>
      <c r="G39" s="22">
        <v>1.32</v>
      </c>
      <c r="H39" s="28">
        <f t="shared" si="2"/>
        <v>257228.5</v>
      </c>
      <c r="I39" s="28">
        <f t="shared" si="2"/>
        <v>71965</v>
      </c>
      <c r="J39" s="28">
        <f t="shared" si="2"/>
        <v>29001</v>
      </c>
    </row>
    <row r="40" spans="1:10" x14ac:dyDescent="0.25">
      <c r="A40" s="6" t="s">
        <v>14</v>
      </c>
      <c r="B40" s="28">
        <f t="shared" si="0"/>
        <v>11621</v>
      </c>
      <c r="C40" s="28">
        <f t="shared" si="0"/>
        <v>4221</v>
      </c>
      <c r="D40" s="22">
        <v>47.96</v>
      </c>
      <c r="E40" s="28">
        <f t="shared" si="1"/>
        <v>33571</v>
      </c>
      <c r="F40" s="28">
        <v>7.9533285951196397</v>
      </c>
      <c r="G40" s="22">
        <v>1.43</v>
      </c>
      <c r="H40" s="28">
        <f t="shared" si="2"/>
        <v>206205.1</v>
      </c>
      <c r="I40" s="28">
        <f t="shared" si="2"/>
        <v>51904</v>
      </c>
      <c r="J40" s="28">
        <f t="shared" si="2"/>
        <v>24666</v>
      </c>
    </row>
    <row r="41" spans="1:10" x14ac:dyDescent="0.25">
      <c r="A41" s="6" t="s">
        <v>15</v>
      </c>
      <c r="B41" s="28">
        <f t="shared" si="0"/>
        <v>1867</v>
      </c>
      <c r="C41" s="28">
        <f t="shared" si="0"/>
        <v>442.895261</v>
      </c>
      <c r="D41" s="22">
        <v>323.57</v>
      </c>
      <c r="E41" s="28">
        <f t="shared" si="1"/>
        <v>7582</v>
      </c>
      <c r="F41" s="28">
        <v>17.1191716589625</v>
      </c>
      <c r="G41" s="22">
        <v>0</v>
      </c>
      <c r="H41" s="28">
        <f t="shared" si="2"/>
        <v>231660.79999999999</v>
      </c>
      <c r="I41" s="28">
        <f t="shared" si="2"/>
        <v>20156</v>
      </c>
      <c r="J41" s="28">
        <f t="shared" si="2"/>
        <v>14759</v>
      </c>
    </row>
    <row r="42" spans="1:10" x14ac:dyDescent="0.25">
      <c r="A42" s="6" t="s">
        <v>16</v>
      </c>
      <c r="B42" s="28">
        <f t="shared" si="0"/>
        <v>18485</v>
      </c>
      <c r="C42" s="28">
        <f t="shared" si="0"/>
        <v>2847.6699509999999</v>
      </c>
      <c r="D42" s="22">
        <v>205.25</v>
      </c>
      <c r="E42" s="28">
        <f t="shared" si="1"/>
        <v>101054</v>
      </c>
      <c r="F42" s="28">
        <v>35.486556285960539</v>
      </c>
      <c r="G42" s="22">
        <v>0</v>
      </c>
      <c r="H42" s="28">
        <f t="shared" si="2"/>
        <v>779919.9</v>
      </c>
      <c r="I42" s="28">
        <f t="shared" si="2"/>
        <v>70697</v>
      </c>
      <c r="J42" s="28">
        <f t="shared" si="2"/>
        <v>473</v>
      </c>
    </row>
    <row r="43" spans="1:10" x14ac:dyDescent="0.25">
      <c r="A43" s="6" t="s">
        <v>17</v>
      </c>
      <c r="B43" s="28">
        <f t="shared" si="0"/>
        <v>34343</v>
      </c>
      <c r="C43" s="28">
        <f t="shared" si="0"/>
        <v>674.13666499999999</v>
      </c>
      <c r="D43" s="22">
        <v>1337.02</v>
      </c>
      <c r="E43" s="28">
        <f t="shared" si="1"/>
        <v>201442</v>
      </c>
      <c r="F43" s="28">
        <v>298.81478112453652</v>
      </c>
      <c r="G43" s="22">
        <v>0</v>
      </c>
      <c r="H43" s="28">
        <f t="shared" si="2"/>
        <v>1420712</v>
      </c>
      <c r="I43" s="28">
        <f t="shared" si="2"/>
        <v>161857</v>
      </c>
      <c r="J43" s="28">
        <f t="shared" si="2"/>
        <v>4554</v>
      </c>
    </row>
    <row r="44" spans="1:10" x14ac:dyDescent="0.25">
      <c r="A44" s="6" t="s">
        <v>18</v>
      </c>
      <c r="B44" s="28">
        <f t="shared" si="0"/>
        <v>16273</v>
      </c>
      <c r="C44" s="28">
        <f t="shared" si="0"/>
        <v>5577.6294909999997</v>
      </c>
      <c r="D44" s="22">
        <v>37.17</v>
      </c>
      <c r="E44" s="28">
        <f t="shared" si="1"/>
        <v>63144</v>
      </c>
      <c r="F44" s="28">
        <v>11.320938420504346</v>
      </c>
      <c r="G44" s="22">
        <v>1.52</v>
      </c>
      <c r="H44" s="28">
        <f t="shared" si="2"/>
        <v>193599.5</v>
      </c>
      <c r="I44" s="28">
        <f t="shared" si="2"/>
        <v>41172</v>
      </c>
      <c r="J44" s="28">
        <f t="shared" si="2"/>
        <v>52150</v>
      </c>
    </row>
    <row r="45" spans="1:10" x14ac:dyDescent="0.25">
      <c r="A45" s="6" t="s">
        <v>19</v>
      </c>
      <c r="B45" s="28">
        <f t="shared" si="0"/>
        <v>15119</v>
      </c>
      <c r="C45" s="28">
        <f t="shared" si="0"/>
        <v>2628.6798239999998</v>
      </c>
      <c r="D45" s="22">
        <v>145.87</v>
      </c>
      <c r="E45" s="28">
        <f t="shared" si="1"/>
        <v>59471</v>
      </c>
      <c r="F45" s="28">
        <v>22.623904005739423</v>
      </c>
      <c r="G45" s="22">
        <v>3.98</v>
      </c>
      <c r="H45" s="28">
        <f t="shared" si="2"/>
        <v>418968.9</v>
      </c>
      <c r="I45" s="28">
        <f t="shared" si="2"/>
        <v>82059</v>
      </c>
      <c r="J45" s="28">
        <f t="shared" si="2"/>
        <v>27696</v>
      </c>
    </row>
    <row r="46" spans="1:10" x14ac:dyDescent="0.25">
      <c r="A46" s="6" t="s">
        <v>21</v>
      </c>
      <c r="B46" s="28">
        <f t="shared" si="0"/>
        <v>14373</v>
      </c>
      <c r="C46" s="28">
        <f t="shared" si="0"/>
        <v>535.43851900000004</v>
      </c>
      <c r="D46" s="22">
        <v>509.5</v>
      </c>
      <c r="E46" s="28">
        <f t="shared" si="1"/>
        <v>250761</v>
      </c>
      <c r="F46" s="28">
        <v>468.32827878787703</v>
      </c>
      <c r="G46" s="22">
        <v>1.46343563035338</v>
      </c>
      <c r="H46" s="28">
        <f t="shared" si="2"/>
        <v>293204.40000000002</v>
      </c>
      <c r="I46" s="28">
        <f t="shared" si="2"/>
        <v>126018</v>
      </c>
      <c r="J46" s="28">
        <f t="shared" si="2"/>
        <v>171893</v>
      </c>
    </row>
    <row r="47" spans="1:10" x14ac:dyDescent="0.25">
      <c r="A47" s="6" t="s">
        <v>22</v>
      </c>
      <c r="B47" s="28">
        <f t="shared" si="0"/>
        <v>3769</v>
      </c>
      <c r="C47" s="28">
        <f t="shared" si="0"/>
        <v>1959.8746819999999</v>
      </c>
      <c r="D47" s="22">
        <v>60.54</v>
      </c>
      <c r="E47" s="28">
        <f t="shared" si="1"/>
        <v>37005</v>
      </c>
      <c r="F47" s="28">
        <v>18.881309269344396</v>
      </c>
      <c r="G47" s="22">
        <v>1.4</v>
      </c>
      <c r="H47" s="28">
        <f t="shared" si="2"/>
        <v>139405.9</v>
      </c>
      <c r="I47" s="28">
        <f t="shared" si="2"/>
        <v>18442</v>
      </c>
      <c r="J47" s="28">
        <f t="shared" si="2"/>
        <v>42583</v>
      </c>
    </row>
    <row r="48" spans="1:10" x14ac:dyDescent="0.25">
      <c r="A48" s="6" t="s">
        <v>23</v>
      </c>
      <c r="B48" s="28">
        <f t="shared" si="0"/>
        <v>7189</v>
      </c>
      <c r="C48" s="28">
        <f t="shared" si="0"/>
        <v>1354.734727</v>
      </c>
      <c r="D48" s="22">
        <v>65.03</v>
      </c>
      <c r="E48" s="28">
        <f t="shared" si="1"/>
        <v>34981</v>
      </c>
      <c r="F48" s="28">
        <v>25.821291285168332</v>
      </c>
      <c r="G48" s="22">
        <v>1.69</v>
      </c>
      <c r="H48" s="28">
        <f t="shared" si="2"/>
        <v>72315.740000000005</v>
      </c>
      <c r="I48" s="28">
        <f t="shared" si="2"/>
        <v>32426</v>
      </c>
      <c r="J48" s="28">
        <f t="shared" si="2"/>
        <v>14895</v>
      </c>
    </row>
    <row r="49" spans="1:10" x14ac:dyDescent="0.25">
      <c r="A49" s="6" t="s">
        <v>24</v>
      </c>
      <c r="B49" s="28">
        <f t="shared" si="0"/>
        <v>81417</v>
      </c>
      <c r="C49" s="28">
        <f t="shared" si="0"/>
        <v>1.53593957</v>
      </c>
      <c r="D49" s="22">
        <v>226.5</v>
      </c>
      <c r="E49" s="28">
        <f t="shared" si="1"/>
        <v>424791</v>
      </c>
      <c r="F49" s="28">
        <v>276567.52146830881</v>
      </c>
      <c r="G49" s="22">
        <v>0</v>
      </c>
      <c r="H49" s="28">
        <f t="shared" si="2"/>
        <v>580240</v>
      </c>
      <c r="I49" s="28">
        <f t="shared" si="2"/>
        <v>254616</v>
      </c>
      <c r="J49" s="28">
        <f t="shared" si="2"/>
        <v>103368</v>
      </c>
    </row>
    <row r="50" spans="1:10" x14ac:dyDescent="0.25">
      <c r="A50" s="6" t="s">
        <v>25</v>
      </c>
      <c r="B50" s="28">
        <f t="shared" si="0"/>
        <v>27430</v>
      </c>
      <c r="C50" s="28">
        <f t="shared" si="0"/>
        <v>8627.2525519999999</v>
      </c>
      <c r="D50" s="22">
        <v>35.22</v>
      </c>
      <c r="E50" s="28">
        <f t="shared" si="1"/>
        <v>264810</v>
      </c>
      <c r="F50" s="28">
        <v>30.694592328656338</v>
      </c>
      <c r="G50" s="22">
        <v>0.72</v>
      </c>
      <c r="H50" s="28">
        <f t="shared" si="2"/>
        <v>332408</v>
      </c>
      <c r="I50" s="28">
        <f t="shared" si="2"/>
        <v>71236</v>
      </c>
      <c r="J50" s="28">
        <f t="shared" si="2"/>
        <v>427557</v>
      </c>
    </row>
    <row r="51" spans="1:10" x14ac:dyDescent="0.25">
      <c r="A51" s="6" t="s">
        <v>26</v>
      </c>
      <c r="B51" s="28">
        <f t="shared" si="0"/>
        <v>36431</v>
      </c>
      <c r="C51" s="28">
        <f t="shared" si="0"/>
        <v>3051.5064360000001</v>
      </c>
      <c r="D51" s="22">
        <v>139.4</v>
      </c>
      <c r="E51" s="28">
        <f t="shared" si="1"/>
        <v>261330</v>
      </c>
      <c r="F51" s="28">
        <v>85.639668629556837</v>
      </c>
      <c r="G51" s="22">
        <v>3.6</v>
      </c>
      <c r="H51" s="28">
        <f t="shared" si="2"/>
        <v>473410.7</v>
      </c>
      <c r="I51" s="28">
        <f t="shared" si="2"/>
        <v>84040</v>
      </c>
      <c r="J51" s="28">
        <f t="shared" si="2"/>
        <v>516093</v>
      </c>
    </row>
    <row r="52" spans="1:10" x14ac:dyDescent="0.25">
      <c r="A52" s="6" t="s">
        <v>27</v>
      </c>
      <c r="B52" s="28">
        <f t="shared" si="0"/>
        <v>14901</v>
      </c>
      <c r="C52" s="28">
        <f t="shared" si="0"/>
        <v>188.85589999999999</v>
      </c>
      <c r="D52" s="22">
        <v>829.5</v>
      </c>
      <c r="E52" s="28">
        <f t="shared" si="1"/>
        <v>105540</v>
      </c>
      <c r="F52" s="28">
        <v>558.83877601917652</v>
      </c>
      <c r="G52" s="22">
        <v>0</v>
      </c>
      <c r="H52" s="28">
        <f t="shared" si="2"/>
        <v>128283.3</v>
      </c>
      <c r="I52" s="28">
        <f t="shared" si="2"/>
        <v>44006</v>
      </c>
      <c r="J52" s="28">
        <f t="shared" si="2"/>
        <v>9183</v>
      </c>
    </row>
    <row r="53" spans="1:10" x14ac:dyDescent="0.25">
      <c r="A53" s="6" t="s">
        <v>28</v>
      </c>
      <c r="B53" s="28">
        <f t="shared" si="0"/>
        <v>12080</v>
      </c>
      <c r="C53" s="28">
        <f t="shared" si="0"/>
        <v>511</v>
      </c>
      <c r="D53" s="22">
        <v>85</v>
      </c>
      <c r="E53" s="28">
        <f t="shared" si="1"/>
        <v>24411</v>
      </c>
      <c r="F53" s="28">
        <v>47.771037181996086</v>
      </c>
      <c r="G53" s="22">
        <v>0.14203934059312184</v>
      </c>
      <c r="H53" s="28">
        <f t="shared" si="2"/>
        <v>40624.5</v>
      </c>
      <c r="I53" s="28">
        <f t="shared" si="2"/>
        <v>8933</v>
      </c>
      <c r="J53" s="28">
        <f t="shared" si="2"/>
        <v>6564</v>
      </c>
    </row>
    <row r="54" spans="1:10" x14ac:dyDescent="0.25">
      <c r="A54" s="6" t="s">
        <v>29</v>
      </c>
      <c r="B54" s="28">
        <f t="shared" si="0"/>
        <v>12080</v>
      </c>
      <c r="C54" s="28">
        <f t="shared" si="0"/>
        <v>1984.3699320000001</v>
      </c>
      <c r="D54" s="22">
        <v>187.9</v>
      </c>
      <c r="E54" s="28">
        <f t="shared" si="1"/>
        <v>34684</v>
      </c>
      <c r="F54" s="28">
        <v>17.478595820610327</v>
      </c>
      <c r="G54" s="22">
        <v>1.22</v>
      </c>
      <c r="H54" s="28">
        <f t="shared" si="2"/>
        <v>471611.3</v>
      </c>
      <c r="I54" s="28">
        <f t="shared" si="2"/>
        <v>22977</v>
      </c>
      <c r="J54" s="28">
        <f t="shared" si="2"/>
        <v>16729</v>
      </c>
    </row>
    <row r="55" spans="1:10" x14ac:dyDescent="0.25">
      <c r="A55" s="6" t="s">
        <v>30</v>
      </c>
      <c r="B55" s="28">
        <f t="shared" si="0"/>
        <v>19265</v>
      </c>
      <c r="C55" s="28">
        <f t="shared" si="0"/>
        <v>4138.148588</v>
      </c>
      <c r="D55" s="22">
        <v>61.4</v>
      </c>
      <c r="E55" s="28">
        <f t="shared" si="1"/>
        <v>61395</v>
      </c>
      <c r="F55" s="28">
        <v>14.836344972733976</v>
      </c>
      <c r="G55" s="22">
        <v>2.4700000000000002</v>
      </c>
      <c r="H55" s="28">
        <f t="shared" si="2"/>
        <v>233019.1</v>
      </c>
      <c r="I55" s="28">
        <f t="shared" si="2"/>
        <v>131868</v>
      </c>
      <c r="J55" s="28">
        <f t="shared" si="2"/>
        <v>111489</v>
      </c>
    </row>
    <row r="56" spans="1:10" x14ac:dyDescent="0.25">
      <c r="A56" s="6" t="s">
        <v>31</v>
      </c>
      <c r="B56" s="28">
        <f t="shared" si="0"/>
        <v>13903</v>
      </c>
      <c r="C56" s="28">
        <f t="shared" si="0"/>
        <v>7131.7634959999996</v>
      </c>
      <c r="D56" s="22">
        <v>39.08</v>
      </c>
      <c r="E56" s="28">
        <f t="shared" si="1"/>
        <v>184221</v>
      </c>
      <c r="F56" s="28">
        <v>25.831058489716355</v>
      </c>
      <c r="G56" s="22">
        <v>2.08</v>
      </c>
      <c r="H56" s="28">
        <f t="shared" si="2"/>
        <v>212241.3</v>
      </c>
      <c r="I56" s="28">
        <f t="shared" si="2"/>
        <v>181193</v>
      </c>
      <c r="J56" s="28">
        <f t="shared" si="2"/>
        <v>163147</v>
      </c>
    </row>
    <row r="57" spans="1:10" x14ac:dyDescent="0.25">
      <c r="A57" s="6" t="s">
        <v>32</v>
      </c>
      <c r="B57" s="28">
        <f t="shared" si="0"/>
        <v>5463</v>
      </c>
      <c r="C57" s="28">
        <f>C27/1000000</f>
        <v>300.88214799999997</v>
      </c>
      <c r="D57" s="22">
        <v>234</v>
      </c>
      <c r="E57" s="28">
        <f t="shared" si="1"/>
        <v>14163</v>
      </c>
      <c r="F57" s="28">
        <v>47.071586314253516</v>
      </c>
      <c r="G57" s="22">
        <v>0.90388671286532085</v>
      </c>
      <c r="H57" s="28">
        <f t="shared" si="2"/>
        <v>78951.009999999995</v>
      </c>
      <c r="I57" s="28">
        <f t="shared" si="2"/>
        <v>38920</v>
      </c>
      <c r="J57" s="28">
        <f t="shared" si="2"/>
        <v>18703</v>
      </c>
    </row>
    <row r="58" spans="1:10" x14ac:dyDescent="0.25">
      <c r="D58" s="4"/>
    </row>
    <row r="59" spans="1:10" x14ac:dyDescent="0.25">
      <c r="D59" s="4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3BDAD-10A9-4B80-A7B4-C8E7FBE990A8}">
  <dimension ref="A1:X32"/>
  <sheetViews>
    <sheetView tabSelected="1" workbookViewId="0">
      <selection activeCell="O24" sqref="O24"/>
    </sheetView>
  </sheetViews>
  <sheetFormatPr defaultRowHeight="15" x14ac:dyDescent="0.25"/>
  <cols>
    <col min="1" max="1" width="24" customWidth="1"/>
    <col min="2" max="2" width="11.42578125" customWidth="1"/>
    <col min="3" max="3" width="14.42578125" customWidth="1"/>
    <col min="4" max="4" width="18.7109375" customWidth="1"/>
    <col min="5" max="5" width="13" customWidth="1"/>
    <col min="6" max="6" width="8.140625" customWidth="1"/>
    <col min="7" max="7" width="11.140625" customWidth="1"/>
    <col min="8" max="8" width="11.5703125" style="4" customWidth="1"/>
    <col min="9" max="9" width="10.7109375" customWidth="1"/>
    <col min="12" max="12" width="23.5703125" customWidth="1"/>
    <col min="13" max="13" width="10.7109375" customWidth="1"/>
    <col min="14" max="14" width="18.42578125" customWidth="1"/>
    <col min="15" max="15" width="11.5703125" customWidth="1"/>
    <col min="16" max="16" width="15.140625" customWidth="1"/>
    <col min="18" max="18" width="16.42578125" customWidth="1"/>
    <col min="19" max="19" width="12.5703125" customWidth="1"/>
    <col min="21" max="21" width="28" customWidth="1"/>
    <col min="22" max="22" width="15" customWidth="1"/>
    <col min="23" max="23" width="15.5703125" customWidth="1"/>
    <col min="24" max="24" width="9" customWidth="1"/>
  </cols>
  <sheetData>
    <row r="1" spans="1:22" ht="45" x14ac:dyDescent="0.25">
      <c r="A1" s="4" t="s">
        <v>76</v>
      </c>
      <c r="B1" s="4" t="s">
        <v>77</v>
      </c>
      <c r="C1" t="s">
        <v>78</v>
      </c>
      <c r="D1" t="s">
        <v>79</v>
      </c>
      <c r="E1" t="s">
        <v>42</v>
      </c>
      <c r="F1" t="s">
        <v>83</v>
      </c>
      <c r="G1" t="s">
        <v>84</v>
      </c>
      <c r="H1" s="4" t="s">
        <v>94</v>
      </c>
      <c r="L1" s="44" t="s">
        <v>76</v>
      </c>
      <c r="M1" s="44" t="s">
        <v>95</v>
      </c>
      <c r="N1" s="44" t="s">
        <v>96</v>
      </c>
      <c r="O1" s="44" t="s">
        <v>97</v>
      </c>
      <c r="P1" s="45" t="s">
        <v>98</v>
      </c>
    </row>
    <row r="2" spans="1:22" ht="15.75" thickBot="1" x14ac:dyDescent="0.3">
      <c r="A2" s="30" t="s">
        <v>24</v>
      </c>
      <c r="B2" s="36">
        <v>13.33</v>
      </c>
      <c r="C2" s="27">
        <v>226.5</v>
      </c>
      <c r="D2" s="27">
        <v>231.87</v>
      </c>
      <c r="E2" s="42">
        <v>25</v>
      </c>
      <c r="F2" s="27">
        <f>E2*C2</f>
        <v>5662.5</v>
      </c>
      <c r="G2" s="27">
        <f>E2*D2</f>
        <v>5796.75</v>
      </c>
      <c r="H2" s="43">
        <f>G2-F2</f>
        <v>134.25</v>
      </c>
      <c r="I2" s="41"/>
      <c r="L2" s="46" t="s">
        <v>24</v>
      </c>
      <c r="M2" s="47">
        <v>13.33</v>
      </c>
      <c r="N2" s="49">
        <v>226.5</v>
      </c>
      <c r="O2" s="49">
        <v>231.87</v>
      </c>
      <c r="P2" s="48">
        <v>25</v>
      </c>
    </row>
    <row r="3" spans="1:22" ht="15.75" thickBot="1" x14ac:dyDescent="0.3">
      <c r="A3" s="30" t="s">
        <v>23</v>
      </c>
      <c r="B3" s="36">
        <v>13.33</v>
      </c>
      <c r="C3" s="27">
        <v>65.03</v>
      </c>
      <c r="D3" s="27">
        <v>39.99</v>
      </c>
      <c r="E3" s="42">
        <v>88</v>
      </c>
      <c r="F3" s="27">
        <f t="shared" ref="F3:F10" si="0">E3*C3</f>
        <v>5722.64</v>
      </c>
      <c r="G3" s="27">
        <f t="shared" ref="G3:G10" si="1">E3*D3</f>
        <v>3519.1200000000003</v>
      </c>
      <c r="H3" s="43">
        <f t="shared" ref="H3:H10" si="2">G3-F3</f>
        <v>-2203.52</v>
      </c>
      <c r="I3" s="41"/>
      <c r="L3" s="46" t="s">
        <v>23</v>
      </c>
      <c r="M3" s="47">
        <v>13.33</v>
      </c>
      <c r="N3" s="49">
        <v>65.03</v>
      </c>
      <c r="O3" s="49">
        <v>39.99</v>
      </c>
      <c r="P3" s="48">
        <v>88</v>
      </c>
    </row>
    <row r="4" spans="1:22" ht="15.75" thickBot="1" x14ac:dyDescent="0.3">
      <c r="A4" s="30" t="s">
        <v>13</v>
      </c>
      <c r="B4" s="36">
        <v>13.33</v>
      </c>
      <c r="C4" s="27">
        <v>58.05</v>
      </c>
      <c r="D4" s="27">
        <v>49.82</v>
      </c>
      <c r="E4" s="42">
        <v>98</v>
      </c>
      <c r="F4" s="27">
        <f t="shared" si="0"/>
        <v>5688.9</v>
      </c>
      <c r="G4" s="27">
        <f t="shared" si="1"/>
        <v>4882.3599999999997</v>
      </c>
      <c r="H4" s="43">
        <f t="shared" si="2"/>
        <v>-806.54</v>
      </c>
      <c r="I4" s="41"/>
      <c r="L4" s="46" t="s">
        <v>13</v>
      </c>
      <c r="M4" s="47">
        <v>13.33</v>
      </c>
      <c r="N4" s="49">
        <v>58.05</v>
      </c>
      <c r="O4" s="49">
        <v>49.82</v>
      </c>
      <c r="P4" s="48">
        <v>98</v>
      </c>
    </row>
    <row r="5" spans="1:22" ht="15.75" thickBot="1" x14ac:dyDescent="0.3">
      <c r="A5" s="30" t="s">
        <v>30</v>
      </c>
      <c r="B5" s="36">
        <v>13.33</v>
      </c>
      <c r="C5" s="27">
        <v>61.4</v>
      </c>
      <c r="D5" s="27">
        <v>58.75</v>
      </c>
      <c r="E5" s="42">
        <v>93</v>
      </c>
      <c r="F5" s="27">
        <f t="shared" si="0"/>
        <v>5710.2</v>
      </c>
      <c r="G5" s="27">
        <f t="shared" si="1"/>
        <v>5463.75</v>
      </c>
      <c r="H5" s="43">
        <f t="shared" si="2"/>
        <v>-246.44999999999982</v>
      </c>
      <c r="I5" s="41"/>
      <c r="L5" s="46" t="s">
        <v>30</v>
      </c>
      <c r="M5" s="47">
        <v>13.33</v>
      </c>
      <c r="N5" s="49">
        <v>61.4</v>
      </c>
      <c r="O5" s="49">
        <v>58.75</v>
      </c>
      <c r="P5" s="48">
        <v>93</v>
      </c>
    </row>
    <row r="6" spans="1:22" ht="15.75" thickBot="1" x14ac:dyDescent="0.3">
      <c r="A6" s="30" t="s">
        <v>19</v>
      </c>
      <c r="B6" s="36">
        <v>13.33</v>
      </c>
      <c r="C6" s="27">
        <v>145.87</v>
      </c>
      <c r="D6" s="27">
        <v>158.37</v>
      </c>
      <c r="E6" s="42">
        <v>39</v>
      </c>
      <c r="F6" s="27">
        <f t="shared" si="0"/>
        <v>5688.93</v>
      </c>
      <c r="G6" s="27">
        <f t="shared" si="1"/>
        <v>6176.43</v>
      </c>
      <c r="H6" s="43">
        <f t="shared" si="2"/>
        <v>487.5</v>
      </c>
      <c r="I6" s="41"/>
      <c r="L6" s="46" t="s">
        <v>19</v>
      </c>
      <c r="M6" s="47">
        <v>13.33</v>
      </c>
      <c r="N6" s="49">
        <v>145.87</v>
      </c>
      <c r="O6" s="49">
        <v>158.37</v>
      </c>
      <c r="P6" s="48">
        <v>39</v>
      </c>
    </row>
    <row r="7" spans="1:22" ht="15.75" thickBot="1" x14ac:dyDescent="0.3">
      <c r="A7" s="30" t="s">
        <v>8</v>
      </c>
      <c r="B7" s="36">
        <v>13.33</v>
      </c>
      <c r="C7" s="27">
        <v>197.61</v>
      </c>
      <c r="D7" s="27">
        <v>214.58</v>
      </c>
      <c r="E7" s="42">
        <v>29</v>
      </c>
      <c r="F7" s="27">
        <f t="shared" si="0"/>
        <v>5730.6900000000005</v>
      </c>
      <c r="G7" s="27">
        <f t="shared" si="1"/>
        <v>6222.8200000000006</v>
      </c>
      <c r="H7" s="43">
        <f t="shared" si="2"/>
        <v>492.13000000000011</v>
      </c>
      <c r="I7" s="41"/>
      <c r="L7" s="46" t="s">
        <v>8</v>
      </c>
      <c r="M7" s="47">
        <v>13.33</v>
      </c>
      <c r="N7" s="49">
        <v>197.61</v>
      </c>
      <c r="O7" s="49">
        <v>214.58</v>
      </c>
      <c r="P7" s="48">
        <v>29</v>
      </c>
    </row>
    <row r="8" spans="1:22" ht="15.75" thickBot="1" x14ac:dyDescent="0.3">
      <c r="A8" s="30" t="s">
        <v>73</v>
      </c>
      <c r="B8" s="36">
        <v>6.67</v>
      </c>
      <c r="C8" s="27">
        <v>200</v>
      </c>
      <c r="D8" s="27">
        <v>232.73</v>
      </c>
      <c r="E8" s="42">
        <v>14</v>
      </c>
      <c r="F8" s="27">
        <f t="shared" si="0"/>
        <v>2800</v>
      </c>
      <c r="G8" s="27">
        <f t="shared" si="1"/>
        <v>3258.22</v>
      </c>
      <c r="H8" s="43">
        <f t="shared" si="2"/>
        <v>458.2199999999998</v>
      </c>
      <c r="I8" s="41"/>
      <c r="L8" s="46" t="s">
        <v>73</v>
      </c>
      <c r="M8" s="47">
        <v>6.67</v>
      </c>
      <c r="N8" s="49">
        <v>200</v>
      </c>
      <c r="O8" s="49">
        <v>232.73</v>
      </c>
      <c r="P8" s="48">
        <v>14</v>
      </c>
    </row>
    <row r="9" spans="1:22" ht="15.75" thickBot="1" x14ac:dyDescent="0.3">
      <c r="A9" s="30" t="s">
        <v>74</v>
      </c>
      <c r="B9" s="36">
        <v>6.67</v>
      </c>
      <c r="C9" s="27">
        <v>83.67</v>
      </c>
      <c r="D9" s="27">
        <v>705.67</v>
      </c>
      <c r="E9" s="42">
        <v>34</v>
      </c>
      <c r="F9" s="27">
        <f t="shared" si="0"/>
        <v>2844.78</v>
      </c>
      <c r="G9" s="27">
        <f t="shared" si="1"/>
        <v>23992.78</v>
      </c>
      <c r="H9" s="43">
        <f t="shared" si="2"/>
        <v>21148</v>
      </c>
      <c r="I9" s="41"/>
      <c r="L9" s="46" t="s">
        <v>74</v>
      </c>
      <c r="M9" s="47">
        <v>6.67</v>
      </c>
      <c r="N9" s="49">
        <v>83.67</v>
      </c>
      <c r="O9" s="49">
        <v>705.67</v>
      </c>
      <c r="P9" s="48">
        <v>34</v>
      </c>
    </row>
    <row r="10" spans="1:22" ht="15.75" thickBot="1" x14ac:dyDescent="0.3">
      <c r="A10" s="30" t="s">
        <v>75</v>
      </c>
      <c r="B10" s="36">
        <v>6.67</v>
      </c>
      <c r="C10" s="27">
        <v>3.98</v>
      </c>
      <c r="D10" s="27">
        <v>111.51</v>
      </c>
      <c r="E10" s="42">
        <v>721</v>
      </c>
      <c r="F10" s="27">
        <f t="shared" si="0"/>
        <v>2869.58</v>
      </c>
      <c r="G10" s="27">
        <f t="shared" si="1"/>
        <v>80398.710000000006</v>
      </c>
      <c r="H10" s="43">
        <f t="shared" si="2"/>
        <v>77529.13</v>
      </c>
      <c r="I10" s="41"/>
      <c r="L10" s="46" t="s">
        <v>75</v>
      </c>
      <c r="M10" s="47">
        <v>6.67</v>
      </c>
      <c r="N10" s="49">
        <v>3.98</v>
      </c>
      <c r="O10" s="49">
        <v>111.51</v>
      </c>
      <c r="P10" s="48">
        <v>721</v>
      </c>
    </row>
    <row r="11" spans="1:22" x14ac:dyDescent="0.25">
      <c r="A11" s="33" t="s">
        <v>82</v>
      </c>
      <c r="B11" s="40">
        <v>1000000</v>
      </c>
      <c r="C11" s="35"/>
      <c r="D11" s="35"/>
      <c r="E11" s="35"/>
      <c r="F11" s="35"/>
      <c r="L11" s="31"/>
    </row>
    <row r="12" spans="1:22" x14ac:dyDescent="0.25">
      <c r="A12" s="31" t="s">
        <v>90</v>
      </c>
      <c r="B12" s="34">
        <v>23.233000000000001</v>
      </c>
      <c r="C12" s="35"/>
      <c r="D12" s="35"/>
      <c r="E12" s="35"/>
      <c r="F12" s="35"/>
      <c r="L12" s="31"/>
    </row>
    <row r="13" spans="1:22" x14ac:dyDescent="0.25">
      <c r="A13" s="31" t="s">
        <v>91</v>
      </c>
      <c r="B13" s="37">
        <v>21.922000000000001</v>
      </c>
      <c r="C13" s="35"/>
      <c r="D13" s="35"/>
      <c r="E13" s="35"/>
      <c r="F13" s="35"/>
      <c r="L13" s="31"/>
      <c r="V13" s="27">
        <f>1000000-V28</f>
        <v>7527.5947399999714</v>
      </c>
    </row>
    <row r="14" spans="1:22" x14ac:dyDescent="0.25">
      <c r="A14" s="31" t="s">
        <v>81</v>
      </c>
      <c r="B14" s="37">
        <f>B11/B12</f>
        <v>43042.224422158135</v>
      </c>
      <c r="C14" s="35"/>
      <c r="D14" s="35"/>
      <c r="E14" s="35"/>
      <c r="F14" s="35"/>
      <c r="L14" s="31"/>
      <c r="R14" s="52" t="s">
        <v>103</v>
      </c>
      <c r="S14" s="50">
        <v>1000000</v>
      </c>
    </row>
    <row r="15" spans="1:22" x14ac:dyDescent="0.25">
      <c r="A15" s="31"/>
      <c r="B15" s="37"/>
      <c r="C15" s="38" t="s">
        <v>86</v>
      </c>
      <c r="D15" s="38" t="s">
        <v>87</v>
      </c>
      <c r="E15" s="38" t="s">
        <v>85</v>
      </c>
      <c r="F15" s="35"/>
      <c r="R15" s="52" t="s">
        <v>102</v>
      </c>
      <c r="S15" s="51">
        <f>S14/S16</f>
        <v>43042.224422158135</v>
      </c>
    </row>
    <row r="16" spans="1:22" x14ac:dyDescent="0.25">
      <c r="A16" s="31" t="s">
        <v>88</v>
      </c>
      <c r="B16" s="35"/>
      <c r="C16" s="1">
        <f>SUM(F2:F10)</f>
        <v>42718.22</v>
      </c>
      <c r="D16" s="1">
        <f>SUM(G2:G10)</f>
        <v>139710.94</v>
      </c>
      <c r="E16" s="39">
        <f>D16/C16*100</f>
        <v>327.05234440948152</v>
      </c>
      <c r="F16" s="35"/>
      <c r="R16" s="52" t="s">
        <v>90</v>
      </c>
      <c r="S16" s="51">
        <v>23.233000000000001</v>
      </c>
    </row>
    <row r="17" spans="1:24" x14ac:dyDescent="0.25">
      <c r="A17" s="31" t="s">
        <v>89</v>
      </c>
      <c r="B17" s="35"/>
      <c r="C17" s="1">
        <f>C16*B12</f>
        <v>992472.40526000003</v>
      </c>
      <c r="D17" s="1">
        <f>D16*B13</f>
        <v>3062743.2266800003</v>
      </c>
      <c r="E17" s="39">
        <f>D17/C17*100</f>
        <v>308.59731821739138</v>
      </c>
      <c r="F17" s="35"/>
      <c r="R17" s="52" t="s">
        <v>91</v>
      </c>
      <c r="S17" s="51">
        <v>21.922000000000001</v>
      </c>
    </row>
    <row r="18" spans="1:24" x14ac:dyDescent="0.25">
      <c r="A18" s="31"/>
      <c r="B18" s="35"/>
      <c r="C18" s="1"/>
      <c r="D18" s="1"/>
      <c r="E18" s="39"/>
      <c r="F18" s="35"/>
    </row>
    <row r="19" spans="1:24" x14ac:dyDescent="0.25">
      <c r="A19" s="32" t="s">
        <v>80</v>
      </c>
      <c r="B19" s="35"/>
      <c r="C19" s="1"/>
      <c r="D19" s="1"/>
      <c r="E19" s="39"/>
      <c r="F19" s="35"/>
    </row>
    <row r="20" spans="1:24" x14ac:dyDescent="0.25">
      <c r="A20" t="s">
        <v>92</v>
      </c>
      <c r="B20" s="35"/>
      <c r="C20" s="1">
        <v>3230.78</v>
      </c>
      <c r="D20" s="1">
        <v>3756.07</v>
      </c>
      <c r="E20" s="39">
        <f>D20/C20*100</f>
        <v>116.25892199406952</v>
      </c>
      <c r="F20" s="39"/>
    </row>
    <row r="21" spans="1:24" x14ac:dyDescent="0.25">
      <c r="A21" t="s">
        <v>93</v>
      </c>
      <c r="C21" s="1">
        <v>8972.6</v>
      </c>
      <c r="D21" s="1">
        <v>12888.28</v>
      </c>
      <c r="E21" s="39">
        <f>D21/C21*100</f>
        <v>143.64041637875309</v>
      </c>
      <c r="F21" s="39"/>
    </row>
    <row r="26" spans="1:24" ht="30" x14ac:dyDescent="0.25">
      <c r="U26" s="59" t="s">
        <v>104</v>
      </c>
      <c r="V26" s="55" t="s">
        <v>100</v>
      </c>
      <c r="W26" s="55" t="s">
        <v>99</v>
      </c>
      <c r="X26" s="55" t="s">
        <v>105</v>
      </c>
    </row>
    <row r="27" spans="1:24" x14ac:dyDescent="0.25">
      <c r="L27" s="33" t="s">
        <v>82</v>
      </c>
      <c r="M27" s="40">
        <v>1000000</v>
      </c>
      <c r="U27" s="53" t="s">
        <v>88</v>
      </c>
      <c r="V27" s="57">
        <v>42718.22</v>
      </c>
      <c r="W27" s="57">
        <v>139710.94</v>
      </c>
      <c r="X27" s="56">
        <v>227.05234440948152</v>
      </c>
    </row>
    <row r="28" spans="1:24" x14ac:dyDescent="0.25">
      <c r="L28" s="31" t="s">
        <v>90</v>
      </c>
      <c r="M28" s="34">
        <v>23.233000000000001</v>
      </c>
      <c r="U28" s="53" t="s">
        <v>89</v>
      </c>
      <c r="V28" s="57">
        <v>992472.40526000003</v>
      </c>
      <c r="W28" s="57">
        <v>3062743.2266800003</v>
      </c>
      <c r="X28" s="58">
        <v>208.59731821739101</v>
      </c>
    </row>
    <row r="29" spans="1:24" x14ac:dyDescent="0.25">
      <c r="L29" s="31" t="s">
        <v>91</v>
      </c>
      <c r="M29" s="37">
        <v>21.922000000000001</v>
      </c>
      <c r="U29" s="53"/>
      <c r="V29" s="57"/>
      <c r="W29" s="57"/>
      <c r="X29" s="57" t="s">
        <v>101</v>
      </c>
    </row>
    <row r="30" spans="1:24" x14ac:dyDescent="0.25">
      <c r="L30" s="31" t="s">
        <v>81</v>
      </c>
      <c r="M30" s="37">
        <f>M27/M28</f>
        <v>43042.224422158135</v>
      </c>
      <c r="U30" s="54" t="s">
        <v>80</v>
      </c>
      <c r="V30" s="57"/>
      <c r="W30" s="57"/>
      <c r="X30" s="57"/>
    </row>
    <row r="31" spans="1:24" x14ac:dyDescent="0.25">
      <c r="U31" s="53" t="s">
        <v>92</v>
      </c>
      <c r="V31" s="57">
        <v>3230.78</v>
      </c>
      <c r="W31" s="57">
        <v>3756.07</v>
      </c>
      <c r="X31" s="57">
        <v>116.258921994069</v>
      </c>
    </row>
    <row r="32" spans="1:24" x14ac:dyDescent="0.25">
      <c r="U32" s="53" t="s">
        <v>93</v>
      </c>
      <c r="V32" s="57">
        <v>8972.6</v>
      </c>
      <c r="W32" s="57">
        <v>12888.28</v>
      </c>
      <c r="X32" s="57">
        <v>143.640416378753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segmentace</vt:lpstr>
      <vt:lpstr>ukazatele</vt:lpstr>
      <vt:lpstr>ukazatele tisk </vt:lpstr>
      <vt:lpstr>vývoj portfolia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hosny hosnedl</dc:creator>
  <cp:lastModifiedBy>hosny hosnedl</cp:lastModifiedBy>
  <dcterms:created xsi:type="dcterms:W3CDTF">2021-03-16T17:53:31Z</dcterms:created>
  <dcterms:modified xsi:type="dcterms:W3CDTF">2021-03-31T10:07:52Z</dcterms:modified>
</cp:coreProperties>
</file>