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nnaa\Downloads\"/>
    </mc:Choice>
  </mc:AlternateContent>
  <xr:revisionPtr revIDLastSave="0" documentId="13_ncr:1_{BAE9BAF6-0980-4ACB-B67D-5396CD891A4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ta processed, with Ctg tables" sheetId="1" r:id="rId1"/>
    <sheet name="Traffic used(Quarterly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C14" i="2"/>
  <c r="D14" i="2" s="1"/>
  <c r="D16" i="2"/>
  <c r="D15" i="2"/>
  <c r="D17" i="2"/>
  <c r="W19" i="1"/>
  <c r="R24" i="1"/>
  <c r="W29" i="1" l="1"/>
  <c r="W39" i="1"/>
  <c r="R15" i="1"/>
  <c r="O40" i="1"/>
  <c r="J38" i="1"/>
  <c r="J37" i="1"/>
  <c r="J36" i="1"/>
  <c r="J35" i="1"/>
  <c r="J34" i="1"/>
  <c r="J33" i="1"/>
  <c r="I39" i="1"/>
  <c r="H39" i="1"/>
  <c r="M38" i="1" s="1"/>
  <c r="R38" i="1" s="1"/>
  <c r="W28" i="1"/>
  <c r="W18" i="1"/>
  <c r="W27" i="1"/>
  <c r="T29" i="1"/>
  <c r="S24" i="1"/>
  <c r="S25" i="1"/>
  <c r="S26" i="1"/>
  <c r="S27" i="1"/>
  <c r="S28" i="1"/>
  <c r="S23" i="1"/>
  <c r="R29" i="1"/>
  <c r="R25" i="1"/>
  <c r="R26" i="1"/>
  <c r="R27" i="1"/>
  <c r="R28" i="1"/>
  <c r="R23" i="1"/>
  <c r="N24" i="1"/>
  <c r="N25" i="1"/>
  <c r="N26" i="1"/>
  <c r="N27" i="1"/>
  <c r="N28" i="1"/>
  <c r="N23" i="1"/>
  <c r="M24" i="1"/>
  <c r="O24" i="1" s="1"/>
  <c r="M25" i="1"/>
  <c r="M26" i="1"/>
  <c r="M27" i="1"/>
  <c r="M28" i="1"/>
  <c r="M23" i="1"/>
  <c r="T28" i="1"/>
  <c r="T27" i="1"/>
  <c r="O28" i="1"/>
  <c r="O27" i="1"/>
  <c r="H29" i="1"/>
  <c r="I29" i="1"/>
  <c r="J24" i="1"/>
  <c r="J25" i="1"/>
  <c r="J26" i="1"/>
  <c r="J27" i="1"/>
  <c r="J28" i="1"/>
  <c r="J23" i="1"/>
  <c r="J16" i="1"/>
  <c r="J17" i="1"/>
  <c r="J18" i="1"/>
  <c r="J19" i="1"/>
  <c r="J15" i="1"/>
  <c r="N36" i="1" l="1"/>
  <c r="S36" i="1" s="1"/>
  <c r="N37" i="1"/>
  <c r="S37" i="1" s="1"/>
  <c r="N34" i="1"/>
  <c r="S34" i="1" s="1"/>
  <c r="N38" i="1"/>
  <c r="S38" i="1" s="1"/>
  <c r="T38" i="1" s="1"/>
  <c r="N35" i="1"/>
  <c r="S35" i="1" s="1"/>
  <c r="N39" i="1"/>
  <c r="S39" i="1" s="1"/>
  <c r="M39" i="1"/>
  <c r="R39" i="1" s="1"/>
  <c r="M37" i="1"/>
  <c r="M36" i="1"/>
  <c r="M35" i="1"/>
  <c r="M34" i="1"/>
  <c r="R34" i="1" s="1"/>
  <c r="T25" i="1"/>
  <c r="S29" i="1"/>
  <c r="T26" i="1"/>
  <c r="T23" i="1"/>
  <c r="T24" i="1"/>
  <c r="N29" i="1"/>
  <c r="O25" i="1"/>
  <c r="O26" i="1"/>
  <c r="O23" i="1"/>
  <c r="M29" i="1"/>
  <c r="W6" i="1"/>
  <c r="C10" i="1"/>
  <c r="C11" i="1"/>
  <c r="S40" i="1" l="1"/>
  <c r="N40" i="1"/>
  <c r="T39" i="1"/>
  <c r="O38" i="1"/>
  <c r="T34" i="1"/>
  <c r="O35" i="1"/>
  <c r="R35" i="1"/>
  <c r="T35" i="1" s="1"/>
  <c r="O36" i="1"/>
  <c r="R36" i="1"/>
  <c r="T36" i="1" s="1"/>
  <c r="O39" i="1"/>
  <c r="O34" i="1"/>
  <c r="O37" i="1"/>
  <c r="R37" i="1"/>
  <c r="T37" i="1" s="1"/>
  <c r="M40" i="1"/>
  <c r="T40" i="1" l="1"/>
  <c r="W38" i="1" s="1"/>
  <c r="W40" i="1" s="1"/>
  <c r="R40" i="1"/>
  <c r="J5" i="1" l="1"/>
  <c r="J6" i="1"/>
  <c r="I7" i="1"/>
  <c r="H7" i="1"/>
  <c r="C53" i="1"/>
  <c r="J7" i="1" l="1"/>
  <c r="M6" i="1" s="1"/>
  <c r="R6" i="1" s="1"/>
  <c r="C32" i="1"/>
  <c r="C33" i="1"/>
  <c r="C34" i="1"/>
  <c r="C35" i="1"/>
  <c r="C36" i="1"/>
  <c r="C37" i="1"/>
  <c r="C41" i="1"/>
  <c r="C42" i="1"/>
  <c r="C43" i="1"/>
  <c r="C44" i="1"/>
  <c r="C48" i="1"/>
  <c r="C49" i="1"/>
  <c r="C50" i="1"/>
  <c r="C51" i="1"/>
  <c r="C52" i="1"/>
  <c r="C57" i="1"/>
  <c r="C58" i="1"/>
  <c r="C59" i="1"/>
  <c r="C60" i="1"/>
  <c r="C65" i="1"/>
  <c r="C66" i="1"/>
  <c r="C67" i="1"/>
  <c r="C68" i="1"/>
  <c r="C69" i="1"/>
  <c r="C73" i="1"/>
  <c r="C74" i="1"/>
  <c r="C75" i="1"/>
  <c r="C76" i="1"/>
  <c r="C77" i="1"/>
  <c r="C78" i="1"/>
  <c r="C82" i="1"/>
  <c r="C83" i="1"/>
  <c r="C84" i="1"/>
  <c r="C85" i="1"/>
  <c r="C86" i="1"/>
  <c r="C87" i="1"/>
  <c r="C88" i="1"/>
  <c r="C92" i="1"/>
  <c r="C93" i="1"/>
  <c r="C94" i="1"/>
  <c r="C95" i="1"/>
  <c r="C96" i="1"/>
  <c r="C101" i="1"/>
  <c r="C102" i="1"/>
  <c r="C103" i="1"/>
  <c r="C104" i="1"/>
  <c r="C105" i="1"/>
  <c r="C108" i="1"/>
  <c r="C109" i="1"/>
  <c r="C110" i="1"/>
  <c r="C111" i="1"/>
  <c r="C112" i="1"/>
  <c r="C115" i="1"/>
  <c r="C116" i="1"/>
  <c r="C117" i="1"/>
  <c r="C118" i="1"/>
  <c r="C119" i="1"/>
  <c r="C122" i="1"/>
  <c r="C123" i="1"/>
  <c r="C124" i="1"/>
  <c r="C125" i="1"/>
  <c r="C126" i="1"/>
  <c r="C129" i="1"/>
  <c r="C130" i="1"/>
  <c r="C131" i="1"/>
  <c r="C132" i="1"/>
  <c r="C133" i="1"/>
  <c r="C16" i="1"/>
  <c r="C17" i="1"/>
  <c r="C18" i="1"/>
  <c r="C19" i="1"/>
  <c r="C23" i="1"/>
  <c r="C24" i="1"/>
  <c r="C25" i="1"/>
  <c r="C26" i="1"/>
  <c r="C27" i="1"/>
  <c r="C28" i="1"/>
  <c r="C6" i="1"/>
  <c r="C5" i="1"/>
  <c r="N5" i="1" l="1"/>
  <c r="S5" i="1" s="1"/>
  <c r="M5" i="1"/>
  <c r="R5" i="1" s="1"/>
  <c r="T7" i="1" s="1"/>
  <c r="W5" i="1" s="1"/>
  <c r="W7" i="1" s="1"/>
  <c r="N6" i="1"/>
  <c r="S6" i="1" s="1"/>
  <c r="O19" i="1" l="1"/>
  <c r="N15" i="1" s="1"/>
  <c r="S15" i="1" s="1"/>
  <c r="M18" i="1"/>
  <c r="R18" i="1" s="1"/>
  <c r="M17" i="1" l="1"/>
  <c r="R17" i="1" s="1"/>
  <c r="N16" i="1"/>
  <c r="S16" i="1" s="1"/>
  <c r="M16" i="1"/>
  <c r="R16" i="1" s="1"/>
  <c r="N17" i="1"/>
  <c r="S17" i="1" s="1"/>
  <c r="M15" i="1"/>
  <c r="T19" i="1" s="1"/>
  <c r="W17" i="1" s="1"/>
  <c r="N18" i="1"/>
  <c r="S18" i="1" s="1"/>
</calcChain>
</file>

<file path=xl/sharedStrings.xml><?xml version="1.0" encoding="utf-8"?>
<sst xmlns="http://schemas.openxmlformats.org/spreadsheetml/2006/main" count="316" uniqueCount="119">
  <si>
    <t>1)What is your gender?</t>
  </si>
  <si>
    <t>How important for you the following criterion</t>
  </si>
  <si>
    <t>SMS/MMS speed</t>
  </si>
  <si>
    <t xml:space="preserve">Very important </t>
  </si>
  <si>
    <t xml:space="preserve">Important </t>
  </si>
  <si>
    <t xml:space="preserve">Indifferent </t>
  </si>
  <si>
    <t>Not important</t>
  </si>
  <si>
    <t>Don't care</t>
  </si>
  <si>
    <t>Internet speed</t>
  </si>
  <si>
    <t>Call quality</t>
  </si>
  <si>
    <t>Customer support</t>
  </si>
  <si>
    <t xml:space="preserve">Price for tarrifs </t>
  </si>
  <si>
    <t>Number of observations</t>
  </si>
  <si>
    <t xml:space="preserve"> </t>
  </si>
  <si>
    <t xml:space="preserve">  </t>
  </si>
  <si>
    <t>Male</t>
  </si>
  <si>
    <t>Female</t>
  </si>
  <si>
    <t>Usage of Tarrifs</t>
  </si>
  <si>
    <t>Yes</t>
  </si>
  <si>
    <t>No</t>
  </si>
  <si>
    <t>Expected frequency</t>
  </si>
  <si>
    <t>3)What is your age?</t>
  </si>
  <si>
    <t>4)What is your occupation?</t>
  </si>
  <si>
    <t>5)What is your monthly income?</t>
  </si>
  <si>
    <t>7)What is an average cost of your tarriff ?</t>
  </si>
  <si>
    <t>8) What is the main feature that you use  the most ?</t>
  </si>
  <si>
    <t>9) How often do you call ?</t>
  </si>
  <si>
    <t xml:space="preserve">10) How much of internet data do you need a month? </t>
  </si>
  <si>
    <t xml:space="preserve">11) What is the main reason you decided to go with your operator? </t>
  </si>
  <si>
    <t xml:space="preserve">12) How do you prefer to learn about the operator’s promotions? </t>
  </si>
  <si>
    <t>2) Are using any tarriff on a montly basis?</t>
  </si>
  <si>
    <t>Degree.F</t>
  </si>
  <si>
    <t>(R-1)*(C-1)</t>
  </si>
  <si>
    <t>Gender</t>
  </si>
  <si>
    <t>X2</t>
  </si>
  <si>
    <t>Chi.Square</t>
  </si>
  <si>
    <t>P-value</t>
  </si>
  <si>
    <t>Accept H0</t>
  </si>
  <si>
    <t>Non-tarriff users</t>
  </si>
  <si>
    <t>15-25</t>
  </si>
  <si>
    <t>26-36</t>
  </si>
  <si>
    <t>37-49</t>
  </si>
  <si>
    <t>50-65</t>
  </si>
  <si>
    <t>Total</t>
  </si>
  <si>
    <t>Age</t>
  </si>
  <si>
    <t>DF</t>
  </si>
  <si>
    <t>Reject H0</t>
  </si>
  <si>
    <t>Occupation</t>
  </si>
  <si>
    <t>Student</t>
  </si>
  <si>
    <t>Full-time job</t>
  </si>
  <si>
    <t>Part-time job</t>
  </si>
  <si>
    <t xml:space="preserve">Freelance </t>
  </si>
  <si>
    <t>Unemployeed</t>
  </si>
  <si>
    <t>Retired</t>
  </si>
  <si>
    <t>Monthly Income</t>
  </si>
  <si>
    <t>&gt; 70 000 KZT</t>
  </si>
  <si>
    <t>70 000 KZT - 100 000 KZT</t>
  </si>
  <si>
    <t>101 000 KZT - 170 000 KZT</t>
  </si>
  <si>
    <t>171 000 KZT - 250 000 KZT</t>
  </si>
  <si>
    <t>251 000 KZT - 350 000 KZT</t>
  </si>
  <si>
    <t xml:space="preserve">351 000 KZT &gt; </t>
  </si>
  <si>
    <t>Accept</t>
  </si>
  <si>
    <t>Beeline</t>
  </si>
  <si>
    <t>Tele2</t>
  </si>
  <si>
    <t>Kceel</t>
  </si>
  <si>
    <t>Altel</t>
  </si>
  <si>
    <t>Population</t>
  </si>
  <si>
    <t>2021-4Q</t>
  </si>
  <si>
    <t>2021-3Q</t>
  </si>
  <si>
    <t>2021-2Q</t>
  </si>
  <si>
    <t>2021-1Q</t>
  </si>
  <si>
    <t>2020-4Q</t>
  </si>
  <si>
    <t>2020-3Q</t>
  </si>
  <si>
    <t>2020-2Q</t>
  </si>
  <si>
    <t>2020-1Q</t>
  </si>
  <si>
    <t>2019-4Q</t>
  </si>
  <si>
    <t>2019-3Q</t>
  </si>
  <si>
    <t>2019-2Q</t>
  </si>
  <si>
    <t>2019-1Q</t>
  </si>
  <si>
    <t>year</t>
  </si>
  <si>
    <t>Kcell</t>
  </si>
  <si>
    <t>Tele2 &amp; Altel</t>
  </si>
  <si>
    <t>Who is your mobile operator ?</t>
  </si>
  <si>
    <t xml:space="preserve">Beeline </t>
  </si>
  <si>
    <t xml:space="preserve"> up to 2 500 KZT</t>
  </si>
  <si>
    <t>2 500 KZT - 3 500 KZT</t>
  </si>
  <si>
    <t>3 501 KZT - 5 500 KZT</t>
  </si>
  <si>
    <t>5 501 KZT - 7 500 KZT</t>
  </si>
  <si>
    <t>7 500 KZT - 10 000 KZT</t>
  </si>
  <si>
    <t>None</t>
  </si>
  <si>
    <t xml:space="preserve">Internet </t>
  </si>
  <si>
    <t>Calls</t>
  </si>
  <si>
    <t>MMS/SMS</t>
  </si>
  <si>
    <t>Voice Messages</t>
  </si>
  <si>
    <t>1 - 3 times a day</t>
  </si>
  <si>
    <t>3 - 6 times a day</t>
  </si>
  <si>
    <t>7 - 10 times a day</t>
  </si>
  <si>
    <t>10 - 15 times a day</t>
  </si>
  <si>
    <t>More than 15</t>
  </si>
  <si>
    <t>Less than 1 Gigabyte</t>
  </si>
  <si>
    <t>1 - 2 Gigabytes</t>
  </si>
  <si>
    <t>2 - 4 Gigabytes</t>
  </si>
  <si>
    <t>4 - 8 Gigabytes</t>
  </si>
  <si>
    <t>8 - 20 Gigabytes</t>
  </si>
  <si>
    <t>I have limitless fariff.</t>
  </si>
  <si>
    <t>Customer service</t>
  </si>
  <si>
    <t>Fast Internet</t>
  </si>
  <si>
    <t xml:space="preserve">Fast calls </t>
  </si>
  <si>
    <t>Cheaper tarrifs</t>
  </si>
  <si>
    <t xml:space="preserve">Coverage </t>
  </si>
  <si>
    <t>Quality of voice and technical quality</t>
  </si>
  <si>
    <t>Other</t>
  </si>
  <si>
    <t>Online</t>
  </si>
  <si>
    <t>In-Store</t>
  </si>
  <si>
    <t xml:space="preserve">Magazines </t>
  </si>
  <si>
    <t>Friends</t>
  </si>
  <si>
    <t xml:space="preserve">Other </t>
  </si>
  <si>
    <t>up to 70 000 KZT</t>
  </si>
  <si>
    <t>351 000 KZT and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</si>
</sst>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K_č"/>
    <numFmt numFmtId="165" formatCode="_-* #,##0.00\ [$Kč-405]_-;\-* #,##0.00\ [$Kč-405]_-;_-* &quot;-&quot;??\ [$Kč-405]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3" borderId="0" xfId="0" applyFill="1"/>
    <xf numFmtId="0" fontId="0" fillId="0" borderId="1" xfId="0" applyBorder="1"/>
    <xf numFmtId="0" fontId="0" fillId="2" borderId="1" xfId="0" applyFill="1" applyBorder="1"/>
    <xf numFmtId="9" fontId="0" fillId="0" borderId="1" xfId="1" applyFont="1" applyBorder="1"/>
    <xf numFmtId="0" fontId="0" fillId="3" borderId="1" xfId="0" applyFill="1" applyBorder="1"/>
    <xf numFmtId="0" fontId="0" fillId="0" borderId="1" xfId="0" applyBorder="1" applyAlignment="1"/>
    <xf numFmtId="0" fontId="0" fillId="4" borderId="1" xfId="0" applyFill="1" applyBorder="1"/>
    <xf numFmtId="0" fontId="0" fillId="5" borderId="1" xfId="0" applyFill="1" applyBorder="1"/>
    <xf numFmtId="0" fontId="0" fillId="0" borderId="2" xfId="0" applyBorder="1"/>
    <xf numFmtId="0" fontId="0" fillId="7" borderId="1" xfId="0" applyFill="1" applyBorder="1"/>
    <xf numFmtId="0" fontId="3" fillId="7" borderId="1" xfId="0" applyFont="1" applyFill="1" applyBorder="1"/>
    <xf numFmtId="0" fontId="2" fillId="0" borderId="1" xfId="0" applyFont="1" applyBorder="1"/>
    <xf numFmtId="0" fontId="0" fillId="6" borderId="1" xfId="0" applyFill="1" applyBorder="1"/>
    <xf numFmtId="0" fontId="4" fillId="8" borderId="1" xfId="0" applyFont="1" applyFill="1" applyBorder="1"/>
    <xf numFmtId="165" fontId="0" fillId="0" borderId="0" xfId="1" applyNumberFormat="1" applyFont="1"/>
    <xf numFmtId="0" fontId="0" fillId="9" borderId="1" xfId="0" applyFill="1" applyBorder="1"/>
    <xf numFmtId="0" fontId="0" fillId="0" borderId="1" xfId="1" applyNumberFormat="1" applyFont="1" applyBorder="1"/>
    <xf numFmtId="0" fontId="0" fillId="10" borderId="1" xfId="0" applyFill="1" applyBorder="1"/>
    <xf numFmtId="164" fontId="0" fillId="0" borderId="1" xfId="0" applyNumberFormat="1" applyBorder="1"/>
    <xf numFmtId="9" fontId="0" fillId="0" borderId="0" xfId="1" applyFont="1"/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3366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0889351066323"/>
          <c:y val="7.9606828702138172E-2"/>
          <c:w val="0.65002143264552381"/>
          <c:h val="0.767869390695997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processed, with Ctg tables'!$A$48:$A$53</c:f>
              <c:strCache>
                <c:ptCount val="6"/>
                <c:pt idx="0">
                  <c:v> up to 2 500 KZT</c:v>
                </c:pt>
                <c:pt idx="1">
                  <c:v>2 500 KZT - 3 500 KZT</c:v>
                </c:pt>
                <c:pt idx="2">
                  <c:v>3 501 KZT - 5 500 KZT</c:v>
                </c:pt>
                <c:pt idx="3">
                  <c:v>5 501 KZT - 7 500 KZT</c:v>
                </c:pt>
                <c:pt idx="4">
                  <c:v>7 500 KZT - 10 000 KZT</c:v>
                </c:pt>
                <c:pt idx="5">
                  <c:v>None</c:v>
                </c:pt>
              </c:strCache>
            </c:strRef>
          </c:cat>
          <c:val>
            <c:numRef>
              <c:f>'Data processed, with Ctg tables'!$B$48:$B$53</c:f>
              <c:numCache>
                <c:formatCode>General</c:formatCode>
                <c:ptCount val="6"/>
                <c:pt idx="0">
                  <c:v>31</c:v>
                </c:pt>
                <c:pt idx="1">
                  <c:v>71</c:v>
                </c:pt>
                <c:pt idx="2">
                  <c:v>75</c:v>
                </c:pt>
                <c:pt idx="3">
                  <c:v>21</c:v>
                </c:pt>
                <c:pt idx="4">
                  <c:v>11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FD-4AD1-9FFA-FCCA6C2BA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96982111"/>
        <c:axId val="996980031"/>
      </c:barChart>
      <c:catAx>
        <c:axId val="99698211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Costs of tarriffs in KZT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6980031"/>
        <c:crosses val="autoZero"/>
        <c:auto val="1"/>
        <c:lblAlgn val="ctr"/>
        <c:lblOffset val="100"/>
        <c:noMultiLvlLbl val="0"/>
      </c:catAx>
      <c:valAx>
        <c:axId val="9969800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Number</a:t>
                </a:r>
                <a:r>
                  <a:rPr lang="en-AU" baseline="0"/>
                  <a:t> of responses per each group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69821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Gigabytes</a:t>
            </a:r>
            <a:r>
              <a:rPr lang="en-AU" baseline="0"/>
              <a:t> needed per 1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processed, with Ctg tables'!$A$73:$A$78</c:f>
              <c:strCache>
                <c:ptCount val="6"/>
                <c:pt idx="0">
                  <c:v>Less than 1 Gigabyte</c:v>
                </c:pt>
                <c:pt idx="1">
                  <c:v>1 - 2 Gigabytes</c:v>
                </c:pt>
                <c:pt idx="2">
                  <c:v>2 - 4 Gigabytes</c:v>
                </c:pt>
                <c:pt idx="3">
                  <c:v>4 - 8 Gigabytes</c:v>
                </c:pt>
                <c:pt idx="4">
                  <c:v>8 - 20 Gigabytes</c:v>
                </c:pt>
                <c:pt idx="5">
                  <c:v>I have limitless fariff.</c:v>
                </c:pt>
              </c:strCache>
            </c:strRef>
          </c:cat>
          <c:val>
            <c:numRef>
              <c:f>'Data processed, with Ctg tables'!$B$73:$B$78</c:f>
              <c:numCache>
                <c:formatCode>General</c:formatCode>
                <c:ptCount val="6"/>
                <c:pt idx="0">
                  <c:v>13</c:v>
                </c:pt>
                <c:pt idx="1">
                  <c:v>42</c:v>
                </c:pt>
                <c:pt idx="2">
                  <c:v>41</c:v>
                </c:pt>
                <c:pt idx="3">
                  <c:v>101</c:v>
                </c:pt>
                <c:pt idx="4">
                  <c:v>21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42-4C92-AFB6-DFAC37603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5811615"/>
        <c:axId val="895814111"/>
      </c:barChart>
      <c:catAx>
        <c:axId val="895811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5814111"/>
        <c:crosses val="autoZero"/>
        <c:auto val="1"/>
        <c:lblAlgn val="ctr"/>
        <c:lblOffset val="100"/>
        <c:noMultiLvlLbl val="0"/>
      </c:catAx>
      <c:valAx>
        <c:axId val="895814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5811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processed, with Ctg tables'!$A$82:$A$88</c:f>
              <c:strCache>
                <c:ptCount val="7"/>
                <c:pt idx="0">
                  <c:v>Customer service</c:v>
                </c:pt>
                <c:pt idx="1">
                  <c:v>Fast Internet</c:v>
                </c:pt>
                <c:pt idx="2">
                  <c:v>Fast calls </c:v>
                </c:pt>
                <c:pt idx="3">
                  <c:v>Cheaper tarrifs</c:v>
                </c:pt>
                <c:pt idx="4">
                  <c:v>Coverage </c:v>
                </c:pt>
                <c:pt idx="5">
                  <c:v>Quality of voice and technical quality</c:v>
                </c:pt>
                <c:pt idx="6">
                  <c:v>Other</c:v>
                </c:pt>
              </c:strCache>
            </c:strRef>
          </c:cat>
          <c:val>
            <c:numRef>
              <c:f>'Data processed, with Ctg tables'!$B$82:$B$88</c:f>
              <c:numCache>
                <c:formatCode>General</c:formatCode>
                <c:ptCount val="7"/>
                <c:pt idx="0">
                  <c:v>13</c:v>
                </c:pt>
                <c:pt idx="1">
                  <c:v>75</c:v>
                </c:pt>
                <c:pt idx="2">
                  <c:v>39</c:v>
                </c:pt>
                <c:pt idx="3">
                  <c:v>59</c:v>
                </c:pt>
                <c:pt idx="4">
                  <c:v>21</c:v>
                </c:pt>
                <c:pt idx="5">
                  <c:v>23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D6-4571-BF08-C1F05565F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95816607"/>
        <c:axId val="895815359"/>
      </c:barChart>
      <c:catAx>
        <c:axId val="8958166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5815359"/>
        <c:crosses val="autoZero"/>
        <c:auto val="1"/>
        <c:lblAlgn val="ctr"/>
        <c:lblOffset val="100"/>
        <c:noMultiLvlLbl val="0"/>
      </c:catAx>
      <c:valAx>
        <c:axId val="8958153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58166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processed, with Ctg tables'!$A$92:$A$96</c:f>
              <c:strCache>
                <c:ptCount val="5"/>
                <c:pt idx="0">
                  <c:v>Online</c:v>
                </c:pt>
                <c:pt idx="1">
                  <c:v>In-Store</c:v>
                </c:pt>
                <c:pt idx="2">
                  <c:v>Magazines </c:v>
                </c:pt>
                <c:pt idx="3">
                  <c:v>Friends</c:v>
                </c:pt>
                <c:pt idx="4">
                  <c:v>Other </c:v>
                </c:pt>
              </c:strCache>
            </c:strRef>
          </c:cat>
          <c:val>
            <c:numRef>
              <c:f>'Data processed, with Ctg tables'!$B$92:$B$96</c:f>
              <c:numCache>
                <c:formatCode>General</c:formatCode>
                <c:ptCount val="5"/>
                <c:pt idx="0">
                  <c:v>78</c:v>
                </c:pt>
                <c:pt idx="1">
                  <c:v>71</c:v>
                </c:pt>
                <c:pt idx="2">
                  <c:v>22</c:v>
                </c:pt>
                <c:pt idx="3">
                  <c:v>38</c:v>
                </c:pt>
                <c:pt idx="4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2-4742-94F2-3609C13AB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03260431"/>
        <c:axId val="903258767"/>
      </c:barChart>
      <c:catAx>
        <c:axId val="9032604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3258767"/>
        <c:crosses val="autoZero"/>
        <c:auto val="1"/>
        <c:lblAlgn val="ctr"/>
        <c:lblOffset val="100"/>
        <c:noMultiLvlLbl val="0"/>
      </c:catAx>
      <c:valAx>
        <c:axId val="9032587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32604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Market</a:t>
            </a:r>
            <a:r>
              <a:rPr lang="en-AU" baseline="0"/>
              <a:t> share of GSM's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948-44C7-8B28-B741BCC4472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948-44C7-8B28-B741BCC4472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D948-44C7-8B28-B741BCC4472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D948-44C7-8B28-B741BCC4472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'Traffic used(Quarterly)'!$B$14:$B$17</c:f>
              <c:strCache>
                <c:ptCount val="4"/>
                <c:pt idx="0">
                  <c:v>Beeline</c:v>
                </c:pt>
                <c:pt idx="1">
                  <c:v>Tele2</c:v>
                </c:pt>
                <c:pt idx="2">
                  <c:v>Kceel</c:v>
                </c:pt>
                <c:pt idx="3">
                  <c:v>Altel</c:v>
                </c:pt>
              </c:strCache>
            </c:strRef>
          </c:cat>
          <c:val>
            <c:numRef>
              <c:f>'Traffic used(Quarterly)'!$C$14:$C$17</c:f>
              <c:numCache>
                <c:formatCode>#\ ##0\ _K_č</c:formatCode>
                <c:ptCount val="4"/>
                <c:pt idx="0">
                  <c:v>6150000</c:v>
                </c:pt>
                <c:pt idx="1">
                  <c:v>3400000</c:v>
                </c:pt>
                <c:pt idx="2">
                  <c:v>6900000</c:v>
                </c:pt>
                <c:pt idx="3">
                  <c:v>3400000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3C-4B0B-B9CF-957F0897FE8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Users</a:t>
            </a:r>
          </a:p>
        </c:rich>
      </c:tx>
      <c:layout>
        <c:manualLayout>
          <c:xMode val="edge"/>
          <c:yMode val="edge"/>
          <c:x val="0.39614566929133854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'Traffic used(Quarterly)'!$F$31</c:f>
              <c:strCache>
                <c:ptCount val="1"/>
                <c:pt idx="0">
                  <c:v>Kcell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'Traffic used(Quarterly)'!$G$30:$R$30</c:f>
              <c:strCache>
                <c:ptCount val="12"/>
                <c:pt idx="0">
                  <c:v>2019-1Q</c:v>
                </c:pt>
                <c:pt idx="1">
                  <c:v>2019-2Q</c:v>
                </c:pt>
                <c:pt idx="2">
                  <c:v>2019-3Q</c:v>
                </c:pt>
                <c:pt idx="3">
                  <c:v>2019-4Q</c:v>
                </c:pt>
                <c:pt idx="4">
                  <c:v>2020-1Q</c:v>
                </c:pt>
                <c:pt idx="5">
                  <c:v>2020-2Q</c:v>
                </c:pt>
                <c:pt idx="6">
                  <c:v>2020-3Q</c:v>
                </c:pt>
                <c:pt idx="7">
                  <c:v>2020-4Q</c:v>
                </c:pt>
                <c:pt idx="8">
                  <c:v>2021-1Q</c:v>
                </c:pt>
                <c:pt idx="9">
                  <c:v>2021-2Q</c:v>
                </c:pt>
                <c:pt idx="10">
                  <c:v>2021-3Q</c:v>
                </c:pt>
                <c:pt idx="11">
                  <c:v>2021-4Q</c:v>
                </c:pt>
              </c:strCache>
            </c:strRef>
          </c:cat>
          <c:val>
            <c:numRef>
              <c:f>'Traffic used(Quarterly)'!$G$31:$R$31</c:f>
              <c:numCache>
                <c:formatCode>General</c:formatCode>
                <c:ptCount val="12"/>
                <c:pt idx="0">
                  <c:v>4500</c:v>
                </c:pt>
                <c:pt idx="1">
                  <c:v>4918</c:v>
                </c:pt>
                <c:pt idx="2">
                  <c:v>4912</c:v>
                </c:pt>
                <c:pt idx="3">
                  <c:v>5300</c:v>
                </c:pt>
                <c:pt idx="4">
                  <c:v>5391</c:v>
                </c:pt>
                <c:pt idx="5">
                  <c:v>6199</c:v>
                </c:pt>
                <c:pt idx="6">
                  <c:v>6418</c:v>
                </c:pt>
                <c:pt idx="7">
                  <c:v>6590</c:v>
                </c:pt>
                <c:pt idx="8">
                  <c:v>6701</c:v>
                </c:pt>
                <c:pt idx="9">
                  <c:v>6750</c:v>
                </c:pt>
                <c:pt idx="10">
                  <c:v>6830</c:v>
                </c:pt>
                <c:pt idx="11">
                  <c:v>6900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32-459F-B250-C1A394B0C3BA}"/>
            </c:ext>
          </c:extLst>
        </c:ser>
        <c:ser>
          <c:idx val="1"/>
          <c:order val="1"/>
          <c:tx>
            <c:strRef>
              <c:f>'Traffic used(Quarterly)'!$F$32</c:f>
              <c:strCache>
                <c:ptCount val="1"/>
                <c:pt idx="0">
                  <c:v>Beeline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'Traffic used(Quarterly)'!$G$30:$R$30</c:f>
              <c:strCache>
                <c:ptCount val="12"/>
                <c:pt idx="0">
                  <c:v>2019-1Q</c:v>
                </c:pt>
                <c:pt idx="1">
                  <c:v>2019-2Q</c:v>
                </c:pt>
                <c:pt idx="2">
                  <c:v>2019-3Q</c:v>
                </c:pt>
                <c:pt idx="3">
                  <c:v>2019-4Q</c:v>
                </c:pt>
                <c:pt idx="4">
                  <c:v>2020-1Q</c:v>
                </c:pt>
                <c:pt idx="5">
                  <c:v>2020-2Q</c:v>
                </c:pt>
                <c:pt idx="6">
                  <c:v>2020-3Q</c:v>
                </c:pt>
                <c:pt idx="7">
                  <c:v>2020-4Q</c:v>
                </c:pt>
                <c:pt idx="8">
                  <c:v>2021-1Q</c:v>
                </c:pt>
                <c:pt idx="9">
                  <c:v>2021-2Q</c:v>
                </c:pt>
                <c:pt idx="10">
                  <c:v>2021-3Q</c:v>
                </c:pt>
                <c:pt idx="11">
                  <c:v>2021-4Q</c:v>
                </c:pt>
              </c:strCache>
            </c:strRef>
          </c:cat>
          <c:val>
            <c:numRef>
              <c:f>'Traffic used(Quarterly)'!$G$32:$R$32</c:f>
              <c:numCache>
                <c:formatCode>General</c:formatCode>
                <c:ptCount val="12"/>
                <c:pt idx="0">
                  <c:v>5601</c:v>
                </c:pt>
                <c:pt idx="1">
                  <c:v>5781</c:v>
                </c:pt>
                <c:pt idx="2">
                  <c:v>5811</c:v>
                </c:pt>
                <c:pt idx="3">
                  <c:v>5956</c:v>
                </c:pt>
                <c:pt idx="4">
                  <c:v>6199</c:v>
                </c:pt>
                <c:pt idx="5">
                  <c:v>5981</c:v>
                </c:pt>
                <c:pt idx="6">
                  <c:v>5877</c:v>
                </c:pt>
                <c:pt idx="7">
                  <c:v>5811</c:v>
                </c:pt>
                <c:pt idx="8">
                  <c:v>5844</c:v>
                </c:pt>
                <c:pt idx="9">
                  <c:v>6120</c:v>
                </c:pt>
                <c:pt idx="10">
                  <c:v>6509</c:v>
                </c:pt>
                <c:pt idx="11">
                  <c:v>6132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32-459F-B250-C1A394B0C3BA}"/>
            </c:ext>
          </c:extLst>
        </c:ser>
        <c:ser>
          <c:idx val="2"/>
          <c:order val="2"/>
          <c:tx>
            <c:strRef>
              <c:f>'Traffic used(Quarterly)'!$F$33</c:f>
              <c:strCache>
                <c:ptCount val="1"/>
                <c:pt idx="0">
                  <c:v>Tele2 &amp; Altel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'Traffic used(Quarterly)'!$G$30:$R$30</c:f>
              <c:strCache>
                <c:ptCount val="12"/>
                <c:pt idx="0">
                  <c:v>2019-1Q</c:v>
                </c:pt>
                <c:pt idx="1">
                  <c:v>2019-2Q</c:v>
                </c:pt>
                <c:pt idx="2">
                  <c:v>2019-3Q</c:v>
                </c:pt>
                <c:pt idx="3">
                  <c:v>2019-4Q</c:v>
                </c:pt>
                <c:pt idx="4">
                  <c:v>2020-1Q</c:v>
                </c:pt>
                <c:pt idx="5">
                  <c:v>2020-2Q</c:v>
                </c:pt>
                <c:pt idx="6">
                  <c:v>2020-3Q</c:v>
                </c:pt>
                <c:pt idx="7">
                  <c:v>2020-4Q</c:v>
                </c:pt>
                <c:pt idx="8">
                  <c:v>2021-1Q</c:v>
                </c:pt>
                <c:pt idx="9">
                  <c:v>2021-2Q</c:v>
                </c:pt>
                <c:pt idx="10">
                  <c:v>2021-3Q</c:v>
                </c:pt>
                <c:pt idx="11">
                  <c:v>2021-4Q</c:v>
                </c:pt>
              </c:strCache>
            </c:strRef>
          </c:cat>
          <c:val>
            <c:numRef>
              <c:f>'Traffic used(Quarterly)'!$G$33:$R$33</c:f>
              <c:numCache>
                <c:formatCode>General</c:formatCode>
                <c:ptCount val="12"/>
                <c:pt idx="0">
                  <c:v>5699</c:v>
                </c:pt>
                <c:pt idx="1">
                  <c:v>5982</c:v>
                </c:pt>
                <c:pt idx="2">
                  <c:v>5689</c:v>
                </c:pt>
                <c:pt idx="3">
                  <c:v>5996</c:v>
                </c:pt>
                <c:pt idx="4">
                  <c:v>6129</c:v>
                </c:pt>
                <c:pt idx="5">
                  <c:v>6204</c:v>
                </c:pt>
                <c:pt idx="6">
                  <c:v>6306</c:v>
                </c:pt>
                <c:pt idx="7">
                  <c:v>6445</c:v>
                </c:pt>
                <c:pt idx="8">
                  <c:v>6612</c:v>
                </c:pt>
                <c:pt idx="9">
                  <c:v>6710</c:v>
                </c:pt>
                <c:pt idx="10">
                  <c:v>6891</c:v>
                </c:pt>
                <c:pt idx="11">
                  <c:v>6890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32-459F-B250-C1A394B0C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8193759"/>
        <c:axId val="638191263"/>
      </c:barChart>
      <c:catAx>
        <c:axId val="6381937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191263"/>
        <c:crosses val="autoZero"/>
        <c:auto val="1"/>
        <c:lblAlgn val="ctr"/>
        <c:lblOffset val="100"/>
        <c:noMultiLvlLbl val="0"/>
      </c:catAx>
      <c:valAx>
        <c:axId val="638191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Users</a:t>
                </a:r>
                <a:r>
                  <a:rPr lang="en-AU" baseline="0"/>
                  <a:t> </a:t>
                </a:r>
                <a:r>
                  <a:rPr lang="en-AU"/>
                  <a:t>in</a:t>
                </a:r>
                <a:r>
                  <a:rPr lang="en-AU" baseline="0"/>
                  <a:t> 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193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751008</xdr:colOff>
      <xdr:row>45</xdr:row>
      <xdr:rowOff>7327</xdr:rowOff>
    </xdr:from>
    <xdr:to>
      <xdr:col>10</xdr:col>
      <xdr:colOff>300402</xdr:colOff>
      <xdr:row>61</xdr:row>
      <xdr:rowOff>5128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87B8DD5-109E-43C5-ACDC-66158B9A66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311394</xdr:colOff>
      <xdr:row>65</xdr:row>
      <xdr:rowOff>16852</xdr:rowOff>
    </xdr:from>
    <xdr:to>
      <xdr:col>9</xdr:col>
      <xdr:colOff>172182</xdr:colOff>
      <xdr:row>79</xdr:row>
      <xdr:rowOff>93052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46961C18-259A-4C2B-8925-A881653CE9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582491</xdr:colOff>
      <xdr:row>80</xdr:row>
      <xdr:rowOff>53486</xdr:rowOff>
    </xdr:from>
    <xdr:to>
      <xdr:col>9</xdr:col>
      <xdr:colOff>443279</xdr:colOff>
      <xdr:row>94</xdr:row>
      <xdr:rowOff>129686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A22A31D2-1B3E-4AEB-859C-1EE7AEFEBA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443279</xdr:colOff>
      <xdr:row>97</xdr:row>
      <xdr:rowOff>104775</xdr:rowOff>
    </xdr:from>
    <xdr:to>
      <xdr:col>9</xdr:col>
      <xdr:colOff>304067</xdr:colOff>
      <xdr:row>111</xdr:row>
      <xdr:rowOff>180975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C5A7C226-56B3-4277-93BC-A32CB6689B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66675</xdr:rowOff>
    </xdr:from>
    <xdr:to>
      <xdr:col>4</xdr:col>
      <xdr:colOff>409575</xdr:colOff>
      <xdr:row>33</xdr:row>
      <xdr:rowOff>142875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37D49C62-4D49-42E0-9CC1-0567AEC9E0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419100</xdr:colOff>
      <xdr:row>11</xdr:row>
      <xdr:rowOff>0</xdr:rowOff>
    </xdr:from>
    <xdr:to>
      <xdr:col>23</xdr:col>
      <xdr:colOff>114300</xdr:colOff>
      <xdr:row>25</xdr:row>
      <xdr:rowOff>76200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8189CFDB-2201-4A38-BB67-539EE7103E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A134"/>
  <sheetViews>
    <sheetView tabSelected="1" zoomScale="70" zoomScaleNormal="70" workbookViewId="0">
      <selection activeCell="C101" sqref="C101"/>
    </sheetView>
  </sheetViews>
  <sheetFormatPr defaultRowHeight="14.4" x14ac:dyDescent="0.3"/>
  <cols>
    <col min="1" max="1" width="63" bestFit="1" customWidth="1"/>
    <col min="2" max="2" width="9.5546875" customWidth="1"/>
    <col min="3" max="3" width="16.33203125" bestFit="1" customWidth="1"/>
    <col min="5" max="5" width="15.88671875" bestFit="1" customWidth="1"/>
    <col min="7" max="7" width="26" bestFit="1" customWidth="1"/>
    <col min="9" max="9" width="10.5546875" bestFit="1" customWidth="1"/>
    <col min="12" max="12" width="23.5546875" bestFit="1" customWidth="1"/>
    <col min="13" max="13" width="16.44140625" bestFit="1" customWidth="1"/>
    <col min="14" max="14" width="16.33203125" bestFit="1" customWidth="1"/>
    <col min="17" max="17" width="24.6640625" bestFit="1" customWidth="1"/>
    <col min="18" max="20" width="12.33203125" bestFit="1" customWidth="1"/>
    <col min="22" max="22" width="10.5546875" bestFit="1" customWidth="1"/>
    <col min="23" max="23" width="17.44140625" bestFit="1" customWidth="1"/>
    <col min="24" max="24" width="9.6640625" bestFit="1" customWidth="1"/>
    <col min="27" max="27" width="16" bestFit="1" customWidth="1"/>
  </cols>
  <sheetData>
    <row r="1" spans="1:24" x14ac:dyDescent="0.3">
      <c r="A1" t="s">
        <v>12</v>
      </c>
      <c r="B1" s="1">
        <v>240</v>
      </c>
    </row>
    <row r="3" spans="1:24" x14ac:dyDescent="0.3">
      <c r="A3" s="2" t="s">
        <v>0</v>
      </c>
      <c r="B3" s="2"/>
      <c r="C3" s="2"/>
      <c r="H3" s="22" t="s">
        <v>17</v>
      </c>
      <c r="I3" s="22"/>
      <c r="L3" s="8" t="s">
        <v>20</v>
      </c>
      <c r="M3" s="8"/>
      <c r="Q3" s="11" t="s">
        <v>34</v>
      </c>
      <c r="R3" s="22" t="s">
        <v>17</v>
      </c>
      <c r="S3" s="22"/>
    </row>
    <row r="4" spans="1:24" x14ac:dyDescent="0.3">
      <c r="A4" s="2"/>
      <c r="B4" s="2"/>
      <c r="C4" s="2"/>
      <c r="G4" s="2"/>
      <c r="H4" s="6" t="s">
        <v>18</v>
      </c>
      <c r="I4" s="6" t="s">
        <v>19</v>
      </c>
      <c r="J4" s="2"/>
      <c r="L4" s="2" t="s">
        <v>33</v>
      </c>
      <c r="M4" s="6" t="s">
        <v>18</v>
      </c>
      <c r="N4" s="6" t="s">
        <v>19</v>
      </c>
      <c r="O4" s="2"/>
      <c r="Q4" s="2" t="s">
        <v>33</v>
      </c>
      <c r="R4" s="6" t="s">
        <v>18</v>
      </c>
      <c r="S4" s="6" t="s">
        <v>19</v>
      </c>
      <c r="T4" s="2"/>
    </row>
    <row r="5" spans="1:24" x14ac:dyDescent="0.3">
      <c r="A5" s="2" t="s">
        <v>15</v>
      </c>
      <c r="B5" s="8">
        <v>141</v>
      </c>
      <c r="C5" s="4">
        <f>B5/B1</f>
        <v>0.58750000000000002</v>
      </c>
      <c r="E5" s="12" t="s">
        <v>38</v>
      </c>
      <c r="G5" s="2" t="s">
        <v>15</v>
      </c>
      <c r="H5" s="18">
        <v>120</v>
      </c>
      <c r="I5" s="18">
        <v>21</v>
      </c>
      <c r="J5" s="2">
        <f>SUM(H5:I5)</f>
        <v>141</v>
      </c>
      <c r="L5" s="2" t="s">
        <v>15</v>
      </c>
      <c r="M5" s="18">
        <f>(J5*H7)/J7</f>
        <v>122.78749999999999</v>
      </c>
      <c r="N5" s="18">
        <f>(J5*I7)/J7</f>
        <v>18.212499999999999</v>
      </c>
      <c r="O5" s="2">
        <v>141</v>
      </c>
      <c r="Q5" s="2" t="s">
        <v>15</v>
      </c>
      <c r="R5" s="18">
        <f>(H5-M5)^2/M5</f>
        <v>6.3281329532729053E-2</v>
      </c>
      <c r="S5" s="18">
        <f>(I5-N5)^2/N5</f>
        <v>0.42663864104324001</v>
      </c>
      <c r="T5" s="2">
        <v>141</v>
      </c>
      <c r="V5" s="2" t="s">
        <v>34</v>
      </c>
      <c r="W5" s="2">
        <f>T7</f>
        <v>1.1876847771538634</v>
      </c>
    </row>
    <row r="6" spans="1:24" x14ac:dyDescent="0.3">
      <c r="A6" s="2" t="s">
        <v>16</v>
      </c>
      <c r="B6" s="8">
        <v>99</v>
      </c>
      <c r="C6" s="4">
        <f>B6/$B$1</f>
        <v>0.41249999999999998</v>
      </c>
      <c r="E6" s="8">
        <v>31</v>
      </c>
      <c r="G6" s="2" t="s">
        <v>16</v>
      </c>
      <c r="H6" s="18">
        <v>89</v>
      </c>
      <c r="I6" s="18">
        <v>10</v>
      </c>
      <c r="J6" s="2">
        <f>SUM(H6:I6)</f>
        <v>99</v>
      </c>
      <c r="L6" s="2" t="s">
        <v>16</v>
      </c>
      <c r="M6" s="18">
        <f>(J6*H7)/J7</f>
        <v>86.212500000000006</v>
      </c>
      <c r="N6" s="18">
        <f>(J6*I7)/J7</f>
        <v>12.7875</v>
      </c>
      <c r="O6" s="2">
        <v>99</v>
      </c>
      <c r="Q6" s="2" t="s">
        <v>16</v>
      </c>
      <c r="R6" s="18">
        <f>(H6-M6)^2/M6</f>
        <v>9.0127954182977726E-2</v>
      </c>
      <c r="S6" s="18">
        <f>(I6-N6)^2/N6</f>
        <v>0.60763685239491672</v>
      </c>
      <c r="T6" s="2">
        <v>99</v>
      </c>
      <c r="V6" s="2" t="s">
        <v>35</v>
      </c>
      <c r="W6" s="2">
        <f>_xlfn.CHISQ.INV(0.95,H8)</f>
        <v>3.8414588206941236</v>
      </c>
    </row>
    <row r="7" spans="1:24" x14ac:dyDescent="0.3">
      <c r="A7" s="2"/>
      <c r="B7" s="2"/>
      <c r="C7" s="4" t="s">
        <v>13</v>
      </c>
      <c r="G7" s="9"/>
      <c r="H7" s="2">
        <f>SUM(H5:H6)</f>
        <v>209</v>
      </c>
      <c r="I7" s="2">
        <f>SUM(I5:I6)</f>
        <v>31</v>
      </c>
      <c r="J7" s="2">
        <f>SUM(J5:J6)</f>
        <v>240</v>
      </c>
      <c r="L7" s="2"/>
      <c r="M7" s="2">
        <v>209</v>
      </c>
      <c r="N7" s="2">
        <v>31</v>
      </c>
      <c r="O7" s="2">
        <v>240</v>
      </c>
      <c r="Q7" s="2"/>
      <c r="R7" s="2">
        <v>209</v>
      </c>
      <c r="S7" s="2">
        <v>31</v>
      </c>
      <c r="T7" s="10">
        <f>SUM(R5:S6)</f>
        <v>1.1876847771538634</v>
      </c>
      <c r="V7" s="2" t="s">
        <v>36</v>
      </c>
      <c r="W7" s="2">
        <f>1-_xlfn.CHISQ.DIST(W5,H8,TRUE)</f>
        <v>0.27579706207975507</v>
      </c>
      <c r="X7" s="2" t="s">
        <v>37</v>
      </c>
    </row>
    <row r="8" spans="1:24" x14ac:dyDescent="0.3">
      <c r="A8" s="2" t="s">
        <v>30</v>
      </c>
      <c r="B8" s="2" t="s">
        <v>14</v>
      </c>
      <c r="C8" s="4" t="s">
        <v>13</v>
      </c>
      <c r="G8" s="2" t="s">
        <v>31</v>
      </c>
      <c r="H8" s="10">
        <v>1</v>
      </c>
      <c r="I8" s="2" t="s">
        <v>32</v>
      </c>
      <c r="L8" s="2" t="s">
        <v>31</v>
      </c>
      <c r="M8" s="10">
        <v>1</v>
      </c>
      <c r="N8" s="2" t="s">
        <v>32</v>
      </c>
    </row>
    <row r="9" spans="1:24" x14ac:dyDescent="0.3">
      <c r="A9" s="2"/>
      <c r="B9" s="2"/>
      <c r="C9" s="4" t="s">
        <v>13</v>
      </c>
    </row>
    <row r="10" spans="1:24" x14ac:dyDescent="0.3">
      <c r="A10" s="2" t="s">
        <v>18</v>
      </c>
      <c r="B10" s="2">
        <v>209</v>
      </c>
      <c r="C10" s="4">
        <f t="shared" ref="C10:C11" si="0">B10/$B$1</f>
        <v>0.87083333333333335</v>
      </c>
    </row>
    <row r="11" spans="1:24" x14ac:dyDescent="0.3">
      <c r="A11" s="2" t="s">
        <v>19</v>
      </c>
      <c r="B11" s="8">
        <v>31</v>
      </c>
      <c r="C11" s="4">
        <f t="shared" si="0"/>
        <v>0.12916666666666668</v>
      </c>
    </row>
    <row r="12" spans="1:24" x14ac:dyDescent="0.3">
      <c r="A12" s="2"/>
      <c r="B12" s="2"/>
      <c r="C12" s="4"/>
    </row>
    <row r="13" spans="1:24" x14ac:dyDescent="0.3">
      <c r="A13" s="2"/>
      <c r="B13" s="2"/>
      <c r="C13" s="4"/>
      <c r="H13" s="22" t="s">
        <v>17</v>
      </c>
      <c r="I13" s="22"/>
      <c r="L13" s="8" t="s">
        <v>20</v>
      </c>
      <c r="M13" s="8"/>
      <c r="Q13" s="11" t="s">
        <v>34</v>
      </c>
      <c r="R13" s="22" t="s">
        <v>17</v>
      </c>
      <c r="S13" s="22"/>
      <c r="T13" s="2"/>
    </row>
    <row r="14" spans="1:24" x14ac:dyDescent="0.3">
      <c r="A14" s="2" t="s">
        <v>21</v>
      </c>
      <c r="B14" s="2"/>
      <c r="C14" s="4"/>
      <c r="G14" s="2" t="s">
        <v>44</v>
      </c>
      <c r="H14" s="2" t="s">
        <v>18</v>
      </c>
      <c r="I14" s="2" t="s">
        <v>19</v>
      </c>
      <c r="J14" s="2" t="s">
        <v>43</v>
      </c>
      <c r="L14" s="2" t="s">
        <v>44</v>
      </c>
      <c r="M14" s="2" t="s">
        <v>18</v>
      </c>
      <c r="N14" s="2" t="s">
        <v>19</v>
      </c>
      <c r="O14" s="2" t="s">
        <v>43</v>
      </c>
      <c r="Q14" s="2" t="s">
        <v>44</v>
      </c>
      <c r="R14" s="2" t="s">
        <v>18</v>
      </c>
      <c r="S14" s="2" t="s">
        <v>19</v>
      </c>
      <c r="T14" s="2" t="s">
        <v>43</v>
      </c>
    </row>
    <row r="15" spans="1:24" x14ac:dyDescent="0.3">
      <c r="A15" s="2"/>
      <c r="B15" s="2"/>
      <c r="C15" s="4" t="s">
        <v>13</v>
      </c>
      <c r="G15" s="2" t="s">
        <v>39</v>
      </c>
      <c r="H15" s="18">
        <v>99</v>
      </c>
      <c r="I15" s="18">
        <v>13</v>
      </c>
      <c r="J15" s="2">
        <f>SUM(H15:I15)</f>
        <v>112</v>
      </c>
      <c r="L15" s="2" t="s">
        <v>39</v>
      </c>
      <c r="M15" s="18">
        <f>(O15*$M$19)/$O$19</f>
        <v>97.533333333333331</v>
      </c>
      <c r="N15" s="18">
        <f>(O15*$N$19)/$O$19</f>
        <v>14.466666666666667</v>
      </c>
      <c r="O15" s="2">
        <v>112</v>
      </c>
      <c r="Q15" s="2" t="s">
        <v>39</v>
      </c>
      <c r="R15" s="18">
        <f>(H15-M15)^2/M15</f>
        <v>2.2055137844611584E-2</v>
      </c>
      <c r="S15" s="18">
        <f>(I15-N15)^2/N15</f>
        <v>0.14869431643625194</v>
      </c>
      <c r="T15" s="2">
        <v>112</v>
      </c>
    </row>
    <row r="16" spans="1:24" x14ac:dyDescent="0.3">
      <c r="A16" s="2" t="s">
        <v>39</v>
      </c>
      <c r="B16" s="16">
        <v>112</v>
      </c>
      <c r="C16" s="4">
        <f t="shared" ref="C16:C77" si="1">B16/$B$1</f>
        <v>0.46666666666666667</v>
      </c>
      <c r="G16" s="2" t="s">
        <v>40</v>
      </c>
      <c r="H16" s="18">
        <v>56</v>
      </c>
      <c r="I16" s="18">
        <v>2</v>
      </c>
      <c r="J16" s="2">
        <f t="shared" ref="J16:J19" si="2">SUM(H16:I16)</f>
        <v>58</v>
      </c>
      <c r="L16" s="2" t="s">
        <v>40</v>
      </c>
      <c r="M16" s="18">
        <f>(O16*$M$19)/$O$19</f>
        <v>50.508333333333333</v>
      </c>
      <c r="N16" s="18">
        <f>(O16*$N$19)/$O$19</f>
        <v>7.4916666666666663</v>
      </c>
      <c r="O16" s="2">
        <v>58</v>
      </c>
      <c r="Q16" s="2" t="s">
        <v>40</v>
      </c>
      <c r="R16" s="18">
        <f>(H16-M16)^2/M16</f>
        <v>0.59709756365836231</v>
      </c>
      <c r="S16" s="18">
        <f t="shared" ref="S16:S17" si="3">(I16-N16)^2/N16</f>
        <v>4.0255932517612161</v>
      </c>
      <c r="T16" s="2">
        <v>58</v>
      </c>
    </row>
    <row r="17" spans="1:27" x14ac:dyDescent="0.3">
      <c r="A17" s="2" t="s">
        <v>40</v>
      </c>
      <c r="B17" s="16">
        <v>58</v>
      </c>
      <c r="C17" s="4">
        <f t="shared" si="1"/>
        <v>0.24166666666666667</v>
      </c>
      <c r="G17" s="2" t="s">
        <v>41</v>
      </c>
      <c r="H17" s="18">
        <v>44</v>
      </c>
      <c r="I17" s="18">
        <v>9</v>
      </c>
      <c r="J17" s="2">
        <f t="shared" si="2"/>
        <v>53</v>
      </c>
      <c r="L17" s="2" t="s">
        <v>41</v>
      </c>
      <c r="M17" s="18">
        <f>(O17*$M$19)/$O$19</f>
        <v>46.154166666666669</v>
      </c>
      <c r="N17" s="18">
        <f>(O17*$N$19)/$O$19</f>
        <v>6.8458333333333332</v>
      </c>
      <c r="O17" s="2">
        <v>53</v>
      </c>
      <c r="Q17" s="2" t="s">
        <v>41</v>
      </c>
      <c r="R17" s="18">
        <f t="shared" ref="R17:R18" si="4">(H17-M17)^2/M17</f>
        <v>0.10054203905991412</v>
      </c>
      <c r="S17" s="18">
        <f t="shared" si="3"/>
        <v>0.67784794075877464</v>
      </c>
      <c r="T17" s="2">
        <v>53</v>
      </c>
      <c r="V17" s="2" t="s">
        <v>34</v>
      </c>
      <c r="W17" s="2">
        <f>T19</f>
        <v>55.839291640619798</v>
      </c>
      <c r="AA17" s="15"/>
    </row>
    <row r="18" spans="1:27" x14ac:dyDescent="0.3">
      <c r="A18" s="2" t="s">
        <v>41</v>
      </c>
      <c r="B18" s="16">
        <v>53</v>
      </c>
      <c r="C18" s="4">
        <f t="shared" si="1"/>
        <v>0.22083333333333333</v>
      </c>
      <c r="G18" s="2" t="s">
        <v>42</v>
      </c>
      <c r="H18" s="18">
        <v>5</v>
      </c>
      <c r="I18" s="18">
        <v>12</v>
      </c>
      <c r="J18" s="2">
        <f t="shared" si="2"/>
        <v>17</v>
      </c>
      <c r="L18" s="2" t="s">
        <v>42</v>
      </c>
      <c r="M18" s="18">
        <f t="shared" ref="M18" si="5">(O18*$M$19)/$O$19</f>
        <v>14.804166666666667</v>
      </c>
      <c r="N18" s="18">
        <f t="shared" ref="N18" si="6">(O18*$N$19)/$O$19</f>
        <v>2.1958333333333333</v>
      </c>
      <c r="O18" s="2">
        <v>17</v>
      </c>
      <c r="Q18" s="2" t="s">
        <v>42</v>
      </c>
      <c r="R18" s="18">
        <f t="shared" si="4"/>
        <v>6.4928804296838356</v>
      </c>
      <c r="S18" s="18">
        <f>(I18-N18)^2/N18</f>
        <v>43.774580961416831</v>
      </c>
      <c r="T18" s="2">
        <v>17</v>
      </c>
      <c r="V18" s="2" t="s">
        <v>35</v>
      </c>
      <c r="W18" s="2">
        <f>_xlfn.CHISQ.INV(0.95,M20)</f>
        <v>16.918977604620448</v>
      </c>
    </row>
    <row r="19" spans="1:27" x14ac:dyDescent="0.3">
      <c r="A19" s="2" t="s">
        <v>42</v>
      </c>
      <c r="B19" s="16">
        <v>17</v>
      </c>
      <c r="C19" s="4">
        <f t="shared" si="1"/>
        <v>7.0833333333333331E-2</v>
      </c>
      <c r="G19" s="13" t="s">
        <v>43</v>
      </c>
      <c r="H19" s="13">
        <v>209</v>
      </c>
      <c r="I19" s="7">
        <v>31</v>
      </c>
      <c r="J19" s="2">
        <f t="shared" si="2"/>
        <v>240</v>
      </c>
      <c r="L19" s="13" t="s">
        <v>43</v>
      </c>
      <c r="M19" s="13">
        <v>209</v>
      </c>
      <c r="N19" s="13">
        <v>31</v>
      </c>
      <c r="O19" s="2">
        <f>SUM(M19:N19)</f>
        <v>240</v>
      </c>
      <c r="Q19" s="13" t="s">
        <v>43</v>
      </c>
      <c r="R19" s="13">
        <v>209</v>
      </c>
      <c r="S19" s="13">
        <v>31</v>
      </c>
      <c r="T19" s="10">
        <f>SUM(R15:S18)</f>
        <v>55.839291640619798</v>
      </c>
      <c r="V19" s="2" t="s">
        <v>36</v>
      </c>
      <c r="W19" s="17">
        <f>1-_xlfn.CHISQ.DIST(W17,M20,TRUE)+6.9912E-22</f>
        <v>8.4241981168638239E-9</v>
      </c>
      <c r="X19" s="2" t="s">
        <v>46</v>
      </c>
    </row>
    <row r="20" spans="1:27" x14ac:dyDescent="0.3">
      <c r="A20" s="2"/>
      <c r="B20" s="2"/>
      <c r="C20" s="4" t="s">
        <v>13</v>
      </c>
      <c r="L20" s="14" t="s">
        <v>45</v>
      </c>
      <c r="M20" s="10">
        <v>9</v>
      </c>
      <c r="N20" s="2" t="s">
        <v>32</v>
      </c>
    </row>
    <row r="21" spans="1:27" x14ac:dyDescent="0.3">
      <c r="A21" s="2" t="s">
        <v>22</v>
      </c>
      <c r="B21" s="2"/>
      <c r="C21" s="4" t="s">
        <v>13</v>
      </c>
      <c r="H21" s="21" t="s">
        <v>17</v>
      </c>
      <c r="I21" s="21"/>
      <c r="L21" s="8" t="s">
        <v>20</v>
      </c>
      <c r="M21" s="23" t="s">
        <v>17</v>
      </c>
      <c r="N21" s="24"/>
      <c r="Q21" s="10" t="s">
        <v>34</v>
      </c>
      <c r="R21" s="23" t="s">
        <v>17</v>
      </c>
      <c r="S21" s="24"/>
    </row>
    <row r="22" spans="1:27" x14ac:dyDescent="0.3">
      <c r="A22" s="2"/>
      <c r="B22" s="2"/>
      <c r="C22" s="4" t="s">
        <v>13</v>
      </c>
      <c r="G22" s="2" t="s">
        <v>47</v>
      </c>
      <c r="H22" s="2" t="s">
        <v>18</v>
      </c>
      <c r="I22" s="2" t="s">
        <v>19</v>
      </c>
      <c r="J22" s="2"/>
      <c r="L22" s="2" t="s">
        <v>47</v>
      </c>
      <c r="M22" s="2" t="s">
        <v>18</v>
      </c>
      <c r="N22" s="2" t="s">
        <v>19</v>
      </c>
      <c r="O22" s="2"/>
      <c r="Q22" s="2" t="s">
        <v>47</v>
      </c>
      <c r="R22" s="2" t="s">
        <v>18</v>
      </c>
      <c r="S22" s="2" t="s">
        <v>19</v>
      </c>
      <c r="T22" s="2"/>
    </row>
    <row r="23" spans="1:27" x14ac:dyDescent="0.3">
      <c r="A23" s="2" t="s">
        <v>48</v>
      </c>
      <c r="B23" s="16">
        <v>82</v>
      </c>
      <c r="C23" s="4">
        <f t="shared" si="1"/>
        <v>0.34166666666666667</v>
      </c>
      <c r="G23" s="2" t="s">
        <v>48</v>
      </c>
      <c r="H23" s="18">
        <v>76</v>
      </c>
      <c r="I23" s="18">
        <v>6</v>
      </c>
      <c r="J23" s="2">
        <f>SUM(H23:I23)</f>
        <v>82</v>
      </c>
      <c r="L23" s="2" t="s">
        <v>48</v>
      </c>
      <c r="M23" s="18">
        <f>(J23*$H$29)/$J$29</f>
        <v>71.408333333333331</v>
      </c>
      <c r="N23" s="18">
        <f>(J23*$I$29)/$J$29</f>
        <v>10.591666666666667</v>
      </c>
      <c r="O23" s="2">
        <f>SUM(M23:N23)</f>
        <v>82</v>
      </c>
      <c r="Q23" s="2" t="s">
        <v>48</v>
      </c>
      <c r="R23" s="18">
        <f>(H23-M23)^2/M23</f>
        <v>0.29525129342202538</v>
      </c>
      <c r="S23" s="18">
        <f>(I23-N23)^2/N23</f>
        <v>1.99056517178075</v>
      </c>
      <c r="T23" s="2">
        <f>SUM(R23:S23)</f>
        <v>2.2858164652027755</v>
      </c>
    </row>
    <row r="24" spans="1:27" x14ac:dyDescent="0.3">
      <c r="A24" s="2" t="s">
        <v>49</v>
      </c>
      <c r="B24" s="16">
        <v>68</v>
      </c>
      <c r="C24" s="4">
        <f t="shared" si="1"/>
        <v>0.28333333333333333</v>
      </c>
      <c r="G24" s="2" t="s">
        <v>49</v>
      </c>
      <c r="H24" s="18">
        <v>61</v>
      </c>
      <c r="I24" s="18">
        <v>7</v>
      </c>
      <c r="J24" s="2">
        <f t="shared" ref="J24:J28" si="7">SUM(H24:I24)</f>
        <v>68</v>
      </c>
      <c r="L24" s="2" t="s">
        <v>49</v>
      </c>
      <c r="M24" s="18">
        <f t="shared" ref="M24:M28" si="8">(J24*$H$29)/$J$29</f>
        <v>59.216666666666669</v>
      </c>
      <c r="N24" s="18">
        <f t="shared" ref="N24:N28" si="9">(J24*$I$29)/$J$29</f>
        <v>8.7833333333333332</v>
      </c>
      <c r="O24" s="2">
        <f t="shared" ref="O24:O28" si="10">SUM(M24:N24)</f>
        <v>68</v>
      </c>
      <c r="Q24" s="2" t="s">
        <v>49</v>
      </c>
      <c r="R24" s="18">
        <f>(H24-M24)^2/M24</f>
        <v>5.370578853550978E-2</v>
      </c>
      <c r="S24" s="18">
        <f t="shared" ref="S24:S28" si="11">(I24-N24)^2/N24</f>
        <v>0.36208096141682478</v>
      </c>
      <c r="T24" s="2">
        <f t="shared" ref="T24:T28" si="12">SUM(R24:S24)</f>
        <v>0.41578674995233456</v>
      </c>
    </row>
    <row r="25" spans="1:27" x14ac:dyDescent="0.3">
      <c r="A25" s="2" t="s">
        <v>50</v>
      </c>
      <c r="B25" s="16">
        <v>36</v>
      </c>
      <c r="C25" s="4">
        <f t="shared" si="1"/>
        <v>0.15</v>
      </c>
      <c r="G25" s="2" t="s">
        <v>50</v>
      </c>
      <c r="H25" s="18">
        <v>31</v>
      </c>
      <c r="I25" s="18">
        <v>5</v>
      </c>
      <c r="J25" s="2">
        <f t="shared" si="7"/>
        <v>36</v>
      </c>
      <c r="L25" s="2" t="s">
        <v>50</v>
      </c>
      <c r="M25" s="18">
        <f t="shared" si="8"/>
        <v>31.35</v>
      </c>
      <c r="N25" s="18">
        <f t="shared" si="9"/>
        <v>4.6500000000000004</v>
      </c>
      <c r="O25" s="2">
        <f t="shared" si="10"/>
        <v>36</v>
      </c>
      <c r="Q25" s="2" t="s">
        <v>50</v>
      </c>
      <c r="R25" s="18">
        <f t="shared" ref="R25:R28" si="13">(H25-M25)^2/M25</f>
        <v>3.9074960127592024E-3</v>
      </c>
      <c r="S25" s="18">
        <f t="shared" si="11"/>
        <v>2.6344086021505321E-2</v>
      </c>
      <c r="T25" s="2">
        <f t="shared" si="12"/>
        <v>3.0251582034264524E-2</v>
      </c>
    </row>
    <row r="26" spans="1:27" x14ac:dyDescent="0.3">
      <c r="A26" s="2" t="s">
        <v>51</v>
      </c>
      <c r="B26" s="16">
        <v>27</v>
      </c>
      <c r="C26" s="4">
        <f t="shared" si="1"/>
        <v>0.1125</v>
      </c>
      <c r="G26" s="2" t="s">
        <v>51</v>
      </c>
      <c r="H26" s="18">
        <v>20</v>
      </c>
      <c r="I26" s="18">
        <v>7</v>
      </c>
      <c r="J26" s="2">
        <f t="shared" si="7"/>
        <v>27</v>
      </c>
      <c r="L26" s="2" t="s">
        <v>51</v>
      </c>
      <c r="M26" s="18">
        <f t="shared" si="8"/>
        <v>23.512499999999999</v>
      </c>
      <c r="N26" s="18">
        <f t="shared" si="9"/>
        <v>3.4874999999999998</v>
      </c>
      <c r="O26" s="2">
        <f t="shared" si="10"/>
        <v>27</v>
      </c>
      <c r="Q26" s="2" t="s">
        <v>51</v>
      </c>
      <c r="R26" s="18">
        <f t="shared" si="13"/>
        <v>0.52472753854332777</v>
      </c>
      <c r="S26" s="18">
        <f t="shared" si="11"/>
        <v>3.537679211469535</v>
      </c>
      <c r="T26" s="2">
        <f t="shared" si="12"/>
        <v>4.0624067500128627</v>
      </c>
    </row>
    <row r="27" spans="1:27" x14ac:dyDescent="0.3">
      <c r="A27" s="2" t="s">
        <v>52</v>
      </c>
      <c r="B27" s="16">
        <v>16</v>
      </c>
      <c r="C27" s="4">
        <f t="shared" si="1"/>
        <v>6.6666666666666666E-2</v>
      </c>
      <c r="G27" s="2" t="s">
        <v>52</v>
      </c>
      <c r="H27" s="18">
        <v>16</v>
      </c>
      <c r="I27" s="18">
        <v>0</v>
      </c>
      <c r="J27" s="2">
        <f t="shared" si="7"/>
        <v>16</v>
      </c>
      <c r="L27" s="2" t="s">
        <v>52</v>
      </c>
      <c r="M27" s="18">
        <f t="shared" si="8"/>
        <v>13.933333333333334</v>
      </c>
      <c r="N27" s="18">
        <f t="shared" si="9"/>
        <v>2.0666666666666669</v>
      </c>
      <c r="O27" s="2">
        <f t="shared" si="10"/>
        <v>16</v>
      </c>
      <c r="Q27" s="2" t="s">
        <v>52</v>
      </c>
      <c r="R27" s="18">
        <f t="shared" si="13"/>
        <v>0.3065390749601275</v>
      </c>
      <c r="S27" s="18">
        <f t="shared" si="11"/>
        <v>2.0666666666666669</v>
      </c>
      <c r="T27" s="2">
        <f t="shared" si="12"/>
        <v>2.3732057416267942</v>
      </c>
      <c r="V27" s="2" t="s">
        <v>34</v>
      </c>
      <c r="W27" s="2">
        <f>T29</f>
        <v>26.114541051615099</v>
      </c>
    </row>
    <row r="28" spans="1:27" x14ac:dyDescent="0.3">
      <c r="A28" s="2" t="s">
        <v>53</v>
      </c>
      <c r="B28" s="16">
        <v>11</v>
      </c>
      <c r="C28" s="4">
        <f t="shared" si="1"/>
        <v>4.583333333333333E-2</v>
      </c>
      <c r="G28" s="2" t="s">
        <v>53</v>
      </c>
      <c r="H28" s="18">
        <v>5</v>
      </c>
      <c r="I28" s="18">
        <v>6</v>
      </c>
      <c r="J28" s="2">
        <f t="shared" si="7"/>
        <v>11</v>
      </c>
      <c r="L28" s="2" t="s">
        <v>53</v>
      </c>
      <c r="M28" s="18">
        <f t="shared" si="8"/>
        <v>9.5791666666666675</v>
      </c>
      <c r="N28" s="18">
        <f t="shared" si="9"/>
        <v>1.4208333333333334</v>
      </c>
      <c r="O28" s="2">
        <f t="shared" si="10"/>
        <v>11</v>
      </c>
      <c r="Q28" s="2" t="s">
        <v>53</v>
      </c>
      <c r="R28" s="18">
        <f t="shared" si="13"/>
        <v>2.1889970276932007</v>
      </c>
      <c r="S28" s="18">
        <f t="shared" si="11"/>
        <v>14.758076735092864</v>
      </c>
      <c r="T28" s="2">
        <f t="shared" si="12"/>
        <v>16.947073762786065</v>
      </c>
      <c r="V28" s="2" t="s">
        <v>35</v>
      </c>
      <c r="W28" s="2">
        <f>_xlfn.CHISQ.INV(0.95,25)</f>
        <v>37.652484133482773</v>
      </c>
    </row>
    <row r="29" spans="1:27" x14ac:dyDescent="0.3">
      <c r="A29" s="2"/>
      <c r="B29" s="2"/>
      <c r="C29" s="4" t="s">
        <v>13</v>
      </c>
      <c r="G29" s="2" t="s">
        <v>43</v>
      </c>
      <c r="H29" s="2">
        <f>SUM(H23:H28)</f>
        <v>209</v>
      </c>
      <c r="I29" s="7">
        <f>SUM(I23:I28)</f>
        <v>31</v>
      </c>
      <c r="J29" s="2">
        <v>240</v>
      </c>
      <c r="L29" s="2" t="s">
        <v>43</v>
      </c>
      <c r="M29" s="18">
        <f>SUM(M23:M28)</f>
        <v>209</v>
      </c>
      <c r="N29" s="18">
        <f>SUM(N23:N28)</f>
        <v>31</v>
      </c>
      <c r="O29" s="2">
        <v>240</v>
      </c>
      <c r="Q29" s="2" t="s">
        <v>43</v>
      </c>
      <c r="R29" s="2">
        <f>SUM(R23:R28)</f>
        <v>3.3731282191669503</v>
      </c>
      <c r="S29" s="2">
        <f>SUM(S23:S28)</f>
        <v>22.741412832448148</v>
      </c>
      <c r="T29" s="10">
        <f>SUM(R23:S28)</f>
        <v>26.114541051615099</v>
      </c>
      <c r="V29" s="2" t="s">
        <v>36</v>
      </c>
      <c r="W29" s="2">
        <f>1-_xlfn.CHISQ.DIST(W27,25,TRUE)</f>
        <v>0.4015064448849992</v>
      </c>
      <c r="X29" s="2" t="s">
        <v>61</v>
      </c>
    </row>
    <row r="30" spans="1:27" x14ac:dyDescent="0.3">
      <c r="A30" s="2" t="s">
        <v>23</v>
      </c>
      <c r="B30" s="2"/>
      <c r="C30" s="4" t="s">
        <v>13</v>
      </c>
      <c r="E30" s="20">
        <f>7500/170000</f>
        <v>4.4117647058823532E-2</v>
      </c>
      <c r="L30" s="14" t="s">
        <v>45</v>
      </c>
      <c r="M30" s="10">
        <v>25</v>
      </c>
      <c r="N30" s="2" t="s">
        <v>32</v>
      </c>
    </row>
    <row r="31" spans="1:27" x14ac:dyDescent="0.3">
      <c r="A31" s="2"/>
      <c r="B31" s="2"/>
      <c r="C31" s="4" t="s">
        <v>13</v>
      </c>
      <c r="H31" s="21" t="s">
        <v>17</v>
      </c>
      <c r="I31" s="21"/>
    </row>
    <row r="32" spans="1:27" x14ac:dyDescent="0.3">
      <c r="A32" s="2" t="s">
        <v>117</v>
      </c>
      <c r="B32" s="10">
        <v>31</v>
      </c>
      <c r="C32" s="4">
        <f t="shared" si="1"/>
        <v>0.12916666666666668</v>
      </c>
      <c r="G32" s="2" t="s">
        <v>54</v>
      </c>
      <c r="H32" s="2" t="s">
        <v>18</v>
      </c>
      <c r="I32" s="2" t="s">
        <v>19</v>
      </c>
      <c r="J32" s="2"/>
      <c r="L32" s="8" t="s">
        <v>20</v>
      </c>
      <c r="M32" s="21" t="s">
        <v>17</v>
      </c>
      <c r="N32" s="21"/>
      <c r="Q32" s="10" t="s">
        <v>34</v>
      </c>
      <c r="R32" s="21" t="s">
        <v>17</v>
      </c>
      <c r="S32" s="21"/>
    </row>
    <row r="33" spans="1:24" x14ac:dyDescent="0.3">
      <c r="A33" s="2" t="s">
        <v>56</v>
      </c>
      <c r="B33" s="10">
        <v>113</v>
      </c>
      <c r="C33" s="4">
        <f t="shared" si="1"/>
        <v>0.47083333333333333</v>
      </c>
      <c r="G33" s="2" t="s">
        <v>55</v>
      </c>
      <c r="H33" s="18">
        <v>15</v>
      </c>
      <c r="I33" s="18">
        <v>16</v>
      </c>
      <c r="J33" s="2">
        <f>SUM(H33:I33)</f>
        <v>31</v>
      </c>
      <c r="L33" s="2" t="s">
        <v>54</v>
      </c>
      <c r="M33" s="2" t="s">
        <v>18</v>
      </c>
      <c r="N33" s="2" t="s">
        <v>19</v>
      </c>
      <c r="O33" s="2"/>
      <c r="Q33" s="2" t="s">
        <v>54</v>
      </c>
      <c r="R33" s="2" t="s">
        <v>18</v>
      </c>
      <c r="S33" s="2" t="s">
        <v>19</v>
      </c>
      <c r="T33" s="2"/>
    </row>
    <row r="34" spans="1:24" x14ac:dyDescent="0.3">
      <c r="A34" s="2" t="s">
        <v>57</v>
      </c>
      <c r="B34" s="10">
        <v>56</v>
      </c>
      <c r="C34" s="4">
        <f t="shared" si="1"/>
        <v>0.23333333333333334</v>
      </c>
      <c r="G34" s="2" t="s">
        <v>56</v>
      </c>
      <c r="H34" s="18">
        <v>102</v>
      </c>
      <c r="I34" s="18">
        <v>11</v>
      </c>
      <c r="J34" s="2">
        <f t="shared" ref="J34:J38" si="14">SUM(H34:I34)</f>
        <v>113</v>
      </c>
      <c r="L34" s="2" t="s">
        <v>55</v>
      </c>
      <c r="M34" s="18">
        <f>J33*$H$39/$J$39</f>
        <v>26.995833333333334</v>
      </c>
      <c r="N34" s="18">
        <f>(J33*$I$39)/$J$39</f>
        <v>4.0041666666666664</v>
      </c>
      <c r="O34" s="2">
        <f>SUM(M34:N34)</f>
        <v>31</v>
      </c>
      <c r="Q34" s="2" t="s">
        <v>55</v>
      </c>
      <c r="R34" s="18">
        <f>(H33-M34)^2/M34</f>
        <v>5.3304528733858101</v>
      </c>
      <c r="S34" s="18">
        <f>(I33-N34)^2/N34</f>
        <v>35.937569372181756</v>
      </c>
      <c r="T34" s="2">
        <f>SUM(R34:S34)</f>
        <v>41.268022245567565</v>
      </c>
    </row>
    <row r="35" spans="1:24" x14ac:dyDescent="0.3">
      <c r="A35" s="2" t="s">
        <v>58</v>
      </c>
      <c r="B35" s="10">
        <v>20</v>
      </c>
      <c r="C35" s="4">
        <f t="shared" si="1"/>
        <v>8.3333333333333329E-2</v>
      </c>
      <c r="G35" s="2" t="s">
        <v>57</v>
      </c>
      <c r="H35" s="18">
        <v>53</v>
      </c>
      <c r="I35" s="18">
        <v>3</v>
      </c>
      <c r="J35" s="2">
        <f t="shared" si="14"/>
        <v>56</v>
      </c>
      <c r="L35" s="2" t="s">
        <v>56</v>
      </c>
      <c r="M35" s="18">
        <f t="shared" ref="M35:M39" si="15">J34*$H$39/$J$39</f>
        <v>98.404166666666669</v>
      </c>
      <c r="N35" s="18">
        <f t="shared" ref="N35:N39" si="16">(J34*$I$39)/$J$39</f>
        <v>14.595833333333333</v>
      </c>
      <c r="O35" s="2">
        <f t="shared" ref="O35:O39" si="17">SUM(M35:N35)</f>
        <v>113</v>
      </c>
      <c r="Q35" s="2" t="s">
        <v>56</v>
      </c>
      <c r="R35" s="18">
        <f t="shared" ref="R35:R39" si="18">(H34-M35)^2/M35</f>
        <v>0.13139705155890516</v>
      </c>
      <c r="S35" s="18">
        <f t="shared" ref="S35:S39" si="19">(I34-N35)^2/N35</f>
        <v>0.88587044438100671</v>
      </c>
      <c r="T35" s="2">
        <f t="shared" ref="T35:T39" si="20">SUM(R35:S35)</f>
        <v>1.0172674959399119</v>
      </c>
    </row>
    <row r="36" spans="1:24" x14ac:dyDescent="0.3">
      <c r="A36" s="2" t="s">
        <v>59</v>
      </c>
      <c r="B36" s="10">
        <v>15</v>
      </c>
      <c r="C36" s="4">
        <f t="shared" si="1"/>
        <v>6.25E-2</v>
      </c>
      <c r="G36" s="2" t="s">
        <v>58</v>
      </c>
      <c r="H36" s="18">
        <v>19</v>
      </c>
      <c r="I36" s="18">
        <v>1</v>
      </c>
      <c r="J36" s="2">
        <f t="shared" si="14"/>
        <v>20</v>
      </c>
      <c r="L36" s="2" t="s">
        <v>57</v>
      </c>
      <c r="M36" s="18">
        <f t="shared" si="15"/>
        <v>48.766666666666666</v>
      </c>
      <c r="N36" s="18">
        <f t="shared" si="16"/>
        <v>7.2333333333333334</v>
      </c>
      <c r="O36" s="2">
        <f t="shared" si="17"/>
        <v>56</v>
      </c>
      <c r="Q36" s="2" t="s">
        <v>57</v>
      </c>
      <c r="R36" s="18">
        <f t="shared" si="18"/>
        <v>0.36748689906584664</v>
      </c>
      <c r="S36" s="18">
        <f t="shared" si="19"/>
        <v>2.4775729646697391</v>
      </c>
      <c r="T36" s="2">
        <f t="shared" si="20"/>
        <v>2.8450598637355857</v>
      </c>
    </row>
    <row r="37" spans="1:24" x14ac:dyDescent="0.3">
      <c r="A37" s="2" t="s">
        <v>118</v>
      </c>
      <c r="B37" s="10">
        <v>5</v>
      </c>
      <c r="C37" s="4">
        <f t="shared" si="1"/>
        <v>2.0833333333333332E-2</v>
      </c>
      <c r="G37" s="2" t="s">
        <v>59</v>
      </c>
      <c r="H37" s="18">
        <v>15</v>
      </c>
      <c r="I37" s="18">
        <v>0</v>
      </c>
      <c r="J37" s="2">
        <f t="shared" si="14"/>
        <v>15</v>
      </c>
      <c r="L37" s="2" t="s">
        <v>58</v>
      </c>
      <c r="M37" s="18">
        <f t="shared" si="15"/>
        <v>17.416666666666668</v>
      </c>
      <c r="N37" s="18">
        <f t="shared" si="16"/>
        <v>2.5833333333333335</v>
      </c>
      <c r="O37" s="2">
        <f t="shared" si="17"/>
        <v>20</v>
      </c>
      <c r="Q37" s="2" t="s">
        <v>58</v>
      </c>
      <c r="R37" s="18">
        <f t="shared" si="18"/>
        <v>0.1439393939393937</v>
      </c>
      <c r="S37" s="18">
        <f t="shared" si="19"/>
        <v>0.97043010752688186</v>
      </c>
      <c r="T37" s="2">
        <f t="shared" si="20"/>
        <v>1.1143695014662756</v>
      </c>
    </row>
    <row r="38" spans="1:24" x14ac:dyDescent="0.3">
      <c r="A38" s="2"/>
      <c r="B38" s="2"/>
      <c r="C38" s="4" t="s">
        <v>13</v>
      </c>
      <c r="G38" s="2" t="s">
        <v>60</v>
      </c>
      <c r="H38" s="18">
        <v>5</v>
      </c>
      <c r="I38" s="18">
        <v>0</v>
      </c>
      <c r="J38" s="2">
        <f t="shared" si="14"/>
        <v>5</v>
      </c>
      <c r="L38" s="2" t="s">
        <v>59</v>
      </c>
      <c r="M38" s="18">
        <f t="shared" si="15"/>
        <v>13.0625</v>
      </c>
      <c r="N38" s="18">
        <f t="shared" si="16"/>
        <v>1.9375</v>
      </c>
      <c r="O38" s="2">
        <f t="shared" si="17"/>
        <v>15</v>
      </c>
      <c r="Q38" s="2" t="s">
        <v>59</v>
      </c>
      <c r="R38" s="18">
        <f t="shared" si="18"/>
        <v>0.28738038277511962</v>
      </c>
      <c r="S38" s="18">
        <f t="shared" si="19"/>
        <v>1.9375</v>
      </c>
      <c r="T38" s="2">
        <f t="shared" si="20"/>
        <v>2.2248803827751198</v>
      </c>
      <c r="V38" s="2" t="s">
        <v>34</v>
      </c>
      <c r="W38" s="2">
        <f>T40</f>
        <v>49.211226283742825</v>
      </c>
    </row>
    <row r="39" spans="1:24" x14ac:dyDescent="0.3">
      <c r="A39" s="2" t="s">
        <v>82</v>
      </c>
      <c r="B39" s="2"/>
      <c r="C39" s="4" t="s">
        <v>13</v>
      </c>
      <c r="G39" s="2" t="s">
        <v>43</v>
      </c>
      <c r="H39" s="2">
        <f>SUM(H33:H38)</f>
        <v>209</v>
      </c>
      <c r="I39" s="7">
        <f t="shared" ref="I39" si="21">SUM(I33:I38)</f>
        <v>31</v>
      </c>
      <c r="J39" s="2">
        <v>240</v>
      </c>
      <c r="L39" s="2" t="s">
        <v>60</v>
      </c>
      <c r="M39" s="18">
        <f t="shared" si="15"/>
        <v>4.354166666666667</v>
      </c>
      <c r="N39" s="18">
        <f t="shared" si="16"/>
        <v>0.64583333333333337</v>
      </c>
      <c r="O39" s="2">
        <f t="shared" si="17"/>
        <v>5</v>
      </c>
      <c r="Q39" s="2" t="s">
        <v>60</v>
      </c>
      <c r="R39" s="18">
        <f t="shared" si="18"/>
        <v>9.5793460925039778E-2</v>
      </c>
      <c r="S39" s="18">
        <f t="shared" si="19"/>
        <v>0.64583333333333337</v>
      </c>
      <c r="T39" s="2">
        <f t="shared" si="20"/>
        <v>0.74162679425837319</v>
      </c>
      <c r="V39" s="2" t="s">
        <v>35</v>
      </c>
      <c r="W39" s="2">
        <f>_xlfn.CHISQ.INV(0.95,25)</f>
        <v>37.652484133482773</v>
      </c>
    </row>
    <row r="40" spans="1:24" x14ac:dyDescent="0.3">
      <c r="A40" s="2"/>
      <c r="B40" s="2"/>
      <c r="C40" s="4" t="s">
        <v>13</v>
      </c>
      <c r="L40" s="2" t="s">
        <v>43</v>
      </c>
      <c r="M40" s="2">
        <f>SUM(M34:M39)</f>
        <v>209</v>
      </c>
      <c r="N40" s="2">
        <f t="shared" ref="N40" si="22">SUM(N34:N39)</f>
        <v>31</v>
      </c>
      <c r="O40" s="2">
        <f>240</f>
        <v>240</v>
      </c>
      <c r="Q40" s="2" t="s">
        <v>43</v>
      </c>
      <c r="R40" s="2">
        <f>SUM(R34:R39)</f>
        <v>6.3564500616501158</v>
      </c>
      <c r="S40" s="2">
        <f t="shared" ref="S40" si="23">SUM(S34:S39)</f>
        <v>42.854776222092717</v>
      </c>
      <c r="T40" s="10">
        <f>SUM(R34:S39)</f>
        <v>49.211226283742825</v>
      </c>
      <c r="V40" s="2" t="s">
        <v>36</v>
      </c>
      <c r="W40" s="2">
        <f>1-_xlfn.CHISQ.DIST(W38,25,TRUE)</f>
        <v>2.6626391201538535E-3</v>
      </c>
      <c r="X40" s="2" t="s">
        <v>46</v>
      </c>
    </row>
    <row r="41" spans="1:24" x14ac:dyDescent="0.3">
      <c r="A41" s="2" t="s">
        <v>83</v>
      </c>
      <c r="B41" s="2">
        <v>63</v>
      </c>
      <c r="C41" s="4">
        <f t="shared" si="1"/>
        <v>0.26250000000000001</v>
      </c>
      <c r="L41" s="14" t="s">
        <v>45</v>
      </c>
      <c r="M41" s="10">
        <v>25</v>
      </c>
      <c r="N41" s="2" t="s">
        <v>32</v>
      </c>
    </row>
    <row r="42" spans="1:24" x14ac:dyDescent="0.3">
      <c r="A42" s="2" t="s">
        <v>80</v>
      </c>
      <c r="B42" s="2">
        <v>121</v>
      </c>
      <c r="C42" s="4">
        <f t="shared" si="1"/>
        <v>0.50416666666666665</v>
      </c>
    </row>
    <row r="43" spans="1:24" x14ac:dyDescent="0.3">
      <c r="A43" s="2" t="s">
        <v>63</v>
      </c>
      <c r="B43" s="2">
        <v>26</v>
      </c>
      <c r="C43" s="4">
        <f t="shared" si="1"/>
        <v>0.10833333333333334</v>
      </c>
    </row>
    <row r="44" spans="1:24" x14ac:dyDescent="0.3">
      <c r="A44" s="2" t="s">
        <v>65</v>
      </c>
      <c r="B44" s="2">
        <v>30</v>
      </c>
      <c r="C44" s="4">
        <f t="shared" si="1"/>
        <v>0.125</v>
      </c>
    </row>
    <row r="45" spans="1:24" x14ac:dyDescent="0.3">
      <c r="A45" s="2"/>
      <c r="B45" s="2"/>
      <c r="C45" s="4" t="s">
        <v>13</v>
      </c>
    </row>
    <row r="46" spans="1:24" x14ac:dyDescent="0.3">
      <c r="A46" s="2" t="s">
        <v>24</v>
      </c>
      <c r="B46" s="2"/>
      <c r="C46" s="4" t="s">
        <v>13</v>
      </c>
    </row>
    <row r="47" spans="1:24" x14ac:dyDescent="0.3">
      <c r="A47" s="2"/>
      <c r="B47" s="2"/>
      <c r="C47" s="4" t="s">
        <v>13</v>
      </c>
    </row>
    <row r="48" spans="1:24" x14ac:dyDescent="0.3">
      <c r="A48" s="2" t="s">
        <v>84</v>
      </c>
      <c r="B48" s="2">
        <v>31</v>
      </c>
      <c r="C48" s="4">
        <f t="shared" si="1"/>
        <v>0.12916666666666668</v>
      </c>
    </row>
    <row r="49" spans="1:3" x14ac:dyDescent="0.3">
      <c r="A49" s="2" t="s">
        <v>85</v>
      </c>
      <c r="B49" s="2">
        <v>71</v>
      </c>
      <c r="C49" s="4">
        <f t="shared" si="1"/>
        <v>0.29583333333333334</v>
      </c>
    </row>
    <row r="50" spans="1:3" x14ac:dyDescent="0.3">
      <c r="A50" s="2" t="s">
        <v>86</v>
      </c>
      <c r="B50" s="2">
        <v>75</v>
      </c>
      <c r="C50" s="4">
        <f t="shared" si="1"/>
        <v>0.3125</v>
      </c>
    </row>
    <row r="51" spans="1:3" x14ac:dyDescent="0.3">
      <c r="A51" s="2" t="s">
        <v>87</v>
      </c>
      <c r="B51" s="2">
        <v>21</v>
      </c>
      <c r="C51" s="4">
        <f t="shared" si="1"/>
        <v>8.7499999999999994E-2</v>
      </c>
    </row>
    <row r="52" spans="1:3" x14ac:dyDescent="0.3">
      <c r="A52" s="2" t="s">
        <v>88</v>
      </c>
      <c r="B52" s="2">
        <v>11</v>
      </c>
      <c r="C52" s="4">
        <f t="shared" si="1"/>
        <v>4.583333333333333E-2</v>
      </c>
    </row>
    <row r="53" spans="1:3" ht="14.25" customHeight="1" x14ac:dyDescent="0.3">
      <c r="A53" s="2" t="s">
        <v>89</v>
      </c>
      <c r="B53" s="7">
        <v>31</v>
      </c>
      <c r="C53" s="4">
        <f t="shared" si="1"/>
        <v>0.12916666666666668</v>
      </c>
    </row>
    <row r="54" spans="1:3" ht="14.25" customHeight="1" x14ac:dyDescent="0.3">
      <c r="A54" s="2"/>
      <c r="B54" s="2"/>
      <c r="C54" s="4"/>
    </row>
    <row r="55" spans="1:3" x14ac:dyDescent="0.3">
      <c r="A55" s="2" t="s">
        <v>25</v>
      </c>
      <c r="B55" s="2"/>
      <c r="C55" s="4" t="s">
        <v>13</v>
      </c>
    </row>
    <row r="56" spans="1:3" x14ac:dyDescent="0.3">
      <c r="A56" s="2"/>
      <c r="B56" s="2"/>
      <c r="C56" s="4" t="s">
        <v>13</v>
      </c>
    </row>
    <row r="57" spans="1:3" x14ac:dyDescent="0.3">
      <c r="A57" s="2" t="s">
        <v>90</v>
      </c>
      <c r="B57" s="2">
        <v>131</v>
      </c>
      <c r="C57" s="4">
        <f t="shared" si="1"/>
        <v>0.54583333333333328</v>
      </c>
    </row>
    <row r="58" spans="1:3" x14ac:dyDescent="0.3">
      <c r="A58" s="2" t="s">
        <v>91</v>
      </c>
      <c r="B58" s="2">
        <v>41</v>
      </c>
      <c r="C58" s="4">
        <f t="shared" si="1"/>
        <v>0.17083333333333334</v>
      </c>
    </row>
    <row r="59" spans="1:3" x14ac:dyDescent="0.3">
      <c r="A59" s="2" t="s">
        <v>92</v>
      </c>
      <c r="B59" s="2">
        <v>10</v>
      </c>
      <c r="C59" s="4">
        <f t="shared" si="1"/>
        <v>4.1666666666666664E-2</v>
      </c>
    </row>
    <row r="60" spans="1:3" x14ac:dyDescent="0.3">
      <c r="A60" s="2" t="s">
        <v>93</v>
      </c>
      <c r="B60" s="2">
        <v>58</v>
      </c>
      <c r="C60" s="4">
        <f t="shared" si="1"/>
        <v>0.24166666666666667</v>
      </c>
    </row>
    <row r="61" spans="1:3" x14ac:dyDescent="0.3">
      <c r="A61" s="2" t="s">
        <v>13</v>
      </c>
      <c r="B61" s="2"/>
      <c r="C61" s="4" t="s">
        <v>13</v>
      </c>
    </row>
    <row r="62" spans="1:3" x14ac:dyDescent="0.3">
      <c r="A62" s="2"/>
      <c r="B62" s="2"/>
      <c r="C62" s="4" t="s">
        <v>13</v>
      </c>
    </row>
    <row r="63" spans="1:3" x14ac:dyDescent="0.3">
      <c r="A63" s="2" t="s">
        <v>26</v>
      </c>
      <c r="B63" s="2"/>
      <c r="C63" s="4" t="s">
        <v>13</v>
      </c>
    </row>
    <row r="64" spans="1:3" x14ac:dyDescent="0.3">
      <c r="A64" s="2"/>
      <c r="B64" s="2"/>
      <c r="C64" s="4" t="s">
        <v>13</v>
      </c>
    </row>
    <row r="65" spans="1:3" x14ac:dyDescent="0.3">
      <c r="A65" s="2" t="s">
        <v>94</v>
      </c>
      <c r="B65" s="2">
        <v>13</v>
      </c>
      <c r="C65" s="4">
        <f t="shared" si="1"/>
        <v>5.4166666666666669E-2</v>
      </c>
    </row>
    <row r="66" spans="1:3" x14ac:dyDescent="0.3">
      <c r="A66" s="2" t="s">
        <v>95</v>
      </c>
      <c r="B66" s="2">
        <v>88</v>
      </c>
      <c r="C66" s="4">
        <f t="shared" si="1"/>
        <v>0.36666666666666664</v>
      </c>
    </row>
    <row r="67" spans="1:3" x14ac:dyDescent="0.3">
      <c r="A67" s="2" t="s">
        <v>96</v>
      </c>
      <c r="B67" s="2">
        <v>87</v>
      </c>
      <c r="C67" s="4">
        <f t="shared" si="1"/>
        <v>0.36249999999999999</v>
      </c>
    </row>
    <row r="68" spans="1:3" x14ac:dyDescent="0.3">
      <c r="A68" s="2" t="s">
        <v>97</v>
      </c>
      <c r="B68" s="2">
        <v>31</v>
      </c>
      <c r="C68" s="4">
        <f t="shared" si="1"/>
        <v>0.12916666666666668</v>
      </c>
    </row>
    <row r="69" spans="1:3" x14ac:dyDescent="0.3">
      <c r="A69" s="2" t="s">
        <v>98</v>
      </c>
      <c r="B69" s="2">
        <v>21</v>
      </c>
      <c r="C69" s="4">
        <f t="shared" si="1"/>
        <v>8.7499999999999994E-2</v>
      </c>
    </row>
    <row r="70" spans="1:3" x14ac:dyDescent="0.3">
      <c r="A70" s="2"/>
      <c r="B70" s="2"/>
      <c r="C70" s="4" t="s">
        <v>13</v>
      </c>
    </row>
    <row r="71" spans="1:3" x14ac:dyDescent="0.3">
      <c r="A71" s="2" t="s">
        <v>27</v>
      </c>
      <c r="B71" s="2"/>
      <c r="C71" s="4" t="s">
        <v>13</v>
      </c>
    </row>
    <row r="72" spans="1:3" x14ac:dyDescent="0.3">
      <c r="A72" s="2"/>
      <c r="B72" s="2"/>
      <c r="C72" s="4" t="s">
        <v>13</v>
      </c>
    </row>
    <row r="73" spans="1:3" x14ac:dyDescent="0.3">
      <c r="A73" s="2" t="s">
        <v>99</v>
      </c>
      <c r="B73" s="2">
        <v>13</v>
      </c>
      <c r="C73" s="4">
        <f t="shared" si="1"/>
        <v>5.4166666666666669E-2</v>
      </c>
    </row>
    <row r="74" spans="1:3" x14ac:dyDescent="0.3">
      <c r="A74" s="2" t="s">
        <v>100</v>
      </c>
      <c r="B74" s="2">
        <v>42</v>
      </c>
      <c r="C74" s="4">
        <f t="shared" si="1"/>
        <v>0.17499999999999999</v>
      </c>
    </row>
    <row r="75" spans="1:3" x14ac:dyDescent="0.3">
      <c r="A75" s="2" t="s">
        <v>101</v>
      </c>
      <c r="B75" s="2">
        <v>41</v>
      </c>
      <c r="C75" s="4">
        <f t="shared" si="1"/>
        <v>0.17083333333333334</v>
      </c>
    </row>
    <row r="76" spans="1:3" x14ac:dyDescent="0.3">
      <c r="A76" s="2" t="s">
        <v>102</v>
      </c>
      <c r="B76" s="2">
        <v>101</v>
      </c>
      <c r="C76" s="4">
        <f t="shared" si="1"/>
        <v>0.42083333333333334</v>
      </c>
    </row>
    <row r="77" spans="1:3" x14ac:dyDescent="0.3">
      <c r="A77" s="2" t="s">
        <v>103</v>
      </c>
      <c r="B77" s="2">
        <v>21</v>
      </c>
      <c r="C77" s="4">
        <f t="shared" si="1"/>
        <v>8.7499999999999994E-2</v>
      </c>
    </row>
    <row r="78" spans="1:3" x14ac:dyDescent="0.3">
      <c r="A78" s="2" t="s">
        <v>104</v>
      </c>
      <c r="B78" s="2">
        <v>22</v>
      </c>
      <c r="C78" s="4">
        <f t="shared" ref="C78:C133" si="24">B78/$B$1</f>
        <v>9.166666666666666E-2</v>
      </c>
    </row>
    <row r="79" spans="1:3" x14ac:dyDescent="0.3">
      <c r="A79" s="2"/>
      <c r="B79" s="2"/>
      <c r="C79" s="4" t="s">
        <v>13</v>
      </c>
    </row>
    <row r="80" spans="1:3" x14ac:dyDescent="0.3">
      <c r="A80" s="2" t="s">
        <v>28</v>
      </c>
      <c r="B80" s="2"/>
      <c r="C80" s="4" t="s">
        <v>13</v>
      </c>
    </row>
    <row r="81" spans="1:3" x14ac:dyDescent="0.3">
      <c r="A81" s="2"/>
      <c r="B81" s="2"/>
      <c r="C81" s="4" t="s">
        <v>13</v>
      </c>
    </row>
    <row r="82" spans="1:3" x14ac:dyDescent="0.3">
      <c r="A82" s="2" t="s">
        <v>105</v>
      </c>
      <c r="B82" s="2">
        <v>13</v>
      </c>
      <c r="C82" s="4">
        <f t="shared" si="24"/>
        <v>5.4166666666666669E-2</v>
      </c>
    </row>
    <row r="83" spans="1:3" x14ac:dyDescent="0.3">
      <c r="A83" s="2" t="s">
        <v>106</v>
      </c>
      <c r="B83" s="2">
        <v>75</v>
      </c>
      <c r="C83" s="4">
        <f t="shared" si="24"/>
        <v>0.3125</v>
      </c>
    </row>
    <row r="84" spans="1:3" x14ac:dyDescent="0.3">
      <c r="A84" s="2" t="s">
        <v>107</v>
      </c>
      <c r="B84" s="2">
        <v>39</v>
      </c>
      <c r="C84" s="4">
        <f t="shared" si="24"/>
        <v>0.16250000000000001</v>
      </c>
    </row>
    <row r="85" spans="1:3" x14ac:dyDescent="0.3">
      <c r="A85" s="2" t="s">
        <v>108</v>
      </c>
      <c r="B85" s="2">
        <v>59</v>
      </c>
      <c r="C85" s="4">
        <f t="shared" si="24"/>
        <v>0.24583333333333332</v>
      </c>
    </row>
    <row r="86" spans="1:3" x14ac:dyDescent="0.3">
      <c r="A86" s="2" t="s">
        <v>109</v>
      </c>
      <c r="B86" s="2">
        <v>21</v>
      </c>
      <c r="C86" s="4">
        <f t="shared" si="24"/>
        <v>8.7499999999999994E-2</v>
      </c>
    </row>
    <row r="87" spans="1:3" x14ac:dyDescent="0.3">
      <c r="A87" s="2" t="s">
        <v>110</v>
      </c>
      <c r="B87" s="2">
        <v>23</v>
      </c>
      <c r="C87" s="4">
        <f t="shared" si="24"/>
        <v>9.583333333333334E-2</v>
      </c>
    </row>
    <row r="88" spans="1:3" x14ac:dyDescent="0.3">
      <c r="A88" s="2" t="s">
        <v>111</v>
      </c>
      <c r="B88" s="2">
        <v>10</v>
      </c>
      <c r="C88" s="4">
        <f t="shared" si="24"/>
        <v>4.1666666666666664E-2</v>
      </c>
    </row>
    <row r="89" spans="1:3" x14ac:dyDescent="0.3">
      <c r="A89" s="2"/>
      <c r="B89" s="2"/>
      <c r="C89" s="4" t="s">
        <v>13</v>
      </c>
    </row>
    <row r="90" spans="1:3" x14ac:dyDescent="0.3">
      <c r="A90" s="2" t="s">
        <v>29</v>
      </c>
      <c r="B90" s="2"/>
      <c r="C90" s="4" t="s">
        <v>13</v>
      </c>
    </row>
    <row r="91" spans="1:3" x14ac:dyDescent="0.3">
      <c r="A91" s="2"/>
      <c r="B91" s="2"/>
      <c r="C91" s="4" t="s">
        <v>13</v>
      </c>
    </row>
    <row r="92" spans="1:3" x14ac:dyDescent="0.3">
      <c r="A92" s="2" t="s">
        <v>112</v>
      </c>
      <c r="B92" s="2">
        <v>78</v>
      </c>
      <c r="C92" s="4">
        <f t="shared" si="24"/>
        <v>0.32500000000000001</v>
      </c>
    </row>
    <row r="93" spans="1:3" x14ac:dyDescent="0.3">
      <c r="A93" s="2" t="s">
        <v>113</v>
      </c>
      <c r="B93" s="2">
        <v>71</v>
      </c>
      <c r="C93" s="4">
        <f t="shared" si="24"/>
        <v>0.29583333333333334</v>
      </c>
    </row>
    <row r="94" spans="1:3" x14ac:dyDescent="0.3">
      <c r="A94" s="2" t="s">
        <v>114</v>
      </c>
      <c r="B94" s="2">
        <v>22</v>
      </c>
      <c r="C94" s="4">
        <f t="shared" si="24"/>
        <v>9.166666666666666E-2</v>
      </c>
    </row>
    <row r="95" spans="1:3" x14ac:dyDescent="0.3">
      <c r="A95" s="2" t="s">
        <v>115</v>
      </c>
      <c r="B95" s="2">
        <v>38</v>
      </c>
      <c r="C95" s="4">
        <f t="shared" si="24"/>
        <v>0.15833333333333333</v>
      </c>
    </row>
    <row r="96" spans="1:3" x14ac:dyDescent="0.3">
      <c r="A96" s="2" t="s">
        <v>116</v>
      </c>
      <c r="B96" s="2">
        <v>31</v>
      </c>
      <c r="C96" s="4">
        <f t="shared" si="24"/>
        <v>0.12916666666666668</v>
      </c>
    </row>
    <row r="97" spans="1:3" x14ac:dyDescent="0.3">
      <c r="A97" s="2"/>
      <c r="B97" s="2" t="s">
        <v>13</v>
      </c>
      <c r="C97" s="4" t="s">
        <v>13</v>
      </c>
    </row>
    <row r="98" spans="1:3" x14ac:dyDescent="0.3">
      <c r="A98" s="5" t="s">
        <v>1</v>
      </c>
      <c r="B98" s="2"/>
      <c r="C98" s="4" t="s">
        <v>13</v>
      </c>
    </row>
    <row r="99" spans="1:3" x14ac:dyDescent="0.3">
      <c r="A99" s="2"/>
      <c r="B99" s="2"/>
      <c r="C99" s="4" t="s">
        <v>13</v>
      </c>
    </row>
    <row r="100" spans="1:3" x14ac:dyDescent="0.3">
      <c r="A100" s="3" t="s">
        <v>2</v>
      </c>
      <c r="B100" s="2"/>
      <c r="C100" s="4" t="s">
        <v>13</v>
      </c>
    </row>
    <row r="101" spans="1:3" x14ac:dyDescent="0.3">
      <c r="A101" s="2" t="s">
        <v>3</v>
      </c>
      <c r="B101" s="2">
        <v>21</v>
      </c>
      <c r="C101" s="4">
        <f t="shared" si="24"/>
        <v>8.7499999999999994E-2</v>
      </c>
    </row>
    <row r="102" spans="1:3" x14ac:dyDescent="0.3">
      <c r="A102" s="2" t="s">
        <v>4</v>
      </c>
      <c r="B102" s="2">
        <v>44</v>
      </c>
      <c r="C102" s="4">
        <f t="shared" si="24"/>
        <v>0.18333333333333332</v>
      </c>
    </row>
    <row r="103" spans="1:3" x14ac:dyDescent="0.3">
      <c r="A103" s="2" t="s">
        <v>5</v>
      </c>
      <c r="B103" s="2">
        <v>110</v>
      </c>
      <c r="C103" s="4">
        <f t="shared" si="24"/>
        <v>0.45833333333333331</v>
      </c>
    </row>
    <row r="104" spans="1:3" x14ac:dyDescent="0.3">
      <c r="A104" s="2" t="s">
        <v>6</v>
      </c>
      <c r="B104" s="2">
        <v>41</v>
      </c>
      <c r="C104" s="4">
        <f t="shared" si="24"/>
        <v>0.17083333333333334</v>
      </c>
    </row>
    <row r="105" spans="1:3" x14ac:dyDescent="0.3">
      <c r="A105" s="2" t="s">
        <v>7</v>
      </c>
      <c r="B105" s="2">
        <v>24</v>
      </c>
      <c r="C105" s="4">
        <f t="shared" si="24"/>
        <v>0.1</v>
      </c>
    </row>
    <row r="106" spans="1:3" x14ac:dyDescent="0.3">
      <c r="A106" s="2"/>
      <c r="B106" s="2"/>
      <c r="C106" s="4" t="s">
        <v>13</v>
      </c>
    </row>
    <row r="107" spans="1:3" x14ac:dyDescent="0.3">
      <c r="A107" s="3" t="s">
        <v>8</v>
      </c>
      <c r="B107" s="2"/>
      <c r="C107" s="4" t="s">
        <v>13</v>
      </c>
    </row>
    <row r="108" spans="1:3" x14ac:dyDescent="0.3">
      <c r="A108" s="2" t="s">
        <v>3</v>
      </c>
      <c r="B108" s="2">
        <v>140</v>
      </c>
      <c r="C108" s="4">
        <f t="shared" si="24"/>
        <v>0.58333333333333337</v>
      </c>
    </row>
    <row r="109" spans="1:3" x14ac:dyDescent="0.3">
      <c r="A109" s="2" t="s">
        <v>4</v>
      </c>
      <c r="B109" s="2">
        <v>31</v>
      </c>
      <c r="C109" s="4">
        <f t="shared" si="24"/>
        <v>0.12916666666666668</v>
      </c>
    </row>
    <row r="110" spans="1:3" x14ac:dyDescent="0.3">
      <c r="A110" s="2" t="s">
        <v>5</v>
      </c>
      <c r="B110" s="2">
        <v>15</v>
      </c>
      <c r="C110" s="4">
        <f t="shared" si="24"/>
        <v>6.25E-2</v>
      </c>
    </row>
    <row r="111" spans="1:3" x14ac:dyDescent="0.3">
      <c r="A111" s="2" t="s">
        <v>6</v>
      </c>
      <c r="B111" s="2">
        <v>23</v>
      </c>
      <c r="C111" s="4">
        <f t="shared" si="24"/>
        <v>9.583333333333334E-2</v>
      </c>
    </row>
    <row r="112" spans="1:3" x14ac:dyDescent="0.3">
      <c r="A112" s="2" t="s">
        <v>7</v>
      </c>
      <c r="B112" s="2">
        <v>31</v>
      </c>
      <c r="C112" s="4">
        <f t="shared" si="24"/>
        <v>0.12916666666666668</v>
      </c>
    </row>
    <row r="113" spans="1:3" x14ac:dyDescent="0.3">
      <c r="A113" s="2"/>
      <c r="B113" s="2"/>
      <c r="C113" s="4" t="s">
        <v>13</v>
      </c>
    </row>
    <row r="114" spans="1:3" x14ac:dyDescent="0.3">
      <c r="A114" s="3" t="s">
        <v>9</v>
      </c>
      <c r="B114" s="2"/>
      <c r="C114" s="4" t="s">
        <v>13</v>
      </c>
    </row>
    <row r="115" spans="1:3" x14ac:dyDescent="0.3">
      <c r="A115" s="2" t="s">
        <v>3</v>
      </c>
      <c r="B115" s="2">
        <v>180</v>
      </c>
      <c r="C115" s="4">
        <f t="shared" si="24"/>
        <v>0.75</v>
      </c>
    </row>
    <row r="116" spans="1:3" x14ac:dyDescent="0.3">
      <c r="A116" s="2" t="s">
        <v>4</v>
      </c>
      <c r="B116" s="2">
        <v>26</v>
      </c>
      <c r="C116" s="4">
        <f t="shared" si="24"/>
        <v>0.10833333333333334</v>
      </c>
    </row>
    <row r="117" spans="1:3" x14ac:dyDescent="0.3">
      <c r="A117" s="2" t="s">
        <v>5</v>
      </c>
      <c r="B117" s="2">
        <v>31</v>
      </c>
      <c r="C117" s="4">
        <f t="shared" si="24"/>
        <v>0.12916666666666668</v>
      </c>
    </row>
    <row r="118" spans="1:3" x14ac:dyDescent="0.3">
      <c r="A118" s="2" t="s">
        <v>6</v>
      </c>
      <c r="B118" s="2">
        <v>2</v>
      </c>
      <c r="C118" s="4">
        <f t="shared" si="24"/>
        <v>8.3333333333333332E-3</v>
      </c>
    </row>
    <row r="119" spans="1:3" x14ac:dyDescent="0.3">
      <c r="A119" s="2" t="s">
        <v>7</v>
      </c>
      <c r="B119" s="2">
        <v>1</v>
      </c>
      <c r="C119" s="4">
        <f t="shared" si="24"/>
        <v>4.1666666666666666E-3</v>
      </c>
    </row>
    <row r="120" spans="1:3" x14ac:dyDescent="0.3">
      <c r="A120" s="2"/>
      <c r="B120" s="2"/>
      <c r="C120" s="4" t="s">
        <v>13</v>
      </c>
    </row>
    <row r="121" spans="1:3" x14ac:dyDescent="0.3">
      <c r="A121" s="3" t="s">
        <v>10</v>
      </c>
      <c r="B121" s="2"/>
      <c r="C121" s="4" t="s">
        <v>13</v>
      </c>
    </row>
    <row r="122" spans="1:3" x14ac:dyDescent="0.3">
      <c r="A122" s="2" t="s">
        <v>3</v>
      </c>
      <c r="B122" s="2">
        <v>79</v>
      </c>
      <c r="C122" s="4">
        <f t="shared" si="24"/>
        <v>0.32916666666666666</v>
      </c>
    </row>
    <row r="123" spans="1:3" x14ac:dyDescent="0.3">
      <c r="A123" s="2" t="s">
        <v>4</v>
      </c>
      <c r="B123" s="2">
        <v>65</v>
      </c>
      <c r="C123" s="4">
        <f t="shared" si="24"/>
        <v>0.27083333333333331</v>
      </c>
    </row>
    <row r="124" spans="1:3" x14ac:dyDescent="0.3">
      <c r="A124" s="2" t="s">
        <v>5</v>
      </c>
      <c r="B124" s="2">
        <v>45</v>
      </c>
      <c r="C124" s="4">
        <f t="shared" si="24"/>
        <v>0.1875</v>
      </c>
    </row>
    <row r="125" spans="1:3" x14ac:dyDescent="0.3">
      <c r="A125" s="2" t="s">
        <v>6</v>
      </c>
      <c r="B125" s="2">
        <v>11</v>
      </c>
      <c r="C125" s="4">
        <f t="shared" si="24"/>
        <v>4.583333333333333E-2</v>
      </c>
    </row>
    <row r="126" spans="1:3" x14ac:dyDescent="0.3">
      <c r="A126" s="2" t="s">
        <v>7</v>
      </c>
      <c r="B126" s="2">
        <v>40</v>
      </c>
      <c r="C126" s="4">
        <f t="shared" si="24"/>
        <v>0.16666666666666666</v>
      </c>
    </row>
    <row r="127" spans="1:3" x14ac:dyDescent="0.3">
      <c r="A127" s="2"/>
      <c r="B127" s="2"/>
      <c r="C127" s="4" t="s">
        <v>13</v>
      </c>
    </row>
    <row r="128" spans="1:3" x14ac:dyDescent="0.3">
      <c r="A128" s="3" t="s">
        <v>11</v>
      </c>
      <c r="B128" s="2"/>
      <c r="C128" s="4" t="s">
        <v>13</v>
      </c>
    </row>
    <row r="129" spans="1:3" x14ac:dyDescent="0.3">
      <c r="A129" s="2" t="s">
        <v>3</v>
      </c>
      <c r="B129" s="2">
        <v>188</v>
      </c>
      <c r="C129" s="4">
        <f t="shared" si="24"/>
        <v>0.78333333333333333</v>
      </c>
    </row>
    <row r="130" spans="1:3" x14ac:dyDescent="0.3">
      <c r="A130" s="2" t="s">
        <v>4</v>
      </c>
      <c r="B130" s="2">
        <v>22</v>
      </c>
      <c r="C130" s="4">
        <f t="shared" si="24"/>
        <v>9.166666666666666E-2</v>
      </c>
    </row>
    <row r="131" spans="1:3" x14ac:dyDescent="0.3">
      <c r="A131" s="2" t="s">
        <v>5</v>
      </c>
      <c r="B131" s="2">
        <v>21</v>
      </c>
      <c r="C131" s="4">
        <f t="shared" si="24"/>
        <v>8.7499999999999994E-2</v>
      </c>
    </row>
    <row r="132" spans="1:3" x14ac:dyDescent="0.3">
      <c r="A132" s="2" t="s">
        <v>6</v>
      </c>
      <c r="B132" s="2">
        <v>3</v>
      </c>
      <c r="C132" s="4">
        <f t="shared" si="24"/>
        <v>1.2500000000000001E-2</v>
      </c>
    </row>
    <row r="133" spans="1:3" x14ac:dyDescent="0.3">
      <c r="A133" s="2" t="s">
        <v>7</v>
      </c>
      <c r="B133" s="2">
        <v>6</v>
      </c>
      <c r="C133" s="4">
        <f t="shared" si="24"/>
        <v>2.5000000000000001E-2</v>
      </c>
    </row>
    <row r="134" spans="1:3" x14ac:dyDescent="0.3">
      <c r="A134" s="2"/>
      <c r="B134" s="2" t="s">
        <v>13</v>
      </c>
      <c r="C134" s="4" t="s">
        <v>13</v>
      </c>
    </row>
  </sheetData>
  <mergeCells count="10">
    <mergeCell ref="H31:I31"/>
    <mergeCell ref="M32:N32"/>
    <mergeCell ref="R32:S32"/>
    <mergeCell ref="H3:I3"/>
    <mergeCell ref="R3:S3"/>
    <mergeCell ref="R13:S13"/>
    <mergeCell ref="H13:I13"/>
    <mergeCell ref="H21:I21"/>
    <mergeCell ref="M21:N21"/>
    <mergeCell ref="R21:S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E8A89-ED75-40E8-AA01-DB918BD6806E}">
  <dimension ref="B12:R33"/>
  <sheetViews>
    <sheetView topLeftCell="A27" workbookViewId="0">
      <selection activeCell="P11" sqref="P11"/>
    </sheetView>
  </sheetViews>
  <sheetFormatPr defaultRowHeight="14.4" x14ac:dyDescent="0.3"/>
  <cols>
    <col min="2" max="2" width="24.6640625" bestFit="1" customWidth="1"/>
    <col min="3" max="3" width="12.33203125" bestFit="1" customWidth="1"/>
    <col min="4" max="4" width="16.33203125" bestFit="1" customWidth="1"/>
  </cols>
  <sheetData>
    <row r="12" spans="2:4" x14ac:dyDescent="0.3">
      <c r="B12" s="2"/>
      <c r="C12" s="2" t="s">
        <v>66</v>
      </c>
      <c r="D12" s="19">
        <v>19835000</v>
      </c>
    </row>
    <row r="13" spans="2:4" x14ac:dyDescent="0.3">
      <c r="B13" s="2"/>
      <c r="C13" s="2"/>
      <c r="D13" s="2"/>
    </row>
    <row r="14" spans="2:4" x14ac:dyDescent="0.3">
      <c r="B14" s="2" t="s">
        <v>62</v>
      </c>
      <c r="C14" s="19">
        <f>6150000</f>
        <v>6150000</v>
      </c>
      <c r="D14" s="4">
        <f>C14/$D$12</f>
        <v>0.31005797832114951</v>
      </c>
    </row>
    <row r="15" spans="2:4" x14ac:dyDescent="0.3">
      <c r="B15" s="2" t="s">
        <v>63</v>
      </c>
      <c r="C15" s="19">
        <v>3400000</v>
      </c>
      <c r="D15" s="4">
        <f t="shared" ref="D15:D17" si="0">C15/$D$12</f>
        <v>0.17141416687673305</v>
      </c>
    </row>
    <row r="16" spans="2:4" x14ac:dyDescent="0.3">
      <c r="B16" s="2" t="s">
        <v>64</v>
      </c>
      <c r="C16" s="19">
        <v>6900000</v>
      </c>
      <c r="D16" s="4">
        <f t="shared" si="0"/>
        <v>0.34786992689689944</v>
      </c>
    </row>
    <row r="17" spans="2:18" x14ac:dyDescent="0.3">
      <c r="B17" s="2" t="s">
        <v>65</v>
      </c>
      <c r="C17" s="19">
        <v>3400000</v>
      </c>
      <c r="D17" s="4">
        <f t="shared" si="0"/>
        <v>0.17141416687673305</v>
      </c>
    </row>
    <row r="30" spans="2:18" x14ac:dyDescent="0.3">
      <c r="F30" s="2" t="s">
        <v>79</v>
      </c>
      <c r="G30" s="2" t="s">
        <v>78</v>
      </c>
      <c r="H30" s="2" t="s">
        <v>77</v>
      </c>
      <c r="I30" s="2" t="s">
        <v>76</v>
      </c>
      <c r="J30" s="2" t="s">
        <v>75</v>
      </c>
      <c r="K30" s="2" t="s">
        <v>74</v>
      </c>
      <c r="L30" s="2" t="s">
        <v>73</v>
      </c>
      <c r="M30" s="2" t="s">
        <v>72</v>
      </c>
      <c r="N30" s="2" t="s">
        <v>71</v>
      </c>
      <c r="O30" s="2" t="s">
        <v>70</v>
      </c>
      <c r="P30" s="2" t="s">
        <v>69</v>
      </c>
      <c r="Q30" s="2" t="s">
        <v>68</v>
      </c>
      <c r="R30" s="2" t="s">
        <v>67</v>
      </c>
    </row>
    <row r="31" spans="2:18" x14ac:dyDescent="0.3">
      <c r="F31" s="2" t="s">
        <v>80</v>
      </c>
      <c r="G31" s="2">
        <v>4500</v>
      </c>
      <c r="H31" s="2">
        <v>4918</v>
      </c>
      <c r="I31" s="2">
        <v>4912</v>
      </c>
      <c r="J31" s="2">
        <v>5300</v>
      </c>
      <c r="K31" s="2">
        <v>5391</v>
      </c>
      <c r="L31" s="2">
        <v>6199</v>
      </c>
      <c r="M31" s="2">
        <v>6418</v>
      </c>
      <c r="N31" s="2">
        <v>6590</v>
      </c>
      <c r="O31" s="2">
        <v>6701</v>
      </c>
      <c r="P31" s="2">
        <v>6750</v>
      </c>
      <c r="Q31" s="2">
        <v>6830</v>
      </c>
      <c r="R31" s="2">
        <v>6900</v>
      </c>
    </row>
    <row r="32" spans="2:18" x14ac:dyDescent="0.3">
      <c r="F32" s="2" t="s">
        <v>62</v>
      </c>
      <c r="G32" s="2">
        <v>5601</v>
      </c>
      <c r="H32" s="2">
        <v>5781</v>
      </c>
      <c r="I32" s="2">
        <v>5811</v>
      </c>
      <c r="J32" s="2">
        <v>5956</v>
      </c>
      <c r="K32" s="2">
        <v>6199</v>
      </c>
      <c r="L32" s="2">
        <v>5981</v>
      </c>
      <c r="M32" s="2">
        <v>5877</v>
      </c>
      <c r="N32" s="2">
        <v>5811</v>
      </c>
      <c r="O32" s="2">
        <v>5844</v>
      </c>
      <c r="P32" s="2">
        <v>6120</v>
      </c>
      <c r="Q32" s="2">
        <v>6509</v>
      </c>
      <c r="R32" s="2">
        <v>6132</v>
      </c>
    </row>
    <row r="33" spans="6:18" x14ac:dyDescent="0.3">
      <c r="F33" s="2" t="s">
        <v>81</v>
      </c>
      <c r="G33" s="2">
        <v>5699</v>
      </c>
      <c r="H33" s="2">
        <v>5982</v>
      </c>
      <c r="I33" s="2">
        <v>5689</v>
      </c>
      <c r="J33" s="2">
        <v>5996</v>
      </c>
      <c r="K33" s="2">
        <v>6129</v>
      </c>
      <c r="L33" s="2">
        <v>6204</v>
      </c>
      <c r="M33" s="2">
        <v>6306</v>
      </c>
      <c r="N33" s="2">
        <v>6445</v>
      </c>
      <c r="O33" s="2">
        <v>6612</v>
      </c>
      <c r="P33" s="2">
        <v>6710</v>
      </c>
      <c r="Q33" s="2">
        <v>6891</v>
      </c>
      <c r="R33" s="2">
        <v>6890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processed, with Ctg tables</vt:lpstr>
      <vt:lpstr>Traffic used(Quarterly)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xkola022@studenti.czu.cz</dc:creator>
  <cp:lastModifiedBy>annaa</cp:lastModifiedBy>
  <dcterms:created xsi:type="dcterms:W3CDTF">2015-06-05T18:19:34Z</dcterms:created>
  <dcterms:modified xsi:type="dcterms:W3CDTF">2022-03-12T11:32:50Z</dcterms:modified>
</cp:coreProperties>
</file>