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Olha\Desktop\Bakalářská práce\"/>
    </mc:Choice>
  </mc:AlternateContent>
  <xr:revisionPtr revIDLastSave="0" documentId="8_{2DACCDF0-16D7-45E3-A96A-A337C3AA68F9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1" sheetId="2" state="hidden" r:id="rId1"/>
    <sheet name="List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5" i="4" l="1"/>
  <c r="G167" i="4"/>
  <c r="G166" i="4"/>
  <c r="G180" i="4"/>
  <c r="I187" i="4"/>
  <c r="I185" i="4"/>
  <c r="G125" i="4"/>
  <c r="G133" i="4"/>
  <c r="G179" i="4"/>
  <c r="G178" i="4"/>
  <c r="Q185" i="4"/>
  <c r="Q186" i="4"/>
  <c r="Q187" i="4"/>
  <c r="P35" i="4"/>
  <c r="H99" i="4"/>
  <c r="G105" i="4"/>
  <c r="G104" i="4"/>
  <c r="G106" i="4"/>
  <c r="P51" i="4"/>
  <c r="N38" i="4"/>
  <c r="H186" i="4"/>
  <c r="F186" i="4"/>
  <c r="G145" i="4"/>
  <c r="G165" i="4"/>
  <c r="G92" i="4"/>
  <c r="G91" i="4"/>
  <c r="G86" i="4"/>
  <c r="G85" i="4"/>
  <c r="G84" i="4"/>
  <c r="G126" i="4"/>
  <c r="G127" i="4"/>
  <c r="H175" i="4"/>
  <c r="I173" i="4" s="1"/>
  <c r="J173" i="4" s="1"/>
  <c r="G146" i="4"/>
  <c r="G147" i="4"/>
  <c r="I139" i="4"/>
  <c r="I140" i="4"/>
  <c r="G141" i="4"/>
  <c r="F141" i="4"/>
  <c r="G134" i="4"/>
  <c r="G132" i="4"/>
  <c r="I186" i="4" l="1"/>
  <c r="I188" i="4" s="1"/>
  <c r="G107" i="4"/>
  <c r="H104" i="4" s="1"/>
  <c r="G87" i="4"/>
  <c r="H84" i="4" s="1"/>
  <c r="I84" i="4" s="1"/>
  <c r="I174" i="4"/>
  <c r="J174" i="4" s="1"/>
  <c r="Q188" i="4"/>
  <c r="I172" i="4"/>
  <c r="J172" i="4" s="1"/>
  <c r="G168" i="4"/>
  <c r="H166" i="4" s="1"/>
  <c r="I166" i="4" s="1"/>
  <c r="G128" i="4"/>
  <c r="H127" i="4" s="1"/>
  <c r="I127" i="4" s="1"/>
  <c r="G135" i="4"/>
  <c r="H132" i="4" s="1"/>
  <c r="I132" i="4" s="1"/>
  <c r="G148" i="4"/>
  <c r="H147" i="4" s="1"/>
  <c r="I147" i="4" s="1"/>
  <c r="I141" i="4"/>
  <c r="G181" i="4"/>
  <c r="H133" i="4" l="1"/>
  <c r="I133" i="4" s="1"/>
  <c r="H167" i="4"/>
  <c r="I167" i="4" s="1"/>
  <c r="H126" i="4"/>
  <c r="I126" i="4" s="1"/>
  <c r="H178" i="4"/>
  <c r="H179" i="4"/>
  <c r="I179" i="4" s="1"/>
  <c r="I142" i="4"/>
  <c r="J141" i="4" s="1"/>
  <c r="K141" i="4" s="1"/>
  <c r="H125" i="4"/>
  <c r="I125" i="4" s="1"/>
  <c r="I104" i="4"/>
  <c r="I175" i="4"/>
  <c r="H180" i="4"/>
  <c r="I180" i="4" s="1"/>
  <c r="H165" i="4"/>
  <c r="I165" i="4" s="1"/>
  <c r="J187" i="4"/>
  <c r="K187" i="4" s="1"/>
  <c r="R187" i="4"/>
  <c r="S187" i="4" s="1"/>
  <c r="R185" i="4"/>
  <c r="J185" i="4"/>
  <c r="R186" i="4"/>
  <c r="S186" i="4" s="1"/>
  <c r="J186" i="4"/>
  <c r="K186" i="4" s="1"/>
  <c r="H145" i="4"/>
  <c r="I145" i="4" s="1"/>
  <c r="H134" i="4"/>
  <c r="I134" i="4" s="1"/>
  <c r="H106" i="4"/>
  <c r="I106" i="4" s="1"/>
  <c r="H85" i="4"/>
  <c r="H86" i="4"/>
  <c r="I86" i="4" s="1"/>
  <c r="H105" i="4"/>
  <c r="I105" i="4" s="1"/>
  <c r="H146" i="4"/>
  <c r="I146" i="4" s="1"/>
  <c r="I100" i="4"/>
  <c r="F99" i="4"/>
  <c r="H98" i="4"/>
  <c r="I98" i="4" s="1"/>
  <c r="G93" i="4"/>
  <c r="F153" i="4" l="1"/>
  <c r="F191" i="4"/>
  <c r="H168" i="4"/>
  <c r="J139" i="4"/>
  <c r="J140" i="4"/>
  <c r="K140" i="4" s="1"/>
  <c r="F152" i="4" s="1"/>
  <c r="H107" i="4"/>
  <c r="I178" i="4"/>
  <c r="H181" i="4"/>
  <c r="F192" i="4"/>
  <c r="J188" i="4"/>
  <c r="K185" i="4"/>
  <c r="S185" i="4"/>
  <c r="R188" i="4"/>
  <c r="I85" i="4"/>
  <c r="H87" i="4"/>
  <c r="G94" i="4"/>
  <c r="I99" i="4"/>
  <c r="O50" i="4"/>
  <c r="L52" i="4"/>
  <c r="L50" i="4"/>
  <c r="N49" i="4"/>
  <c r="P49" i="4" s="1"/>
  <c r="N52" i="4"/>
  <c r="N50" i="4"/>
  <c r="O44" i="4"/>
  <c r="L45" i="4"/>
  <c r="L44" i="4"/>
  <c r="N36" i="4"/>
  <c r="M42" i="4"/>
  <c r="P42" i="4" s="1"/>
  <c r="M45" i="4"/>
  <c r="P45" i="4" s="1"/>
  <c r="M44" i="4"/>
  <c r="P43" i="4"/>
  <c r="M38" i="4"/>
  <c r="L37" i="4"/>
  <c r="P37" i="4" s="1"/>
  <c r="L36" i="4"/>
  <c r="L38" i="4"/>
  <c r="F190" i="4" l="1"/>
  <c r="F193" i="4"/>
  <c r="P52" i="4"/>
  <c r="K139" i="4"/>
  <c r="F151" i="4" s="1"/>
  <c r="F154" i="4" s="1"/>
  <c r="J142" i="4"/>
  <c r="P50" i="4"/>
  <c r="H92" i="4"/>
  <c r="I92" i="4" s="1"/>
  <c r="H91" i="4"/>
  <c r="I91" i="4" s="1"/>
  <c r="H93" i="4"/>
  <c r="I93" i="4" s="1"/>
  <c r="P44" i="4"/>
  <c r="Q44" i="4" s="1"/>
  <c r="I101" i="4"/>
  <c r="J98" i="4" s="1"/>
  <c r="P36" i="4"/>
  <c r="P38" i="4"/>
  <c r="Q42" i="4" l="1"/>
  <c r="Q38" i="4"/>
  <c r="Q52" i="4"/>
  <c r="Q37" i="4"/>
  <c r="Q50" i="4"/>
  <c r="P39" i="4"/>
  <c r="Q36" i="4"/>
  <c r="Q35" i="4"/>
  <c r="Q49" i="4"/>
  <c r="J99" i="4"/>
  <c r="K99" i="4" s="1"/>
  <c r="F111" i="4" s="1"/>
  <c r="K98" i="4"/>
  <c r="Q51" i="4"/>
  <c r="Q45" i="4"/>
  <c r="Q43" i="4"/>
  <c r="J100" i="4"/>
  <c r="K100" i="4" s="1"/>
  <c r="F112" i="4" s="1"/>
  <c r="Q53" i="4" l="1"/>
  <c r="F110" i="4"/>
  <c r="F113" i="4" s="1"/>
  <c r="J101" i="4"/>
  <c r="Q46" i="4"/>
  <c r="Q39" i="4"/>
  <c r="M12" i="2"/>
  <c r="M11" i="2"/>
  <c r="I14" i="2"/>
  <c r="I11" i="2"/>
  <c r="L37" i="2" l="1"/>
  <c r="L26" i="2"/>
  <c r="L24" i="2"/>
  <c r="L12" i="2"/>
  <c r="L13" i="2"/>
  <c r="K34" i="2"/>
  <c r="L34" i="2" s="1"/>
  <c r="J34" i="2"/>
  <c r="J35" i="2"/>
  <c r="L35" i="2" s="1"/>
  <c r="K36" i="2"/>
  <c r="L36" i="2" s="1"/>
  <c r="J25" i="2"/>
  <c r="H25" i="2"/>
  <c r="L25" i="2" s="1"/>
  <c r="J27" i="2"/>
  <c r="L27" i="2" s="1"/>
  <c r="H26" i="2"/>
  <c r="H14" i="2"/>
  <c r="L14" i="2" s="1"/>
  <c r="J11" i="2"/>
  <c r="L11" i="2"/>
  <c r="M35" i="2" l="1"/>
  <c r="M27" i="2"/>
  <c r="M26" i="2"/>
  <c r="M34" i="2"/>
  <c r="M25" i="2"/>
  <c r="M13" i="2"/>
  <c r="M15" i="2" s="1"/>
  <c r="M14" i="2"/>
  <c r="M36" i="2"/>
  <c r="M24" i="2"/>
  <c r="M37" i="2"/>
  <c r="M28" i="2" l="1"/>
  <c r="M38" i="2"/>
</calcChain>
</file>

<file path=xl/sharedStrings.xml><?xml version="1.0" encoding="utf-8"?>
<sst xmlns="http://schemas.openxmlformats.org/spreadsheetml/2006/main" count="478" uniqueCount="162">
  <si>
    <t>прочность</t>
  </si>
  <si>
    <t xml:space="preserve">урон </t>
  </si>
  <si>
    <t xml:space="preserve">цена </t>
  </si>
  <si>
    <t>бонус при атаке</t>
  </si>
  <si>
    <t>табуретка из икеи</t>
  </si>
  <si>
    <t>нунчаки из мыла</t>
  </si>
  <si>
    <t>трость дедушки Корнея</t>
  </si>
  <si>
    <t>Пупа, Лупа и Шарлушай хотят выбрать себе подходящее оружие</t>
  </si>
  <si>
    <t>цена</t>
  </si>
  <si>
    <t>прочонсть</t>
  </si>
  <si>
    <t>критерии</t>
  </si>
  <si>
    <t>Пупа</t>
  </si>
  <si>
    <t>Лупа</t>
  </si>
  <si>
    <t>Шарлушай</t>
  </si>
  <si>
    <t>цена абсолютная преференция перед бонусом при атаке</t>
  </si>
  <si>
    <t>цена очень сильная преференция  перед уроном</t>
  </si>
  <si>
    <t>цена слабая преференция перед прочностью</t>
  </si>
  <si>
    <t>проность слабая преференция перед уроном</t>
  </si>
  <si>
    <t>прочность сильная преференция перед бонусом</t>
  </si>
  <si>
    <t>урон слабая преференция перед бонусом</t>
  </si>
  <si>
    <t>вахи для пупы</t>
  </si>
  <si>
    <t>урон слабая преференция перед прочностью</t>
  </si>
  <si>
    <t>урон ссильная преференция пред бонусом при атаке</t>
  </si>
  <si>
    <t>урон абсолютная преференция перед ценой</t>
  </si>
  <si>
    <t>прочность слабая преференция перед бонусом</t>
  </si>
  <si>
    <t>вахи для лупы</t>
  </si>
  <si>
    <t>бонус при атаке абсолютная преференция перед уроном</t>
  </si>
  <si>
    <t>прочность очень сиьная преференция перед ценой</t>
  </si>
  <si>
    <t>бонус сильная преференция перед ценой</t>
  </si>
  <si>
    <t xml:space="preserve">Удавка :D </t>
  </si>
  <si>
    <t>бонус при атаке сильная преференция перед ценой</t>
  </si>
  <si>
    <t>бонус при атаке слабая преференция перед прочностью</t>
  </si>
  <si>
    <t>прочность слабаая преференция перед ценой</t>
  </si>
  <si>
    <t>цена сильная преференция перед уроном</t>
  </si>
  <si>
    <t>прочность очень сильая преференция перед уроном</t>
  </si>
  <si>
    <t xml:space="preserve">ri </t>
  </si>
  <si>
    <t>vi</t>
  </si>
  <si>
    <t>вахи находим сатихо методой</t>
  </si>
  <si>
    <t>пупа</t>
  </si>
  <si>
    <t>лупа</t>
  </si>
  <si>
    <t>шарлушай</t>
  </si>
  <si>
    <t>варианты</t>
  </si>
  <si>
    <t xml:space="preserve">cena tarifu </t>
  </si>
  <si>
    <t>objem dat</t>
  </si>
  <si>
    <t>rychlost dat</t>
  </si>
  <si>
    <t>volání</t>
  </si>
  <si>
    <t>sms</t>
  </si>
  <si>
    <t>varianta</t>
  </si>
  <si>
    <t>Vodafone</t>
  </si>
  <si>
    <t>T-mobile</t>
  </si>
  <si>
    <t>O2</t>
  </si>
  <si>
    <t>studenti</t>
  </si>
  <si>
    <t>váhy studenti</t>
  </si>
  <si>
    <t>volání silna preference před sms</t>
  </si>
  <si>
    <t>Váhy najdeme pomoci Saatyho metody</t>
  </si>
  <si>
    <t>dospěli</t>
  </si>
  <si>
    <t>senioři</t>
  </si>
  <si>
    <t>cena velmi silna preference před objem dat</t>
  </si>
  <si>
    <t>Váhy</t>
  </si>
  <si>
    <t>váhy dospěli</t>
  </si>
  <si>
    <t>váhy senioři</t>
  </si>
  <si>
    <t>VODAFONE STUDENT</t>
  </si>
  <si>
    <t>rychlost dat (Mb/s)</t>
  </si>
  <si>
    <t>VODAFONE DOSP</t>
  </si>
  <si>
    <t>20 </t>
  </si>
  <si>
    <t>VODAFONE SENIOR</t>
  </si>
  <si>
    <t>volání (min)</t>
  </si>
  <si>
    <t>objem dat (GB)</t>
  </si>
  <si>
    <t>∞</t>
  </si>
  <si>
    <r>
      <rPr>
        <b/>
        <sz val="11"/>
        <color theme="1"/>
        <rFont val="Calibri"/>
        <family val="2"/>
        <charset val="204"/>
        <scheme val="minor"/>
      </rPr>
      <t>Vodafone</t>
    </r>
    <r>
      <rPr>
        <sz val="11"/>
        <color theme="1"/>
        <rFont val="Calibri"/>
        <family val="2"/>
        <scheme val="minor"/>
      </rPr>
      <t xml:space="preserve"> (#jetovtobě Super+)</t>
    </r>
  </si>
  <si>
    <r>
      <rPr>
        <b/>
        <sz val="11"/>
        <color theme="1"/>
        <rFont val="Calibri"/>
        <family val="2"/>
        <charset val="204"/>
        <scheme val="minor"/>
      </rPr>
      <t>Vodafone</t>
    </r>
    <r>
      <rPr>
        <sz val="11"/>
        <color theme="1"/>
        <rFont val="Calibri"/>
        <family val="2"/>
        <scheme val="minor"/>
      </rPr>
      <t xml:space="preserve"> (Neomezený Super+)</t>
    </r>
  </si>
  <si>
    <r>
      <t xml:space="preserve">Vodafone </t>
    </r>
    <r>
      <rPr>
        <sz val="11"/>
        <color theme="1"/>
        <rFont val="Calibri"/>
        <family val="2"/>
        <charset val="204"/>
        <scheme val="minor"/>
      </rPr>
      <t>(Start 250 Minut)</t>
    </r>
  </si>
  <si>
    <r>
      <t xml:space="preserve">T-mobile </t>
    </r>
    <r>
      <rPr>
        <sz val="11"/>
        <color theme="1"/>
        <rFont val="Calibri"/>
        <family val="2"/>
        <charset val="204"/>
        <scheme val="minor"/>
      </rPr>
      <t>(Tarif pro flexery)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</si>
  <si>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t>10 </t>
  </si>
  <si>
    <t>T-MOBILE STUDENT</t>
  </si>
  <si>
    <r>
      <t xml:space="preserve">T-mobile </t>
    </r>
    <r>
      <rPr>
        <sz val="11"/>
        <color theme="1"/>
        <rFont val="Calibri"/>
        <family val="2"/>
        <charset val="204"/>
        <scheme val="minor"/>
      </rPr>
      <t>(Neomezeně XL)</t>
    </r>
  </si>
  <si>
    <t>T-MOBILE SENIOR</t>
  </si>
  <si>
    <t>T-MOBILE DOSP</t>
  </si>
  <si>
    <r>
      <t xml:space="preserve">T-mobile </t>
    </r>
    <r>
      <rPr>
        <sz val="11"/>
        <color theme="1"/>
        <rFont val="Calibri"/>
        <family val="2"/>
        <charset val="204"/>
        <scheme val="minor"/>
      </rPr>
      <t>(Start 150 Plus)</t>
    </r>
  </si>
  <si>
    <t>O2 SENIOR</t>
  </si>
  <si>
    <r>
      <t xml:space="preserve">O2 </t>
    </r>
    <r>
      <rPr>
        <sz val="11"/>
        <color theme="1"/>
        <rFont val="Calibri"/>
        <family val="2"/>
        <charset val="204"/>
        <scheme val="minor"/>
      </rPr>
      <t>(YOU NEO s 20 Mb/s)</t>
    </r>
  </si>
  <si>
    <r>
      <t xml:space="preserve">O2 </t>
    </r>
    <r>
      <rPr>
        <sz val="11"/>
        <color theme="1"/>
        <rFont val="Calibri"/>
        <family val="2"/>
        <charset val="204"/>
        <scheme val="minor"/>
      </rPr>
      <t>(YOU 5 GB)</t>
    </r>
  </si>
  <si>
    <t>O2 STUDENT</t>
  </si>
  <si>
    <r>
      <t xml:space="preserve">O2 </t>
    </r>
    <r>
      <rPr>
        <sz val="11"/>
        <color theme="1"/>
        <rFont val="Calibri"/>
        <family val="2"/>
        <charset val="204"/>
        <scheme val="minor"/>
      </rPr>
      <t>(10 Mb/s NEO+ Stříbrný)</t>
    </r>
  </si>
  <si>
    <t>O2 DOSP</t>
  </si>
  <si>
    <t>Nejlepšího mobilního operátora najdeme pomoci metody AHP</t>
  </si>
  <si>
    <t>Metoda pořadi</t>
  </si>
  <si>
    <r>
      <t xml:space="preserve">T-mobile </t>
    </r>
    <r>
      <rPr>
        <sz val="11"/>
        <color theme="1"/>
        <rFont val="Calibri"/>
        <family val="2"/>
        <charset val="204"/>
        <scheme val="minor"/>
      </rPr>
      <t>(Tarif pro flexery)</t>
    </r>
  </si>
  <si>
    <t>Poradi</t>
  </si>
  <si>
    <t>Body</t>
  </si>
  <si>
    <t>Normování</t>
  </si>
  <si>
    <t>Dilčí úžítek</t>
  </si>
  <si>
    <t>Geom. Pr.</t>
  </si>
  <si>
    <t>Úžítek</t>
  </si>
  <si>
    <t xml:space="preserve"> Saatyho metoda</t>
  </si>
  <si>
    <t>Vodafone je nejlepší tarif pro senioři</t>
  </si>
  <si>
    <t>bonusy</t>
  </si>
  <si>
    <t>Sleva 1 000 Kč na vybraný mobil</t>
  </si>
  <si>
    <t>Sleva až 5 000 Kč na zařízení</t>
  </si>
  <si>
    <t>HBO Max a O2 TV v ceně, S Air Bank 300 Kč na účet každý měsíc</t>
  </si>
  <si>
    <t>recence</t>
  </si>
  <si>
    <t>recence (%)</t>
  </si>
  <si>
    <t> 41,77</t>
  </si>
  <si>
    <t>Sleva 2 000 Kč na zařízení</t>
  </si>
  <si>
    <t>Sleva 2 000 Kč Kč na vybraný mobil</t>
  </si>
  <si>
    <t>žádná</t>
  </si>
  <si>
    <t xml:space="preserve">Kriteria pro studenti a dospěli </t>
  </si>
  <si>
    <t>Kriteria pro senioři</t>
  </si>
  <si>
    <t>cena</t>
  </si>
  <si>
    <t>cena tarifu absolutni preference před recence</t>
  </si>
  <si>
    <t>cena tarifu silna preference před bonusy</t>
  </si>
  <si>
    <t>cena tarifu velmi silna preference před rychlost dat</t>
  </si>
  <si>
    <t>rychlost dat velmi slaba preference před recence</t>
  </si>
  <si>
    <t>cena mirna preference před recence</t>
  </si>
  <si>
    <t>rychlost dat absolutni preference před bonusy</t>
  </si>
  <si>
    <t>rychlost dat velmi silna preference před recence</t>
  </si>
  <si>
    <t>rychlost dat mirna preference před cenou</t>
  </si>
  <si>
    <t>cena silna preference před bonusy</t>
  </si>
  <si>
    <t>bonusy silna preference před recence</t>
  </si>
  <si>
    <t xml:space="preserve">bonusy mirna preference před rychlost dat </t>
  </si>
  <si>
    <t>recence velmi slaba preference před bonusy</t>
  </si>
  <si>
    <t>volání absolutni preference před objem dat</t>
  </si>
  <si>
    <t>volání velmi slaba preference před cenou</t>
  </si>
  <si>
    <t>cena mirna preference před sms</t>
  </si>
  <si>
    <t>sms silna preference před objem dat</t>
  </si>
  <si>
    <t>Metoda bazické varianty</t>
  </si>
  <si>
    <t>Cena tarifu (0,6596)</t>
  </si>
  <si>
    <t>MIN</t>
  </si>
  <si>
    <t>MAX</t>
  </si>
  <si>
    <t>Rychlost dat (Mb/s) (0,0766)</t>
  </si>
  <si>
    <t>Saatyho metoda</t>
  </si>
  <si>
    <t>Bonusy (0,2061)</t>
  </si>
  <si>
    <t>Cena tarifu (0,2417)</t>
  </si>
  <si>
    <t>Bonusy (0,0525)</t>
  </si>
  <si>
    <r>
      <rPr>
        <b/>
        <sz val="11"/>
        <color theme="1"/>
        <rFont val="Calibri"/>
        <family val="2"/>
        <charset val="204"/>
        <scheme val="minor"/>
      </rPr>
      <t>T-mobile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(Neomezeně XL)</t>
    </r>
  </si>
  <si>
    <r>
      <rPr>
        <b/>
        <sz val="11"/>
        <color theme="1"/>
        <rFont val="Calibri"/>
        <family val="2"/>
        <charset val="204"/>
        <scheme val="minor"/>
      </rPr>
      <t xml:space="preserve">O2 </t>
    </r>
    <r>
      <rPr>
        <sz val="11"/>
        <color theme="1"/>
        <rFont val="Calibri"/>
        <family val="2"/>
        <charset val="204"/>
        <scheme val="minor"/>
      </rPr>
      <t>(10 Mb/s NEO+ Stříbrný)</t>
    </r>
  </si>
  <si>
    <t>Rychlost dat (Mb/s) (0,5993)</t>
  </si>
  <si>
    <t>Recence (%) (0,1065)</t>
  </si>
  <si>
    <t>Cena tarifu (0,2943)</t>
  </si>
  <si>
    <t>Objem dat (GB) (0,0388)</t>
  </si>
  <si>
    <t>Volání (min) (0,5035)</t>
  </si>
  <si>
    <t>Sms (0,1635)</t>
  </si>
  <si>
    <t>Vodafone je nejlepší tarif pro dospěli</t>
  </si>
  <si>
    <t>O2 je nejlepší tarif pro studenti</t>
  </si>
  <si>
    <t>Objem dat (GB)</t>
  </si>
  <si>
    <t>Volání (min)</t>
  </si>
  <si>
    <t>Recenze (0,0578)</t>
  </si>
  <si>
    <t>Pořadí</t>
  </si>
  <si>
    <t>vaha</t>
  </si>
  <si>
    <t>Operator</t>
  </si>
  <si>
    <t>Vodafone (#jetovtobě Super+)</t>
  </si>
  <si>
    <t>T-mobile (Tarif pro flexery)</t>
  </si>
  <si>
    <t>O2 (YOU NEO s 20 Mb/s)</t>
  </si>
  <si>
    <t>STUDENTI</t>
  </si>
  <si>
    <t>Vodafone (Neomezený Super+)</t>
  </si>
  <si>
    <t>T-mobile (Neomezeně XL)</t>
  </si>
  <si>
    <t>O2 (10 Mb/s NEO+ Stříbrný)</t>
  </si>
  <si>
    <t>DOSPELI</t>
  </si>
  <si>
    <t>Vodafone (Start 250 Minut)</t>
  </si>
  <si>
    <t>T-mobile (Start 150 Plus)</t>
  </si>
  <si>
    <t>O2 (YOU 5 GB)</t>
  </si>
  <si>
    <t>SENIORY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</si>
</sst>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7" formatCode="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color rgb="FF00B0F0"/>
      <name val="Calibri"/>
      <family val="2"/>
      <scheme val="minor"/>
    </font>
    <font>
      <i/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9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3" xfId="0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3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/>
    <xf numFmtId="0" fontId="5" fillId="4" borderId="4" xfId="0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3" borderId="0" xfId="0" applyNumberFormat="1" applyFill="1"/>
    <xf numFmtId="164" fontId="0" fillId="3" borderId="0" xfId="0" applyNumberFormat="1" applyFill="1" applyAlignment="1">
      <alignment horizontal="center" vertical="center"/>
    </xf>
    <xf numFmtId="0" fontId="7" fillId="0" borderId="0" xfId="0" applyFont="1"/>
    <xf numFmtId="0" fontId="8" fillId="5" borderId="0" xfId="0" applyFont="1" applyFill="1"/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3" borderId="4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165" fontId="0" fillId="0" borderId="14" xfId="0" applyNumberFormat="1" applyBorder="1"/>
    <xf numFmtId="0" fontId="0" fillId="0" borderId="8" xfId="0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167" fontId="0" fillId="0" borderId="0" xfId="0" applyNumberFormat="1"/>
    <xf numFmtId="167" fontId="0" fillId="0" borderId="14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0" xfId="0" applyNumberFormat="1"/>
    <xf numFmtId="164" fontId="9" fillId="0" borderId="6" xfId="0" applyNumberFormat="1" applyFont="1" applyBorder="1"/>
    <xf numFmtId="0" fontId="1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9" fillId="0" borderId="0" xfId="0" applyNumberFormat="1" applyFont="1"/>
    <xf numFmtId="0" fontId="14" fillId="0" borderId="0" xfId="0" applyFont="1" applyAlignment="1">
      <alignment horizontal="left"/>
    </xf>
    <xf numFmtId="0" fontId="0" fillId="6" borderId="0" xfId="0" applyFill="1"/>
    <xf numFmtId="0" fontId="2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3" borderId="6" xfId="0" applyNumberFormat="1" applyFill="1" applyBorder="1" applyAlignment="1">
      <alignment horizontal="center"/>
    </xf>
    <xf numFmtId="164" fontId="0" fillId="0" borderId="14" xfId="0" applyNumberFormat="1" applyBorder="1"/>
    <xf numFmtId="164" fontId="0" fillId="3" borderId="8" xfId="0" applyNumberFormat="1" applyFill="1" applyBorder="1" applyAlignment="1">
      <alignment horizontal="center"/>
    </xf>
    <xf numFmtId="167" fontId="0" fillId="0" borderId="0" xfId="0" applyNumberFormat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164" fontId="15" fillId="0" borderId="0" xfId="0" applyNumberFormat="1" applyFont="1"/>
    <xf numFmtId="0" fontId="5" fillId="4" borderId="13" xfId="0" applyFont="1" applyFill="1" applyBorder="1" applyAlignment="1">
      <alignment horizontal="center" vertical="center"/>
    </xf>
    <xf numFmtId="164" fontId="9" fillId="0" borderId="14" xfId="0" applyNumberFormat="1" applyFont="1" applyBorder="1"/>
    <xf numFmtId="165" fontId="15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29883</xdr:colOff>
      <xdr:row>6</xdr:row>
      <xdr:rowOff>37353</xdr:rowOff>
    </xdr:from>
    <xdr:to>
      <xdr:col>29</xdr:col>
      <xdr:colOff>418742</xdr:colOff>
      <xdr:row>18</xdr:row>
      <xdr:rowOff>171497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087C0F7-65CF-4BC1-99B4-CC60B18CCB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3576"/>
        <a:stretch/>
      </xdr:blipFill>
      <xdr:spPr>
        <a:xfrm>
          <a:off x="15593733" y="9613153"/>
          <a:ext cx="5875260" cy="2343944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22</xdr:row>
      <xdr:rowOff>0</xdr:rowOff>
    </xdr:from>
    <xdr:to>
      <xdr:col>31</xdr:col>
      <xdr:colOff>113948</xdr:colOff>
      <xdr:row>57</xdr:row>
      <xdr:rowOff>17223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2812687-D623-4894-A052-989BAE047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63850" y="12738100"/>
          <a:ext cx="6819548" cy="6557723"/>
        </a:xfrm>
        <a:prstGeom prst="rect">
          <a:avLst/>
        </a:prstGeom>
      </xdr:spPr>
    </xdr:pic>
    <xdr:clientData/>
  </xdr:twoCellAnchor>
  <xdr:twoCellAnchor>
    <xdr:from>
      <xdr:col>26</xdr:col>
      <xdr:colOff>425291</xdr:colOff>
      <xdr:row>23</xdr:row>
      <xdr:rowOff>147812</xdr:rowOff>
    </xdr:from>
    <xdr:to>
      <xdr:col>27</xdr:col>
      <xdr:colOff>604584</xdr:colOff>
      <xdr:row>57</xdr:row>
      <xdr:rowOff>13341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01E742F5-7A1E-466B-B31E-A338E6A90807}"/>
            </a:ext>
          </a:extLst>
        </xdr:cNvPr>
        <xdr:cNvSpPr/>
      </xdr:nvSpPr>
      <xdr:spPr>
        <a:xfrm>
          <a:off x="30869005" y="4529312"/>
          <a:ext cx="787079" cy="6170172"/>
        </a:xfrm>
        <a:prstGeom prst="rect">
          <a:avLst/>
        </a:prstGeom>
        <a:noFill/>
        <a:ln w="762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19</xdr:col>
      <xdr:colOff>589295</xdr:colOff>
      <xdr:row>30</xdr:row>
      <xdr:rowOff>172503</xdr:rowOff>
    </xdr:from>
    <xdr:to>
      <xdr:col>22</xdr:col>
      <xdr:colOff>366981</xdr:colOff>
      <xdr:row>34</xdr:row>
      <xdr:rowOff>168232</xdr:rowOff>
    </xdr:to>
    <xdr:sp macro="" textlink="">
      <xdr:nvSpPr>
        <xdr:cNvPr id="5" name="Obdélník 4">
          <a:extLst>
            <a:ext uri="{FF2B5EF4-FFF2-40B4-BE49-F238E27FC236}">
              <a16:creationId xmlns:a16="http://schemas.microsoft.com/office/drawing/2014/main" id="{B4E5D7A8-92EB-4100-B855-03743351DF0A}"/>
            </a:ext>
          </a:extLst>
        </xdr:cNvPr>
        <xdr:cNvSpPr/>
      </xdr:nvSpPr>
      <xdr:spPr>
        <a:xfrm>
          <a:off x="26751295" y="5991412"/>
          <a:ext cx="1613413" cy="769275"/>
        </a:xfrm>
        <a:prstGeom prst="rect">
          <a:avLst/>
        </a:prstGeom>
        <a:noFill/>
        <a:ln w="762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264460</xdr:colOff>
      <xdr:row>8</xdr:row>
      <xdr:rowOff>46425</xdr:rowOff>
    </xdr:from>
    <xdr:to>
      <xdr:col>26</xdr:col>
      <xdr:colOff>470648</xdr:colOff>
      <xdr:row>19</xdr:row>
      <xdr:rowOff>9072</xdr:rowOff>
    </xdr:to>
    <xdr:sp macro="" textlink="">
      <xdr:nvSpPr>
        <xdr:cNvPr id="6" name="Obdélník 5">
          <a:extLst>
            <a:ext uri="{FF2B5EF4-FFF2-40B4-BE49-F238E27FC236}">
              <a16:creationId xmlns:a16="http://schemas.microsoft.com/office/drawing/2014/main" id="{6A3FA2BF-975B-4B17-A3EB-33CA860C7CBB}"/>
            </a:ext>
          </a:extLst>
        </xdr:cNvPr>
        <xdr:cNvSpPr/>
      </xdr:nvSpPr>
      <xdr:spPr>
        <a:xfrm>
          <a:off x="29492603" y="1688354"/>
          <a:ext cx="1421759" cy="1958361"/>
        </a:xfrm>
        <a:prstGeom prst="rect">
          <a:avLst/>
        </a:prstGeom>
        <a:noFill/>
        <a:ln w="762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20</xdr:col>
      <xdr:colOff>0</xdr:colOff>
      <xdr:row>60</xdr:row>
      <xdr:rowOff>74706</xdr:rowOff>
    </xdr:from>
    <xdr:to>
      <xdr:col>31</xdr:col>
      <xdr:colOff>190159</xdr:colOff>
      <xdr:row>86</xdr:row>
      <xdr:rowOff>44844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D54FAC7D-77B5-4B8B-AC4B-C5982FE40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749375" y="11679331"/>
          <a:ext cx="6825909" cy="4992411"/>
        </a:xfrm>
        <a:prstGeom prst="rect">
          <a:avLst/>
        </a:prstGeom>
      </xdr:spPr>
    </xdr:pic>
    <xdr:clientData/>
  </xdr:twoCellAnchor>
  <xdr:twoCellAnchor>
    <xdr:from>
      <xdr:col>25</xdr:col>
      <xdr:colOff>421341</xdr:colOff>
      <xdr:row>63</xdr:row>
      <xdr:rowOff>128121</xdr:rowOff>
    </xdr:from>
    <xdr:to>
      <xdr:col>28</xdr:col>
      <xdr:colOff>211043</xdr:colOff>
      <xdr:row>86</xdr:row>
      <xdr:rowOff>31750</xdr:rowOff>
    </xdr:to>
    <xdr:sp macro="" textlink="">
      <xdr:nvSpPr>
        <xdr:cNvPr id="8" name="Obdélník 7">
          <a:extLst>
            <a:ext uri="{FF2B5EF4-FFF2-40B4-BE49-F238E27FC236}">
              <a16:creationId xmlns:a16="http://schemas.microsoft.com/office/drawing/2014/main" id="{3EF06140-A02F-427A-985B-D450E71C6849}"/>
            </a:ext>
          </a:extLst>
        </xdr:cNvPr>
        <xdr:cNvSpPr/>
      </xdr:nvSpPr>
      <xdr:spPr>
        <a:xfrm>
          <a:off x="30186966" y="12304246"/>
          <a:ext cx="1599452" cy="4285129"/>
        </a:xfrm>
        <a:prstGeom prst="rect">
          <a:avLst/>
        </a:prstGeom>
        <a:noFill/>
        <a:ln w="762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32</xdr:col>
      <xdr:colOff>493870</xdr:colOff>
      <xdr:row>8</xdr:row>
      <xdr:rowOff>52294</xdr:rowOff>
    </xdr:from>
    <xdr:to>
      <xdr:col>41</xdr:col>
      <xdr:colOff>8495</xdr:colOff>
      <xdr:row>29</xdr:row>
      <xdr:rowOff>4602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F32C8F52-E423-455E-8573-6036FB564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626920" y="10002744"/>
          <a:ext cx="4977580" cy="3849797"/>
        </a:xfrm>
        <a:prstGeom prst="rect">
          <a:avLst/>
        </a:prstGeom>
      </xdr:spPr>
    </xdr:pic>
    <xdr:clientData/>
  </xdr:twoCellAnchor>
  <xdr:twoCellAnchor editAs="oneCell">
    <xdr:from>
      <xdr:col>32</xdr:col>
      <xdr:colOff>156882</xdr:colOff>
      <xdr:row>60</xdr:row>
      <xdr:rowOff>164354</xdr:rowOff>
    </xdr:from>
    <xdr:to>
      <xdr:col>52</xdr:col>
      <xdr:colOff>1383</xdr:colOff>
      <xdr:row>75</xdr:row>
      <xdr:rowOff>153062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171B2DC3-9766-4AFF-BDA5-C4EED260E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289932" y="20903454"/>
          <a:ext cx="12036501" cy="2832353"/>
        </a:xfrm>
        <a:prstGeom prst="rect">
          <a:avLst/>
        </a:prstGeom>
      </xdr:spPr>
    </xdr:pic>
    <xdr:clientData/>
  </xdr:twoCellAnchor>
  <xdr:twoCellAnchor editAs="oneCell">
    <xdr:from>
      <xdr:col>31</xdr:col>
      <xdr:colOff>596418</xdr:colOff>
      <xdr:row>32</xdr:row>
      <xdr:rowOff>16493</xdr:rowOff>
    </xdr:from>
    <xdr:to>
      <xdr:col>41</xdr:col>
      <xdr:colOff>75497</xdr:colOff>
      <xdr:row>42</xdr:row>
      <xdr:rowOff>168376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8A67C91E-C513-45E0-9205-5B47463A0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119868" y="14627843"/>
          <a:ext cx="5575079" cy="2018783"/>
        </a:xfrm>
        <a:prstGeom prst="rect">
          <a:avLst/>
        </a:prstGeom>
      </xdr:spPr>
    </xdr:pic>
    <xdr:clientData/>
  </xdr:twoCellAnchor>
  <xdr:twoCellAnchor editAs="oneCell">
    <xdr:from>
      <xdr:col>41</xdr:col>
      <xdr:colOff>29186</xdr:colOff>
      <xdr:row>32</xdr:row>
      <xdr:rowOff>41233</xdr:rowOff>
    </xdr:from>
    <xdr:to>
      <xdr:col>45</xdr:col>
      <xdr:colOff>518364</xdr:colOff>
      <xdr:row>51</xdr:row>
      <xdr:rowOff>121044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5529CE76-D0D9-44D7-BB90-C75E5DBBE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648636" y="14652583"/>
          <a:ext cx="2927578" cy="3616761"/>
        </a:xfrm>
        <a:prstGeom prst="rect">
          <a:avLst/>
        </a:prstGeom>
      </xdr:spPr>
    </xdr:pic>
    <xdr:clientData/>
  </xdr:twoCellAnchor>
  <xdr:twoCellAnchor editAs="oneCell">
    <xdr:from>
      <xdr:col>53</xdr:col>
      <xdr:colOff>113331</xdr:colOff>
      <xdr:row>61</xdr:row>
      <xdr:rowOff>29196</xdr:rowOff>
    </xdr:from>
    <xdr:to>
      <xdr:col>68</xdr:col>
      <xdr:colOff>283966</xdr:colOff>
      <xdr:row>74</xdr:row>
      <xdr:rowOff>117667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1E7BE892-5A6C-4115-945A-0D7CC3605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047981" y="20952446"/>
          <a:ext cx="9314636" cy="2563817"/>
        </a:xfrm>
        <a:prstGeom prst="rect">
          <a:avLst/>
        </a:prstGeom>
      </xdr:spPr>
    </xdr:pic>
    <xdr:clientData/>
  </xdr:twoCellAnchor>
  <xdr:twoCellAnchor editAs="oneCell">
    <xdr:from>
      <xdr:col>42</xdr:col>
      <xdr:colOff>58391</xdr:colOff>
      <xdr:row>7</xdr:row>
      <xdr:rowOff>160575</xdr:rowOff>
    </xdr:from>
    <xdr:to>
      <xdr:col>52</xdr:col>
      <xdr:colOff>119470</xdr:colOff>
      <xdr:row>30</xdr:row>
      <xdr:rowOff>146700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E24046AA-DA2C-439C-8BF6-E025B914F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9287441" y="9926875"/>
          <a:ext cx="6157079" cy="4272375"/>
        </a:xfrm>
        <a:prstGeom prst="rect">
          <a:avLst/>
        </a:prstGeom>
      </xdr:spPr>
    </xdr:pic>
    <xdr:clientData/>
  </xdr:twoCellAnchor>
  <xdr:twoCellAnchor editAs="oneCell">
    <xdr:from>
      <xdr:col>46</xdr:col>
      <xdr:colOff>562011</xdr:colOff>
      <xdr:row>32</xdr:row>
      <xdr:rowOff>160574</xdr:rowOff>
    </xdr:from>
    <xdr:to>
      <xdr:col>56</xdr:col>
      <xdr:colOff>203933</xdr:colOff>
      <xdr:row>56</xdr:row>
      <xdr:rowOff>74466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249093D5-AB2A-4569-B6CA-B7F1BEC49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229461" y="14771924"/>
          <a:ext cx="5737922" cy="437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1CD12-5168-47C9-A724-BCC7D70A4F55}">
  <dimension ref="A3:N65"/>
  <sheetViews>
    <sheetView topLeftCell="B39" workbookViewId="0">
      <selection activeCell="G19" sqref="G19"/>
    </sheetView>
  </sheetViews>
  <sheetFormatPr defaultColWidth="8.90625" defaultRowHeight="14.5" x14ac:dyDescent="0.35"/>
  <cols>
    <col min="1" max="1" width="10.1796875" style="2" bestFit="1" customWidth="1"/>
    <col min="2" max="2" width="14.90625" style="2" bestFit="1" customWidth="1"/>
    <col min="3" max="3" width="57.6328125" style="2" bestFit="1" customWidth="1"/>
    <col min="4" max="4" width="8.90625" style="2"/>
    <col min="5" max="5" width="21.54296875" style="2" bestFit="1" customWidth="1"/>
    <col min="6" max="6" width="8.90625" style="2"/>
    <col min="7" max="7" width="27.81640625" style="2" bestFit="1" customWidth="1"/>
    <col min="8" max="9" width="8.90625" style="2"/>
    <col min="10" max="10" width="9.81640625" style="2" bestFit="1" customWidth="1"/>
    <col min="11" max="11" width="14.90625" style="2" bestFit="1" customWidth="1"/>
    <col min="12" max="16384" width="8.90625" style="2"/>
  </cols>
  <sheetData>
    <row r="3" spans="1:14" x14ac:dyDescent="0.35">
      <c r="C3" s="2" t="s">
        <v>7</v>
      </c>
    </row>
    <row r="4" spans="1:14" ht="15" thickBot="1" x14ac:dyDescent="0.4"/>
    <row r="5" spans="1:14" ht="15" thickBot="1" x14ac:dyDescent="0.4">
      <c r="A5" s="16" t="s">
        <v>10</v>
      </c>
      <c r="B5" s="17" t="s">
        <v>1</v>
      </c>
      <c r="D5" s="12" t="s">
        <v>41</v>
      </c>
      <c r="E5" s="20" t="s">
        <v>6</v>
      </c>
    </row>
    <row r="6" spans="1:14" x14ac:dyDescent="0.35">
      <c r="B6" s="18" t="s">
        <v>8</v>
      </c>
      <c r="E6" s="21" t="s">
        <v>4</v>
      </c>
    </row>
    <row r="7" spans="1:14" x14ac:dyDescent="0.35">
      <c r="B7" s="18" t="s">
        <v>9</v>
      </c>
      <c r="E7" s="21" t="s">
        <v>5</v>
      </c>
      <c r="G7" s="2" t="s">
        <v>37</v>
      </c>
    </row>
    <row r="8" spans="1:14" ht="15" thickBot="1" x14ac:dyDescent="0.4">
      <c r="B8" s="19" t="s">
        <v>3</v>
      </c>
      <c r="E8" s="22" t="s">
        <v>29</v>
      </c>
    </row>
    <row r="10" spans="1:14" ht="15" thickBot="1" x14ac:dyDescent="0.4">
      <c r="G10" s="3" t="s">
        <v>20</v>
      </c>
      <c r="H10" s="3" t="s">
        <v>1</v>
      </c>
      <c r="I10" s="3" t="s">
        <v>8</v>
      </c>
      <c r="J10" s="3" t="s">
        <v>9</v>
      </c>
      <c r="K10" s="3" t="s">
        <v>3</v>
      </c>
      <c r="L10" s="3" t="s">
        <v>35</v>
      </c>
      <c r="M10" s="3" t="s">
        <v>36</v>
      </c>
    </row>
    <row r="11" spans="1:14" ht="15" thickBot="1" x14ac:dyDescent="0.4">
      <c r="A11" s="12" t="s">
        <v>11</v>
      </c>
      <c r="C11" s="5" t="s">
        <v>14</v>
      </c>
      <c r="D11" s="6">
        <v>9</v>
      </c>
      <c r="G11" s="3" t="s">
        <v>1</v>
      </c>
      <c r="H11" s="3">
        <v>1</v>
      </c>
      <c r="I11" s="3">
        <f>1/7</f>
        <v>0.14285714285714285</v>
      </c>
      <c r="J11" s="3">
        <f>1/3</f>
        <v>0.33333333333333331</v>
      </c>
      <c r="K11" s="3">
        <v>3</v>
      </c>
      <c r="L11" s="3">
        <f>GEOMEAN(H11:K11)</f>
        <v>0.61478815295126432</v>
      </c>
      <c r="M11" s="3">
        <f>L11/SUM($L$11:$L$14)</f>
        <v>9.5507026371430395E-2</v>
      </c>
      <c r="N11" s="2">
        <v>9.5225608246144386E-2</v>
      </c>
    </row>
    <row r="12" spans="1:14" x14ac:dyDescent="0.35">
      <c r="C12" s="7" t="s">
        <v>15</v>
      </c>
      <c r="D12" s="8">
        <v>7</v>
      </c>
      <c r="G12" s="3" t="s">
        <v>8</v>
      </c>
      <c r="H12" s="3">
        <v>7</v>
      </c>
      <c r="I12" s="3">
        <v>1</v>
      </c>
      <c r="J12" s="3">
        <v>5</v>
      </c>
      <c r="K12" s="3">
        <v>9</v>
      </c>
      <c r="L12" s="3">
        <f t="shared" ref="L12:L14" si="0">GEOMEAN(H12:K12)</f>
        <v>4.2128659306105209</v>
      </c>
      <c r="M12" s="3">
        <f>L12/SUM($L$11:$L$14)</f>
        <v>0.65446657617362314</v>
      </c>
      <c r="N12" s="2">
        <v>0.65253814468615479</v>
      </c>
    </row>
    <row r="13" spans="1:14" x14ac:dyDescent="0.35">
      <c r="C13" s="7" t="s">
        <v>16</v>
      </c>
      <c r="D13" s="8">
        <v>5</v>
      </c>
      <c r="G13" s="3" t="s">
        <v>9</v>
      </c>
      <c r="H13" s="3">
        <v>3</v>
      </c>
      <c r="I13" s="3">
        <v>0.2</v>
      </c>
      <c r="J13" s="3">
        <v>1</v>
      </c>
      <c r="K13" s="3">
        <v>5</v>
      </c>
      <c r="L13" s="3">
        <f t="shared" si="0"/>
        <v>1.3160740129524926</v>
      </c>
      <c r="M13" s="3">
        <f t="shared" ref="M13:M14" si="1">L13/SUM($L$11:$L$14)</f>
        <v>0.20445142746882439</v>
      </c>
      <c r="N13" s="2">
        <v>0.20384899705489273</v>
      </c>
    </row>
    <row r="14" spans="1:14" x14ac:dyDescent="0.35">
      <c r="C14" s="7" t="s">
        <v>17</v>
      </c>
      <c r="D14" s="8">
        <v>3</v>
      </c>
      <c r="G14" s="3" t="s">
        <v>3</v>
      </c>
      <c r="H14" s="3">
        <f>1/3</f>
        <v>0.33333333333333331</v>
      </c>
      <c r="I14" s="3">
        <f>1/9</f>
        <v>0.1111111111111111</v>
      </c>
      <c r="J14" s="3">
        <v>0.2</v>
      </c>
      <c r="K14" s="3">
        <v>1</v>
      </c>
      <c r="L14" s="3">
        <f t="shared" si="0"/>
        <v>0.29337057893113117</v>
      </c>
      <c r="M14" s="3">
        <f t="shared" si="1"/>
        <v>4.5574969986122156E-2</v>
      </c>
      <c r="N14" s="2">
        <v>4.8387250012808095E-2</v>
      </c>
    </row>
    <row r="15" spans="1:14" x14ac:dyDescent="0.35">
      <c r="C15" s="9" t="s">
        <v>18</v>
      </c>
      <c r="D15" s="8">
        <v>5</v>
      </c>
      <c r="M15" s="2">
        <f>SUM(M11:M14)</f>
        <v>1</v>
      </c>
    </row>
    <row r="16" spans="1:14" ht="15" thickBot="1" x14ac:dyDescent="0.4">
      <c r="C16" s="10" t="s">
        <v>19</v>
      </c>
      <c r="D16" s="11">
        <v>3</v>
      </c>
    </row>
    <row r="22" spans="1:14" ht="15" thickBot="1" x14ac:dyDescent="0.4"/>
    <row r="23" spans="1:14" ht="15" thickBot="1" x14ac:dyDescent="0.4">
      <c r="A23" s="12" t="s">
        <v>12</v>
      </c>
      <c r="C23" s="13" t="s">
        <v>21</v>
      </c>
      <c r="D23" s="6">
        <v>3</v>
      </c>
      <c r="G23" s="3" t="s">
        <v>25</v>
      </c>
      <c r="H23" s="3" t="s">
        <v>1</v>
      </c>
      <c r="I23" s="3" t="s">
        <v>8</v>
      </c>
      <c r="J23" s="3" t="s">
        <v>9</v>
      </c>
      <c r="K23" s="3" t="s">
        <v>3</v>
      </c>
      <c r="L23" s="3" t="s">
        <v>35</v>
      </c>
      <c r="M23" s="3" t="s">
        <v>36</v>
      </c>
    </row>
    <row r="24" spans="1:14" x14ac:dyDescent="0.35">
      <c r="C24" s="14" t="s">
        <v>22</v>
      </c>
      <c r="D24" s="8">
        <v>5</v>
      </c>
      <c r="G24" s="3" t="s">
        <v>1</v>
      </c>
      <c r="H24" s="3">
        <v>1</v>
      </c>
      <c r="I24" s="3">
        <v>9</v>
      </c>
      <c r="J24" s="3">
        <v>3</v>
      </c>
      <c r="K24" s="3">
        <v>5</v>
      </c>
      <c r="L24" s="3">
        <f>GEOMEAN(H24:K24)</f>
        <v>3.4086580994024978</v>
      </c>
      <c r="M24" s="3">
        <f>L24/SUM($L$24:$L$27)</f>
        <v>0.56505476632870388</v>
      </c>
      <c r="N24" s="2">
        <v>0.56505476632870388</v>
      </c>
    </row>
    <row r="25" spans="1:14" x14ac:dyDescent="0.35">
      <c r="C25" s="14" t="s">
        <v>23</v>
      </c>
      <c r="D25" s="8">
        <v>9</v>
      </c>
      <c r="G25" s="3" t="s">
        <v>8</v>
      </c>
      <c r="H25" s="3">
        <f>1/9</f>
        <v>0.1111111111111111</v>
      </c>
      <c r="I25" s="3">
        <v>1</v>
      </c>
      <c r="J25" s="3">
        <f>1/7</f>
        <v>0.14285714285714285</v>
      </c>
      <c r="K25" s="3">
        <v>0.2</v>
      </c>
      <c r="L25" s="3">
        <f t="shared" ref="L25:L27" si="2">GEOMEAN(H25:K25)</f>
        <v>0.23736810439041953</v>
      </c>
      <c r="M25" s="3">
        <f t="shared" ref="M25:M26" si="3">L25/SUM($L$24:$L$27)</f>
        <v>3.9348616038589135E-2</v>
      </c>
      <c r="N25" s="2">
        <v>3.9348616038589135E-2</v>
      </c>
    </row>
    <row r="26" spans="1:14" x14ac:dyDescent="0.35">
      <c r="C26" s="14" t="s">
        <v>24</v>
      </c>
      <c r="D26" s="8">
        <v>3</v>
      </c>
      <c r="G26" s="3" t="s">
        <v>9</v>
      </c>
      <c r="H26" s="3">
        <f>1/3</f>
        <v>0.33333333333333331</v>
      </c>
      <c r="I26" s="3">
        <v>7</v>
      </c>
      <c r="J26" s="3">
        <v>1</v>
      </c>
      <c r="K26" s="3">
        <v>3</v>
      </c>
      <c r="L26" s="3">
        <f t="shared" si="2"/>
        <v>1.6265765616977856</v>
      </c>
      <c r="M26" s="3">
        <f t="shared" si="3"/>
        <v>0.2696383187116943</v>
      </c>
      <c r="N26" s="2">
        <v>0.2696383187116943</v>
      </c>
    </row>
    <row r="27" spans="1:14" x14ac:dyDescent="0.35">
      <c r="C27" s="14" t="s">
        <v>27</v>
      </c>
      <c r="D27" s="8">
        <v>7</v>
      </c>
      <c r="G27" s="3" t="s">
        <v>3</v>
      </c>
      <c r="H27" s="3">
        <v>0.2</v>
      </c>
      <c r="I27" s="3">
        <v>5</v>
      </c>
      <c r="J27" s="3">
        <f>1/3</f>
        <v>0.33333333333333331</v>
      </c>
      <c r="K27" s="3">
        <v>1</v>
      </c>
      <c r="L27" s="3">
        <f t="shared" si="2"/>
        <v>0.75983568565159254</v>
      </c>
      <c r="M27" s="3">
        <f>L27/SUM($L$24:$L$27)</f>
        <v>0.12595829892101279</v>
      </c>
      <c r="N27" s="2">
        <v>0.12595829892101279</v>
      </c>
    </row>
    <row r="28" spans="1:14" ht="15" thickBot="1" x14ac:dyDescent="0.4">
      <c r="C28" s="15" t="s">
        <v>28</v>
      </c>
      <c r="D28" s="11">
        <v>5</v>
      </c>
      <c r="M28" s="2">
        <f>SUM(M24:M27)</f>
        <v>1</v>
      </c>
    </row>
    <row r="32" spans="1:14" ht="15" thickBot="1" x14ac:dyDescent="0.4"/>
    <row r="33" spans="1:14" ht="15" thickBot="1" x14ac:dyDescent="0.4">
      <c r="A33" s="12" t="s">
        <v>13</v>
      </c>
      <c r="C33" s="13" t="s">
        <v>26</v>
      </c>
      <c r="D33" s="6">
        <v>9</v>
      </c>
      <c r="G33" s="3" t="s">
        <v>40</v>
      </c>
      <c r="H33" s="3" t="s">
        <v>1</v>
      </c>
      <c r="I33" s="3" t="s">
        <v>8</v>
      </c>
      <c r="J33" s="3" t="s">
        <v>9</v>
      </c>
      <c r="K33" s="3" t="s">
        <v>3</v>
      </c>
      <c r="L33" s="3" t="s">
        <v>35</v>
      </c>
      <c r="M33" s="2" t="s">
        <v>36</v>
      </c>
    </row>
    <row r="34" spans="1:14" x14ac:dyDescent="0.35">
      <c r="C34" s="14" t="s">
        <v>30</v>
      </c>
      <c r="D34" s="8">
        <v>5</v>
      </c>
      <c r="G34" s="3" t="s">
        <v>1</v>
      </c>
      <c r="H34" s="3">
        <v>1</v>
      </c>
      <c r="I34" s="3">
        <v>0.2</v>
      </c>
      <c r="J34" s="3">
        <f>1/7</f>
        <v>0.14285714285714285</v>
      </c>
      <c r="K34" s="3">
        <f>1/9</f>
        <v>0.1111111111111111</v>
      </c>
      <c r="L34" s="3">
        <f>GEOMEAN(H34:K34)</f>
        <v>0.23736810439041953</v>
      </c>
      <c r="M34" s="2">
        <f>L34/SUM($L$34:$L$37)</f>
        <v>3.9348616038589135E-2</v>
      </c>
      <c r="N34" s="2">
        <v>3.9348616038589135E-2</v>
      </c>
    </row>
    <row r="35" spans="1:14" x14ac:dyDescent="0.35">
      <c r="C35" s="14" t="s">
        <v>31</v>
      </c>
      <c r="D35" s="8">
        <v>3</v>
      </c>
      <c r="G35" s="3" t="s">
        <v>8</v>
      </c>
      <c r="H35" s="3">
        <v>5</v>
      </c>
      <c r="I35" s="3">
        <v>1</v>
      </c>
      <c r="J35" s="3">
        <f>1/3</f>
        <v>0.33333333333333331</v>
      </c>
      <c r="K35" s="3">
        <v>0.2</v>
      </c>
      <c r="L35" s="3">
        <f t="shared" ref="L35:L37" si="4">GEOMEAN(H35:K35)</f>
        <v>0.75983568565159254</v>
      </c>
      <c r="M35" s="2">
        <f t="shared" ref="M35:M36" si="5">L35/SUM($L$34:$L$37)</f>
        <v>0.12595829892101276</v>
      </c>
      <c r="N35" s="2">
        <v>0.12595829892101276</v>
      </c>
    </row>
    <row r="36" spans="1:14" x14ac:dyDescent="0.35">
      <c r="C36" s="14" t="s">
        <v>32</v>
      </c>
      <c r="D36" s="8">
        <v>3</v>
      </c>
      <c r="G36" s="3" t="s">
        <v>9</v>
      </c>
      <c r="H36" s="3">
        <v>7</v>
      </c>
      <c r="I36" s="3">
        <v>3</v>
      </c>
      <c r="J36" s="3">
        <v>1</v>
      </c>
      <c r="K36" s="3">
        <f>1/3</f>
        <v>0.33333333333333331</v>
      </c>
      <c r="L36" s="3">
        <f t="shared" si="4"/>
        <v>1.6265765616977856</v>
      </c>
      <c r="M36" s="2">
        <f t="shared" si="5"/>
        <v>0.26963831871169425</v>
      </c>
      <c r="N36" s="2">
        <v>0.26963831871169425</v>
      </c>
    </row>
    <row r="37" spans="1:14" x14ac:dyDescent="0.35">
      <c r="C37" s="14" t="s">
        <v>34</v>
      </c>
      <c r="D37" s="8">
        <v>7</v>
      </c>
      <c r="G37" s="3" t="s">
        <v>3</v>
      </c>
      <c r="H37" s="3">
        <v>9</v>
      </c>
      <c r="I37" s="3">
        <v>5</v>
      </c>
      <c r="J37" s="3">
        <v>3</v>
      </c>
      <c r="K37" s="3">
        <v>1</v>
      </c>
      <c r="L37" s="3">
        <f t="shared" si="4"/>
        <v>3.4086580994024978</v>
      </c>
      <c r="M37" s="2">
        <f>L37/SUM($L$34:$L$37)</f>
        <v>0.56505476632870377</v>
      </c>
      <c r="N37" s="2">
        <v>0.56505476632870377</v>
      </c>
    </row>
    <row r="38" spans="1:14" ht="15" thickBot="1" x14ac:dyDescent="0.4">
      <c r="C38" s="15" t="s">
        <v>33</v>
      </c>
      <c r="D38" s="11">
        <v>5</v>
      </c>
      <c r="M38" s="2">
        <f>SUM(M34:M37)</f>
        <v>0.99999999999999989</v>
      </c>
    </row>
    <row r="43" spans="1:14" x14ac:dyDescent="0.35">
      <c r="B43" s="1"/>
      <c r="C43" s="1"/>
      <c r="D43" s="1"/>
      <c r="E43" s="1"/>
      <c r="F43" s="1"/>
      <c r="G43" s="1"/>
      <c r="H43" s="1"/>
      <c r="I43" s="1"/>
    </row>
    <row r="44" spans="1:14" x14ac:dyDescent="0.35">
      <c r="B44" s="1"/>
      <c r="C44" s="4" t="s">
        <v>38</v>
      </c>
      <c r="D44" s="4" t="s">
        <v>1</v>
      </c>
      <c r="E44" s="4" t="s">
        <v>2</v>
      </c>
      <c r="F44" s="4" t="s">
        <v>0</v>
      </c>
      <c r="G44" s="4" t="s">
        <v>3</v>
      </c>
      <c r="H44" s="1"/>
      <c r="I44" s="1"/>
    </row>
    <row r="45" spans="1:14" x14ac:dyDescent="0.35">
      <c r="B45" s="1"/>
      <c r="C45" s="4" t="s">
        <v>6</v>
      </c>
      <c r="D45" s="4">
        <v>5</v>
      </c>
      <c r="E45" s="4">
        <v>750</v>
      </c>
      <c r="F45" s="4">
        <v>10</v>
      </c>
      <c r="G45" s="4">
        <v>1.08</v>
      </c>
      <c r="H45" s="1"/>
      <c r="I45" s="1"/>
    </row>
    <row r="46" spans="1:14" x14ac:dyDescent="0.35">
      <c r="B46" s="1"/>
      <c r="C46" s="4" t="s">
        <v>4</v>
      </c>
      <c r="D46" s="4">
        <v>8</v>
      </c>
      <c r="E46" s="4">
        <v>600</v>
      </c>
      <c r="F46" s="4">
        <v>6</v>
      </c>
      <c r="G46" s="4">
        <v>1.05</v>
      </c>
      <c r="H46" s="1"/>
      <c r="I46" s="1"/>
    </row>
    <row r="47" spans="1:14" x14ac:dyDescent="0.35">
      <c r="B47" s="1"/>
      <c r="C47" s="4" t="s">
        <v>5</v>
      </c>
      <c r="D47" s="4">
        <v>3</v>
      </c>
      <c r="E47" s="4">
        <v>120</v>
      </c>
      <c r="F47" s="4">
        <v>4</v>
      </c>
      <c r="G47" s="4">
        <v>1.1499999999999999</v>
      </c>
      <c r="H47" s="1"/>
      <c r="I47" s="1"/>
    </row>
    <row r="48" spans="1:14" x14ac:dyDescent="0.35">
      <c r="B48" s="1"/>
      <c r="C48" s="4" t="s">
        <v>29</v>
      </c>
      <c r="D48" s="4">
        <v>10</v>
      </c>
      <c r="E48" s="4">
        <v>1000</v>
      </c>
      <c r="F48" s="4">
        <v>8</v>
      </c>
      <c r="G48" s="4">
        <v>1.03</v>
      </c>
      <c r="H48" s="1"/>
      <c r="I48" s="1"/>
    </row>
    <row r="49" spans="2:9" x14ac:dyDescent="0.35">
      <c r="B49" s="1"/>
      <c r="C49" s="1"/>
      <c r="D49" s="2">
        <v>9.5225608246144386E-2</v>
      </c>
      <c r="E49" s="2">
        <v>0.65253814468615479</v>
      </c>
      <c r="F49" s="2">
        <v>0.20384899705489273</v>
      </c>
      <c r="G49" s="2">
        <v>4.8387250012808095E-2</v>
      </c>
      <c r="H49" s="1"/>
      <c r="I49" s="1"/>
    </row>
    <row r="50" spans="2:9" x14ac:dyDescent="0.35">
      <c r="B50" s="1"/>
      <c r="C50" s="1"/>
      <c r="D50" s="1"/>
      <c r="E50" s="1"/>
      <c r="F50" s="1"/>
      <c r="G50" s="1"/>
      <c r="H50" s="1"/>
      <c r="I50" s="1"/>
    </row>
    <row r="51" spans="2:9" x14ac:dyDescent="0.35">
      <c r="B51" s="1"/>
      <c r="C51" s="4" t="s">
        <v>39</v>
      </c>
      <c r="D51" s="4" t="s">
        <v>1</v>
      </c>
      <c r="E51" s="4" t="s">
        <v>2</v>
      </c>
      <c r="F51" s="4" t="s">
        <v>0</v>
      </c>
      <c r="G51" s="4" t="s">
        <v>3</v>
      </c>
      <c r="H51" s="1"/>
      <c r="I51" s="1"/>
    </row>
    <row r="52" spans="2:9" x14ac:dyDescent="0.35">
      <c r="B52" s="1"/>
      <c r="C52" s="4" t="s">
        <v>6</v>
      </c>
      <c r="D52" s="4">
        <v>5</v>
      </c>
      <c r="E52" s="4">
        <v>750</v>
      </c>
      <c r="F52" s="4">
        <v>10</v>
      </c>
      <c r="G52" s="4">
        <v>1.08</v>
      </c>
      <c r="H52" s="1"/>
      <c r="I52" s="1"/>
    </row>
    <row r="53" spans="2:9" x14ac:dyDescent="0.35">
      <c r="B53" s="1"/>
      <c r="C53" s="4" t="s">
        <v>4</v>
      </c>
      <c r="D53" s="4">
        <v>8</v>
      </c>
      <c r="E53" s="4">
        <v>600</v>
      </c>
      <c r="F53" s="4">
        <v>6</v>
      </c>
      <c r="G53" s="4">
        <v>1.05</v>
      </c>
      <c r="H53" s="1"/>
      <c r="I53" s="1"/>
    </row>
    <row r="54" spans="2:9" x14ac:dyDescent="0.35">
      <c r="B54" s="1"/>
      <c r="C54" s="4" t="s">
        <v>5</v>
      </c>
      <c r="D54" s="4">
        <v>3</v>
      </c>
      <c r="E54" s="4">
        <v>120</v>
      </c>
      <c r="F54" s="4">
        <v>4</v>
      </c>
      <c r="G54" s="4">
        <v>1.1499999999999999</v>
      </c>
      <c r="H54" s="1"/>
      <c r="I54" s="1"/>
    </row>
    <row r="55" spans="2:9" x14ac:dyDescent="0.35">
      <c r="B55" s="1"/>
      <c r="C55" s="4" t="s">
        <v>29</v>
      </c>
      <c r="D55" s="4">
        <v>10</v>
      </c>
      <c r="E55" s="4">
        <v>1000</v>
      </c>
      <c r="F55" s="4">
        <v>8</v>
      </c>
      <c r="G55" s="4">
        <v>1.03</v>
      </c>
      <c r="H55" s="1"/>
      <c r="I55" s="1"/>
    </row>
    <row r="56" spans="2:9" x14ac:dyDescent="0.35">
      <c r="B56" s="1"/>
      <c r="C56" s="1"/>
      <c r="D56" s="2">
        <v>0.56505476632870388</v>
      </c>
      <c r="E56" s="2">
        <v>3.9348616038589135E-2</v>
      </c>
      <c r="F56" s="2">
        <v>0.2696383187116943</v>
      </c>
      <c r="G56" s="2">
        <v>0.12595829892101279</v>
      </c>
      <c r="H56" s="1"/>
      <c r="I56" s="1"/>
    </row>
    <row r="57" spans="2:9" x14ac:dyDescent="0.35">
      <c r="B57" s="1"/>
      <c r="C57" s="1"/>
      <c r="D57" s="1"/>
      <c r="E57" s="1"/>
      <c r="F57" s="1"/>
      <c r="G57" s="1"/>
      <c r="H57" s="1"/>
      <c r="I57" s="1"/>
    </row>
    <row r="58" spans="2:9" x14ac:dyDescent="0.35">
      <c r="B58" s="1"/>
      <c r="C58" s="1"/>
      <c r="D58" s="1"/>
      <c r="E58" s="1"/>
      <c r="F58" s="1"/>
      <c r="G58" s="1"/>
      <c r="H58" s="1"/>
      <c r="I58" s="1"/>
    </row>
    <row r="59" spans="2:9" x14ac:dyDescent="0.35">
      <c r="B59" s="1"/>
      <c r="C59" s="4" t="s">
        <v>40</v>
      </c>
      <c r="D59" s="4" t="s">
        <v>1</v>
      </c>
      <c r="E59" s="4" t="s">
        <v>2</v>
      </c>
      <c r="F59" s="4" t="s">
        <v>0</v>
      </c>
      <c r="G59" s="4" t="s">
        <v>3</v>
      </c>
      <c r="H59" s="1"/>
      <c r="I59" s="1"/>
    </row>
    <row r="60" spans="2:9" x14ac:dyDescent="0.35">
      <c r="B60" s="1"/>
      <c r="C60" s="4" t="s">
        <v>6</v>
      </c>
      <c r="D60" s="4">
        <v>5</v>
      </c>
      <c r="E60" s="4">
        <v>750</v>
      </c>
      <c r="F60" s="4">
        <v>10</v>
      </c>
      <c r="G60" s="4">
        <v>1.08</v>
      </c>
      <c r="H60" s="1"/>
      <c r="I60" s="1"/>
    </row>
    <row r="61" spans="2:9" x14ac:dyDescent="0.35">
      <c r="B61" s="1"/>
      <c r="C61" s="4" t="s">
        <v>4</v>
      </c>
      <c r="D61" s="4">
        <v>8</v>
      </c>
      <c r="E61" s="4">
        <v>600</v>
      </c>
      <c r="F61" s="4">
        <v>6</v>
      </c>
      <c r="G61" s="4">
        <v>1.05</v>
      </c>
      <c r="H61" s="1"/>
      <c r="I61" s="1"/>
    </row>
    <row r="62" spans="2:9" x14ac:dyDescent="0.35">
      <c r="B62" s="1"/>
      <c r="C62" s="4" t="s">
        <v>5</v>
      </c>
      <c r="D62" s="4">
        <v>3</v>
      </c>
      <c r="E62" s="4">
        <v>120</v>
      </c>
      <c r="F62" s="4">
        <v>4</v>
      </c>
      <c r="G62" s="4">
        <v>1.1499999999999999</v>
      </c>
      <c r="H62" s="1"/>
      <c r="I62" s="1"/>
    </row>
    <row r="63" spans="2:9" x14ac:dyDescent="0.35">
      <c r="B63" s="1"/>
      <c r="C63" s="4" t="s">
        <v>29</v>
      </c>
      <c r="D63" s="4">
        <v>10</v>
      </c>
      <c r="E63" s="4">
        <v>1000</v>
      </c>
      <c r="F63" s="4">
        <v>8</v>
      </c>
      <c r="G63" s="4">
        <v>1.03</v>
      </c>
      <c r="H63" s="1"/>
      <c r="I63" s="1"/>
    </row>
    <row r="64" spans="2:9" x14ac:dyDescent="0.35">
      <c r="B64" s="1"/>
      <c r="C64" s="1"/>
      <c r="D64" s="2">
        <v>3.9348616038589135E-2</v>
      </c>
      <c r="E64" s="2">
        <v>0.12595829892101276</v>
      </c>
      <c r="F64" s="2">
        <v>0.26963831871169425</v>
      </c>
      <c r="G64" s="2">
        <v>0.56505476632870377</v>
      </c>
      <c r="H64" s="1"/>
      <c r="I64" s="1"/>
    </row>
    <row r="65" spans="2:9" x14ac:dyDescent="0.35">
      <c r="B65" s="1"/>
      <c r="C65" s="1"/>
      <c r="D65" s="1"/>
      <c r="E65" s="1"/>
      <c r="F65" s="1"/>
      <c r="G65" s="1"/>
      <c r="H65" s="1"/>
      <c r="I65" s="1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4E8B7-940B-46AC-A512-F1AFABEE6E27}">
  <dimension ref="A2:BO211"/>
  <sheetViews>
    <sheetView tabSelected="1" topLeftCell="A155" zoomScale="55" zoomScaleNormal="55" workbookViewId="0">
      <selection activeCell="H214" sqref="H214"/>
    </sheetView>
  </sheetViews>
  <sheetFormatPr defaultRowHeight="14.5" x14ac:dyDescent="0.35"/>
  <cols>
    <col min="1" max="1" width="37.08984375" bestFit="1" customWidth="1"/>
    <col min="2" max="2" width="27.1796875" bestFit="1" customWidth="1"/>
    <col min="3" max="3" width="10.1796875" bestFit="1" customWidth="1"/>
    <col min="4" max="4" width="13.453125" bestFit="1" customWidth="1"/>
    <col min="5" max="5" width="31.81640625" bestFit="1" customWidth="1"/>
    <col min="6" max="6" width="30.1796875" bestFit="1" customWidth="1"/>
    <col min="7" max="7" width="23.26953125" bestFit="1" customWidth="1"/>
    <col min="8" max="8" width="58.81640625" bestFit="1" customWidth="1"/>
    <col min="9" max="9" width="12.26953125" bestFit="1" customWidth="1"/>
    <col min="10" max="10" width="10.36328125" bestFit="1" customWidth="1"/>
    <col min="11" max="11" width="17.08984375" bestFit="1" customWidth="1"/>
    <col min="12" max="12" width="12.81640625" customWidth="1"/>
    <col min="13" max="13" width="17.08984375" bestFit="1" customWidth="1"/>
    <col min="14" max="14" width="12.81640625" customWidth="1"/>
    <col min="15" max="15" width="10.7265625" bestFit="1" customWidth="1"/>
    <col min="16" max="17" width="13.36328125" customWidth="1"/>
    <col min="18" max="18" width="15.90625" bestFit="1" customWidth="1"/>
  </cols>
  <sheetData>
    <row r="2" spans="2:43" x14ac:dyDescent="0.35">
      <c r="B2" s="54" t="s">
        <v>51</v>
      </c>
      <c r="C2" s="3" t="s">
        <v>42</v>
      </c>
      <c r="D2" s="3" t="s">
        <v>43</v>
      </c>
      <c r="E2" s="3" t="s">
        <v>62</v>
      </c>
      <c r="F2" s="3" t="s">
        <v>66</v>
      </c>
      <c r="G2" s="3" t="s">
        <v>46</v>
      </c>
      <c r="H2" s="3" t="s">
        <v>96</v>
      </c>
      <c r="I2" s="3" t="s">
        <v>101</v>
      </c>
    </row>
    <row r="3" spans="2:43" x14ac:dyDescent="0.35">
      <c r="B3" s="55" t="s">
        <v>69</v>
      </c>
      <c r="C3" s="3">
        <v>648.04999999999995</v>
      </c>
      <c r="D3" s="25" t="s">
        <v>68</v>
      </c>
      <c r="E3" s="3">
        <v>20</v>
      </c>
      <c r="F3" s="25" t="s">
        <v>68</v>
      </c>
      <c r="G3" s="25" t="s">
        <v>68</v>
      </c>
      <c r="H3" s="25" t="s">
        <v>98</v>
      </c>
      <c r="I3" s="25">
        <v>44.44</v>
      </c>
    </row>
    <row r="4" spans="2:43" ht="29" x14ac:dyDescent="0.35">
      <c r="B4" s="27" t="s">
        <v>72</v>
      </c>
      <c r="C4" s="3">
        <v>700</v>
      </c>
      <c r="D4" s="25" t="s">
        <v>68</v>
      </c>
      <c r="E4" s="3" t="s">
        <v>73</v>
      </c>
      <c r="F4" s="25" t="s">
        <v>68</v>
      </c>
      <c r="G4" s="25" t="s">
        <v>68</v>
      </c>
      <c r="H4" s="25" t="s">
        <v>97</v>
      </c>
      <c r="I4" s="25" t="s">
        <v>102</v>
      </c>
    </row>
    <row r="5" spans="2:43" x14ac:dyDescent="0.35">
      <c r="B5" s="26" t="s">
        <v>80</v>
      </c>
      <c r="C5" s="3">
        <v>699</v>
      </c>
      <c r="D5" s="25" t="s">
        <v>68</v>
      </c>
      <c r="E5" s="3">
        <v>20</v>
      </c>
      <c r="F5" s="25" t="s">
        <v>68</v>
      </c>
      <c r="G5" s="25" t="s">
        <v>68</v>
      </c>
      <c r="H5" s="25" t="s">
        <v>99</v>
      </c>
      <c r="I5" s="25">
        <v>35.270000000000003</v>
      </c>
      <c r="U5" s="2"/>
      <c r="V5" s="2"/>
      <c r="W5" s="2"/>
      <c r="X5" s="2"/>
      <c r="Y5" s="2"/>
    </row>
    <row r="6" spans="2:43" x14ac:dyDescent="0.35">
      <c r="B6" s="52"/>
      <c r="C6" s="53"/>
      <c r="D6" s="53"/>
      <c r="E6" s="53"/>
      <c r="F6" s="53"/>
      <c r="G6" s="53"/>
      <c r="U6" s="2" t="s">
        <v>61</v>
      </c>
      <c r="V6" s="2"/>
      <c r="W6" s="2"/>
      <c r="X6" s="2"/>
      <c r="Y6" s="2"/>
    </row>
    <row r="7" spans="2:43" x14ac:dyDescent="0.35">
      <c r="B7" s="1"/>
      <c r="C7" s="2"/>
      <c r="D7" s="2"/>
      <c r="E7" s="2"/>
      <c r="F7" s="2"/>
      <c r="G7" s="2"/>
      <c r="U7" s="2"/>
      <c r="V7" s="2"/>
      <c r="W7" s="2"/>
      <c r="X7" s="2"/>
      <c r="Y7" s="2"/>
      <c r="AH7" t="s">
        <v>74</v>
      </c>
      <c r="AQ7" t="s">
        <v>82</v>
      </c>
    </row>
    <row r="8" spans="2:43" x14ac:dyDescent="0.35">
      <c r="B8" s="1"/>
      <c r="C8" s="2"/>
      <c r="D8" s="2"/>
      <c r="E8" s="2"/>
      <c r="F8" s="2"/>
      <c r="G8" s="2"/>
      <c r="U8" s="2"/>
      <c r="V8" s="2"/>
      <c r="W8" s="2"/>
      <c r="X8" s="2"/>
      <c r="Y8" s="2"/>
    </row>
    <row r="9" spans="2:43" x14ac:dyDescent="0.35">
      <c r="B9" s="54" t="s">
        <v>55</v>
      </c>
      <c r="C9" s="3" t="s">
        <v>42</v>
      </c>
      <c r="D9" s="3" t="s">
        <v>43</v>
      </c>
      <c r="E9" s="3" t="s">
        <v>62</v>
      </c>
      <c r="F9" s="3" t="s">
        <v>66</v>
      </c>
      <c r="G9" s="3" t="s">
        <v>46</v>
      </c>
      <c r="H9" s="3" t="s">
        <v>96</v>
      </c>
      <c r="I9" s="3" t="s">
        <v>101</v>
      </c>
      <c r="U9" s="2"/>
      <c r="V9" s="2"/>
      <c r="W9" s="2"/>
      <c r="X9" s="2"/>
      <c r="Y9" s="2"/>
    </row>
    <row r="10" spans="2:43" x14ac:dyDescent="0.35">
      <c r="B10" s="57" t="s">
        <v>70</v>
      </c>
      <c r="C10" s="3">
        <v>997</v>
      </c>
      <c r="D10" s="25" t="s">
        <v>68</v>
      </c>
      <c r="E10" s="3" t="s">
        <v>64</v>
      </c>
      <c r="F10" s="25" t="s">
        <v>68</v>
      </c>
      <c r="G10" s="25" t="s">
        <v>68</v>
      </c>
      <c r="H10" s="25" t="s">
        <v>103</v>
      </c>
      <c r="I10" s="25">
        <v>44.44</v>
      </c>
      <c r="U10" s="2"/>
      <c r="V10" s="2"/>
      <c r="W10" s="2"/>
      <c r="X10" s="2"/>
      <c r="Y10" s="2"/>
    </row>
    <row r="11" spans="2:43" x14ac:dyDescent="0.35">
      <c r="B11" s="26" t="s">
        <v>75</v>
      </c>
      <c r="C11" s="3">
        <v>930</v>
      </c>
      <c r="D11" s="25" t="s">
        <v>68</v>
      </c>
      <c r="E11" s="3">
        <v>10</v>
      </c>
      <c r="F11" s="25" t="s">
        <v>68</v>
      </c>
      <c r="G11" s="25" t="s">
        <v>68</v>
      </c>
      <c r="H11" s="25" t="s">
        <v>104</v>
      </c>
      <c r="I11" s="25" t="s">
        <v>102</v>
      </c>
      <c r="U11" s="2"/>
      <c r="V11" s="2"/>
      <c r="W11" s="2"/>
      <c r="X11" s="2"/>
      <c r="Y11" s="2"/>
    </row>
    <row r="12" spans="2:43" x14ac:dyDescent="0.35">
      <c r="B12" s="26" t="s">
        <v>83</v>
      </c>
      <c r="C12" s="3">
        <v>949</v>
      </c>
      <c r="D12" s="25" t="s">
        <v>68</v>
      </c>
      <c r="E12" s="3">
        <v>10</v>
      </c>
      <c r="F12" s="25" t="s">
        <v>68</v>
      </c>
      <c r="G12" s="25" t="s">
        <v>68</v>
      </c>
      <c r="H12" s="25" t="s">
        <v>105</v>
      </c>
      <c r="I12" s="25">
        <v>35.270000000000003</v>
      </c>
      <c r="U12" s="2"/>
      <c r="V12" s="2"/>
      <c r="W12" s="2"/>
      <c r="X12" s="2"/>
      <c r="Y12" s="2"/>
    </row>
    <row r="13" spans="2:43" x14ac:dyDescent="0.35">
      <c r="B13" s="52"/>
      <c r="C13" s="53"/>
      <c r="D13" s="53"/>
      <c r="E13" s="53"/>
      <c r="F13" s="53"/>
      <c r="G13" s="53"/>
      <c r="U13" s="2"/>
      <c r="V13" s="2"/>
      <c r="W13" s="2"/>
      <c r="X13" s="2"/>
      <c r="Y13" s="2"/>
    </row>
    <row r="14" spans="2:43" x14ac:dyDescent="0.35">
      <c r="B14" s="1"/>
      <c r="C14" s="2"/>
      <c r="D14" s="2"/>
      <c r="E14" s="2"/>
      <c r="F14" s="2"/>
      <c r="G14" s="2"/>
      <c r="U14" s="2"/>
      <c r="V14" s="2"/>
      <c r="W14" s="2"/>
      <c r="X14" s="2"/>
      <c r="Y14" s="2"/>
    </row>
    <row r="15" spans="2:43" x14ac:dyDescent="0.35">
      <c r="B15" s="1"/>
      <c r="C15" s="2"/>
      <c r="D15" s="2"/>
      <c r="E15" s="2"/>
      <c r="F15" s="2"/>
      <c r="G15" s="2"/>
      <c r="U15" s="2"/>
      <c r="V15" s="2"/>
      <c r="W15" s="2"/>
      <c r="X15" s="2"/>
      <c r="Y15" s="2"/>
    </row>
    <row r="16" spans="2:43" x14ac:dyDescent="0.35">
      <c r="B16" s="1"/>
      <c r="C16" s="2"/>
      <c r="D16" s="2"/>
      <c r="E16" s="2"/>
      <c r="F16" s="2"/>
      <c r="G16" s="2"/>
      <c r="U16" s="2"/>
      <c r="V16" s="2"/>
      <c r="W16" s="2"/>
      <c r="X16" s="2"/>
      <c r="Y16" s="2"/>
    </row>
    <row r="17" spans="1:48" x14ac:dyDescent="0.35">
      <c r="B17" s="54" t="s">
        <v>56</v>
      </c>
      <c r="C17" s="3" t="s">
        <v>42</v>
      </c>
      <c r="D17" s="3" t="s">
        <v>67</v>
      </c>
      <c r="E17" s="3" t="s">
        <v>62</v>
      </c>
      <c r="F17" s="3" t="s">
        <v>66</v>
      </c>
      <c r="G17" s="3" t="s">
        <v>46</v>
      </c>
      <c r="U17" s="2"/>
      <c r="V17" s="2"/>
      <c r="W17" s="2"/>
      <c r="X17" s="2"/>
      <c r="Y17" s="2"/>
    </row>
    <row r="18" spans="1:48" x14ac:dyDescent="0.35">
      <c r="B18" s="26" t="s">
        <v>71</v>
      </c>
      <c r="C18" s="3">
        <v>326.18</v>
      </c>
      <c r="D18" s="3">
        <v>3</v>
      </c>
      <c r="E18" s="3">
        <v>10</v>
      </c>
      <c r="F18" s="3">
        <v>250</v>
      </c>
      <c r="G18" s="25" t="s">
        <v>68</v>
      </c>
      <c r="U18" s="2"/>
      <c r="V18" s="2"/>
      <c r="W18" s="2"/>
      <c r="X18" s="2"/>
      <c r="Y18" s="2"/>
    </row>
    <row r="19" spans="1:48" x14ac:dyDescent="0.35">
      <c r="B19" s="26" t="s">
        <v>78</v>
      </c>
      <c r="C19" s="3">
        <v>380</v>
      </c>
      <c r="D19" s="3">
        <v>1</v>
      </c>
      <c r="E19" s="3">
        <v>10</v>
      </c>
      <c r="F19" s="3">
        <v>150</v>
      </c>
      <c r="G19" s="3">
        <v>150</v>
      </c>
      <c r="U19" s="2"/>
      <c r="V19" s="2"/>
      <c r="W19" s="2"/>
      <c r="X19" s="2"/>
      <c r="Y19" s="2"/>
    </row>
    <row r="20" spans="1:48" x14ac:dyDescent="0.35">
      <c r="B20" s="26" t="s">
        <v>81</v>
      </c>
      <c r="C20" s="3">
        <v>399</v>
      </c>
      <c r="D20" s="3">
        <v>5</v>
      </c>
      <c r="E20" s="3">
        <v>10</v>
      </c>
      <c r="F20" s="3">
        <v>120</v>
      </c>
      <c r="G20" s="25" t="s">
        <v>68</v>
      </c>
      <c r="U20" s="2"/>
      <c r="V20" s="2"/>
      <c r="W20" s="2"/>
      <c r="X20" s="2"/>
      <c r="Y20" s="2"/>
    </row>
    <row r="21" spans="1:48" ht="15" thickBot="1" x14ac:dyDescent="0.4">
      <c r="B21" s="52"/>
      <c r="C21" s="53"/>
      <c r="D21" s="53"/>
      <c r="E21" s="53"/>
      <c r="F21" s="53"/>
      <c r="G21" s="53"/>
      <c r="U21" s="2" t="s">
        <v>63</v>
      </c>
      <c r="V21" s="2"/>
      <c r="W21" s="2"/>
      <c r="X21" s="2"/>
      <c r="Y21" s="2"/>
    </row>
    <row r="22" spans="1:48" ht="15" thickBot="1" x14ac:dyDescent="0.4">
      <c r="A22" s="60" t="s">
        <v>106</v>
      </c>
      <c r="B22" s="17" t="s">
        <v>42</v>
      </c>
      <c r="D22" s="12" t="s">
        <v>47</v>
      </c>
      <c r="E22" s="17" t="s">
        <v>48</v>
      </c>
      <c r="U22" s="2"/>
      <c r="V22" s="2"/>
      <c r="W22" s="2"/>
      <c r="X22" s="2"/>
      <c r="Y22" s="2"/>
    </row>
    <row r="23" spans="1:48" x14ac:dyDescent="0.35">
      <c r="B23" s="18" t="s">
        <v>62</v>
      </c>
      <c r="D23" s="2"/>
      <c r="E23" s="18" t="s">
        <v>49</v>
      </c>
      <c r="U23" s="2"/>
      <c r="V23" s="2"/>
      <c r="W23" s="2"/>
      <c r="X23" s="2"/>
      <c r="Y23" s="2"/>
    </row>
    <row r="24" spans="1:48" ht="15" thickBot="1" x14ac:dyDescent="0.4">
      <c r="B24" s="18" t="s">
        <v>96</v>
      </c>
      <c r="D24" s="2"/>
      <c r="E24" s="19" t="s">
        <v>50</v>
      </c>
      <c r="U24" s="2"/>
      <c r="V24" s="2"/>
      <c r="W24" s="2"/>
      <c r="X24" s="2"/>
      <c r="Y24" s="2"/>
    </row>
    <row r="25" spans="1:48" ht="15" thickBot="1" x14ac:dyDescent="0.4">
      <c r="B25" s="19" t="s">
        <v>101</v>
      </c>
      <c r="U25" s="2"/>
      <c r="V25" s="2"/>
      <c r="W25" s="2"/>
      <c r="X25" s="2"/>
      <c r="Y25" s="2"/>
    </row>
    <row r="26" spans="1:48" ht="15" thickBot="1" x14ac:dyDescent="0.4">
      <c r="B26" s="2"/>
      <c r="U26" s="2"/>
      <c r="V26" s="2"/>
      <c r="W26" s="2"/>
      <c r="X26" s="2"/>
      <c r="Y26" s="2"/>
    </row>
    <row r="27" spans="1:48" ht="15" thickBot="1" x14ac:dyDescent="0.4">
      <c r="A27" s="61" t="s">
        <v>107</v>
      </c>
      <c r="B27" s="17" t="s">
        <v>42</v>
      </c>
      <c r="D27" s="12" t="s">
        <v>47</v>
      </c>
      <c r="E27" s="17" t="s">
        <v>48</v>
      </c>
      <c r="U27" s="2"/>
      <c r="V27" s="2"/>
      <c r="W27" s="2"/>
      <c r="X27" s="2"/>
      <c r="Y27" s="2"/>
    </row>
    <row r="28" spans="1:48" x14ac:dyDescent="0.35">
      <c r="B28" s="18" t="s">
        <v>67</v>
      </c>
      <c r="D28" s="2"/>
      <c r="E28" s="18" t="s">
        <v>49</v>
      </c>
      <c r="U28" s="2"/>
      <c r="V28" s="2"/>
      <c r="W28" s="2"/>
      <c r="X28" s="2"/>
      <c r="Y28" s="2"/>
    </row>
    <row r="29" spans="1:48" ht="15" thickBot="1" x14ac:dyDescent="0.4">
      <c r="B29" s="18" t="s">
        <v>66</v>
      </c>
      <c r="D29" s="2"/>
      <c r="E29" s="19" t="s">
        <v>50</v>
      </c>
    </row>
    <row r="30" spans="1:48" ht="15" thickBot="1" x14ac:dyDescent="0.4">
      <c r="B30" s="19" t="s">
        <v>46</v>
      </c>
    </row>
    <row r="31" spans="1:48" x14ac:dyDescent="0.35">
      <c r="B31" s="2"/>
      <c r="AG31" t="s">
        <v>77</v>
      </c>
    </row>
    <row r="32" spans="1:48" ht="15.5" x14ac:dyDescent="0.35">
      <c r="H32" s="48" t="s">
        <v>54</v>
      </c>
      <c r="AV32" t="s">
        <v>84</v>
      </c>
    </row>
    <row r="33" spans="6:19" ht="15" thickBot="1" x14ac:dyDescent="0.4"/>
    <row r="34" spans="6:19" ht="15" thickBot="1" x14ac:dyDescent="0.4">
      <c r="F34" t="s">
        <v>108</v>
      </c>
      <c r="G34" s="63" t="s">
        <v>51</v>
      </c>
      <c r="H34" s="39" t="s">
        <v>109</v>
      </c>
      <c r="I34" s="64">
        <v>9</v>
      </c>
      <c r="K34" s="24" t="s">
        <v>52</v>
      </c>
      <c r="L34" s="3" t="s">
        <v>42</v>
      </c>
      <c r="M34" s="3" t="s">
        <v>62</v>
      </c>
      <c r="N34" s="3" t="s">
        <v>96</v>
      </c>
      <c r="O34" s="3" t="s">
        <v>101</v>
      </c>
      <c r="P34" s="3" t="s">
        <v>35</v>
      </c>
      <c r="Q34" s="3" t="s">
        <v>36</v>
      </c>
      <c r="R34" s="2" t="s">
        <v>148</v>
      </c>
    </row>
    <row r="35" spans="6:19" x14ac:dyDescent="0.35">
      <c r="F35" t="s">
        <v>96</v>
      </c>
      <c r="H35" s="58" t="s">
        <v>111</v>
      </c>
      <c r="I35" s="65">
        <v>7</v>
      </c>
      <c r="K35" s="3" t="s">
        <v>42</v>
      </c>
      <c r="L35" s="62">
        <v>1</v>
      </c>
      <c r="M35" s="62">
        <v>7</v>
      </c>
      <c r="N35" s="62">
        <v>5</v>
      </c>
      <c r="O35" s="62">
        <v>9</v>
      </c>
      <c r="P35" s="62">
        <f>GEOMEAN(L35:O35)</f>
        <v>4.2128659306105209</v>
      </c>
      <c r="Q35" s="62">
        <f>P35/SUM($P$35:$P$38)</f>
        <v>0.65732241905160804</v>
      </c>
      <c r="R35" s="2">
        <v>0.6573</v>
      </c>
      <c r="S35">
        <f>R35+R37</f>
        <v>0.86260000000000003</v>
      </c>
    </row>
    <row r="36" spans="6:19" x14ac:dyDescent="0.35">
      <c r="F36" t="s">
        <v>44</v>
      </c>
      <c r="H36" s="58" t="s">
        <v>110</v>
      </c>
      <c r="I36" s="65">
        <v>5</v>
      </c>
      <c r="K36" s="3" t="s">
        <v>62</v>
      </c>
      <c r="L36" s="62">
        <f>1/7</f>
        <v>0.14285714285714285</v>
      </c>
      <c r="M36" s="62">
        <v>1</v>
      </c>
      <c r="N36" s="62">
        <f>1/3</f>
        <v>0.33333333333333331</v>
      </c>
      <c r="O36" s="62">
        <v>2</v>
      </c>
      <c r="P36" s="62">
        <f>GEOMEAN(L36:O36)</f>
        <v>0.55552380680235824</v>
      </c>
      <c r="Q36" s="62">
        <f>P36/SUM($P$35:$P$38)</f>
        <v>8.6676922205109475E-2</v>
      </c>
      <c r="R36" s="2">
        <v>8.6699999999999999E-2</v>
      </c>
    </row>
    <row r="37" spans="6:19" x14ac:dyDescent="0.35">
      <c r="F37" t="s">
        <v>100</v>
      </c>
      <c r="H37" s="58" t="s">
        <v>118</v>
      </c>
      <c r="I37" s="65">
        <v>5</v>
      </c>
      <c r="K37" s="3" t="s">
        <v>96</v>
      </c>
      <c r="L37" s="62">
        <f>1/5</f>
        <v>0.2</v>
      </c>
      <c r="M37" s="62">
        <v>3</v>
      </c>
      <c r="N37" s="62">
        <v>1</v>
      </c>
      <c r="O37" s="62">
        <v>5</v>
      </c>
      <c r="P37" s="62">
        <f>GEOMEAN(L37:O37)</f>
        <v>1.3160740129524926</v>
      </c>
      <c r="Q37" s="62">
        <f>P37/SUM($P$35:$P$38)</f>
        <v>0.20534357563083505</v>
      </c>
      <c r="R37" s="2">
        <v>0.20530000000000001</v>
      </c>
    </row>
    <row r="38" spans="6:19" x14ac:dyDescent="0.35">
      <c r="H38" s="58" t="s">
        <v>119</v>
      </c>
      <c r="I38" s="65">
        <v>3</v>
      </c>
      <c r="K38" s="3" t="s">
        <v>101</v>
      </c>
      <c r="L38" s="62">
        <f>1/9</f>
        <v>0.1111111111111111</v>
      </c>
      <c r="M38" s="62">
        <f>1/2</f>
        <v>0.5</v>
      </c>
      <c r="N38" s="62">
        <f>1/5</f>
        <v>0.2</v>
      </c>
      <c r="O38" s="62">
        <v>1</v>
      </c>
      <c r="P38" s="62">
        <f>GEOMEAN(L38:O38)</f>
        <v>0.32466791547509893</v>
      </c>
      <c r="Q38" s="62">
        <f>P38/SUM($P$35:$P$38)</f>
        <v>5.0657083112447356E-2</v>
      </c>
      <c r="R38" s="2">
        <v>5.0700000000000002E-2</v>
      </c>
    </row>
    <row r="39" spans="6:19" ht="15" thickBot="1" x14ac:dyDescent="0.4">
      <c r="H39" s="59" t="s">
        <v>112</v>
      </c>
      <c r="I39" s="66">
        <v>2</v>
      </c>
      <c r="K39" s="2"/>
      <c r="L39" s="2"/>
      <c r="M39" s="2"/>
      <c r="N39" s="2"/>
      <c r="O39" s="2"/>
      <c r="P39" s="106">
        <f>SUM(P35:P38)</f>
        <v>6.4091316658404711</v>
      </c>
      <c r="Q39" s="2">
        <f>SUM(Q35:Q38)</f>
        <v>0.99999999999999989</v>
      </c>
      <c r="R39" s="2"/>
    </row>
    <row r="40" spans="6:19" ht="15" thickBot="1" x14ac:dyDescent="0.4">
      <c r="K40" s="2"/>
      <c r="L40" s="2"/>
      <c r="M40" s="2"/>
      <c r="N40" s="2"/>
      <c r="O40" s="2"/>
      <c r="P40" s="2"/>
      <c r="R40" s="2"/>
    </row>
    <row r="41" spans="6:19" x14ac:dyDescent="0.35">
      <c r="F41" t="s">
        <v>44</v>
      </c>
      <c r="G41" s="54" t="s">
        <v>55</v>
      </c>
      <c r="H41" s="39" t="s">
        <v>114</v>
      </c>
      <c r="I41" s="64">
        <v>9</v>
      </c>
      <c r="K41" s="24" t="s">
        <v>59</v>
      </c>
      <c r="L41" s="3" t="s">
        <v>42</v>
      </c>
      <c r="M41" s="3" t="s">
        <v>62</v>
      </c>
      <c r="N41" s="3" t="s">
        <v>96</v>
      </c>
      <c r="O41" s="3" t="s">
        <v>101</v>
      </c>
      <c r="P41" s="3" t="s">
        <v>35</v>
      </c>
      <c r="Q41" s="3" t="s">
        <v>36</v>
      </c>
      <c r="R41" s="2"/>
    </row>
    <row r="42" spans="6:19" x14ac:dyDescent="0.35">
      <c r="F42" t="s">
        <v>108</v>
      </c>
      <c r="H42" s="58" t="s">
        <v>115</v>
      </c>
      <c r="I42" s="65">
        <v>7</v>
      </c>
      <c r="K42" s="3" t="s">
        <v>42</v>
      </c>
      <c r="L42" s="3">
        <v>1</v>
      </c>
      <c r="M42" s="3">
        <f>1/3</f>
        <v>0.33333333333333331</v>
      </c>
      <c r="N42" s="3">
        <v>5</v>
      </c>
      <c r="O42" s="3">
        <v>3</v>
      </c>
      <c r="P42" s="62">
        <f>GEOMEAN(L42:O42)</f>
        <v>1.4953487812212205</v>
      </c>
      <c r="Q42" s="62">
        <f>P42/SUM($P$42:$P$45)</f>
        <v>0.24171381389381763</v>
      </c>
      <c r="R42" s="2">
        <v>0.2417</v>
      </c>
    </row>
    <row r="43" spans="6:19" x14ac:dyDescent="0.35">
      <c r="F43" t="s">
        <v>100</v>
      </c>
      <c r="H43" s="58" t="s">
        <v>116</v>
      </c>
      <c r="I43" s="65">
        <v>3</v>
      </c>
      <c r="K43" s="3" t="s">
        <v>62</v>
      </c>
      <c r="L43" s="3">
        <v>3</v>
      </c>
      <c r="M43" s="3">
        <v>1</v>
      </c>
      <c r="N43" s="3">
        <v>9</v>
      </c>
      <c r="O43" s="3">
        <v>7</v>
      </c>
      <c r="P43" s="62">
        <f>GEOMEAN(L43:O43)</f>
        <v>3.7077927510673407</v>
      </c>
      <c r="Q43" s="62">
        <f>P43/SUM($P$42:$P$45)</f>
        <v>0.59934159725359126</v>
      </c>
      <c r="R43" s="2">
        <v>0.59930000000000005</v>
      </c>
    </row>
    <row r="44" spans="6:19" x14ac:dyDescent="0.35">
      <c r="F44" t="s">
        <v>96</v>
      </c>
      <c r="H44" s="58" t="s">
        <v>117</v>
      </c>
      <c r="I44" s="65">
        <v>5</v>
      </c>
      <c r="K44" s="3" t="s">
        <v>96</v>
      </c>
      <c r="L44" s="3">
        <f>1/5</f>
        <v>0.2</v>
      </c>
      <c r="M44" s="3">
        <f>1/9</f>
        <v>0.1111111111111111</v>
      </c>
      <c r="N44" s="3">
        <v>1</v>
      </c>
      <c r="O44" s="3">
        <f>1/2</f>
        <v>0.5</v>
      </c>
      <c r="P44" s="62">
        <f>GEOMEAN(L44:O44)</f>
        <v>0.32466791547509893</v>
      </c>
      <c r="Q44" s="62">
        <f t="shared" ref="Q44" si="0">P44/SUM($P$42:$P$45)</f>
        <v>5.2480545732181264E-2</v>
      </c>
      <c r="R44" s="2">
        <v>5.2499999999999998E-2</v>
      </c>
    </row>
    <row r="45" spans="6:19" x14ac:dyDescent="0.35">
      <c r="H45" s="58" t="s">
        <v>113</v>
      </c>
      <c r="I45" s="65">
        <v>3</v>
      </c>
      <c r="K45" s="3" t="s">
        <v>101</v>
      </c>
      <c r="L45" s="3">
        <f>1/3</f>
        <v>0.33333333333333331</v>
      </c>
      <c r="M45" s="3">
        <f>1/7</f>
        <v>0.14285714285714285</v>
      </c>
      <c r="N45" s="3">
        <v>2</v>
      </c>
      <c r="O45" s="3">
        <v>1</v>
      </c>
      <c r="P45" s="62">
        <f>GEOMEAN(M45:O45)</f>
        <v>0.6586337560083495</v>
      </c>
      <c r="Q45" s="62">
        <f>P45/SUM($P$42:$P$45)</f>
        <v>0.10646404312040982</v>
      </c>
      <c r="R45" s="2">
        <v>0.1065</v>
      </c>
    </row>
    <row r="46" spans="6:19" ht="15" thickBot="1" x14ac:dyDescent="0.4">
      <c r="H46" s="59" t="s">
        <v>120</v>
      </c>
      <c r="I46" s="66">
        <v>2</v>
      </c>
      <c r="K46" s="2"/>
      <c r="L46" s="2"/>
      <c r="M46" s="2"/>
      <c r="N46" s="2"/>
      <c r="O46" s="2"/>
      <c r="P46" s="2"/>
      <c r="Q46" s="2">
        <f>SUM(Q42:Q45)</f>
        <v>1</v>
      </c>
      <c r="R46" s="2"/>
    </row>
    <row r="47" spans="6:19" ht="15" thickBot="1" x14ac:dyDescent="0.4"/>
    <row r="48" spans="6:19" x14ac:dyDescent="0.35">
      <c r="F48" t="s">
        <v>45</v>
      </c>
      <c r="G48" s="54" t="s">
        <v>56</v>
      </c>
      <c r="H48" s="39" t="s">
        <v>121</v>
      </c>
      <c r="I48" s="64">
        <v>9</v>
      </c>
      <c r="K48" s="24" t="s">
        <v>60</v>
      </c>
      <c r="L48" s="3" t="s">
        <v>42</v>
      </c>
      <c r="M48" s="3" t="s">
        <v>67</v>
      </c>
      <c r="N48" s="3" t="s">
        <v>66</v>
      </c>
      <c r="O48" s="3" t="s">
        <v>46</v>
      </c>
      <c r="P48" s="3" t="s">
        <v>35</v>
      </c>
      <c r="Q48" s="3" t="s">
        <v>36</v>
      </c>
    </row>
    <row r="49" spans="4:54" x14ac:dyDescent="0.35">
      <c r="F49" t="s">
        <v>108</v>
      </c>
      <c r="H49" s="58" t="s">
        <v>53</v>
      </c>
      <c r="I49" s="65">
        <v>5</v>
      </c>
      <c r="K49" s="3" t="s">
        <v>42</v>
      </c>
      <c r="L49" s="56">
        <v>1</v>
      </c>
      <c r="M49" s="56">
        <v>7</v>
      </c>
      <c r="N49" s="56">
        <f>1/2</f>
        <v>0.5</v>
      </c>
      <c r="O49" s="56">
        <v>3</v>
      </c>
      <c r="P49" s="62">
        <f>GEOMEAN(L49:O49)</f>
        <v>1.800102871839254</v>
      </c>
      <c r="Q49" s="62">
        <f>P49/SUM($P$49:$P$52)</f>
        <v>0.30627657322571417</v>
      </c>
      <c r="R49" s="1">
        <v>0.30630000000000002</v>
      </c>
    </row>
    <row r="50" spans="4:54" x14ac:dyDescent="0.35">
      <c r="F50" t="s">
        <v>46</v>
      </c>
      <c r="H50" s="58" t="s">
        <v>122</v>
      </c>
      <c r="I50" s="65">
        <v>2</v>
      </c>
      <c r="K50" s="3" t="s">
        <v>144</v>
      </c>
      <c r="L50" s="56">
        <f>1/7</f>
        <v>0.14285714285714285</v>
      </c>
      <c r="M50" s="56">
        <v>1</v>
      </c>
      <c r="N50" s="56">
        <f>1/9</f>
        <v>0.1111111111111111</v>
      </c>
      <c r="O50" s="56">
        <f>1/5</f>
        <v>0.2</v>
      </c>
      <c r="P50" s="62">
        <f>GEOMEAN(L50:O50)</f>
        <v>0.23736810439041953</v>
      </c>
      <c r="Q50" s="62">
        <f>P50/SUM($P$49:$P$52)</f>
        <v>4.0386741637437544E-2</v>
      </c>
      <c r="R50" s="1">
        <v>4.0399999999999998E-2</v>
      </c>
    </row>
    <row r="51" spans="4:54" x14ac:dyDescent="0.35">
      <c r="F51" t="s">
        <v>43</v>
      </c>
      <c r="H51" s="58" t="s">
        <v>57</v>
      </c>
      <c r="I51" s="65">
        <v>7</v>
      </c>
      <c r="K51" s="3" t="s">
        <v>145</v>
      </c>
      <c r="L51" s="56">
        <v>2</v>
      </c>
      <c r="M51" s="56">
        <v>9</v>
      </c>
      <c r="N51" s="56">
        <v>1</v>
      </c>
      <c r="O51" s="56">
        <v>5</v>
      </c>
      <c r="P51" s="62">
        <f>GEOMEAN(L51:O51)</f>
        <v>3.0800702882410231</v>
      </c>
      <c r="Q51" s="62">
        <f>P51/SUM($P$49:$P$52)</f>
        <v>0.52405525702702072</v>
      </c>
      <c r="R51" s="1">
        <v>0.52410000000000001</v>
      </c>
    </row>
    <row r="52" spans="4:54" x14ac:dyDescent="0.35">
      <c r="H52" s="58" t="s">
        <v>123</v>
      </c>
      <c r="I52" s="65">
        <v>3</v>
      </c>
      <c r="K52" s="3" t="s">
        <v>46</v>
      </c>
      <c r="L52" s="56">
        <f>1/3</f>
        <v>0.33333333333333331</v>
      </c>
      <c r="M52" s="56">
        <v>5</v>
      </c>
      <c r="N52" s="56">
        <f>1/5</f>
        <v>0.2</v>
      </c>
      <c r="O52" s="56">
        <v>1</v>
      </c>
      <c r="P52" s="62">
        <f>GEOMEAN(L52:O52)</f>
        <v>0.75983568565159254</v>
      </c>
      <c r="Q52" s="62">
        <f>P52/SUM($P$49:$P$52)</f>
        <v>0.1292814281098276</v>
      </c>
      <c r="R52" s="1">
        <v>0.1293</v>
      </c>
    </row>
    <row r="53" spans="4:54" ht="15" thickBot="1" x14ac:dyDescent="0.4">
      <c r="H53" s="59" t="s">
        <v>124</v>
      </c>
      <c r="I53" s="66">
        <v>5</v>
      </c>
      <c r="P53" s="2"/>
      <c r="Q53" s="2">
        <f>SUM(Q49:Q52)</f>
        <v>1</v>
      </c>
    </row>
    <row r="56" spans="4:54" x14ac:dyDescent="0.35">
      <c r="D56" s="2"/>
      <c r="E56" s="54" t="s">
        <v>51</v>
      </c>
      <c r="F56" s="3" t="s">
        <v>42</v>
      </c>
      <c r="G56" s="3" t="s">
        <v>62</v>
      </c>
      <c r="H56" s="3" t="s">
        <v>96</v>
      </c>
      <c r="I56" s="3" t="s">
        <v>101</v>
      </c>
    </row>
    <row r="57" spans="4:54" x14ac:dyDescent="0.35">
      <c r="D57" s="51"/>
      <c r="E57" s="105" t="s">
        <v>69</v>
      </c>
      <c r="F57" s="3">
        <v>648.04999999999995</v>
      </c>
      <c r="G57" s="3">
        <v>20</v>
      </c>
      <c r="H57" s="25" t="s">
        <v>98</v>
      </c>
      <c r="I57" s="25">
        <v>44.44</v>
      </c>
    </row>
    <row r="58" spans="4:54" x14ac:dyDescent="0.35">
      <c r="D58" s="51"/>
      <c r="E58" s="68" t="s">
        <v>87</v>
      </c>
      <c r="F58" s="3">
        <v>700</v>
      </c>
      <c r="G58" s="3" t="s">
        <v>73</v>
      </c>
      <c r="H58" s="25" t="s">
        <v>97</v>
      </c>
      <c r="I58" s="25" t="s">
        <v>102</v>
      </c>
    </row>
    <row r="59" spans="4:54" x14ac:dyDescent="0.35">
      <c r="D59" s="51"/>
      <c r="E59" s="69" t="s">
        <v>80</v>
      </c>
      <c r="F59" s="3">
        <v>699</v>
      </c>
      <c r="G59" s="3">
        <v>20</v>
      </c>
      <c r="H59" s="25" t="s">
        <v>99</v>
      </c>
      <c r="I59" s="25">
        <v>35.270000000000003</v>
      </c>
    </row>
    <row r="60" spans="4:54" x14ac:dyDescent="0.35">
      <c r="E60" s="24" t="s">
        <v>58</v>
      </c>
      <c r="F60" s="3">
        <v>0.6573</v>
      </c>
      <c r="G60" s="3">
        <v>8.6699999999999999E-2</v>
      </c>
      <c r="H60" s="3">
        <v>0.20530000000000001</v>
      </c>
      <c r="I60" s="3">
        <v>5.0700000000000002E-2</v>
      </c>
      <c r="J60" s="53"/>
      <c r="U60" s="2" t="s">
        <v>65</v>
      </c>
      <c r="AH60" s="2" t="s">
        <v>76</v>
      </c>
      <c r="BB60" t="s">
        <v>79</v>
      </c>
    </row>
    <row r="61" spans="4:54" x14ac:dyDescent="0.35">
      <c r="E61" s="2"/>
      <c r="F61" s="2"/>
      <c r="G61" s="2"/>
      <c r="H61" s="2"/>
      <c r="I61" s="2"/>
    </row>
    <row r="62" spans="4:54" x14ac:dyDescent="0.35">
      <c r="D62" s="2"/>
      <c r="E62" s="54" t="s">
        <v>55</v>
      </c>
      <c r="F62" s="3" t="s">
        <v>42</v>
      </c>
      <c r="G62" s="3" t="s">
        <v>62</v>
      </c>
      <c r="H62" s="3" t="s">
        <v>96</v>
      </c>
      <c r="I62" s="3" t="s">
        <v>101</v>
      </c>
    </row>
    <row r="63" spans="4:54" x14ac:dyDescent="0.35">
      <c r="D63" s="51"/>
      <c r="E63" s="70" t="s">
        <v>70</v>
      </c>
      <c r="F63" s="3">
        <v>997</v>
      </c>
      <c r="G63" s="3" t="s">
        <v>64</v>
      </c>
      <c r="H63" s="25" t="s">
        <v>103</v>
      </c>
      <c r="I63" s="25">
        <v>44.44</v>
      </c>
    </row>
    <row r="64" spans="4:54" x14ac:dyDescent="0.35">
      <c r="D64" s="51"/>
      <c r="E64" s="69" t="s">
        <v>75</v>
      </c>
      <c r="F64" s="3">
        <v>930</v>
      </c>
      <c r="G64" s="3">
        <v>10</v>
      </c>
      <c r="H64" s="25" t="s">
        <v>104</v>
      </c>
      <c r="I64" s="25" t="s">
        <v>102</v>
      </c>
    </row>
    <row r="65" spans="4:67" x14ac:dyDescent="0.35">
      <c r="D65" s="51"/>
      <c r="E65" s="69" t="s">
        <v>83</v>
      </c>
      <c r="F65" s="3">
        <v>949</v>
      </c>
      <c r="G65" s="3">
        <v>10</v>
      </c>
      <c r="H65" s="25" t="s">
        <v>105</v>
      </c>
      <c r="I65" s="25">
        <v>35.270000000000003</v>
      </c>
    </row>
    <row r="66" spans="4:67" x14ac:dyDescent="0.35">
      <c r="E66" s="24" t="s">
        <v>58</v>
      </c>
      <c r="F66" s="3">
        <v>0.2417</v>
      </c>
      <c r="G66" s="3">
        <v>0.59930000000000005</v>
      </c>
      <c r="H66" s="3">
        <v>5.2499999999999998E-2</v>
      </c>
      <c r="I66" s="3">
        <v>0.1065</v>
      </c>
    </row>
    <row r="67" spans="4:67" x14ac:dyDescent="0.35">
      <c r="E67" s="2"/>
      <c r="F67" s="2"/>
      <c r="G67" s="2"/>
      <c r="H67" s="2"/>
      <c r="I67" s="2"/>
    </row>
    <row r="68" spans="4:67" x14ac:dyDescent="0.35">
      <c r="E68" s="54" t="s">
        <v>56</v>
      </c>
      <c r="F68" s="3" t="s">
        <v>42</v>
      </c>
      <c r="G68" s="3" t="s">
        <v>67</v>
      </c>
      <c r="H68" s="3" t="s">
        <v>66</v>
      </c>
      <c r="I68" s="3" t="s">
        <v>46</v>
      </c>
    </row>
    <row r="69" spans="4:67" x14ac:dyDescent="0.35">
      <c r="E69" s="69" t="s">
        <v>71</v>
      </c>
      <c r="F69" s="3">
        <v>326.18</v>
      </c>
      <c r="G69" s="3">
        <v>3</v>
      </c>
      <c r="H69" s="3">
        <v>250</v>
      </c>
      <c r="I69" s="25" t="s">
        <v>68</v>
      </c>
    </row>
    <row r="70" spans="4:67" x14ac:dyDescent="0.35">
      <c r="E70" s="69" t="s">
        <v>78</v>
      </c>
      <c r="F70" s="3">
        <v>380</v>
      </c>
      <c r="G70" s="3">
        <v>1</v>
      </c>
      <c r="H70" s="3">
        <v>150</v>
      </c>
      <c r="I70" s="3">
        <v>150</v>
      </c>
    </row>
    <row r="71" spans="4:67" x14ac:dyDescent="0.35">
      <c r="E71" s="69" t="s">
        <v>81</v>
      </c>
      <c r="F71" s="3">
        <v>399</v>
      </c>
      <c r="G71" s="3">
        <v>5</v>
      </c>
      <c r="H71" s="3">
        <v>120</v>
      </c>
      <c r="I71" s="25" t="s">
        <v>68</v>
      </c>
    </row>
    <row r="72" spans="4:67" x14ac:dyDescent="0.35">
      <c r="E72" s="24" t="s">
        <v>58</v>
      </c>
      <c r="F72" s="3">
        <v>0.30630000000000002</v>
      </c>
      <c r="G72" s="3">
        <v>4.0399999999999998E-2</v>
      </c>
      <c r="H72" s="3">
        <v>0.52410000000000001</v>
      </c>
      <c r="I72" s="3">
        <v>0.1293</v>
      </c>
    </row>
    <row r="74" spans="4:67" ht="21" x14ac:dyDescent="0.5">
      <c r="F74" s="103" t="s">
        <v>85</v>
      </c>
    </row>
    <row r="76" spans="4:67" x14ac:dyDescent="0.35">
      <c r="E76" s="54" t="s">
        <v>51</v>
      </c>
      <c r="F76" s="3" t="s">
        <v>42</v>
      </c>
      <c r="G76" s="3" t="s">
        <v>62</v>
      </c>
      <c r="H76" s="3" t="s">
        <v>96</v>
      </c>
      <c r="I76" s="3" t="s">
        <v>101</v>
      </c>
    </row>
    <row r="77" spans="4:67" x14ac:dyDescent="0.35">
      <c r="E77" s="67" t="s">
        <v>69</v>
      </c>
      <c r="F77" s="3">
        <v>648.04999999999995</v>
      </c>
      <c r="G77" s="3">
        <v>20</v>
      </c>
      <c r="H77" s="25" t="s">
        <v>98</v>
      </c>
      <c r="I77" s="25">
        <v>44.44</v>
      </c>
      <c r="BO77" s="104">
        <v>499</v>
      </c>
    </row>
    <row r="78" spans="4:67" x14ac:dyDescent="0.35">
      <c r="E78" s="68" t="s">
        <v>87</v>
      </c>
      <c r="F78" s="3">
        <v>700</v>
      </c>
      <c r="G78" s="3" t="s">
        <v>73</v>
      </c>
      <c r="H78" s="25" t="s">
        <v>97</v>
      </c>
      <c r="I78" s="25" t="s">
        <v>102</v>
      </c>
      <c r="AX78" s="104">
        <v>380</v>
      </c>
    </row>
    <row r="79" spans="4:67" x14ac:dyDescent="0.35">
      <c r="E79" s="69" t="s">
        <v>80</v>
      </c>
      <c r="F79" s="3">
        <v>699</v>
      </c>
      <c r="G79" s="3">
        <v>20</v>
      </c>
      <c r="H79" s="25" t="s">
        <v>99</v>
      </c>
      <c r="I79" s="25">
        <v>35.270000000000003</v>
      </c>
    </row>
    <row r="80" spans="4:67" x14ac:dyDescent="0.35">
      <c r="E80" s="24" t="s">
        <v>58</v>
      </c>
      <c r="F80" s="3">
        <v>0.6573</v>
      </c>
      <c r="G80" s="3">
        <v>8.6699999999999999E-2</v>
      </c>
      <c r="H80" s="3">
        <v>0.20530000000000001</v>
      </c>
      <c r="I80" s="3">
        <v>5.0700000000000002E-2</v>
      </c>
    </row>
    <row r="82" spans="5:29" ht="15" thickBot="1" x14ac:dyDescent="0.4">
      <c r="E82" s="44" t="s">
        <v>125</v>
      </c>
    </row>
    <row r="83" spans="5:29" x14ac:dyDescent="0.35">
      <c r="E83" s="28" t="s">
        <v>126</v>
      </c>
      <c r="F83" s="30"/>
      <c r="G83" s="30"/>
      <c r="H83" s="33" t="s">
        <v>90</v>
      </c>
      <c r="I83" s="75" t="s">
        <v>91</v>
      </c>
    </row>
    <row r="84" spans="5:29" x14ac:dyDescent="0.35">
      <c r="E84" s="83" t="s">
        <v>69</v>
      </c>
      <c r="F84" s="71">
        <v>648.04999999999995</v>
      </c>
      <c r="G84" s="36">
        <f>$F$84/F84</f>
        <v>1</v>
      </c>
      <c r="H84" s="34">
        <f>G84/$G$87</f>
        <v>0.35052103020516301</v>
      </c>
      <c r="I84" s="107">
        <f>H84*$F$80</f>
        <v>0.23039747315385364</v>
      </c>
    </row>
    <row r="85" spans="5:29" x14ac:dyDescent="0.35">
      <c r="E85" s="84" t="s">
        <v>87</v>
      </c>
      <c r="F85" s="2">
        <v>700</v>
      </c>
      <c r="G85" s="35">
        <f>$F$84/F85</f>
        <v>0.92578571428571421</v>
      </c>
      <c r="H85" s="34">
        <f>G85/$G$87</f>
        <v>0.32450736232065125</v>
      </c>
      <c r="I85" s="107">
        <f>H85*$F$80</f>
        <v>0.21329868925336407</v>
      </c>
    </row>
    <row r="86" spans="5:29" ht="15" thickBot="1" x14ac:dyDescent="0.4">
      <c r="E86" s="85" t="s">
        <v>80</v>
      </c>
      <c r="F86" s="32">
        <v>699</v>
      </c>
      <c r="G86" s="78">
        <f>$F$84/F86</f>
        <v>0.927110157367668</v>
      </c>
      <c r="H86" s="108">
        <f>G86/$G$87</f>
        <v>0.3249716074741858</v>
      </c>
      <c r="I86" s="109">
        <f>H86*$F$80</f>
        <v>0.21360383759278231</v>
      </c>
    </row>
    <row r="87" spans="5:29" x14ac:dyDescent="0.35">
      <c r="F87" s="1" t="s">
        <v>127</v>
      </c>
      <c r="G87" s="97">
        <f>G84+G85+G86</f>
        <v>2.8528958716533821</v>
      </c>
      <c r="H87" s="97">
        <f>H84+H85+H86</f>
        <v>1</v>
      </c>
    </row>
    <row r="88" spans="5:29" x14ac:dyDescent="0.35">
      <c r="AC88">
        <v>327</v>
      </c>
    </row>
    <row r="89" spans="5:29" ht="15" thickBot="1" x14ac:dyDescent="0.4">
      <c r="E89" s="44" t="s">
        <v>125</v>
      </c>
    </row>
    <row r="90" spans="5:29" x14ac:dyDescent="0.35">
      <c r="E90" s="28" t="s">
        <v>129</v>
      </c>
      <c r="F90" s="82"/>
      <c r="G90" s="82"/>
      <c r="H90" s="33" t="s">
        <v>90</v>
      </c>
      <c r="I90" s="75" t="s">
        <v>91</v>
      </c>
    </row>
    <row r="91" spans="5:29" x14ac:dyDescent="0.35">
      <c r="E91" s="83" t="s">
        <v>69</v>
      </c>
      <c r="F91" s="80">
        <v>20</v>
      </c>
      <c r="G91" s="1">
        <f>F91/$F$91</f>
        <v>1</v>
      </c>
      <c r="H91">
        <f>G91/$G$94</f>
        <v>0.4</v>
      </c>
      <c r="I91" s="107">
        <f>H91*$G$80</f>
        <v>3.4680000000000002E-2</v>
      </c>
    </row>
    <row r="92" spans="5:29" x14ac:dyDescent="0.35">
      <c r="E92" s="84" t="s">
        <v>87</v>
      </c>
      <c r="F92" s="2">
        <v>10</v>
      </c>
      <c r="G92" s="1">
        <f>F92/$F$91</f>
        <v>0.5</v>
      </c>
      <c r="H92">
        <f t="shared" ref="H92:H93" si="1">G92/$G$94</f>
        <v>0.2</v>
      </c>
      <c r="I92" s="107">
        <f>H92*$G$80</f>
        <v>1.7340000000000001E-2</v>
      </c>
    </row>
    <row r="93" spans="5:29" ht="15" thickBot="1" x14ac:dyDescent="0.4">
      <c r="E93" s="85" t="s">
        <v>80</v>
      </c>
      <c r="F93" s="81">
        <v>20</v>
      </c>
      <c r="G93" s="73">
        <f t="shared" ref="G93" si="2">F93/$F$91</f>
        <v>1</v>
      </c>
      <c r="H93" s="74">
        <f t="shared" si="1"/>
        <v>0.4</v>
      </c>
      <c r="I93" s="109">
        <f>H93*$G$80</f>
        <v>3.4680000000000002E-2</v>
      </c>
    </row>
    <row r="94" spans="5:29" x14ac:dyDescent="0.35">
      <c r="F94" s="1" t="s">
        <v>128</v>
      </c>
      <c r="G94" s="97">
        <f>G91+G92+G93</f>
        <v>2.5</v>
      </c>
    </row>
    <row r="96" spans="5:29" ht="15" thickBot="1" x14ac:dyDescent="0.4">
      <c r="E96" s="44" t="s">
        <v>130</v>
      </c>
    </row>
    <row r="97" spans="5:11" ht="29" x14ac:dyDescent="0.35">
      <c r="E97" s="28" t="s">
        <v>131</v>
      </c>
      <c r="F97" s="86" t="s">
        <v>69</v>
      </c>
      <c r="G97" s="49" t="s">
        <v>87</v>
      </c>
      <c r="H97" s="50" t="s">
        <v>80</v>
      </c>
      <c r="I97" s="2" t="s">
        <v>92</v>
      </c>
      <c r="J97" s="2" t="s">
        <v>90</v>
      </c>
      <c r="K97" s="37" t="s">
        <v>91</v>
      </c>
    </row>
    <row r="98" spans="5:11" x14ac:dyDescent="0.35">
      <c r="E98" s="83" t="s">
        <v>69</v>
      </c>
      <c r="F98" s="2">
        <v>1</v>
      </c>
      <c r="G98" s="2">
        <v>3</v>
      </c>
      <c r="H98" s="8">
        <f>1/5</f>
        <v>0.2</v>
      </c>
      <c r="I98" s="34">
        <f>GEOMEAN(F98:H98)</f>
        <v>0.84343266530174932</v>
      </c>
      <c r="J98" s="34">
        <f>I98/$I$101</f>
        <v>0.17817772917136601</v>
      </c>
      <c r="K98" s="42">
        <f>J98*$H$80</f>
        <v>3.6579887798881446E-2</v>
      </c>
    </row>
    <row r="99" spans="5:11" x14ac:dyDescent="0.35">
      <c r="E99" s="84" t="s">
        <v>87</v>
      </c>
      <c r="F99" s="110">
        <f>1/3</f>
        <v>0.33333333333333331</v>
      </c>
      <c r="G99" s="2">
        <v>1</v>
      </c>
      <c r="H99" s="111">
        <f>1/9</f>
        <v>0.1111111111111111</v>
      </c>
      <c r="I99" s="34">
        <f t="shared" ref="I99" si="3">GEOMEAN(F99:H99)</f>
        <v>0.33333333333333331</v>
      </c>
      <c r="J99" s="34">
        <f t="shared" ref="J99:J100" si="4">I99/$I$101</f>
        <v>7.0417685766541713E-2</v>
      </c>
      <c r="K99" s="42">
        <f>J99*$H$80</f>
        <v>1.4456750887871014E-2</v>
      </c>
    </row>
    <row r="100" spans="5:11" ht="15" thickBot="1" x14ac:dyDescent="0.4">
      <c r="E100" s="85" t="s">
        <v>80</v>
      </c>
      <c r="F100" s="32">
        <v>5</v>
      </c>
      <c r="G100" s="32">
        <v>9</v>
      </c>
      <c r="H100" s="11">
        <v>1</v>
      </c>
      <c r="I100" s="34">
        <f>GEOMEAN(F100:H100)</f>
        <v>3.556893304490063</v>
      </c>
      <c r="J100" s="34">
        <f t="shared" si="4"/>
        <v>0.75140458506209229</v>
      </c>
      <c r="K100" s="42">
        <f>J100*$H$80</f>
        <v>0.15426336131324755</v>
      </c>
    </row>
    <row r="101" spans="5:11" x14ac:dyDescent="0.35">
      <c r="I101" s="34">
        <f>SUM(I98:I100)</f>
        <v>4.7336593031251457</v>
      </c>
      <c r="J101" s="34">
        <f>SUM(J98:J100)</f>
        <v>1</v>
      </c>
      <c r="K101" s="34"/>
    </row>
    <row r="102" spans="5:11" ht="15" thickBot="1" x14ac:dyDescent="0.4">
      <c r="E102" s="44" t="s">
        <v>125</v>
      </c>
    </row>
    <row r="103" spans="5:11" x14ac:dyDescent="0.35">
      <c r="E103" s="28" t="s">
        <v>146</v>
      </c>
      <c r="F103" s="30"/>
      <c r="G103" s="30"/>
      <c r="H103" s="33" t="s">
        <v>90</v>
      </c>
      <c r="I103" s="75" t="s">
        <v>91</v>
      </c>
    </row>
    <row r="104" spans="5:11" x14ac:dyDescent="0.35">
      <c r="E104" s="83" t="s">
        <v>69</v>
      </c>
      <c r="F104" s="80">
        <v>44.44</v>
      </c>
      <c r="G104">
        <f>F104/$F$104</f>
        <v>1</v>
      </c>
      <c r="H104" s="34">
        <f>G104/$G$107</f>
        <v>0.36582153440895621</v>
      </c>
      <c r="I104" s="107">
        <f>H104*$I$80</f>
        <v>1.8547151794534079E-2</v>
      </c>
    </row>
    <row r="105" spans="5:11" x14ac:dyDescent="0.35">
      <c r="E105" s="84" t="s">
        <v>87</v>
      </c>
      <c r="F105" s="2">
        <v>41.77</v>
      </c>
      <c r="G105" s="34">
        <f>F105/$F$104</f>
        <v>0.93991899189919004</v>
      </c>
      <c r="H105" s="34">
        <f t="shared" ref="H105" si="5">G105/$G$107</f>
        <v>0.34384260783668097</v>
      </c>
      <c r="I105" s="107">
        <f>H105*$I$80</f>
        <v>1.7432820217319726E-2</v>
      </c>
    </row>
    <row r="106" spans="5:11" ht="15" thickBot="1" x14ac:dyDescent="0.4">
      <c r="E106" s="85" t="s">
        <v>80</v>
      </c>
      <c r="F106" s="32">
        <v>35.270000000000003</v>
      </c>
      <c r="G106" s="108">
        <f>F106/$F$104</f>
        <v>0.79365436543654377</v>
      </c>
      <c r="H106" s="108">
        <f>G106/$G$107</f>
        <v>0.29033585775436288</v>
      </c>
      <c r="I106" s="109">
        <f>H106*$I$80</f>
        <v>1.4720027988146199E-2</v>
      </c>
    </row>
    <row r="107" spans="5:11" x14ac:dyDescent="0.35">
      <c r="F107" s="1" t="s">
        <v>128</v>
      </c>
      <c r="G107" s="97">
        <f>G104+G105+G106</f>
        <v>2.7335733573357337</v>
      </c>
      <c r="H107" s="34">
        <f>SUM(H104:H106)</f>
        <v>1</v>
      </c>
    </row>
    <row r="108" spans="5:11" ht="15" thickBot="1" x14ac:dyDescent="0.4"/>
    <row r="109" spans="5:11" x14ac:dyDescent="0.35">
      <c r="E109" s="39" t="s">
        <v>149</v>
      </c>
      <c r="F109" s="113" t="s">
        <v>93</v>
      </c>
      <c r="G109" s="50" t="s">
        <v>147</v>
      </c>
      <c r="H109" s="34"/>
    </row>
    <row r="110" spans="5:11" x14ac:dyDescent="0.35">
      <c r="E110" s="83" t="s">
        <v>69</v>
      </c>
      <c r="F110" s="34">
        <f>I84+I91+K98+I104</f>
        <v>0.32020451274726919</v>
      </c>
      <c r="G110" s="8">
        <v>2</v>
      </c>
    </row>
    <row r="111" spans="5:11" x14ac:dyDescent="0.35">
      <c r="E111" s="84" t="s">
        <v>87</v>
      </c>
      <c r="F111" s="34">
        <f>I85+I92+K99+I105</f>
        <v>0.26252826035855481</v>
      </c>
      <c r="G111" s="8">
        <v>3</v>
      </c>
    </row>
    <row r="112" spans="5:11" ht="15" thickBot="1" x14ac:dyDescent="0.4">
      <c r="E112" s="85" t="s">
        <v>80</v>
      </c>
      <c r="F112" s="114">
        <f>I86+I93+K100+I106</f>
        <v>0.41726722689417606</v>
      </c>
      <c r="G112" s="11">
        <v>1</v>
      </c>
    </row>
    <row r="113" spans="5:9" x14ac:dyDescent="0.35">
      <c r="E113" s="101"/>
      <c r="F113" s="112">
        <f>SUM(F110:F112)</f>
        <v>1</v>
      </c>
    </row>
    <row r="114" spans="5:9" x14ac:dyDescent="0.35">
      <c r="E114" s="101"/>
      <c r="F114" s="102"/>
    </row>
    <row r="115" spans="5:9" x14ac:dyDescent="0.35">
      <c r="E115" s="45" t="s">
        <v>143</v>
      </c>
      <c r="F115" s="102"/>
    </row>
    <row r="117" spans="5:9" x14ac:dyDescent="0.35">
      <c r="E117" s="54" t="s">
        <v>55</v>
      </c>
      <c r="F117" s="3" t="s">
        <v>42</v>
      </c>
      <c r="G117" s="3" t="s">
        <v>62</v>
      </c>
      <c r="H117" s="3" t="s">
        <v>96</v>
      </c>
      <c r="I117" s="3" t="s">
        <v>101</v>
      </c>
    </row>
    <row r="118" spans="5:9" x14ac:dyDescent="0.35">
      <c r="E118" s="70" t="s">
        <v>70</v>
      </c>
      <c r="F118" s="3">
        <v>997</v>
      </c>
      <c r="G118" s="3" t="s">
        <v>64</v>
      </c>
      <c r="H118" s="25" t="s">
        <v>103</v>
      </c>
      <c r="I118" s="25">
        <v>44.44</v>
      </c>
    </row>
    <row r="119" spans="5:9" x14ac:dyDescent="0.35">
      <c r="E119" s="69" t="s">
        <v>75</v>
      </c>
      <c r="F119" s="3">
        <v>930</v>
      </c>
      <c r="G119" s="3">
        <v>10</v>
      </c>
      <c r="H119" s="25" t="s">
        <v>104</v>
      </c>
      <c r="I119" s="25" t="s">
        <v>102</v>
      </c>
    </row>
    <row r="120" spans="5:9" x14ac:dyDescent="0.35">
      <c r="E120" s="69" t="s">
        <v>83</v>
      </c>
      <c r="F120" s="3">
        <v>949</v>
      </c>
      <c r="G120" s="3">
        <v>10</v>
      </c>
      <c r="H120" s="25" t="s">
        <v>105</v>
      </c>
      <c r="I120" s="25">
        <v>35.270000000000003</v>
      </c>
    </row>
    <row r="121" spans="5:9" x14ac:dyDescent="0.35">
      <c r="E121" s="24" t="s">
        <v>58</v>
      </c>
      <c r="F121" s="3">
        <v>0.2417</v>
      </c>
      <c r="G121" s="3">
        <v>0.59930000000000005</v>
      </c>
      <c r="H121" s="3">
        <v>5.2499999999999998E-2</v>
      </c>
      <c r="I121" s="3">
        <v>0.1065</v>
      </c>
    </row>
    <row r="123" spans="5:9" ht="15" thickBot="1" x14ac:dyDescent="0.4">
      <c r="E123" s="44" t="s">
        <v>125</v>
      </c>
    </row>
    <row r="124" spans="5:9" x14ac:dyDescent="0.35">
      <c r="E124" s="28" t="s">
        <v>132</v>
      </c>
      <c r="F124" s="30"/>
      <c r="G124" s="30"/>
      <c r="H124" s="33" t="s">
        <v>90</v>
      </c>
      <c r="I124" s="75" t="s">
        <v>91</v>
      </c>
    </row>
    <row r="125" spans="5:9" x14ac:dyDescent="0.35">
      <c r="E125" s="91" t="s">
        <v>70</v>
      </c>
      <c r="F125" s="2">
        <v>997</v>
      </c>
      <c r="G125" s="34">
        <f>$F$126/F125</f>
        <v>0.93279839518555663</v>
      </c>
      <c r="H125" s="34">
        <f>G125/$G$128</f>
        <v>0.32024363436992115</v>
      </c>
      <c r="I125" s="107">
        <f>H125*$F$121</f>
        <v>7.7402886427209938E-2</v>
      </c>
    </row>
    <row r="126" spans="5:9" x14ac:dyDescent="0.35">
      <c r="E126" s="72" t="s">
        <v>75</v>
      </c>
      <c r="F126" s="80">
        <v>930</v>
      </c>
      <c r="G126" s="34">
        <f>$F$126/F126</f>
        <v>1</v>
      </c>
      <c r="H126" s="34">
        <f>G126/$G$128</f>
        <v>0.34331494996431333</v>
      </c>
      <c r="I126" s="107">
        <f t="shared" ref="I126:I127" si="6">H126*$F$121</f>
        <v>8.2979223406374536E-2</v>
      </c>
    </row>
    <row r="127" spans="5:9" ht="15" thickBot="1" x14ac:dyDescent="0.4">
      <c r="E127" s="77" t="s">
        <v>83</v>
      </c>
      <c r="F127" s="32">
        <v>949</v>
      </c>
      <c r="G127" s="108">
        <f>$F$126/F127</f>
        <v>0.97997892518440466</v>
      </c>
      <c r="H127" s="108">
        <f t="shared" ref="H127" si="7">G127/$G$128</f>
        <v>0.33644141566576546</v>
      </c>
      <c r="I127" s="109">
        <f t="shared" si="6"/>
        <v>8.131789016641551E-2</v>
      </c>
    </row>
    <row r="128" spans="5:9" x14ac:dyDescent="0.35">
      <c r="F128" s="1" t="s">
        <v>127</v>
      </c>
      <c r="G128" s="34">
        <f>SUM(G125:G127)</f>
        <v>2.9127773203699614</v>
      </c>
      <c r="H128" s="34"/>
      <c r="I128" s="34"/>
    </row>
    <row r="130" spans="5:11" ht="15" thickBot="1" x14ac:dyDescent="0.4">
      <c r="E130" s="44" t="s">
        <v>125</v>
      </c>
    </row>
    <row r="131" spans="5:11" x14ac:dyDescent="0.35">
      <c r="E131" s="28" t="s">
        <v>136</v>
      </c>
      <c r="F131" s="33"/>
      <c r="G131" s="33"/>
      <c r="H131" s="33" t="s">
        <v>90</v>
      </c>
      <c r="I131" s="75" t="s">
        <v>91</v>
      </c>
    </row>
    <row r="132" spans="5:11" x14ac:dyDescent="0.35">
      <c r="E132" s="92" t="s">
        <v>70</v>
      </c>
      <c r="F132" s="80">
        <v>20</v>
      </c>
      <c r="G132" s="2">
        <f>F132/$F$132</f>
        <v>1</v>
      </c>
      <c r="H132">
        <f>G132/$G$135</f>
        <v>0.5</v>
      </c>
      <c r="I132" s="107">
        <f>H132*$G$121</f>
        <v>0.29965000000000003</v>
      </c>
    </row>
    <row r="133" spans="5:11" x14ac:dyDescent="0.35">
      <c r="E133" s="93" t="s">
        <v>75</v>
      </c>
      <c r="F133" s="2">
        <v>10</v>
      </c>
      <c r="G133" s="2">
        <f>F133/$F$132</f>
        <v>0.5</v>
      </c>
      <c r="H133">
        <f t="shared" ref="H133:H134" si="8">G133/$G$135</f>
        <v>0.25</v>
      </c>
      <c r="I133" s="107">
        <f t="shared" ref="I133:I134" si="9">H133*$G$121</f>
        <v>0.14982500000000001</v>
      </c>
    </row>
    <row r="134" spans="5:11" ht="15" thickBot="1" x14ac:dyDescent="0.4">
      <c r="E134" s="85" t="s">
        <v>83</v>
      </c>
      <c r="F134" s="32">
        <v>10</v>
      </c>
      <c r="G134" s="32">
        <f t="shared" ref="G134" si="10">F134/$F$132</f>
        <v>0.5</v>
      </c>
      <c r="H134" s="74">
        <f t="shared" si="8"/>
        <v>0.25</v>
      </c>
      <c r="I134" s="109">
        <f t="shared" si="9"/>
        <v>0.14982500000000001</v>
      </c>
    </row>
    <row r="135" spans="5:11" x14ac:dyDescent="0.35">
      <c r="F135" s="1" t="s">
        <v>128</v>
      </c>
      <c r="G135">
        <f>SUM(G132:G134)</f>
        <v>2</v>
      </c>
    </row>
    <row r="137" spans="5:11" ht="15" thickBot="1" x14ac:dyDescent="0.4">
      <c r="E137" s="44" t="s">
        <v>130</v>
      </c>
    </row>
    <row r="138" spans="5:11" ht="26.5" customHeight="1" x14ac:dyDescent="0.35">
      <c r="E138" s="28" t="s">
        <v>133</v>
      </c>
      <c r="F138" s="33" t="s">
        <v>70</v>
      </c>
      <c r="G138" s="95" t="s">
        <v>134</v>
      </c>
      <c r="H138" s="96" t="s">
        <v>135</v>
      </c>
      <c r="I138" s="106" t="s">
        <v>92</v>
      </c>
      <c r="J138" s="106" t="s">
        <v>90</v>
      </c>
      <c r="K138" s="43" t="s">
        <v>91</v>
      </c>
    </row>
    <row r="139" spans="5:11" x14ac:dyDescent="0.35">
      <c r="E139" s="14" t="s">
        <v>70</v>
      </c>
      <c r="F139" s="2">
        <v>1</v>
      </c>
      <c r="G139" s="2">
        <v>1</v>
      </c>
      <c r="H139" s="76">
        <v>9</v>
      </c>
      <c r="I139" s="34">
        <f>GEOMEAN(F139:H139)</f>
        <v>2.0800838230519041</v>
      </c>
      <c r="J139" s="34">
        <f>I139/$I$142</f>
        <v>0.47368421052631576</v>
      </c>
      <c r="K139" s="42">
        <f>J139*$H$121</f>
        <v>2.4868421052631578E-2</v>
      </c>
    </row>
    <row r="140" spans="5:11" x14ac:dyDescent="0.35">
      <c r="E140" s="91" t="s">
        <v>134</v>
      </c>
      <c r="F140" s="2">
        <v>1</v>
      </c>
      <c r="G140" s="2">
        <v>1</v>
      </c>
      <c r="H140" s="76">
        <v>9</v>
      </c>
      <c r="I140" s="34">
        <f t="shared" ref="I140" si="11">GEOMEAN(F140:H140)</f>
        <v>2.0800838230519041</v>
      </c>
      <c r="J140" s="34">
        <f>I140/$I$142</f>
        <v>0.47368421052631576</v>
      </c>
      <c r="K140" s="42">
        <f>J140*$H$121</f>
        <v>2.4868421052631578E-2</v>
      </c>
    </row>
    <row r="141" spans="5:11" ht="15" thickBot="1" x14ac:dyDescent="0.4">
      <c r="E141" s="94" t="s">
        <v>135</v>
      </c>
      <c r="F141" s="32">
        <f>1/9</f>
        <v>0.1111111111111111</v>
      </c>
      <c r="G141" s="32">
        <f>1/9</f>
        <v>0.1111111111111111</v>
      </c>
      <c r="H141" s="79">
        <v>1</v>
      </c>
      <c r="I141" s="34">
        <f>GEOMEAN(F141:H141)</f>
        <v>0.23112042478354489</v>
      </c>
      <c r="J141" s="34">
        <f>I141/$I$142</f>
        <v>5.2631578947368418E-2</v>
      </c>
      <c r="K141" s="42">
        <f t="shared" ref="K141" si="12">J141*$H$121</f>
        <v>2.7631578947368419E-3</v>
      </c>
    </row>
    <row r="142" spans="5:11" x14ac:dyDescent="0.35">
      <c r="I142" s="34">
        <f>SUM(I139:I141)</f>
        <v>4.3912880708873532</v>
      </c>
      <c r="J142" s="34">
        <f>SUM(J139:J141)</f>
        <v>1</v>
      </c>
      <c r="K142" s="34"/>
    </row>
    <row r="143" spans="5:11" ht="15" thickBot="1" x14ac:dyDescent="0.4">
      <c r="E143" s="44" t="s">
        <v>125</v>
      </c>
    </row>
    <row r="144" spans="5:11" x14ac:dyDescent="0.35">
      <c r="E144" s="28" t="s">
        <v>137</v>
      </c>
      <c r="F144" s="30"/>
      <c r="G144" s="30"/>
      <c r="H144" s="33" t="s">
        <v>90</v>
      </c>
      <c r="I144" s="75" t="s">
        <v>91</v>
      </c>
    </row>
    <row r="145" spans="5:9" x14ac:dyDescent="0.35">
      <c r="E145" s="14" t="s">
        <v>70</v>
      </c>
      <c r="F145" s="80">
        <v>44.44</v>
      </c>
      <c r="G145" s="36">
        <f>F145/$F$145</f>
        <v>1</v>
      </c>
      <c r="H145" s="34">
        <f>G145/$G$148</f>
        <v>0.36582153440895621</v>
      </c>
      <c r="I145" s="107">
        <f>H145*$I$121</f>
        <v>3.8959993414553834E-2</v>
      </c>
    </row>
    <row r="146" spans="5:9" x14ac:dyDescent="0.35">
      <c r="E146" s="91" t="s">
        <v>134</v>
      </c>
      <c r="F146" s="2">
        <v>41.77</v>
      </c>
      <c r="G146" s="87">
        <f>F146/$F$145</f>
        <v>0.93991899189919004</v>
      </c>
      <c r="H146" s="34">
        <f>G146/$G$148</f>
        <v>0.34384260783668097</v>
      </c>
      <c r="I146" s="107">
        <f>H146*$I$121</f>
        <v>3.661923773460652E-2</v>
      </c>
    </row>
    <row r="147" spans="5:9" ht="15" thickBot="1" x14ac:dyDescent="0.4">
      <c r="E147" s="94" t="s">
        <v>135</v>
      </c>
      <c r="F147" s="32">
        <v>35.270000000000003</v>
      </c>
      <c r="G147" s="88">
        <f t="shared" ref="G147" si="13">F147/$F$145</f>
        <v>0.79365436543654377</v>
      </c>
      <c r="H147" s="108">
        <f t="shared" ref="H147" si="14">G147/$G$148</f>
        <v>0.29033585775436288</v>
      </c>
      <c r="I147" s="109">
        <f>H147*$I$121</f>
        <v>3.0920768850839647E-2</v>
      </c>
    </row>
    <row r="148" spans="5:9" x14ac:dyDescent="0.35">
      <c r="F148" s="1" t="s">
        <v>128</v>
      </c>
      <c r="G148" s="97">
        <f>SUM(G145:G147)</f>
        <v>2.7335733573357337</v>
      </c>
      <c r="H148" s="34"/>
    </row>
    <row r="149" spans="5:9" ht="15" thickBot="1" x14ac:dyDescent="0.4"/>
    <row r="150" spans="5:9" x14ac:dyDescent="0.35">
      <c r="E150" s="39"/>
      <c r="F150" s="40" t="s">
        <v>93</v>
      </c>
    </row>
    <row r="151" spans="5:9" x14ac:dyDescent="0.35">
      <c r="E151" s="14" t="s">
        <v>70</v>
      </c>
      <c r="F151" s="98">
        <f>I125+I132+K139+I145</f>
        <v>0.44088130089439537</v>
      </c>
    </row>
    <row r="152" spans="5:9" x14ac:dyDescent="0.35">
      <c r="E152" s="91" t="s">
        <v>134</v>
      </c>
      <c r="F152" s="89">
        <f>I126+I133+K140+I146</f>
        <v>0.29429188219361263</v>
      </c>
    </row>
    <row r="153" spans="5:9" ht="15" thickBot="1" x14ac:dyDescent="0.4">
      <c r="E153" s="94" t="s">
        <v>135</v>
      </c>
      <c r="F153" s="90">
        <f>I127+I134+K141+I147</f>
        <v>0.264826816911992</v>
      </c>
    </row>
    <row r="154" spans="5:9" x14ac:dyDescent="0.35">
      <c r="E154" s="100"/>
      <c r="F154" s="112">
        <f>SUM(F151:F153)</f>
        <v>1</v>
      </c>
    </row>
    <row r="155" spans="5:9" x14ac:dyDescent="0.35">
      <c r="E155" s="45" t="s">
        <v>142</v>
      </c>
      <c r="F155" s="34"/>
    </row>
    <row r="157" spans="5:9" x14ac:dyDescent="0.35">
      <c r="E157" s="54" t="s">
        <v>56</v>
      </c>
      <c r="F157" s="3" t="s">
        <v>42</v>
      </c>
      <c r="G157" s="3" t="s">
        <v>67</v>
      </c>
      <c r="H157" s="3" t="s">
        <v>66</v>
      </c>
      <c r="I157" s="3" t="s">
        <v>46</v>
      </c>
    </row>
    <row r="158" spans="5:9" x14ac:dyDescent="0.35">
      <c r="E158" s="69" t="s">
        <v>71</v>
      </c>
      <c r="F158" s="3">
        <v>326.18</v>
      </c>
      <c r="G158" s="3">
        <v>3</v>
      </c>
      <c r="H158" s="3">
        <v>250</v>
      </c>
      <c r="I158" s="25" t="s">
        <v>68</v>
      </c>
    </row>
    <row r="159" spans="5:9" x14ac:dyDescent="0.35">
      <c r="E159" s="69" t="s">
        <v>78</v>
      </c>
      <c r="F159" s="3">
        <v>380</v>
      </c>
      <c r="G159" s="3">
        <v>1</v>
      </c>
      <c r="H159" s="3">
        <v>150</v>
      </c>
      <c r="I159" s="3">
        <v>150</v>
      </c>
    </row>
    <row r="160" spans="5:9" x14ac:dyDescent="0.35">
      <c r="E160" s="69" t="s">
        <v>81</v>
      </c>
      <c r="F160" s="3">
        <v>399</v>
      </c>
      <c r="G160" s="3">
        <v>5</v>
      </c>
      <c r="H160" s="3">
        <v>120</v>
      </c>
      <c r="I160" s="25" t="s">
        <v>68</v>
      </c>
    </row>
    <row r="161" spans="5:10" x14ac:dyDescent="0.35">
      <c r="E161" s="24" t="s">
        <v>58</v>
      </c>
      <c r="F161" s="4">
        <v>0.30630000000000002</v>
      </c>
      <c r="G161" s="4">
        <v>4.0399999999999998E-2</v>
      </c>
      <c r="H161" s="4">
        <v>0.52410000000000001</v>
      </c>
      <c r="I161" s="4">
        <v>0.1293</v>
      </c>
    </row>
    <row r="163" spans="5:10" ht="15" thickBot="1" x14ac:dyDescent="0.4">
      <c r="E163" s="44" t="s">
        <v>125</v>
      </c>
    </row>
    <row r="164" spans="5:10" x14ac:dyDescent="0.35">
      <c r="E164" s="28" t="s">
        <v>138</v>
      </c>
      <c r="F164" s="30"/>
      <c r="G164" s="30"/>
      <c r="H164" s="33" t="s">
        <v>90</v>
      </c>
      <c r="I164" s="75" t="s">
        <v>91</v>
      </c>
    </row>
    <row r="165" spans="5:10" x14ac:dyDescent="0.35">
      <c r="E165" s="46" t="s">
        <v>71</v>
      </c>
      <c r="F165" s="80">
        <v>326.18</v>
      </c>
      <c r="G165" s="36">
        <f>$F$165/F165</f>
        <v>1</v>
      </c>
      <c r="H165" s="34">
        <f>G165/$G$168</f>
        <v>0.37371132813634189</v>
      </c>
      <c r="I165" s="107">
        <f>H165*$F$161</f>
        <v>0.11446777980816153</v>
      </c>
    </row>
    <row r="166" spans="5:10" x14ac:dyDescent="0.35">
      <c r="E166" s="46" t="s">
        <v>78</v>
      </c>
      <c r="F166" s="2">
        <v>380</v>
      </c>
      <c r="G166" s="35">
        <f>$F$165/F166</f>
        <v>0.85836842105263156</v>
      </c>
      <c r="H166" s="34">
        <f>G166/$G$168</f>
        <v>0.32078200266187368</v>
      </c>
      <c r="I166" s="107">
        <f>H166*$F$161</f>
        <v>9.8255527415331917E-2</v>
      </c>
    </row>
    <row r="167" spans="5:10" ht="15" thickBot="1" x14ac:dyDescent="0.4">
      <c r="E167" s="31" t="s">
        <v>81</v>
      </c>
      <c r="F167" s="32">
        <v>399</v>
      </c>
      <c r="G167" s="35">
        <f>$F$165/F167</f>
        <v>0.81749373433583961</v>
      </c>
      <c r="H167" s="108">
        <f>G167/$G$168</f>
        <v>0.30550666920178449</v>
      </c>
      <c r="I167" s="109">
        <f>H167*$F$161</f>
        <v>9.3576692776506598E-2</v>
      </c>
    </row>
    <row r="168" spans="5:10" x14ac:dyDescent="0.35">
      <c r="F168" s="1" t="s">
        <v>127</v>
      </c>
      <c r="G168" s="97">
        <f>SUM(G165:G167)</f>
        <v>2.6758621553884709</v>
      </c>
      <c r="H168" s="34">
        <f>SUM(H165:H167)</f>
        <v>1</v>
      </c>
      <c r="I168" s="34"/>
    </row>
    <row r="170" spans="5:10" ht="15" thickBot="1" x14ac:dyDescent="0.4">
      <c r="E170" s="99" t="s">
        <v>86</v>
      </c>
      <c r="G170" s="2"/>
      <c r="H170" s="2"/>
    </row>
    <row r="171" spans="5:10" x14ac:dyDescent="0.35">
      <c r="E171" s="28" t="s">
        <v>139</v>
      </c>
      <c r="F171" s="30"/>
      <c r="G171" s="33" t="s">
        <v>88</v>
      </c>
      <c r="H171" s="6" t="s">
        <v>89</v>
      </c>
      <c r="I171" s="2" t="s">
        <v>90</v>
      </c>
      <c r="J171" s="37" t="s">
        <v>91</v>
      </c>
    </row>
    <row r="172" spans="5:10" x14ac:dyDescent="0.35">
      <c r="E172" s="46" t="s">
        <v>71</v>
      </c>
      <c r="F172" s="2">
        <v>3</v>
      </c>
      <c r="G172" s="2">
        <v>2</v>
      </c>
      <c r="H172" s="8">
        <v>2</v>
      </c>
      <c r="I172" s="34">
        <f>H172/$H$175</f>
        <v>0.33333333333333331</v>
      </c>
      <c r="J172" s="42">
        <f>I172*$G$161</f>
        <v>1.3466666666666665E-2</v>
      </c>
    </row>
    <row r="173" spans="5:10" x14ac:dyDescent="0.35">
      <c r="E173" s="46" t="s">
        <v>78</v>
      </c>
      <c r="F173" s="2">
        <v>1</v>
      </c>
      <c r="G173" s="2">
        <v>3</v>
      </c>
      <c r="H173" s="8">
        <v>1</v>
      </c>
      <c r="I173" s="34">
        <f>H173/$H$175</f>
        <v>0.16666666666666666</v>
      </c>
      <c r="J173" s="42">
        <f>I173*$G$161</f>
        <v>6.7333333333333325E-3</v>
      </c>
    </row>
    <row r="174" spans="5:10" ht="15" thickBot="1" x14ac:dyDescent="0.4">
      <c r="E174" s="31" t="s">
        <v>81</v>
      </c>
      <c r="F174" s="32">
        <v>5</v>
      </c>
      <c r="G174" s="32">
        <v>1</v>
      </c>
      <c r="H174" s="11">
        <v>3</v>
      </c>
      <c r="I174" s="34">
        <f>H174/$H$175</f>
        <v>0.5</v>
      </c>
      <c r="J174" s="42">
        <f>I174*$G$161</f>
        <v>2.0199999999999999E-2</v>
      </c>
    </row>
    <row r="175" spans="5:10" x14ac:dyDescent="0.35">
      <c r="G175" s="2"/>
      <c r="H175" s="2">
        <f>SUM(H172:H174)</f>
        <v>6</v>
      </c>
      <c r="I175" s="36">
        <f>SUM(I172:I174)</f>
        <v>1</v>
      </c>
      <c r="J175" s="34"/>
    </row>
    <row r="176" spans="5:10" ht="15" thickBot="1" x14ac:dyDescent="0.4">
      <c r="E176" s="44" t="s">
        <v>125</v>
      </c>
    </row>
    <row r="177" spans="5:19" x14ac:dyDescent="0.35">
      <c r="E177" s="28" t="s">
        <v>140</v>
      </c>
      <c r="F177" s="30"/>
      <c r="G177" s="30"/>
      <c r="H177" s="33" t="s">
        <v>90</v>
      </c>
      <c r="I177" s="75" t="s">
        <v>91</v>
      </c>
    </row>
    <row r="178" spans="5:19" x14ac:dyDescent="0.35">
      <c r="E178" s="46" t="s">
        <v>71</v>
      </c>
      <c r="F178" s="80">
        <v>250</v>
      </c>
      <c r="G178">
        <f>F178/$F$178</f>
        <v>1</v>
      </c>
      <c r="H178" s="34">
        <f>G178/$G$181</f>
        <v>0.48076923076923073</v>
      </c>
      <c r="I178" s="107">
        <f>H178*$H$161</f>
        <v>0.25197115384615382</v>
      </c>
    </row>
    <row r="179" spans="5:19" x14ac:dyDescent="0.35">
      <c r="E179" s="46" t="s">
        <v>78</v>
      </c>
      <c r="F179" s="2">
        <v>150</v>
      </c>
      <c r="G179">
        <f>F179/$F$178</f>
        <v>0.6</v>
      </c>
      <c r="H179" s="34">
        <f>G179/$G$181</f>
        <v>0.28846153846153844</v>
      </c>
      <c r="I179" s="107">
        <f>H179*$H$161</f>
        <v>0.1511826923076923</v>
      </c>
    </row>
    <row r="180" spans="5:19" ht="15" thickBot="1" x14ac:dyDescent="0.4">
      <c r="E180" s="31" t="s">
        <v>81</v>
      </c>
      <c r="F180" s="32">
        <v>120</v>
      </c>
      <c r="G180" s="74">
        <f>F180/$F$178</f>
        <v>0.48</v>
      </c>
      <c r="H180" s="108">
        <f>G180/$G$181</f>
        <v>0.23076923076923075</v>
      </c>
      <c r="I180" s="109">
        <f>H180*$H$161</f>
        <v>0.12094615384615384</v>
      </c>
    </row>
    <row r="181" spans="5:19" x14ac:dyDescent="0.35">
      <c r="F181" s="2" t="s">
        <v>128</v>
      </c>
      <c r="G181">
        <f>SUM(G178:G180)</f>
        <v>2.08</v>
      </c>
      <c r="H181" s="34">
        <f>SUM(H178:H180)</f>
        <v>0.99999999999999989</v>
      </c>
    </row>
    <row r="183" spans="5:19" ht="15" thickBot="1" x14ac:dyDescent="0.4">
      <c r="E183" s="99" t="s">
        <v>94</v>
      </c>
      <c r="F183" s="38"/>
      <c r="G183" s="2"/>
      <c r="H183" s="2"/>
      <c r="I183" s="2"/>
      <c r="J183" s="2"/>
      <c r="K183" s="34"/>
    </row>
    <row r="184" spans="5:19" x14ac:dyDescent="0.35">
      <c r="E184" s="28" t="s">
        <v>141</v>
      </c>
      <c r="F184" s="47" t="s">
        <v>71</v>
      </c>
      <c r="G184" s="29" t="s">
        <v>78</v>
      </c>
      <c r="H184" s="50" t="s">
        <v>81</v>
      </c>
      <c r="I184" s="2" t="s">
        <v>92</v>
      </c>
      <c r="J184" s="2" t="s">
        <v>90</v>
      </c>
      <c r="K184" s="43" t="s">
        <v>91</v>
      </c>
      <c r="M184" s="38" t="s">
        <v>141</v>
      </c>
      <c r="N184" s="23"/>
      <c r="O184" s="38"/>
      <c r="P184" s="38"/>
      <c r="Q184" s="2" t="s">
        <v>92</v>
      </c>
      <c r="R184" s="2" t="s">
        <v>90</v>
      </c>
      <c r="S184" s="43" t="s">
        <v>91</v>
      </c>
    </row>
    <row r="185" spans="5:19" x14ac:dyDescent="0.35">
      <c r="E185" s="46" t="s">
        <v>71</v>
      </c>
      <c r="F185" s="2">
        <v>1</v>
      </c>
      <c r="G185" s="2">
        <v>9</v>
      </c>
      <c r="H185" s="8">
        <v>1</v>
      </c>
      <c r="I185" s="34">
        <f>GEOMEAN(F185:H185)</f>
        <v>2.0800838230519041</v>
      </c>
      <c r="J185" s="34">
        <f>I185/$I$188</f>
        <v>0.47368421052631576</v>
      </c>
      <c r="K185" s="42">
        <f>J185*$I$161</f>
        <v>6.1247368421052627E-2</v>
      </c>
      <c r="M185" s="23" t="s">
        <v>71</v>
      </c>
      <c r="N185" s="25" t="s">
        <v>68</v>
      </c>
      <c r="O185" s="2">
        <v>1</v>
      </c>
      <c r="P185" s="2">
        <v>3</v>
      </c>
      <c r="Q185" s="35">
        <f>GEOMEAN(N185:P185)</f>
        <v>1.7320508075688774</v>
      </c>
      <c r="R185" s="35">
        <f>P185/$I$188</f>
        <v>0.68317084909298287</v>
      </c>
      <c r="S185" s="42">
        <f>R185*$I$161</f>
        <v>8.833399078772268E-2</v>
      </c>
    </row>
    <row r="186" spans="5:19" x14ac:dyDescent="0.35">
      <c r="E186" s="46" t="s">
        <v>78</v>
      </c>
      <c r="F186" s="106">
        <f>1/9</f>
        <v>0.1111111111111111</v>
      </c>
      <c r="G186" s="2">
        <v>1</v>
      </c>
      <c r="H186" s="41">
        <f>1/9</f>
        <v>0.1111111111111111</v>
      </c>
      <c r="I186" s="34">
        <f>GEOMEAN(F186:H186)</f>
        <v>0.23112042478354489</v>
      </c>
      <c r="J186" s="34">
        <f>I186/$I$188</f>
        <v>5.2631578947368418E-2</v>
      </c>
      <c r="K186" s="42">
        <f>J186*$I$161</f>
        <v>6.8052631578947361E-3</v>
      </c>
      <c r="M186" s="23" t="s">
        <v>78</v>
      </c>
      <c r="N186" s="3">
        <v>150</v>
      </c>
      <c r="O186" s="2">
        <v>3</v>
      </c>
      <c r="P186" s="106">
        <v>1</v>
      </c>
      <c r="Q186" s="35">
        <f t="shared" ref="Q186:Q187" si="15">GEOMEAN(N186:P186)</f>
        <v>7.6630943239355309</v>
      </c>
      <c r="R186" s="35">
        <f t="shared" ref="R186:R187" si="16">P186/$I$188</f>
        <v>0.22772361636432764</v>
      </c>
      <c r="S186" s="42">
        <f>R186*$I$161</f>
        <v>2.9444663595907562E-2</v>
      </c>
    </row>
    <row r="187" spans="5:19" ht="15" thickBot="1" x14ac:dyDescent="0.4">
      <c r="E187" s="31" t="s">
        <v>81</v>
      </c>
      <c r="F187" s="32">
        <v>1</v>
      </c>
      <c r="G187" s="32">
        <v>9</v>
      </c>
      <c r="H187" s="11">
        <v>1</v>
      </c>
      <c r="I187" s="34">
        <f>GEOMEAN(F187:H187)</f>
        <v>2.0800838230519041</v>
      </c>
      <c r="J187" s="34">
        <f>I187/$I$188</f>
        <v>0.47368421052631576</v>
      </c>
      <c r="K187" s="42">
        <f>J187*$I$161</f>
        <v>6.1247368421052627E-2</v>
      </c>
      <c r="M187" s="23" t="s">
        <v>81</v>
      </c>
      <c r="N187" s="25" t="s">
        <v>68</v>
      </c>
      <c r="O187" s="2">
        <v>1</v>
      </c>
      <c r="P187" s="2">
        <v>3</v>
      </c>
      <c r="Q187" s="35">
        <f t="shared" si="15"/>
        <v>1.7320508075688774</v>
      </c>
      <c r="R187" s="35">
        <f t="shared" si="16"/>
        <v>0.68317084909298287</v>
      </c>
      <c r="S187" s="42">
        <f>R187*$I$161</f>
        <v>8.833399078772268E-2</v>
      </c>
    </row>
    <row r="188" spans="5:19" ht="15" thickBot="1" x14ac:dyDescent="0.4">
      <c r="G188" s="2"/>
      <c r="H188" s="2"/>
      <c r="I188" s="34">
        <f>SUM(I185:I187)</f>
        <v>4.3912880708873532</v>
      </c>
      <c r="J188" s="34">
        <f>SUM(J185:J187)</f>
        <v>1</v>
      </c>
      <c r="K188" s="34"/>
      <c r="O188" s="2"/>
      <c r="P188" s="2"/>
      <c r="Q188" s="35">
        <f>SUM(Q185:Q187)</f>
        <v>11.127195939073285</v>
      </c>
      <c r="R188" s="35">
        <f>SUM(R185:R187)</f>
        <v>1.5940653145502934</v>
      </c>
    </row>
    <row r="189" spans="5:19" x14ac:dyDescent="0.35">
      <c r="E189" s="39"/>
      <c r="F189" s="40" t="s">
        <v>93</v>
      </c>
    </row>
    <row r="190" spans="5:19" x14ac:dyDescent="0.35">
      <c r="E190" s="46" t="s">
        <v>71</v>
      </c>
      <c r="F190" s="98">
        <f>I165+J172+I178+K185</f>
        <v>0.44115296874203458</v>
      </c>
      <c r="H190" s="34"/>
    </row>
    <row r="191" spans="5:19" x14ac:dyDescent="0.35">
      <c r="E191" s="46" t="s">
        <v>78</v>
      </c>
      <c r="F191" s="89">
        <f>I166+J173+I179+K186</f>
        <v>0.26297681621425228</v>
      </c>
    </row>
    <row r="192" spans="5:19" ht="15" thickBot="1" x14ac:dyDescent="0.4">
      <c r="E192" s="31" t="s">
        <v>81</v>
      </c>
      <c r="F192" s="90">
        <f>I167+J174+I180+K187</f>
        <v>0.29597021504371307</v>
      </c>
    </row>
    <row r="193" spans="5:7" x14ac:dyDescent="0.35">
      <c r="F193" s="115">
        <f>SUM(F190:F192)</f>
        <v>1.0001</v>
      </c>
    </row>
    <row r="194" spans="5:7" x14ac:dyDescent="0.35">
      <c r="E194" s="45" t="s">
        <v>95</v>
      </c>
    </row>
    <row r="200" spans="5:7" x14ac:dyDescent="0.35">
      <c r="E200" t="s">
        <v>153</v>
      </c>
      <c r="F200" t="s">
        <v>93</v>
      </c>
      <c r="G200" t="s">
        <v>147</v>
      </c>
    </row>
    <row r="201" spans="5:7" x14ac:dyDescent="0.35">
      <c r="E201" t="s">
        <v>150</v>
      </c>
      <c r="F201" s="34">
        <v>0.32020451274726919</v>
      </c>
      <c r="G201">
        <v>2</v>
      </c>
    </row>
    <row r="202" spans="5:7" x14ac:dyDescent="0.35">
      <c r="E202" t="s">
        <v>151</v>
      </c>
      <c r="F202" s="34">
        <v>0.26252826035855481</v>
      </c>
      <c r="G202">
        <v>3</v>
      </c>
    </row>
    <row r="203" spans="5:7" x14ac:dyDescent="0.35">
      <c r="E203" t="s">
        <v>152</v>
      </c>
      <c r="F203" s="34">
        <v>0.41726722689417606</v>
      </c>
      <c r="G203">
        <v>1</v>
      </c>
    </row>
    <row r="204" spans="5:7" x14ac:dyDescent="0.35">
      <c r="E204" t="s">
        <v>157</v>
      </c>
      <c r="F204" t="s">
        <v>93</v>
      </c>
      <c r="G204" t="s">
        <v>147</v>
      </c>
    </row>
    <row r="205" spans="5:7" x14ac:dyDescent="0.35">
      <c r="E205" t="s">
        <v>154</v>
      </c>
      <c r="F205" s="34">
        <v>0.44088130089439537</v>
      </c>
      <c r="G205">
        <v>1</v>
      </c>
    </row>
    <row r="206" spans="5:7" x14ac:dyDescent="0.35">
      <c r="E206" t="s">
        <v>155</v>
      </c>
      <c r="F206" s="34">
        <v>0.29429188219361263</v>
      </c>
      <c r="G206">
        <v>2</v>
      </c>
    </row>
    <row r="207" spans="5:7" x14ac:dyDescent="0.35">
      <c r="E207" t="s">
        <v>156</v>
      </c>
      <c r="F207" s="34">
        <v>0.264826816911992</v>
      </c>
      <c r="G207">
        <v>3</v>
      </c>
    </row>
    <row r="208" spans="5:7" x14ac:dyDescent="0.35">
      <c r="E208" t="s">
        <v>161</v>
      </c>
      <c r="F208" t="s">
        <v>93</v>
      </c>
      <c r="G208" t="s">
        <v>147</v>
      </c>
    </row>
    <row r="209" spans="5:7" x14ac:dyDescent="0.35">
      <c r="E209" t="s">
        <v>158</v>
      </c>
      <c r="F209" s="34">
        <v>0.44115296874203458</v>
      </c>
      <c r="G209">
        <v>1</v>
      </c>
    </row>
    <row r="210" spans="5:7" x14ac:dyDescent="0.35">
      <c r="E210" t="s">
        <v>159</v>
      </c>
      <c r="F210" s="34">
        <v>0.26297681621425228</v>
      </c>
      <c r="G210">
        <v>3</v>
      </c>
    </row>
    <row r="211" spans="5:7" x14ac:dyDescent="0.35">
      <c r="E211" t="s">
        <v>160</v>
      </c>
      <c r="F211" s="34">
        <v>0.29597021504371307</v>
      </c>
      <c r="G211">
        <v>2</v>
      </c>
    </row>
  </sheetData>
  <pageMargins left="0.7" right="0.7" top="0.78740157499999996" bottom="0.78740157499999996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Olha</cp:lastModifiedBy>
  <dcterms:created xsi:type="dcterms:W3CDTF">2015-06-05T18:19:34Z</dcterms:created>
  <dcterms:modified xsi:type="dcterms:W3CDTF">2024-03-15T18:26:54Z</dcterms:modified>
</cp:coreProperties>
</file>