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nzík\Desktop\DP\Prilohy\"/>
    </mc:Choice>
  </mc:AlternateContent>
  <xr:revisionPtr revIDLastSave="0" documentId="13_ncr:1_{8110701F-D270-4DBD-97D3-A833A7F18D68}" xr6:coauthVersionLast="45" xr6:coauthVersionMax="45" xr10:uidLastSave="{00000000-0000-0000-0000-000000000000}"/>
  <bookViews>
    <workbookView xWindow="28680" yWindow="-120" windowWidth="29040" windowHeight="15840" xr2:uid="{2314C6AD-1BF1-44FE-9EC1-D0AC9D9F8F54}"/>
  </bookViews>
  <sheets>
    <sheet name="List1" sheetId="1" r:id="rId1"/>
    <sheet name="Gold" sheetId="3" r:id="rId2"/>
    <sheet name="Coffee" sheetId="4" r:id="rId3"/>
    <sheet name="Platinum" sheetId="5" r:id="rId4"/>
    <sheet name="Oil" sheetId="6" r:id="rId5"/>
    <sheet name="List2" sheetId="2" r:id="rId6"/>
  </sheet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9" i="1" l="1"/>
  <c r="E5" i="3" l="1"/>
  <c r="D5" i="3"/>
  <c r="N7" i="1"/>
  <c r="O7" i="1" s="1"/>
  <c r="N10" i="1"/>
  <c r="O10" i="1" s="1"/>
  <c r="N13" i="1"/>
  <c r="O13" i="1" s="1"/>
  <c r="N16" i="1"/>
  <c r="O16" i="1" s="1"/>
  <c r="N22" i="1"/>
  <c r="O22" i="1" s="1"/>
  <c r="N25" i="1"/>
  <c r="O25" i="1" s="1"/>
  <c r="N28" i="1"/>
  <c r="O28" i="1" s="1"/>
  <c r="P4" i="1"/>
  <c r="M2" i="1" l="1"/>
  <c r="M3" i="1" s="1"/>
  <c r="M4" i="1" l="1"/>
  <c r="E3" i="6"/>
  <c r="E4" i="6" s="1"/>
  <c r="E5" i="6" s="1"/>
  <c r="D3" i="6"/>
  <c r="E3" i="5"/>
  <c r="E4" i="5" s="1"/>
  <c r="E5" i="5" s="1"/>
  <c r="E6" i="5" s="1"/>
  <c r="E7" i="5" s="1"/>
  <c r="D3" i="5"/>
  <c r="D4" i="5" s="1"/>
  <c r="D5" i="5" s="1"/>
  <c r="D6" i="5" s="1"/>
  <c r="D7" i="5" s="1"/>
  <c r="E3" i="4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" i="4"/>
  <c r="D2" i="4"/>
  <c r="D3" i="4" s="1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E3" i="3"/>
  <c r="E4" i="3" s="1"/>
  <c r="E6" i="3" s="1"/>
  <c r="E7" i="3" s="1"/>
  <c r="D3" i="3"/>
  <c r="D4" i="3" s="1"/>
  <c r="D6" i="3" s="1"/>
  <c r="D7" i="3" s="1"/>
  <c r="Q8" i="1"/>
  <c r="Q9" i="1"/>
  <c r="Q18" i="1"/>
  <c r="Q21" i="1"/>
  <c r="Q24" i="1"/>
  <c r="Q26" i="1"/>
  <c r="Q29" i="1"/>
  <c r="Q32" i="1"/>
  <c r="Q35" i="1"/>
  <c r="Q38" i="1"/>
  <c r="Q41" i="1"/>
  <c r="Q44" i="1"/>
  <c r="Q45" i="1"/>
  <c r="Q56" i="1"/>
  <c r="O56" i="1"/>
  <c r="O45" i="1"/>
  <c r="O44" i="1"/>
  <c r="O41" i="1"/>
  <c r="O38" i="1"/>
  <c r="O35" i="1"/>
  <c r="O32" i="1"/>
  <c r="O29" i="1"/>
  <c r="O26" i="1"/>
  <c r="N58" i="1"/>
  <c r="O58" i="1" s="1"/>
  <c r="N57" i="1"/>
  <c r="O57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3" i="1"/>
  <c r="O43" i="1" s="1"/>
  <c r="N42" i="1"/>
  <c r="O42" i="1" s="1"/>
  <c r="N40" i="1"/>
  <c r="O40" i="1" s="1"/>
  <c r="O39" i="1"/>
  <c r="O37" i="1"/>
  <c r="N36" i="1"/>
  <c r="O36" i="1" s="1"/>
  <c r="N34" i="1"/>
  <c r="O34" i="1" s="1"/>
  <c r="N33" i="1"/>
  <c r="O33" i="1" s="1"/>
  <c r="N31" i="1"/>
  <c r="O31" i="1" s="1"/>
  <c r="N30" i="1"/>
  <c r="O30" i="1" s="1"/>
  <c r="N27" i="1"/>
  <c r="O27" i="1" s="1"/>
  <c r="N23" i="1"/>
  <c r="O23" i="1" s="1"/>
  <c r="O20" i="1"/>
  <c r="N17" i="1"/>
  <c r="O17" i="1" s="1"/>
  <c r="N15" i="1"/>
  <c r="O15" i="1" s="1"/>
  <c r="N14" i="1"/>
  <c r="O14" i="1" s="1"/>
  <c r="N12" i="1"/>
  <c r="O12" i="1" s="1"/>
  <c r="N11" i="1"/>
  <c r="O11" i="1" s="1"/>
  <c r="N5" i="1"/>
  <c r="O5" i="1" s="1"/>
  <c r="N4" i="1"/>
  <c r="O4" i="1" s="1"/>
  <c r="N3" i="1"/>
  <c r="O3" i="1" s="1"/>
  <c r="N2" i="1"/>
  <c r="N59" i="1" l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E8" i="5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D9" i="5"/>
  <c r="D10" i="5" s="1"/>
  <c r="D11" i="5" s="1"/>
  <c r="D12" i="5" s="1"/>
  <c r="D8" i="5"/>
  <c r="E6" i="6"/>
  <c r="E7" i="6" s="1"/>
  <c r="E8" i="6" s="1"/>
  <c r="E9" i="6" s="1"/>
  <c r="E10" i="6" s="1"/>
  <c r="D4" i="6"/>
  <c r="D5" i="6" s="1"/>
  <c r="E8" i="3"/>
  <c r="E9" i="3" s="1"/>
  <c r="E10" i="3" s="1"/>
  <c r="E11" i="3" s="1"/>
  <c r="D8" i="3"/>
  <c r="D9" i="3" s="1"/>
  <c r="D10" i="3" s="1"/>
  <c r="D11" i="3" s="1"/>
  <c r="Q6" i="1"/>
  <c r="O2" i="1"/>
  <c r="O59" i="1" s="1"/>
  <c r="P58" i="1"/>
  <c r="P57" i="1"/>
  <c r="D13" i="5" l="1"/>
  <c r="D14" i="5" s="1"/>
  <c r="D15" i="5" s="1"/>
  <c r="D16" i="5" s="1"/>
  <c r="D17" i="5" s="1"/>
  <c r="D18" i="5" s="1"/>
  <c r="D19" i="5" s="1"/>
  <c r="D6" i="6"/>
  <c r="D7" i="6" s="1"/>
  <c r="D8" i="6" s="1"/>
  <c r="D9" i="6" s="1"/>
  <c r="D10" i="6" s="1"/>
  <c r="E11" i="6"/>
  <c r="E12" i="6" s="1"/>
  <c r="E13" i="6" s="1"/>
  <c r="E14" i="6" s="1"/>
  <c r="Q57" i="1"/>
  <c r="Q58" i="1"/>
  <c r="P55" i="1"/>
  <c r="P54" i="1"/>
  <c r="P53" i="1"/>
  <c r="Q53" i="1" s="1"/>
  <c r="P52" i="1"/>
  <c r="P51" i="1"/>
  <c r="P50" i="1"/>
  <c r="P47" i="1"/>
  <c r="P48" i="1"/>
  <c r="P49" i="1"/>
  <c r="P46" i="1"/>
  <c r="D11" i="6" l="1"/>
  <c r="D12" i="6" s="1"/>
  <c r="D13" i="6" s="1"/>
  <c r="D14" i="6" s="1"/>
  <c r="Q54" i="1"/>
  <c r="Q49" i="1"/>
  <c r="Q48" i="1"/>
  <c r="Q47" i="1"/>
  <c r="Q50" i="1"/>
  <c r="Q55" i="1"/>
  <c r="Q51" i="1"/>
  <c r="Q46" i="1"/>
  <c r="Q52" i="1"/>
  <c r="P43" i="1"/>
  <c r="P42" i="1"/>
  <c r="P40" i="1"/>
  <c r="P36" i="1"/>
  <c r="P34" i="1"/>
  <c r="P33" i="1"/>
  <c r="P31" i="1"/>
  <c r="P30" i="1"/>
  <c r="P28" i="1"/>
  <c r="P27" i="1"/>
  <c r="P25" i="1"/>
  <c r="P23" i="1"/>
  <c r="P22" i="1"/>
  <c r="P17" i="1"/>
  <c r="L17" i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P16" i="1"/>
  <c r="P15" i="1"/>
  <c r="P14" i="1"/>
  <c r="P13" i="1"/>
  <c r="P12" i="1"/>
  <c r="P11" i="1"/>
  <c r="P10" i="1"/>
  <c r="P7" i="1"/>
  <c r="P5" i="1"/>
  <c r="Q4" i="1"/>
  <c r="P3" i="1"/>
  <c r="P2" i="1"/>
  <c r="P59" i="1" l="1"/>
  <c r="Q59" i="1" s="1"/>
  <c r="L59" i="1"/>
  <c r="Q3" i="1"/>
  <c r="Q20" i="1"/>
  <c r="Q36" i="1"/>
  <c r="Q31" i="1"/>
  <c r="Q42" i="1"/>
  <c r="Q11" i="1"/>
  <c r="Q28" i="1"/>
  <c r="Q30" i="1"/>
  <c r="Q37" i="1"/>
  <c r="Q43" i="1"/>
  <c r="Q5" i="1"/>
  <c r="Q33" i="1"/>
  <c r="Q7" i="1"/>
  <c r="Q34" i="1"/>
  <c r="Q39" i="1"/>
  <c r="Q16" i="1"/>
  <c r="Q22" i="1"/>
  <c r="Q27" i="1"/>
  <c r="Q17" i="1"/>
  <c r="Q19" i="1"/>
  <c r="Q40" i="1"/>
  <c r="Q15" i="1"/>
  <c r="Q10" i="1"/>
  <c r="Q12" i="1"/>
  <c r="Q23" i="1"/>
  <c r="Q13" i="1"/>
  <c r="Q25" i="1"/>
  <c r="Q2" i="1"/>
  <c r="Q14" i="1"/>
</calcChain>
</file>

<file path=xl/sharedStrings.xml><?xml version="1.0" encoding="utf-8"?>
<sst xmlns="http://schemas.openxmlformats.org/spreadsheetml/2006/main" count="296" uniqueCount="53">
  <si>
    <t>Datum</t>
  </si>
  <si>
    <t>Symbol</t>
  </si>
  <si>
    <t>GOLD</t>
  </si>
  <si>
    <t>Cena</t>
  </si>
  <si>
    <t>SL</t>
  </si>
  <si>
    <t>Ref období</t>
  </si>
  <si>
    <t>Ljung Box test p-value</t>
  </si>
  <si>
    <t>p</t>
  </si>
  <si>
    <t>q</t>
  </si>
  <si>
    <t>Příkaz</t>
  </si>
  <si>
    <t>Buy</t>
  </si>
  <si>
    <t>Stav</t>
  </si>
  <si>
    <t>Platinum</t>
  </si>
  <si>
    <t>Oil</t>
  </si>
  <si>
    <t>Sell</t>
  </si>
  <si>
    <t>23.9.</t>
  </si>
  <si>
    <t>Coffee</t>
  </si>
  <si>
    <t>24.9.</t>
  </si>
  <si>
    <t>-</t>
  </si>
  <si>
    <t>Close</t>
  </si>
  <si>
    <t>25.9.</t>
  </si>
  <si>
    <t>26.9.</t>
  </si>
  <si>
    <t>27.9.</t>
  </si>
  <si>
    <t>30.9.</t>
  </si>
  <si>
    <t>1.10.</t>
  </si>
  <si>
    <t>2.10.</t>
  </si>
  <si>
    <t>3.10.</t>
  </si>
  <si>
    <t>4.10.</t>
  </si>
  <si>
    <t>7.10.</t>
  </si>
  <si>
    <t>8.10.</t>
  </si>
  <si>
    <t>9.10.</t>
  </si>
  <si>
    <t>11.10.</t>
  </si>
  <si>
    <t>Body</t>
  </si>
  <si>
    <t>Spread body</t>
  </si>
  <si>
    <t>Popisky řádků</t>
  </si>
  <si>
    <t>Celkový součet</t>
  </si>
  <si>
    <t>Popisky sloupců</t>
  </si>
  <si>
    <t>Součet z Body</t>
  </si>
  <si>
    <t>14.10.</t>
  </si>
  <si>
    <t>15.10.</t>
  </si>
  <si>
    <t>16.10.</t>
  </si>
  <si>
    <t>17.10.</t>
  </si>
  <si>
    <t>18.10.</t>
  </si>
  <si>
    <t>Spread USD</t>
  </si>
  <si>
    <t>Body bez spreadu</t>
  </si>
  <si>
    <t>Kumulovaný součet</t>
  </si>
  <si>
    <t>Kumulovaný součet bez spreadu</t>
  </si>
  <si>
    <t>kumulativně na 100 000 USD</t>
  </si>
  <si>
    <t>Celkem Součet z Body</t>
  </si>
  <si>
    <t>Celkem Součet z Stav</t>
  </si>
  <si>
    <t>Součet z Stav</t>
  </si>
  <si>
    <t>22.9.</t>
  </si>
  <si>
    <t>ARIMA t+1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</si>
</sst>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4" x14ac:knownFonts="1">
    <font>
      <sz val="11"/>
      <color theme="1"/>
      <name val="Calibri"/>
      <family val="2"/>
      <charset val="238"/>
      <scheme val="minor"/>
    </font>
    <font>
      <sz val="12"/>
      <color rgb="FF222222"/>
      <name val="Arial"/>
      <family val="2"/>
      <charset val="238"/>
    </font>
    <font>
      <sz val="11"/>
      <color rgb="FF22222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ální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0" formatCode="General"/>
    </dxf>
    <dxf>
      <numFmt numFmtId="164" formatCode="d/m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Bodový</a:t>
            </a:r>
            <a:r>
              <a:rPr lang="cs-CZ" baseline="0"/>
              <a:t> výsledek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Gold!$B$1</c:f>
              <c:strCache>
                <c:ptCount val="1"/>
                <c:pt idx="0">
                  <c:v>Body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Gold!$A$2:$A$11</c:f>
              <c:strCache>
                <c:ptCount val="10"/>
                <c:pt idx="0">
                  <c:v>22.9.</c:v>
                </c:pt>
                <c:pt idx="1">
                  <c:v>23.9.</c:v>
                </c:pt>
                <c:pt idx="2">
                  <c:v>24.9.</c:v>
                </c:pt>
                <c:pt idx="3">
                  <c:v>26.9.</c:v>
                </c:pt>
                <c:pt idx="4">
                  <c:v>27.9.</c:v>
                </c:pt>
                <c:pt idx="5">
                  <c:v>30.9.</c:v>
                </c:pt>
                <c:pt idx="6">
                  <c:v>2.10.</c:v>
                </c:pt>
                <c:pt idx="7">
                  <c:v>15.10.</c:v>
                </c:pt>
                <c:pt idx="8">
                  <c:v>16.10.</c:v>
                </c:pt>
                <c:pt idx="9">
                  <c:v>17.10.</c:v>
                </c:pt>
              </c:strCache>
            </c:strRef>
          </c:cat>
          <c:val>
            <c:numRef>
              <c:f>Gold!$B$2:$B$11</c:f>
              <c:numCache>
                <c:formatCode>General</c:formatCode>
                <c:ptCount val="10"/>
                <c:pt idx="0">
                  <c:v>0</c:v>
                </c:pt>
                <c:pt idx="1">
                  <c:v>699.00000000000091</c:v>
                </c:pt>
                <c:pt idx="2">
                  <c:v>-896.00000000000364</c:v>
                </c:pt>
                <c:pt idx="3">
                  <c:v>765.00000000000909</c:v>
                </c:pt>
                <c:pt idx="4">
                  <c:v>445.00000000000455</c:v>
                </c:pt>
                <c:pt idx="5">
                  <c:v>-1159.9999999999909</c:v>
                </c:pt>
                <c:pt idx="6">
                  <c:v>-1044.0000000000055</c:v>
                </c:pt>
                <c:pt idx="7">
                  <c:v>1605.9999999999945</c:v>
                </c:pt>
                <c:pt idx="8">
                  <c:v>335.99999999999</c:v>
                </c:pt>
                <c:pt idx="9">
                  <c:v>117.00000000000728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C3-4706-AD77-236100BE5BA0}"/>
            </c:ext>
          </c:extLst>
        </c:ser>
        <c:ser>
          <c:idx val="2"/>
          <c:order val="2"/>
          <c:tx>
            <c:strRef>
              <c:f>Gold!$D$1</c:f>
              <c:strCache>
                <c:ptCount val="1"/>
                <c:pt idx="0">
                  <c:v>Kumulovaný součet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Gold!$A$2:$A$11</c:f>
              <c:strCache>
                <c:ptCount val="10"/>
                <c:pt idx="0">
                  <c:v>22.9.</c:v>
                </c:pt>
                <c:pt idx="1">
                  <c:v>23.9.</c:v>
                </c:pt>
                <c:pt idx="2">
                  <c:v>24.9.</c:v>
                </c:pt>
                <c:pt idx="3">
                  <c:v>26.9.</c:v>
                </c:pt>
                <c:pt idx="4">
                  <c:v>27.9.</c:v>
                </c:pt>
                <c:pt idx="5">
                  <c:v>30.9.</c:v>
                </c:pt>
                <c:pt idx="6">
                  <c:v>2.10.</c:v>
                </c:pt>
                <c:pt idx="7">
                  <c:v>15.10.</c:v>
                </c:pt>
                <c:pt idx="8">
                  <c:v>16.10.</c:v>
                </c:pt>
                <c:pt idx="9">
                  <c:v>17.10.</c:v>
                </c:pt>
              </c:strCache>
            </c:strRef>
          </c:cat>
          <c:val>
            <c:numRef>
              <c:f>Gold!$D$2:$D$11</c:f>
              <c:numCache>
                <c:formatCode>General</c:formatCode>
                <c:ptCount val="10"/>
                <c:pt idx="0">
                  <c:v>0</c:v>
                </c:pt>
                <c:pt idx="1">
                  <c:v>699.00000000000091</c:v>
                </c:pt>
                <c:pt idx="2">
                  <c:v>-197.00000000000273</c:v>
                </c:pt>
                <c:pt idx="3">
                  <c:v>568.00000000000637</c:v>
                </c:pt>
                <c:pt idx="4">
                  <c:v>1013.0000000000109</c:v>
                </c:pt>
                <c:pt idx="5">
                  <c:v>-146.99999999997999</c:v>
                </c:pt>
                <c:pt idx="6">
                  <c:v>-1190.9999999999854</c:v>
                </c:pt>
                <c:pt idx="7">
                  <c:v>415.00000000000909</c:v>
                </c:pt>
                <c:pt idx="8">
                  <c:v>750.99999999999909</c:v>
                </c:pt>
                <c:pt idx="9">
                  <c:v>868.00000000000637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C3-4706-AD77-236100BE5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215952"/>
        <c:axId val="57220447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Gold!$C$1</c15:sqref>
                        </c15:formulaRef>
                      </c:ext>
                    </c:extLst>
                    <c:strCache>
                      <c:ptCount val="1"/>
                      <c:pt idx="0">
                        <c:v>Body bez spreadu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Gold!$A$2:$A$11</c15:sqref>
                        </c15:formulaRef>
                      </c:ext>
                    </c:extLst>
                    <c:strCache>
                      <c:ptCount val="10"/>
                      <c:pt idx="0">
                        <c:v>22.9.</c:v>
                      </c:pt>
                      <c:pt idx="1">
                        <c:v>23.9.</c:v>
                      </c:pt>
                      <c:pt idx="2">
                        <c:v>24.9.</c:v>
                      </c:pt>
                      <c:pt idx="3">
                        <c:v>26.9.</c:v>
                      </c:pt>
                      <c:pt idx="4">
                        <c:v>27.9.</c:v>
                      </c:pt>
                      <c:pt idx="5">
                        <c:v>30.9.</c:v>
                      </c:pt>
                      <c:pt idx="6">
                        <c:v>2.10.</c:v>
                      </c:pt>
                      <c:pt idx="7">
                        <c:v>15.10.</c:v>
                      </c:pt>
                      <c:pt idx="8">
                        <c:v>16.10.</c:v>
                      </c:pt>
                      <c:pt idx="9">
                        <c:v>17.10.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Gold!$C$2:$C$11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734.00000000000091</c:v>
                      </c:pt>
                      <c:pt idx="2">
                        <c:v>-861.00000000000364</c:v>
                      </c:pt>
                      <c:pt idx="3">
                        <c:v>800.00000000000909</c:v>
                      </c:pt>
                      <c:pt idx="4">
                        <c:v>480.00000000000455</c:v>
                      </c:pt>
                      <c:pt idx="5">
                        <c:v>-1124.9999999999909</c:v>
                      </c:pt>
                      <c:pt idx="6">
                        <c:v>-1009.0000000000055</c:v>
                      </c:pt>
                      <c:pt idx="7">
                        <c:v>1640.9999999999945</c:v>
                      </c:pt>
                      <c:pt idx="8">
                        <c:v>370.99999999999</c:v>
                      </c:pt>
                      <c:pt idx="9">
                        <c:v>152.00000000000728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0C3-4706-AD77-236100BE5BA0}"/>
                  </c:ext>
                </c:extLst>
              </c15:ser>
            </c15:filteredLineSeries>
          </c:ext>
        </c:extLst>
      </c:lineChart>
      <c:catAx>
        <c:axId val="57221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2204472"/>
        <c:crosses val="autoZero"/>
        <c:auto val="1"/>
        <c:lblAlgn val="ctr"/>
        <c:lblOffset val="100"/>
        <c:noMultiLvlLbl val="0"/>
      </c:catAx>
      <c:valAx>
        <c:axId val="572204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221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Bodový</a:t>
            </a:r>
            <a:r>
              <a:rPr lang="cs-CZ" baseline="0"/>
              <a:t> výsledek bez spreadu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Gold!$C$1</c:f>
              <c:strCache>
                <c:ptCount val="1"/>
                <c:pt idx="0">
                  <c:v>Body bez spreadu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Gold!$A$2:$A$11</c:f>
              <c:strCache>
                <c:ptCount val="10"/>
                <c:pt idx="0">
                  <c:v>22.9.</c:v>
                </c:pt>
                <c:pt idx="1">
                  <c:v>23.9.</c:v>
                </c:pt>
                <c:pt idx="2">
                  <c:v>24.9.</c:v>
                </c:pt>
                <c:pt idx="3">
                  <c:v>26.9.</c:v>
                </c:pt>
                <c:pt idx="4">
                  <c:v>27.9.</c:v>
                </c:pt>
                <c:pt idx="5">
                  <c:v>30.9.</c:v>
                </c:pt>
                <c:pt idx="6">
                  <c:v>2.10.</c:v>
                </c:pt>
                <c:pt idx="7">
                  <c:v>15.10.</c:v>
                </c:pt>
                <c:pt idx="8">
                  <c:v>16.10.</c:v>
                </c:pt>
                <c:pt idx="9">
                  <c:v>17.10.</c:v>
                </c:pt>
              </c:strCache>
            </c:strRef>
          </c:cat>
          <c:val>
            <c:numRef>
              <c:f>Gold!$C$2:$C$11</c:f>
              <c:numCache>
                <c:formatCode>General</c:formatCode>
                <c:ptCount val="10"/>
                <c:pt idx="0">
                  <c:v>0</c:v>
                </c:pt>
                <c:pt idx="1">
                  <c:v>734.00000000000091</c:v>
                </c:pt>
                <c:pt idx="2">
                  <c:v>-861.00000000000364</c:v>
                </c:pt>
                <c:pt idx="3">
                  <c:v>800.00000000000909</c:v>
                </c:pt>
                <c:pt idx="4">
                  <c:v>480.00000000000455</c:v>
                </c:pt>
                <c:pt idx="5">
                  <c:v>-1124.9999999999909</c:v>
                </c:pt>
                <c:pt idx="6">
                  <c:v>-1009.0000000000055</c:v>
                </c:pt>
                <c:pt idx="7">
                  <c:v>1640.9999999999945</c:v>
                </c:pt>
                <c:pt idx="8">
                  <c:v>370.99999999999</c:v>
                </c:pt>
                <c:pt idx="9">
                  <c:v>152.00000000000728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88-4CFE-9419-D548FA8A8DA4}"/>
            </c:ext>
          </c:extLst>
        </c:ser>
        <c:ser>
          <c:idx val="3"/>
          <c:order val="3"/>
          <c:tx>
            <c:strRef>
              <c:f>Gold!$E$1</c:f>
              <c:strCache>
                <c:ptCount val="1"/>
                <c:pt idx="0">
                  <c:v>Kumulovaný součet bez spreadu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Gold!$A$2:$A$11</c:f>
              <c:strCache>
                <c:ptCount val="10"/>
                <c:pt idx="0">
                  <c:v>22.9.</c:v>
                </c:pt>
                <c:pt idx="1">
                  <c:v>23.9.</c:v>
                </c:pt>
                <c:pt idx="2">
                  <c:v>24.9.</c:v>
                </c:pt>
                <c:pt idx="3">
                  <c:v>26.9.</c:v>
                </c:pt>
                <c:pt idx="4">
                  <c:v>27.9.</c:v>
                </c:pt>
                <c:pt idx="5">
                  <c:v>30.9.</c:v>
                </c:pt>
                <c:pt idx="6">
                  <c:v>2.10.</c:v>
                </c:pt>
                <c:pt idx="7">
                  <c:v>15.10.</c:v>
                </c:pt>
                <c:pt idx="8">
                  <c:v>16.10.</c:v>
                </c:pt>
                <c:pt idx="9">
                  <c:v>17.10.</c:v>
                </c:pt>
              </c:strCache>
            </c:strRef>
          </c:cat>
          <c:val>
            <c:numRef>
              <c:f>Gold!$E$2:$E$11</c:f>
              <c:numCache>
                <c:formatCode>General</c:formatCode>
                <c:ptCount val="10"/>
                <c:pt idx="0">
                  <c:v>0</c:v>
                </c:pt>
                <c:pt idx="1">
                  <c:v>734.00000000000091</c:v>
                </c:pt>
                <c:pt idx="2">
                  <c:v>-127.00000000000273</c:v>
                </c:pt>
                <c:pt idx="3">
                  <c:v>673.00000000000637</c:v>
                </c:pt>
                <c:pt idx="4">
                  <c:v>1153.0000000000109</c:v>
                </c:pt>
                <c:pt idx="5">
                  <c:v>28.000000000020009</c:v>
                </c:pt>
                <c:pt idx="6">
                  <c:v>-980.99999999998545</c:v>
                </c:pt>
                <c:pt idx="7">
                  <c:v>660.00000000000909</c:v>
                </c:pt>
                <c:pt idx="8">
                  <c:v>1030.9999999999991</c:v>
                </c:pt>
                <c:pt idx="9">
                  <c:v>1183.0000000000064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88-4CFE-9419-D548FA8A8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178928"/>
        <c:axId val="5701822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Gold!$B$1</c15:sqref>
                        </c15:formulaRef>
                      </c:ext>
                    </c:extLst>
                    <c:strCache>
                      <c:ptCount val="1"/>
                      <c:pt idx="0">
                        <c:v>Body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Gold!$A$2:$A$11</c15:sqref>
                        </c15:formulaRef>
                      </c:ext>
                    </c:extLst>
                    <c:strCache>
                      <c:ptCount val="10"/>
                      <c:pt idx="0">
                        <c:v>22.9.</c:v>
                      </c:pt>
                      <c:pt idx="1">
                        <c:v>23.9.</c:v>
                      </c:pt>
                      <c:pt idx="2">
                        <c:v>24.9.</c:v>
                      </c:pt>
                      <c:pt idx="3">
                        <c:v>26.9.</c:v>
                      </c:pt>
                      <c:pt idx="4">
                        <c:v>27.9.</c:v>
                      </c:pt>
                      <c:pt idx="5">
                        <c:v>30.9.</c:v>
                      </c:pt>
                      <c:pt idx="6">
                        <c:v>2.10.</c:v>
                      </c:pt>
                      <c:pt idx="7">
                        <c:v>15.10.</c:v>
                      </c:pt>
                      <c:pt idx="8">
                        <c:v>16.10.</c:v>
                      </c:pt>
                      <c:pt idx="9">
                        <c:v>17.10.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Gold!$B$2:$B$11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699.00000000000091</c:v>
                      </c:pt>
                      <c:pt idx="2">
                        <c:v>-896.00000000000364</c:v>
                      </c:pt>
                      <c:pt idx="3">
                        <c:v>765.00000000000909</c:v>
                      </c:pt>
                      <c:pt idx="4">
                        <c:v>445.00000000000455</c:v>
                      </c:pt>
                      <c:pt idx="5">
                        <c:v>-1159.9999999999909</c:v>
                      </c:pt>
                      <c:pt idx="6">
                        <c:v>-1044.0000000000055</c:v>
                      </c:pt>
                      <c:pt idx="7">
                        <c:v>1605.9999999999945</c:v>
                      </c:pt>
                      <c:pt idx="8">
                        <c:v>335.99999999999</c:v>
                      </c:pt>
                      <c:pt idx="9">
                        <c:v>117.00000000000728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4088-4CFE-9419-D548FA8A8DA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Gold!$D$1</c15:sqref>
                        </c15:formulaRef>
                      </c:ext>
                    </c:extLst>
                    <c:strCache>
                      <c:ptCount val="1"/>
                      <c:pt idx="0">
                        <c:v>Kumulovaný součet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Gold!$A$2:$A$11</c15:sqref>
                        </c15:formulaRef>
                      </c:ext>
                    </c:extLst>
                    <c:strCache>
                      <c:ptCount val="10"/>
                      <c:pt idx="0">
                        <c:v>22.9.</c:v>
                      </c:pt>
                      <c:pt idx="1">
                        <c:v>23.9.</c:v>
                      </c:pt>
                      <c:pt idx="2">
                        <c:v>24.9.</c:v>
                      </c:pt>
                      <c:pt idx="3">
                        <c:v>26.9.</c:v>
                      </c:pt>
                      <c:pt idx="4">
                        <c:v>27.9.</c:v>
                      </c:pt>
                      <c:pt idx="5">
                        <c:v>30.9.</c:v>
                      </c:pt>
                      <c:pt idx="6">
                        <c:v>2.10.</c:v>
                      </c:pt>
                      <c:pt idx="7">
                        <c:v>15.10.</c:v>
                      </c:pt>
                      <c:pt idx="8">
                        <c:v>16.10.</c:v>
                      </c:pt>
                      <c:pt idx="9">
                        <c:v>17.10.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Gold!$D$2:$D$11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699.00000000000091</c:v>
                      </c:pt>
                      <c:pt idx="2">
                        <c:v>-197.00000000000273</c:v>
                      </c:pt>
                      <c:pt idx="3">
                        <c:v>568.00000000000637</c:v>
                      </c:pt>
                      <c:pt idx="4">
                        <c:v>1013.0000000000109</c:v>
                      </c:pt>
                      <c:pt idx="5">
                        <c:v>-146.99999999997999</c:v>
                      </c:pt>
                      <c:pt idx="6">
                        <c:v>-1190.9999999999854</c:v>
                      </c:pt>
                      <c:pt idx="7">
                        <c:v>415.00000000000909</c:v>
                      </c:pt>
                      <c:pt idx="8">
                        <c:v>750.99999999999909</c:v>
                      </c:pt>
                      <c:pt idx="9">
                        <c:v>868.00000000000637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088-4CFE-9419-D548FA8A8DA4}"/>
                  </c:ext>
                </c:extLst>
              </c15:ser>
            </c15:filteredLineSeries>
          </c:ext>
        </c:extLst>
      </c:lineChart>
      <c:catAx>
        <c:axId val="57017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0182208"/>
        <c:crosses val="autoZero"/>
        <c:auto val="1"/>
        <c:lblAlgn val="ctr"/>
        <c:lblOffset val="100"/>
        <c:noMultiLvlLbl val="0"/>
      </c:catAx>
      <c:valAx>
        <c:axId val="57018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017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Bodový výsledek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Platinum!$B$1</c:f>
              <c:strCache>
                <c:ptCount val="1"/>
                <c:pt idx="0">
                  <c:v>Body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Platinum!$A$2:$A$19</c:f>
              <c:strCache>
                <c:ptCount val="18"/>
                <c:pt idx="0">
                  <c:v>22.9.</c:v>
                </c:pt>
                <c:pt idx="1">
                  <c:v>23.9.</c:v>
                </c:pt>
                <c:pt idx="2">
                  <c:v>24.9.</c:v>
                </c:pt>
                <c:pt idx="3">
                  <c:v>25.9.</c:v>
                </c:pt>
                <c:pt idx="4">
                  <c:v>26.9.</c:v>
                </c:pt>
                <c:pt idx="5">
                  <c:v>27.9.</c:v>
                </c:pt>
                <c:pt idx="6">
                  <c:v>1.10.</c:v>
                </c:pt>
                <c:pt idx="7">
                  <c:v>2.10.</c:v>
                </c:pt>
                <c:pt idx="8">
                  <c:v>3.10.</c:v>
                </c:pt>
                <c:pt idx="9">
                  <c:v>4.10.</c:v>
                </c:pt>
                <c:pt idx="10">
                  <c:v>7.10.</c:v>
                </c:pt>
                <c:pt idx="11">
                  <c:v>9.10.</c:v>
                </c:pt>
                <c:pt idx="12">
                  <c:v>11.10.</c:v>
                </c:pt>
                <c:pt idx="13">
                  <c:v>14.10.</c:v>
                </c:pt>
                <c:pt idx="14">
                  <c:v>15.10.</c:v>
                </c:pt>
                <c:pt idx="15">
                  <c:v>16.10.</c:v>
                </c:pt>
                <c:pt idx="16">
                  <c:v>17.10.</c:v>
                </c:pt>
                <c:pt idx="17">
                  <c:v>18.10.</c:v>
                </c:pt>
              </c:strCache>
            </c:strRef>
          </c:cat>
          <c:val>
            <c:numRef>
              <c:f>Platinum!$B$2:$B$19</c:f>
              <c:numCache>
                <c:formatCode>General</c:formatCode>
                <c:ptCount val="18"/>
                <c:pt idx="0">
                  <c:v>0</c:v>
                </c:pt>
                <c:pt idx="1">
                  <c:v>-32.000000000000455</c:v>
                </c:pt>
                <c:pt idx="2">
                  <c:v>-85</c:v>
                </c:pt>
                <c:pt idx="3">
                  <c:v>-167.00000000000045</c:v>
                </c:pt>
                <c:pt idx="4">
                  <c:v>-35</c:v>
                </c:pt>
                <c:pt idx="5">
                  <c:v>-85</c:v>
                </c:pt>
                <c:pt idx="6">
                  <c:v>-48.999999999999773</c:v>
                </c:pt>
                <c:pt idx="7">
                  <c:v>-180</c:v>
                </c:pt>
                <c:pt idx="8">
                  <c:v>-100.99999999999909</c:v>
                </c:pt>
                <c:pt idx="9">
                  <c:v>-31.999999999999318</c:v>
                </c:pt>
                <c:pt idx="10">
                  <c:v>-133.99999999999977</c:v>
                </c:pt>
                <c:pt idx="11">
                  <c:v>-70</c:v>
                </c:pt>
                <c:pt idx="12">
                  <c:v>-53.000000000000682</c:v>
                </c:pt>
                <c:pt idx="13">
                  <c:v>-113.99999999999977</c:v>
                </c:pt>
                <c:pt idx="14">
                  <c:v>51.999999999999318</c:v>
                </c:pt>
                <c:pt idx="15">
                  <c:v>71.000000000000227</c:v>
                </c:pt>
                <c:pt idx="16">
                  <c:v>53.000000000000682</c:v>
                </c:pt>
                <c:pt idx="17">
                  <c:v>31.999999999999318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15-46A4-8FD7-43575E4D3CEB}"/>
            </c:ext>
          </c:extLst>
        </c:ser>
        <c:ser>
          <c:idx val="2"/>
          <c:order val="2"/>
          <c:tx>
            <c:strRef>
              <c:f>Platinum!$D$1</c:f>
              <c:strCache>
                <c:ptCount val="1"/>
                <c:pt idx="0">
                  <c:v>Kumulovaný součet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Platinum!$A$2:$A$19</c:f>
              <c:strCache>
                <c:ptCount val="18"/>
                <c:pt idx="0">
                  <c:v>22.9.</c:v>
                </c:pt>
                <c:pt idx="1">
                  <c:v>23.9.</c:v>
                </c:pt>
                <c:pt idx="2">
                  <c:v>24.9.</c:v>
                </c:pt>
                <c:pt idx="3">
                  <c:v>25.9.</c:v>
                </c:pt>
                <c:pt idx="4">
                  <c:v>26.9.</c:v>
                </c:pt>
                <c:pt idx="5">
                  <c:v>27.9.</c:v>
                </c:pt>
                <c:pt idx="6">
                  <c:v>1.10.</c:v>
                </c:pt>
                <c:pt idx="7">
                  <c:v>2.10.</c:v>
                </c:pt>
                <c:pt idx="8">
                  <c:v>3.10.</c:v>
                </c:pt>
                <c:pt idx="9">
                  <c:v>4.10.</c:v>
                </c:pt>
                <c:pt idx="10">
                  <c:v>7.10.</c:v>
                </c:pt>
                <c:pt idx="11">
                  <c:v>9.10.</c:v>
                </c:pt>
                <c:pt idx="12">
                  <c:v>11.10.</c:v>
                </c:pt>
                <c:pt idx="13">
                  <c:v>14.10.</c:v>
                </c:pt>
                <c:pt idx="14">
                  <c:v>15.10.</c:v>
                </c:pt>
                <c:pt idx="15">
                  <c:v>16.10.</c:v>
                </c:pt>
                <c:pt idx="16">
                  <c:v>17.10.</c:v>
                </c:pt>
                <c:pt idx="17">
                  <c:v>18.10.</c:v>
                </c:pt>
              </c:strCache>
            </c:strRef>
          </c:cat>
          <c:val>
            <c:numRef>
              <c:f>Platinum!$D$2:$D$19</c:f>
              <c:numCache>
                <c:formatCode>General</c:formatCode>
                <c:ptCount val="18"/>
                <c:pt idx="0">
                  <c:v>0</c:v>
                </c:pt>
                <c:pt idx="1">
                  <c:v>-32.000000000000455</c:v>
                </c:pt>
                <c:pt idx="2">
                  <c:v>-117.00000000000045</c:v>
                </c:pt>
                <c:pt idx="3">
                  <c:v>-284.00000000000091</c:v>
                </c:pt>
                <c:pt idx="4">
                  <c:v>-319.00000000000091</c:v>
                </c:pt>
                <c:pt idx="5">
                  <c:v>-404.00000000000091</c:v>
                </c:pt>
                <c:pt idx="6">
                  <c:v>-453.00000000000068</c:v>
                </c:pt>
                <c:pt idx="7">
                  <c:v>-633.00000000000068</c:v>
                </c:pt>
                <c:pt idx="8">
                  <c:v>-733.99999999999977</c:v>
                </c:pt>
                <c:pt idx="9">
                  <c:v>-765.99999999999909</c:v>
                </c:pt>
                <c:pt idx="10">
                  <c:v>-899.99999999999886</c:v>
                </c:pt>
                <c:pt idx="11">
                  <c:v>-969.99999999999886</c:v>
                </c:pt>
                <c:pt idx="12">
                  <c:v>-1022.9999999999995</c:v>
                </c:pt>
                <c:pt idx="13">
                  <c:v>-1136.9999999999993</c:v>
                </c:pt>
                <c:pt idx="14">
                  <c:v>-1085</c:v>
                </c:pt>
                <c:pt idx="15">
                  <c:v>-1013.9999999999998</c:v>
                </c:pt>
                <c:pt idx="16">
                  <c:v>-960.99999999999909</c:v>
                </c:pt>
                <c:pt idx="17">
                  <c:v>-928.99999999999977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15-46A4-8FD7-43575E4D3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179912"/>
        <c:axId val="57018286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Platinum!$C$1</c15:sqref>
                        </c15:formulaRef>
                      </c:ext>
                    </c:extLst>
                    <c:strCache>
                      <c:ptCount val="1"/>
                      <c:pt idx="0">
                        <c:v>Body bez spreadu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Platinum!$A$2:$A$19</c15:sqref>
                        </c15:formulaRef>
                      </c:ext>
                    </c:extLst>
                    <c:strCache>
                      <c:ptCount val="18"/>
                      <c:pt idx="0">
                        <c:v>22.9.</c:v>
                      </c:pt>
                      <c:pt idx="1">
                        <c:v>23.9.</c:v>
                      </c:pt>
                      <c:pt idx="2">
                        <c:v>24.9.</c:v>
                      </c:pt>
                      <c:pt idx="3">
                        <c:v>25.9.</c:v>
                      </c:pt>
                      <c:pt idx="4">
                        <c:v>26.9.</c:v>
                      </c:pt>
                      <c:pt idx="5">
                        <c:v>27.9.</c:v>
                      </c:pt>
                      <c:pt idx="6">
                        <c:v>1.10.</c:v>
                      </c:pt>
                      <c:pt idx="7">
                        <c:v>2.10.</c:v>
                      </c:pt>
                      <c:pt idx="8">
                        <c:v>3.10.</c:v>
                      </c:pt>
                      <c:pt idx="9">
                        <c:v>4.10.</c:v>
                      </c:pt>
                      <c:pt idx="10">
                        <c:v>7.10.</c:v>
                      </c:pt>
                      <c:pt idx="11">
                        <c:v>9.10.</c:v>
                      </c:pt>
                      <c:pt idx="12">
                        <c:v>11.10.</c:v>
                      </c:pt>
                      <c:pt idx="13">
                        <c:v>14.10.</c:v>
                      </c:pt>
                      <c:pt idx="14">
                        <c:v>15.10.</c:v>
                      </c:pt>
                      <c:pt idx="15">
                        <c:v>16.10.</c:v>
                      </c:pt>
                      <c:pt idx="16">
                        <c:v>17.10.</c:v>
                      </c:pt>
                      <c:pt idx="17">
                        <c:v>18.10.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Platinum!$C$2:$C$19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0</c:v>
                      </c:pt>
                      <c:pt idx="1">
                        <c:v>41.999999999999545</c:v>
                      </c:pt>
                      <c:pt idx="2">
                        <c:v>-11</c:v>
                      </c:pt>
                      <c:pt idx="3">
                        <c:v>-93.000000000000455</c:v>
                      </c:pt>
                      <c:pt idx="4">
                        <c:v>39</c:v>
                      </c:pt>
                      <c:pt idx="5">
                        <c:v>-11</c:v>
                      </c:pt>
                      <c:pt idx="6">
                        <c:v>25.000000000000227</c:v>
                      </c:pt>
                      <c:pt idx="7">
                        <c:v>-106</c:v>
                      </c:pt>
                      <c:pt idx="8">
                        <c:v>-26.999999999999091</c:v>
                      </c:pt>
                      <c:pt idx="9">
                        <c:v>42.000000000000682</c:v>
                      </c:pt>
                      <c:pt idx="10">
                        <c:v>-59.999999999999773</c:v>
                      </c:pt>
                      <c:pt idx="11">
                        <c:v>4</c:v>
                      </c:pt>
                      <c:pt idx="12">
                        <c:v>20.999999999999318</c:v>
                      </c:pt>
                      <c:pt idx="13">
                        <c:v>-39.999999999999773</c:v>
                      </c:pt>
                      <c:pt idx="14">
                        <c:v>125.99999999999932</c:v>
                      </c:pt>
                      <c:pt idx="15">
                        <c:v>145.00000000000023</c:v>
                      </c:pt>
                      <c:pt idx="16">
                        <c:v>127.00000000000068</c:v>
                      </c:pt>
                      <c:pt idx="17">
                        <c:v>105.99999999999932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215-46A4-8FD7-43575E4D3CE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Platinum!$E$1</c15:sqref>
                        </c15:formulaRef>
                      </c:ext>
                    </c:extLst>
                    <c:strCache>
                      <c:ptCount val="1"/>
                      <c:pt idx="0">
                        <c:v>Kumulovaný součet bez spreadu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Platinum!$A$2:$A$19</c15:sqref>
                        </c15:formulaRef>
                      </c:ext>
                    </c:extLst>
                    <c:strCache>
                      <c:ptCount val="18"/>
                      <c:pt idx="0">
                        <c:v>22.9.</c:v>
                      </c:pt>
                      <c:pt idx="1">
                        <c:v>23.9.</c:v>
                      </c:pt>
                      <c:pt idx="2">
                        <c:v>24.9.</c:v>
                      </c:pt>
                      <c:pt idx="3">
                        <c:v>25.9.</c:v>
                      </c:pt>
                      <c:pt idx="4">
                        <c:v>26.9.</c:v>
                      </c:pt>
                      <c:pt idx="5">
                        <c:v>27.9.</c:v>
                      </c:pt>
                      <c:pt idx="6">
                        <c:v>1.10.</c:v>
                      </c:pt>
                      <c:pt idx="7">
                        <c:v>2.10.</c:v>
                      </c:pt>
                      <c:pt idx="8">
                        <c:v>3.10.</c:v>
                      </c:pt>
                      <c:pt idx="9">
                        <c:v>4.10.</c:v>
                      </c:pt>
                      <c:pt idx="10">
                        <c:v>7.10.</c:v>
                      </c:pt>
                      <c:pt idx="11">
                        <c:v>9.10.</c:v>
                      </c:pt>
                      <c:pt idx="12">
                        <c:v>11.10.</c:v>
                      </c:pt>
                      <c:pt idx="13">
                        <c:v>14.10.</c:v>
                      </c:pt>
                      <c:pt idx="14">
                        <c:v>15.10.</c:v>
                      </c:pt>
                      <c:pt idx="15">
                        <c:v>16.10.</c:v>
                      </c:pt>
                      <c:pt idx="16">
                        <c:v>17.10.</c:v>
                      </c:pt>
                      <c:pt idx="17">
                        <c:v>18.10.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Platinum!$E$2:$E$19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0</c:v>
                      </c:pt>
                      <c:pt idx="1">
                        <c:v>41.999999999999545</c:v>
                      </c:pt>
                      <c:pt idx="2">
                        <c:v>30.999999999999545</c:v>
                      </c:pt>
                      <c:pt idx="3">
                        <c:v>-62.000000000000909</c:v>
                      </c:pt>
                      <c:pt idx="4">
                        <c:v>-23.000000000000909</c:v>
                      </c:pt>
                      <c:pt idx="5">
                        <c:v>-34.000000000000909</c:v>
                      </c:pt>
                      <c:pt idx="6">
                        <c:v>-9.0000000000006821</c:v>
                      </c:pt>
                      <c:pt idx="7">
                        <c:v>-115.00000000000068</c:v>
                      </c:pt>
                      <c:pt idx="8">
                        <c:v>-141.99999999999977</c:v>
                      </c:pt>
                      <c:pt idx="9">
                        <c:v>-99.999999999999091</c:v>
                      </c:pt>
                      <c:pt idx="10">
                        <c:v>-159.99999999999886</c:v>
                      </c:pt>
                      <c:pt idx="11">
                        <c:v>-155.99999999999886</c:v>
                      </c:pt>
                      <c:pt idx="12">
                        <c:v>-134.99999999999955</c:v>
                      </c:pt>
                      <c:pt idx="13">
                        <c:v>-174.99999999999932</c:v>
                      </c:pt>
                      <c:pt idx="14">
                        <c:v>-49</c:v>
                      </c:pt>
                      <c:pt idx="15">
                        <c:v>96.000000000000227</c:v>
                      </c:pt>
                      <c:pt idx="16">
                        <c:v>223.00000000000091</c:v>
                      </c:pt>
                      <c:pt idx="17">
                        <c:v>329.00000000000023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215-46A4-8FD7-43575E4D3CEB}"/>
                  </c:ext>
                </c:extLst>
              </c15:ser>
            </c15:filteredLineSeries>
          </c:ext>
        </c:extLst>
      </c:lineChart>
      <c:catAx>
        <c:axId val="57017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0182864"/>
        <c:crosses val="autoZero"/>
        <c:auto val="1"/>
        <c:lblAlgn val="ctr"/>
        <c:lblOffset val="100"/>
        <c:noMultiLvlLbl val="0"/>
      </c:catAx>
      <c:valAx>
        <c:axId val="57018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017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Bodový výsledek bez spreadu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Platinum!$C$1</c:f>
              <c:strCache>
                <c:ptCount val="1"/>
                <c:pt idx="0">
                  <c:v>Body bez spreadu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Platinum!$A$2:$A$19</c:f>
              <c:strCache>
                <c:ptCount val="18"/>
                <c:pt idx="0">
                  <c:v>22.9.</c:v>
                </c:pt>
                <c:pt idx="1">
                  <c:v>23.9.</c:v>
                </c:pt>
                <c:pt idx="2">
                  <c:v>24.9.</c:v>
                </c:pt>
                <c:pt idx="3">
                  <c:v>25.9.</c:v>
                </c:pt>
                <c:pt idx="4">
                  <c:v>26.9.</c:v>
                </c:pt>
                <c:pt idx="5">
                  <c:v>27.9.</c:v>
                </c:pt>
                <c:pt idx="6">
                  <c:v>1.10.</c:v>
                </c:pt>
                <c:pt idx="7">
                  <c:v>2.10.</c:v>
                </c:pt>
                <c:pt idx="8">
                  <c:v>3.10.</c:v>
                </c:pt>
                <c:pt idx="9">
                  <c:v>4.10.</c:v>
                </c:pt>
                <c:pt idx="10">
                  <c:v>7.10.</c:v>
                </c:pt>
                <c:pt idx="11">
                  <c:v>9.10.</c:v>
                </c:pt>
                <c:pt idx="12">
                  <c:v>11.10.</c:v>
                </c:pt>
                <c:pt idx="13">
                  <c:v>14.10.</c:v>
                </c:pt>
                <c:pt idx="14">
                  <c:v>15.10.</c:v>
                </c:pt>
                <c:pt idx="15">
                  <c:v>16.10.</c:v>
                </c:pt>
                <c:pt idx="16">
                  <c:v>17.10.</c:v>
                </c:pt>
                <c:pt idx="17">
                  <c:v>18.10.</c:v>
                </c:pt>
              </c:strCache>
            </c:strRef>
          </c:cat>
          <c:val>
            <c:numRef>
              <c:f>Platinum!$C$2:$C$19</c:f>
              <c:numCache>
                <c:formatCode>General</c:formatCode>
                <c:ptCount val="18"/>
                <c:pt idx="0">
                  <c:v>0</c:v>
                </c:pt>
                <c:pt idx="1">
                  <c:v>41.999999999999545</c:v>
                </c:pt>
                <c:pt idx="2">
                  <c:v>-11</c:v>
                </c:pt>
                <c:pt idx="3">
                  <c:v>-93.000000000000455</c:v>
                </c:pt>
                <c:pt idx="4">
                  <c:v>39</c:v>
                </c:pt>
                <c:pt idx="5">
                  <c:v>-11</c:v>
                </c:pt>
                <c:pt idx="6">
                  <c:v>25.000000000000227</c:v>
                </c:pt>
                <c:pt idx="7">
                  <c:v>-106</c:v>
                </c:pt>
                <c:pt idx="8">
                  <c:v>-26.999999999999091</c:v>
                </c:pt>
                <c:pt idx="9">
                  <c:v>42.000000000000682</c:v>
                </c:pt>
                <c:pt idx="10">
                  <c:v>-59.999999999999773</c:v>
                </c:pt>
                <c:pt idx="11">
                  <c:v>4</c:v>
                </c:pt>
                <c:pt idx="12">
                  <c:v>20.999999999999318</c:v>
                </c:pt>
                <c:pt idx="13">
                  <c:v>-39.999999999999773</c:v>
                </c:pt>
                <c:pt idx="14">
                  <c:v>125.99999999999932</c:v>
                </c:pt>
                <c:pt idx="15">
                  <c:v>145.00000000000023</c:v>
                </c:pt>
                <c:pt idx="16">
                  <c:v>127.00000000000068</c:v>
                </c:pt>
                <c:pt idx="17">
                  <c:v>105.99999999999932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0D-4822-A66F-53C75FB62CDF}"/>
            </c:ext>
          </c:extLst>
        </c:ser>
        <c:ser>
          <c:idx val="3"/>
          <c:order val="3"/>
          <c:tx>
            <c:strRef>
              <c:f>Platinum!$E$1</c:f>
              <c:strCache>
                <c:ptCount val="1"/>
                <c:pt idx="0">
                  <c:v>Kumulovaný součet bez spreadu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Platinum!$A$2:$A$19</c:f>
              <c:strCache>
                <c:ptCount val="18"/>
                <c:pt idx="0">
                  <c:v>22.9.</c:v>
                </c:pt>
                <c:pt idx="1">
                  <c:v>23.9.</c:v>
                </c:pt>
                <c:pt idx="2">
                  <c:v>24.9.</c:v>
                </c:pt>
                <c:pt idx="3">
                  <c:v>25.9.</c:v>
                </c:pt>
                <c:pt idx="4">
                  <c:v>26.9.</c:v>
                </c:pt>
                <c:pt idx="5">
                  <c:v>27.9.</c:v>
                </c:pt>
                <c:pt idx="6">
                  <c:v>1.10.</c:v>
                </c:pt>
                <c:pt idx="7">
                  <c:v>2.10.</c:v>
                </c:pt>
                <c:pt idx="8">
                  <c:v>3.10.</c:v>
                </c:pt>
                <c:pt idx="9">
                  <c:v>4.10.</c:v>
                </c:pt>
                <c:pt idx="10">
                  <c:v>7.10.</c:v>
                </c:pt>
                <c:pt idx="11">
                  <c:v>9.10.</c:v>
                </c:pt>
                <c:pt idx="12">
                  <c:v>11.10.</c:v>
                </c:pt>
                <c:pt idx="13">
                  <c:v>14.10.</c:v>
                </c:pt>
                <c:pt idx="14">
                  <c:v>15.10.</c:v>
                </c:pt>
                <c:pt idx="15">
                  <c:v>16.10.</c:v>
                </c:pt>
                <c:pt idx="16">
                  <c:v>17.10.</c:v>
                </c:pt>
                <c:pt idx="17">
                  <c:v>18.10.</c:v>
                </c:pt>
              </c:strCache>
            </c:strRef>
          </c:cat>
          <c:val>
            <c:numRef>
              <c:f>Platinum!$E$2:$E$19</c:f>
              <c:numCache>
                <c:formatCode>General</c:formatCode>
                <c:ptCount val="18"/>
                <c:pt idx="0">
                  <c:v>0</c:v>
                </c:pt>
                <c:pt idx="1">
                  <c:v>41.999999999999545</c:v>
                </c:pt>
                <c:pt idx="2">
                  <c:v>30.999999999999545</c:v>
                </c:pt>
                <c:pt idx="3">
                  <c:v>-62.000000000000909</c:v>
                </c:pt>
                <c:pt idx="4">
                  <c:v>-23.000000000000909</c:v>
                </c:pt>
                <c:pt idx="5">
                  <c:v>-34.000000000000909</c:v>
                </c:pt>
                <c:pt idx="6">
                  <c:v>-9.0000000000006821</c:v>
                </c:pt>
                <c:pt idx="7">
                  <c:v>-115.00000000000068</c:v>
                </c:pt>
                <c:pt idx="8">
                  <c:v>-141.99999999999977</c:v>
                </c:pt>
                <c:pt idx="9">
                  <c:v>-99.999999999999091</c:v>
                </c:pt>
                <c:pt idx="10">
                  <c:v>-159.99999999999886</c:v>
                </c:pt>
                <c:pt idx="11">
                  <c:v>-155.99999999999886</c:v>
                </c:pt>
                <c:pt idx="12">
                  <c:v>-134.99999999999955</c:v>
                </c:pt>
                <c:pt idx="13">
                  <c:v>-174.99999999999932</c:v>
                </c:pt>
                <c:pt idx="14">
                  <c:v>-49</c:v>
                </c:pt>
                <c:pt idx="15">
                  <c:v>96.000000000000227</c:v>
                </c:pt>
                <c:pt idx="16">
                  <c:v>223.00000000000091</c:v>
                </c:pt>
                <c:pt idx="17">
                  <c:v>329.00000000000023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0D-4822-A66F-53C75FB62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177944"/>
        <c:axId val="5722041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Platinum!$B$1</c15:sqref>
                        </c15:formulaRef>
                      </c:ext>
                    </c:extLst>
                    <c:strCache>
                      <c:ptCount val="1"/>
                      <c:pt idx="0">
                        <c:v>Body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Platinum!$A$2:$A$19</c15:sqref>
                        </c15:formulaRef>
                      </c:ext>
                    </c:extLst>
                    <c:strCache>
                      <c:ptCount val="18"/>
                      <c:pt idx="0">
                        <c:v>22.9.</c:v>
                      </c:pt>
                      <c:pt idx="1">
                        <c:v>23.9.</c:v>
                      </c:pt>
                      <c:pt idx="2">
                        <c:v>24.9.</c:v>
                      </c:pt>
                      <c:pt idx="3">
                        <c:v>25.9.</c:v>
                      </c:pt>
                      <c:pt idx="4">
                        <c:v>26.9.</c:v>
                      </c:pt>
                      <c:pt idx="5">
                        <c:v>27.9.</c:v>
                      </c:pt>
                      <c:pt idx="6">
                        <c:v>1.10.</c:v>
                      </c:pt>
                      <c:pt idx="7">
                        <c:v>2.10.</c:v>
                      </c:pt>
                      <c:pt idx="8">
                        <c:v>3.10.</c:v>
                      </c:pt>
                      <c:pt idx="9">
                        <c:v>4.10.</c:v>
                      </c:pt>
                      <c:pt idx="10">
                        <c:v>7.10.</c:v>
                      </c:pt>
                      <c:pt idx="11">
                        <c:v>9.10.</c:v>
                      </c:pt>
                      <c:pt idx="12">
                        <c:v>11.10.</c:v>
                      </c:pt>
                      <c:pt idx="13">
                        <c:v>14.10.</c:v>
                      </c:pt>
                      <c:pt idx="14">
                        <c:v>15.10.</c:v>
                      </c:pt>
                      <c:pt idx="15">
                        <c:v>16.10.</c:v>
                      </c:pt>
                      <c:pt idx="16">
                        <c:v>17.10.</c:v>
                      </c:pt>
                      <c:pt idx="17">
                        <c:v>18.10.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Platinum!$B$2:$B$19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0</c:v>
                      </c:pt>
                      <c:pt idx="1">
                        <c:v>-32.000000000000455</c:v>
                      </c:pt>
                      <c:pt idx="2">
                        <c:v>-85</c:v>
                      </c:pt>
                      <c:pt idx="3">
                        <c:v>-167.00000000000045</c:v>
                      </c:pt>
                      <c:pt idx="4">
                        <c:v>-35</c:v>
                      </c:pt>
                      <c:pt idx="5">
                        <c:v>-85</c:v>
                      </c:pt>
                      <c:pt idx="6">
                        <c:v>-48.999999999999773</c:v>
                      </c:pt>
                      <c:pt idx="7">
                        <c:v>-180</c:v>
                      </c:pt>
                      <c:pt idx="8">
                        <c:v>-100.99999999999909</c:v>
                      </c:pt>
                      <c:pt idx="9">
                        <c:v>-31.999999999999318</c:v>
                      </c:pt>
                      <c:pt idx="10">
                        <c:v>-133.99999999999977</c:v>
                      </c:pt>
                      <c:pt idx="11">
                        <c:v>-70</c:v>
                      </c:pt>
                      <c:pt idx="12">
                        <c:v>-53.000000000000682</c:v>
                      </c:pt>
                      <c:pt idx="13">
                        <c:v>-113.99999999999977</c:v>
                      </c:pt>
                      <c:pt idx="14">
                        <c:v>51.999999999999318</c:v>
                      </c:pt>
                      <c:pt idx="15">
                        <c:v>71.000000000000227</c:v>
                      </c:pt>
                      <c:pt idx="16">
                        <c:v>53.000000000000682</c:v>
                      </c:pt>
                      <c:pt idx="17">
                        <c:v>31.999999999999318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10D-4822-A66F-53C75FB62CD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Platinum!$D$1</c15:sqref>
                        </c15:formulaRef>
                      </c:ext>
                    </c:extLst>
                    <c:strCache>
                      <c:ptCount val="1"/>
                      <c:pt idx="0">
                        <c:v>Kumulovaný součet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Platinum!$A$2:$A$19</c15:sqref>
                        </c15:formulaRef>
                      </c:ext>
                    </c:extLst>
                    <c:strCache>
                      <c:ptCount val="18"/>
                      <c:pt idx="0">
                        <c:v>22.9.</c:v>
                      </c:pt>
                      <c:pt idx="1">
                        <c:v>23.9.</c:v>
                      </c:pt>
                      <c:pt idx="2">
                        <c:v>24.9.</c:v>
                      </c:pt>
                      <c:pt idx="3">
                        <c:v>25.9.</c:v>
                      </c:pt>
                      <c:pt idx="4">
                        <c:v>26.9.</c:v>
                      </c:pt>
                      <c:pt idx="5">
                        <c:v>27.9.</c:v>
                      </c:pt>
                      <c:pt idx="6">
                        <c:v>1.10.</c:v>
                      </c:pt>
                      <c:pt idx="7">
                        <c:v>2.10.</c:v>
                      </c:pt>
                      <c:pt idx="8">
                        <c:v>3.10.</c:v>
                      </c:pt>
                      <c:pt idx="9">
                        <c:v>4.10.</c:v>
                      </c:pt>
                      <c:pt idx="10">
                        <c:v>7.10.</c:v>
                      </c:pt>
                      <c:pt idx="11">
                        <c:v>9.10.</c:v>
                      </c:pt>
                      <c:pt idx="12">
                        <c:v>11.10.</c:v>
                      </c:pt>
                      <c:pt idx="13">
                        <c:v>14.10.</c:v>
                      </c:pt>
                      <c:pt idx="14">
                        <c:v>15.10.</c:v>
                      </c:pt>
                      <c:pt idx="15">
                        <c:v>16.10.</c:v>
                      </c:pt>
                      <c:pt idx="16">
                        <c:v>17.10.</c:v>
                      </c:pt>
                      <c:pt idx="17">
                        <c:v>18.10.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Platinum!$D$2:$D$19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0</c:v>
                      </c:pt>
                      <c:pt idx="1">
                        <c:v>-32.000000000000455</c:v>
                      </c:pt>
                      <c:pt idx="2">
                        <c:v>-117.00000000000045</c:v>
                      </c:pt>
                      <c:pt idx="3">
                        <c:v>-284.00000000000091</c:v>
                      </c:pt>
                      <c:pt idx="4">
                        <c:v>-319.00000000000091</c:v>
                      </c:pt>
                      <c:pt idx="5">
                        <c:v>-404.00000000000091</c:v>
                      </c:pt>
                      <c:pt idx="6">
                        <c:v>-453.00000000000068</c:v>
                      </c:pt>
                      <c:pt idx="7">
                        <c:v>-633.00000000000068</c:v>
                      </c:pt>
                      <c:pt idx="8">
                        <c:v>-733.99999999999977</c:v>
                      </c:pt>
                      <c:pt idx="9">
                        <c:v>-765.99999999999909</c:v>
                      </c:pt>
                      <c:pt idx="10">
                        <c:v>-899.99999999999886</c:v>
                      </c:pt>
                      <c:pt idx="11">
                        <c:v>-969.99999999999886</c:v>
                      </c:pt>
                      <c:pt idx="12">
                        <c:v>-1022.9999999999995</c:v>
                      </c:pt>
                      <c:pt idx="13">
                        <c:v>-1136.9999999999993</c:v>
                      </c:pt>
                      <c:pt idx="14">
                        <c:v>-1085</c:v>
                      </c:pt>
                      <c:pt idx="15">
                        <c:v>-1013.9999999999998</c:v>
                      </c:pt>
                      <c:pt idx="16">
                        <c:v>-960.99999999999909</c:v>
                      </c:pt>
                      <c:pt idx="17">
                        <c:v>-928.99999999999977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10D-4822-A66F-53C75FB62CDF}"/>
                  </c:ext>
                </c:extLst>
              </c15:ser>
            </c15:filteredLineSeries>
          </c:ext>
        </c:extLst>
      </c:lineChart>
      <c:catAx>
        <c:axId val="570177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2204144"/>
        <c:crosses val="autoZero"/>
        <c:auto val="1"/>
        <c:lblAlgn val="ctr"/>
        <c:lblOffset val="100"/>
        <c:noMultiLvlLbl val="0"/>
      </c:catAx>
      <c:valAx>
        <c:axId val="57220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0177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Bodový výsledek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Oil!$B$1</c:f>
              <c:strCache>
                <c:ptCount val="1"/>
                <c:pt idx="0">
                  <c:v>Body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Oil!$A$2:$A$14</c:f>
              <c:strCache>
                <c:ptCount val="13"/>
                <c:pt idx="0">
                  <c:v>22.9.</c:v>
                </c:pt>
                <c:pt idx="1">
                  <c:v>23.9.</c:v>
                </c:pt>
                <c:pt idx="2">
                  <c:v>26.9.</c:v>
                </c:pt>
                <c:pt idx="3">
                  <c:v>27.9.</c:v>
                </c:pt>
                <c:pt idx="4">
                  <c:v>3.10.</c:v>
                </c:pt>
                <c:pt idx="5">
                  <c:v>4.10.</c:v>
                </c:pt>
                <c:pt idx="6">
                  <c:v>7.10.</c:v>
                </c:pt>
                <c:pt idx="7">
                  <c:v>8.10.</c:v>
                </c:pt>
                <c:pt idx="8">
                  <c:v>11.10.</c:v>
                </c:pt>
                <c:pt idx="9">
                  <c:v>15.10.</c:v>
                </c:pt>
                <c:pt idx="10">
                  <c:v>16.10.</c:v>
                </c:pt>
                <c:pt idx="11">
                  <c:v>17.10.</c:v>
                </c:pt>
                <c:pt idx="12">
                  <c:v>18.10.</c:v>
                </c:pt>
              </c:strCache>
            </c:strRef>
          </c:cat>
          <c:val>
            <c:numRef>
              <c:f>Oil!$B$2:$B$14</c:f>
              <c:numCache>
                <c:formatCode>General</c:formatCode>
                <c:ptCount val="13"/>
                <c:pt idx="0">
                  <c:v>0</c:v>
                </c:pt>
                <c:pt idx="1">
                  <c:v>-47.000000000000597</c:v>
                </c:pt>
                <c:pt idx="2">
                  <c:v>85.999999999999943</c:v>
                </c:pt>
                <c:pt idx="3">
                  <c:v>-28.000000000000114</c:v>
                </c:pt>
                <c:pt idx="4">
                  <c:v>21.000000000000085</c:v>
                </c:pt>
                <c:pt idx="5">
                  <c:v>-69.000000000000483</c:v>
                </c:pt>
                <c:pt idx="6">
                  <c:v>-107.99999999999983</c:v>
                </c:pt>
                <c:pt idx="7">
                  <c:v>62.000000000000455</c:v>
                </c:pt>
                <c:pt idx="8">
                  <c:v>-71.000000000000085</c:v>
                </c:pt>
                <c:pt idx="9">
                  <c:v>87.999999999999545</c:v>
                </c:pt>
                <c:pt idx="10">
                  <c:v>40.999999999999659</c:v>
                </c:pt>
                <c:pt idx="11">
                  <c:v>21.000000000000085</c:v>
                </c:pt>
                <c:pt idx="12">
                  <c:v>53.000000000000114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FE-455C-A4E0-CFE0E6278EDC}"/>
            </c:ext>
          </c:extLst>
        </c:ser>
        <c:ser>
          <c:idx val="2"/>
          <c:order val="2"/>
          <c:tx>
            <c:strRef>
              <c:f>Oil!$D$1</c:f>
              <c:strCache>
                <c:ptCount val="1"/>
                <c:pt idx="0">
                  <c:v>Kumulovaný součet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Oil!$A$2:$A$14</c:f>
              <c:strCache>
                <c:ptCount val="13"/>
                <c:pt idx="0">
                  <c:v>22.9.</c:v>
                </c:pt>
                <c:pt idx="1">
                  <c:v>23.9.</c:v>
                </c:pt>
                <c:pt idx="2">
                  <c:v>26.9.</c:v>
                </c:pt>
                <c:pt idx="3">
                  <c:v>27.9.</c:v>
                </c:pt>
                <c:pt idx="4">
                  <c:v>3.10.</c:v>
                </c:pt>
                <c:pt idx="5">
                  <c:v>4.10.</c:v>
                </c:pt>
                <c:pt idx="6">
                  <c:v>7.10.</c:v>
                </c:pt>
                <c:pt idx="7">
                  <c:v>8.10.</c:v>
                </c:pt>
                <c:pt idx="8">
                  <c:v>11.10.</c:v>
                </c:pt>
                <c:pt idx="9">
                  <c:v>15.10.</c:v>
                </c:pt>
                <c:pt idx="10">
                  <c:v>16.10.</c:v>
                </c:pt>
                <c:pt idx="11">
                  <c:v>17.10.</c:v>
                </c:pt>
                <c:pt idx="12">
                  <c:v>18.10.</c:v>
                </c:pt>
              </c:strCache>
            </c:strRef>
          </c:cat>
          <c:val>
            <c:numRef>
              <c:f>Oil!$D$2:$D$14</c:f>
              <c:numCache>
                <c:formatCode>General</c:formatCode>
                <c:ptCount val="13"/>
                <c:pt idx="0">
                  <c:v>0</c:v>
                </c:pt>
                <c:pt idx="1">
                  <c:v>-47.000000000000597</c:v>
                </c:pt>
                <c:pt idx="2">
                  <c:v>38.999999999999346</c:v>
                </c:pt>
                <c:pt idx="3">
                  <c:v>10.999999999999233</c:v>
                </c:pt>
                <c:pt idx="4">
                  <c:v>31.999999999999318</c:v>
                </c:pt>
                <c:pt idx="5">
                  <c:v>-37.000000000001165</c:v>
                </c:pt>
                <c:pt idx="6">
                  <c:v>-145.00000000000099</c:v>
                </c:pt>
                <c:pt idx="7">
                  <c:v>-83.00000000000054</c:v>
                </c:pt>
                <c:pt idx="8">
                  <c:v>-154.00000000000063</c:v>
                </c:pt>
                <c:pt idx="9">
                  <c:v>-66.00000000000108</c:v>
                </c:pt>
                <c:pt idx="10">
                  <c:v>-25.000000000001421</c:v>
                </c:pt>
                <c:pt idx="11">
                  <c:v>-4.0000000000013358</c:v>
                </c:pt>
                <c:pt idx="12">
                  <c:v>48.999999999998778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FE-455C-A4E0-CFE0E6278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959376"/>
        <c:axId val="59896167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Oil!$C$1</c15:sqref>
                        </c15:formulaRef>
                      </c:ext>
                    </c:extLst>
                    <c:strCache>
                      <c:ptCount val="1"/>
                      <c:pt idx="0">
                        <c:v>Body bez spreadu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Oil!$A$2:$A$14</c15:sqref>
                        </c15:formulaRef>
                      </c:ext>
                    </c:extLst>
                    <c:strCache>
                      <c:ptCount val="13"/>
                      <c:pt idx="0">
                        <c:v>22.9.</c:v>
                      </c:pt>
                      <c:pt idx="1">
                        <c:v>23.9.</c:v>
                      </c:pt>
                      <c:pt idx="2">
                        <c:v>26.9.</c:v>
                      </c:pt>
                      <c:pt idx="3">
                        <c:v>27.9.</c:v>
                      </c:pt>
                      <c:pt idx="4">
                        <c:v>3.10.</c:v>
                      </c:pt>
                      <c:pt idx="5">
                        <c:v>4.10.</c:v>
                      </c:pt>
                      <c:pt idx="6">
                        <c:v>7.10.</c:v>
                      </c:pt>
                      <c:pt idx="7">
                        <c:v>8.10.</c:v>
                      </c:pt>
                      <c:pt idx="8">
                        <c:v>11.10.</c:v>
                      </c:pt>
                      <c:pt idx="9">
                        <c:v>15.10.</c:v>
                      </c:pt>
                      <c:pt idx="10">
                        <c:v>16.10.</c:v>
                      </c:pt>
                      <c:pt idx="11">
                        <c:v>17.10.</c:v>
                      </c:pt>
                      <c:pt idx="12">
                        <c:v>18.10.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Oil!$C$2:$C$14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  <c:pt idx="1">
                        <c:v>-43.000000000000597</c:v>
                      </c:pt>
                      <c:pt idx="2">
                        <c:v>89.999999999999943</c:v>
                      </c:pt>
                      <c:pt idx="3">
                        <c:v>-24.000000000000114</c:v>
                      </c:pt>
                      <c:pt idx="4">
                        <c:v>25.000000000000085</c:v>
                      </c:pt>
                      <c:pt idx="5">
                        <c:v>-65.000000000000483</c:v>
                      </c:pt>
                      <c:pt idx="6">
                        <c:v>-103.99999999999983</c:v>
                      </c:pt>
                      <c:pt idx="7">
                        <c:v>66.000000000000455</c:v>
                      </c:pt>
                      <c:pt idx="8">
                        <c:v>-67.000000000000085</c:v>
                      </c:pt>
                      <c:pt idx="9">
                        <c:v>91.999999999999545</c:v>
                      </c:pt>
                      <c:pt idx="10">
                        <c:v>44.999999999999659</c:v>
                      </c:pt>
                      <c:pt idx="11">
                        <c:v>25.000000000000085</c:v>
                      </c:pt>
                      <c:pt idx="12">
                        <c:v>57.000000000000114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DFE-455C-A4E0-CFE0E6278ED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Oil!$E$1</c15:sqref>
                        </c15:formulaRef>
                      </c:ext>
                    </c:extLst>
                    <c:strCache>
                      <c:ptCount val="1"/>
                      <c:pt idx="0">
                        <c:v>Kumulovaný součet bez spreadu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Oil!$A$2:$A$14</c15:sqref>
                        </c15:formulaRef>
                      </c:ext>
                    </c:extLst>
                    <c:strCache>
                      <c:ptCount val="13"/>
                      <c:pt idx="0">
                        <c:v>22.9.</c:v>
                      </c:pt>
                      <c:pt idx="1">
                        <c:v>23.9.</c:v>
                      </c:pt>
                      <c:pt idx="2">
                        <c:v>26.9.</c:v>
                      </c:pt>
                      <c:pt idx="3">
                        <c:v>27.9.</c:v>
                      </c:pt>
                      <c:pt idx="4">
                        <c:v>3.10.</c:v>
                      </c:pt>
                      <c:pt idx="5">
                        <c:v>4.10.</c:v>
                      </c:pt>
                      <c:pt idx="6">
                        <c:v>7.10.</c:v>
                      </c:pt>
                      <c:pt idx="7">
                        <c:v>8.10.</c:v>
                      </c:pt>
                      <c:pt idx="8">
                        <c:v>11.10.</c:v>
                      </c:pt>
                      <c:pt idx="9">
                        <c:v>15.10.</c:v>
                      </c:pt>
                      <c:pt idx="10">
                        <c:v>16.10.</c:v>
                      </c:pt>
                      <c:pt idx="11">
                        <c:v>17.10.</c:v>
                      </c:pt>
                      <c:pt idx="12">
                        <c:v>18.10.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Oil!$E$2:$E$14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  <c:pt idx="1">
                        <c:v>-43.000000000000597</c:v>
                      </c:pt>
                      <c:pt idx="2">
                        <c:v>46.999999999999346</c:v>
                      </c:pt>
                      <c:pt idx="3">
                        <c:v>22.999999999999233</c:v>
                      </c:pt>
                      <c:pt idx="4">
                        <c:v>47.999999999999318</c:v>
                      </c:pt>
                      <c:pt idx="5">
                        <c:v>-17.000000000001165</c:v>
                      </c:pt>
                      <c:pt idx="6">
                        <c:v>-121.00000000000099</c:v>
                      </c:pt>
                      <c:pt idx="7">
                        <c:v>-55.00000000000054</c:v>
                      </c:pt>
                      <c:pt idx="8">
                        <c:v>-122.00000000000063</c:v>
                      </c:pt>
                      <c:pt idx="9">
                        <c:v>-30.00000000000108</c:v>
                      </c:pt>
                      <c:pt idx="10">
                        <c:v>14.999999999998579</c:v>
                      </c:pt>
                      <c:pt idx="11">
                        <c:v>39.999999999998664</c:v>
                      </c:pt>
                      <c:pt idx="12">
                        <c:v>96.999999999998778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DFE-455C-A4E0-CFE0E6278EDC}"/>
                  </c:ext>
                </c:extLst>
              </c15:ser>
            </c15:filteredLineSeries>
          </c:ext>
        </c:extLst>
      </c:lineChart>
      <c:catAx>
        <c:axId val="59895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98961672"/>
        <c:crosses val="autoZero"/>
        <c:auto val="1"/>
        <c:lblAlgn val="ctr"/>
        <c:lblOffset val="100"/>
        <c:noMultiLvlLbl val="0"/>
      </c:catAx>
      <c:valAx>
        <c:axId val="598961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9895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Bodový výsledek bez spreadu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Oil!$C$1</c:f>
              <c:strCache>
                <c:ptCount val="1"/>
                <c:pt idx="0">
                  <c:v>Body bez spreadu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Oil!$A$2:$A$14</c:f>
              <c:strCache>
                <c:ptCount val="13"/>
                <c:pt idx="0">
                  <c:v>22.9.</c:v>
                </c:pt>
                <c:pt idx="1">
                  <c:v>23.9.</c:v>
                </c:pt>
                <c:pt idx="2">
                  <c:v>26.9.</c:v>
                </c:pt>
                <c:pt idx="3">
                  <c:v>27.9.</c:v>
                </c:pt>
                <c:pt idx="4">
                  <c:v>3.10.</c:v>
                </c:pt>
                <c:pt idx="5">
                  <c:v>4.10.</c:v>
                </c:pt>
                <c:pt idx="6">
                  <c:v>7.10.</c:v>
                </c:pt>
                <c:pt idx="7">
                  <c:v>8.10.</c:v>
                </c:pt>
                <c:pt idx="8">
                  <c:v>11.10.</c:v>
                </c:pt>
                <c:pt idx="9">
                  <c:v>15.10.</c:v>
                </c:pt>
                <c:pt idx="10">
                  <c:v>16.10.</c:v>
                </c:pt>
                <c:pt idx="11">
                  <c:v>17.10.</c:v>
                </c:pt>
                <c:pt idx="12">
                  <c:v>18.10.</c:v>
                </c:pt>
              </c:strCache>
            </c:strRef>
          </c:cat>
          <c:val>
            <c:numRef>
              <c:f>Oil!$C$2:$C$14</c:f>
              <c:numCache>
                <c:formatCode>General</c:formatCode>
                <c:ptCount val="13"/>
                <c:pt idx="0">
                  <c:v>0</c:v>
                </c:pt>
                <c:pt idx="1">
                  <c:v>-43.000000000000597</c:v>
                </c:pt>
                <c:pt idx="2">
                  <c:v>89.999999999999943</c:v>
                </c:pt>
                <c:pt idx="3">
                  <c:v>-24.000000000000114</c:v>
                </c:pt>
                <c:pt idx="4">
                  <c:v>25.000000000000085</c:v>
                </c:pt>
                <c:pt idx="5">
                  <c:v>-65.000000000000483</c:v>
                </c:pt>
                <c:pt idx="6">
                  <c:v>-103.99999999999983</c:v>
                </c:pt>
                <c:pt idx="7">
                  <c:v>66.000000000000455</c:v>
                </c:pt>
                <c:pt idx="8">
                  <c:v>-67.000000000000085</c:v>
                </c:pt>
                <c:pt idx="9">
                  <c:v>91.999999999999545</c:v>
                </c:pt>
                <c:pt idx="10">
                  <c:v>44.999999999999659</c:v>
                </c:pt>
                <c:pt idx="11">
                  <c:v>25.000000000000085</c:v>
                </c:pt>
                <c:pt idx="12">
                  <c:v>57.000000000000114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8-4733-B8EF-8BC7A69373E2}"/>
            </c:ext>
          </c:extLst>
        </c:ser>
        <c:ser>
          <c:idx val="3"/>
          <c:order val="3"/>
          <c:tx>
            <c:strRef>
              <c:f>Oil!$E$1</c:f>
              <c:strCache>
                <c:ptCount val="1"/>
                <c:pt idx="0">
                  <c:v>Kumulovaný součet bez spreadu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Oil!$A$2:$A$14</c:f>
              <c:strCache>
                <c:ptCount val="13"/>
                <c:pt idx="0">
                  <c:v>22.9.</c:v>
                </c:pt>
                <c:pt idx="1">
                  <c:v>23.9.</c:v>
                </c:pt>
                <c:pt idx="2">
                  <c:v>26.9.</c:v>
                </c:pt>
                <c:pt idx="3">
                  <c:v>27.9.</c:v>
                </c:pt>
                <c:pt idx="4">
                  <c:v>3.10.</c:v>
                </c:pt>
                <c:pt idx="5">
                  <c:v>4.10.</c:v>
                </c:pt>
                <c:pt idx="6">
                  <c:v>7.10.</c:v>
                </c:pt>
                <c:pt idx="7">
                  <c:v>8.10.</c:v>
                </c:pt>
                <c:pt idx="8">
                  <c:v>11.10.</c:v>
                </c:pt>
                <c:pt idx="9">
                  <c:v>15.10.</c:v>
                </c:pt>
                <c:pt idx="10">
                  <c:v>16.10.</c:v>
                </c:pt>
                <c:pt idx="11">
                  <c:v>17.10.</c:v>
                </c:pt>
                <c:pt idx="12">
                  <c:v>18.10.</c:v>
                </c:pt>
              </c:strCache>
            </c:strRef>
          </c:cat>
          <c:val>
            <c:numRef>
              <c:f>Oil!$E$2:$E$14</c:f>
              <c:numCache>
                <c:formatCode>General</c:formatCode>
                <c:ptCount val="13"/>
                <c:pt idx="0">
                  <c:v>0</c:v>
                </c:pt>
                <c:pt idx="1">
                  <c:v>-43.000000000000597</c:v>
                </c:pt>
                <c:pt idx="2">
                  <c:v>46.999999999999346</c:v>
                </c:pt>
                <c:pt idx="3">
                  <c:v>22.999999999999233</c:v>
                </c:pt>
                <c:pt idx="4">
                  <c:v>47.999999999999318</c:v>
                </c:pt>
                <c:pt idx="5">
                  <c:v>-17.000000000001165</c:v>
                </c:pt>
                <c:pt idx="6">
                  <c:v>-121.00000000000099</c:v>
                </c:pt>
                <c:pt idx="7">
                  <c:v>-55.00000000000054</c:v>
                </c:pt>
                <c:pt idx="8">
                  <c:v>-122.00000000000063</c:v>
                </c:pt>
                <c:pt idx="9">
                  <c:v>-30.00000000000108</c:v>
                </c:pt>
                <c:pt idx="10">
                  <c:v>14.999999999998579</c:v>
                </c:pt>
                <c:pt idx="11">
                  <c:v>39.999999999998664</c:v>
                </c:pt>
                <c:pt idx="12">
                  <c:v>96.999999999998778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88-4733-B8EF-8BC7A6937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176304"/>
        <c:axId val="57017663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Oil!$B$1</c15:sqref>
                        </c15:formulaRef>
                      </c:ext>
                    </c:extLst>
                    <c:strCache>
                      <c:ptCount val="1"/>
                      <c:pt idx="0">
                        <c:v>Body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Oil!$A$2:$A$14</c15:sqref>
                        </c15:formulaRef>
                      </c:ext>
                    </c:extLst>
                    <c:strCache>
                      <c:ptCount val="13"/>
                      <c:pt idx="0">
                        <c:v>22.9.</c:v>
                      </c:pt>
                      <c:pt idx="1">
                        <c:v>23.9.</c:v>
                      </c:pt>
                      <c:pt idx="2">
                        <c:v>26.9.</c:v>
                      </c:pt>
                      <c:pt idx="3">
                        <c:v>27.9.</c:v>
                      </c:pt>
                      <c:pt idx="4">
                        <c:v>3.10.</c:v>
                      </c:pt>
                      <c:pt idx="5">
                        <c:v>4.10.</c:v>
                      </c:pt>
                      <c:pt idx="6">
                        <c:v>7.10.</c:v>
                      </c:pt>
                      <c:pt idx="7">
                        <c:v>8.10.</c:v>
                      </c:pt>
                      <c:pt idx="8">
                        <c:v>11.10.</c:v>
                      </c:pt>
                      <c:pt idx="9">
                        <c:v>15.10.</c:v>
                      </c:pt>
                      <c:pt idx="10">
                        <c:v>16.10.</c:v>
                      </c:pt>
                      <c:pt idx="11">
                        <c:v>17.10.</c:v>
                      </c:pt>
                      <c:pt idx="12">
                        <c:v>18.10.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Oil!$B$2:$B$14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  <c:pt idx="1">
                        <c:v>-47.000000000000597</c:v>
                      </c:pt>
                      <c:pt idx="2">
                        <c:v>85.999999999999943</c:v>
                      </c:pt>
                      <c:pt idx="3">
                        <c:v>-28.000000000000114</c:v>
                      </c:pt>
                      <c:pt idx="4">
                        <c:v>21.000000000000085</c:v>
                      </c:pt>
                      <c:pt idx="5">
                        <c:v>-69.000000000000483</c:v>
                      </c:pt>
                      <c:pt idx="6">
                        <c:v>-107.99999999999983</c:v>
                      </c:pt>
                      <c:pt idx="7">
                        <c:v>62.000000000000455</c:v>
                      </c:pt>
                      <c:pt idx="8">
                        <c:v>-71.000000000000085</c:v>
                      </c:pt>
                      <c:pt idx="9">
                        <c:v>87.999999999999545</c:v>
                      </c:pt>
                      <c:pt idx="10">
                        <c:v>40.999999999999659</c:v>
                      </c:pt>
                      <c:pt idx="11">
                        <c:v>21.000000000000085</c:v>
                      </c:pt>
                      <c:pt idx="12">
                        <c:v>53.000000000000114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5A88-4733-B8EF-8BC7A69373E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Oil!$D$1</c15:sqref>
                        </c15:formulaRef>
                      </c:ext>
                    </c:extLst>
                    <c:strCache>
                      <c:ptCount val="1"/>
                      <c:pt idx="0">
                        <c:v>Kumulovaný součet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Oil!$A$2:$A$14</c15:sqref>
                        </c15:formulaRef>
                      </c:ext>
                    </c:extLst>
                    <c:strCache>
                      <c:ptCount val="13"/>
                      <c:pt idx="0">
                        <c:v>22.9.</c:v>
                      </c:pt>
                      <c:pt idx="1">
                        <c:v>23.9.</c:v>
                      </c:pt>
                      <c:pt idx="2">
                        <c:v>26.9.</c:v>
                      </c:pt>
                      <c:pt idx="3">
                        <c:v>27.9.</c:v>
                      </c:pt>
                      <c:pt idx="4">
                        <c:v>3.10.</c:v>
                      </c:pt>
                      <c:pt idx="5">
                        <c:v>4.10.</c:v>
                      </c:pt>
                      <c:pt idx="6">
                        <c:v>7.10.</c:v>
                      </c:pt>
                      <c:pt idx="7">
                        <c:v>8.10.</c:v>
                      </c:pt>
                      <c:pt idx="8">
                        <c:v>11.10.</c:v>
                      </c:pt>
                      <c:pt idx="9">
                        <c:v>15.10.</c:v>
                      </c:pt>
                      <c:pt idx="10">
                        <c:v>16.10.</c:v>
                      </c:pt>
                      <c:pt idx="11">
                        <c:v>17.10.</c:v>
                      </c:pt>
                      <c:pt idx="12">
                        <c:v>18.10.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Oil!$D$2:$D$14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  <c:pt idx="1">
                        <c:v>-47.000000000000597</c:v>
                      </c:pt>
                      <c:pt idx="2">
                        <c:v>38.999999999999346</c:v>
                      </c:pt>
                      <c:pt idx="3">
                        <c:v>10.999999999999233</c:v>
                      </c:pt>
                      <c:pt idx="4">
                        <c:v>31.999999999999318</c:v>
                      </c:pt>
                      <c:pt idx="5">
                        <c:v>-37.000000000001165</c:v>
                      </c:pt>
                      <c:pt idx="6">
                        <c:v>-145.00000000000099</c:v>
                      </c:pt>
                      <c:pt idx="7">
                        <c:v>-83.00000000000054</c:v>
                      </c:pt>
                      <c:pt idx="8">
                        <c:v>-154.00000000000063</c:v>
                      </c:pt>
                      <c:pt idx="9">
                        <c:v>-66.00000000000108</c:v>
                      </c:pt>
                      <c:pt idx="10">
                        <c:v>-25.000000000001421</c:v>
                      </c:pt>
                      <c:pt idx="11">
                        <c:v>-4.0000000000013358</c:v>
                      </c:pt>
                      <c:pt idx="12">
                        <c:v>48.999999999998778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A88-4733-B8EF-8BC7A69373E2}"/>
                  </c:ext>
                </c:extLst>
              </c15:ser>
            </c15:filteredLineSeries>
          </c:ext>
        </c:extLst>
      </c:lineChart>
      <c:catAx>
        <c:axId val="57017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0176632"/>
        <c:crosses val="autoZero"/>
        <c:auto val="1"/>
        <c:lblAlgn val="ctr"/>
        <c:lblOffset val="100"/>
        <c:noMultiLvlLbl val="0"/>
      </c:catAx>
      <c:valAx>
        <c:axId val="570176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017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487680</xdr:colOff>
      <xdr:row>14</xdr:row>
      <xdr:rowOff>41910</xdr:rowOff>
    </xdr:from>
    <xdr:to>
      <xdr:col>4</xdr:col>
      <xdr:colOff>1600200</xdr:colOff>
      <xdr:row>29</xdr:row>
      <xdr:rowOff>41910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2F98152-9FB1-4340-A312-EAE29AF3F8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</xdr:colOff>
      <xdr:row>13</xdr:row>
      <xdr:rowOff>179070</xdr:rowOff>
    </xdr:from>
    <xdr:to>
      <xdr:col>12</xdr:col>
      <xdr:colOff>312420</xdr:colOff>
      <xdr:row>28</xdr:row>
      <xdr:rowOff>179070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7E74B572-2005-4E1C-8D56-2F57D73CB7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548640</xdr:colOff>
      <xdr:row>22</xdr:row>
      <xdr:rowOff>3810</xdr:rowOff>
    </xdr:from>
    <xdr:to>
      <xdr:col>5</xdr:col>
      <xdr:colOff>358140</xdr:colOff>
      <xdr:row>37</xdr:row>
      <xdr:rowOff>3810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5645130-A955-41F6-B0A9-D3FF1DEC6B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60960</xdr:colOff>
      <xdr:row>22</xdr:row>
      <xdr:rowOff>3810</xdr:rowOff>
    </xdr:from>
    <xdr:to>
      <xdr:col>13</xdr:col>
      <xdr:colOff>365760</xdr:colOff>
      <xdr:row>37</xdr:row>
      <xdr:rowOff>3810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DB3721E-AD35-4FCF-B340-F96A0BB927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16</xdr:row>
      <xdr:rowOff>72390</xdr:rowOff>
    </xdr:from>
    <xdr:to>
      <xdr:col>5</xdr:col>
      <xdr:colOff>236220</xdr:colOff>
      <xdr:row>31</xdr:row>
      <xdr:rowOff>72390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339E35F-804A-4BA6-AB98-B1215BFA33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541020</xdr:colOff>
      <xdr:row>16</xdr:row>
      <xdr:rowOff>95250</xdr:rowOff>
    </xdr:from>
    <xdr:to>
      <xdr:col>13</xdr:col>
      <xdr:colOff>236220</xdr:colOff>
      <xdr:row>31</xdr:row>
      <xdr:rowOff>95250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F0218BA-5F51-492C-AFCA-CCF4934B90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onzík" refreshedDate="43786.79088252315" createdVersion="6" refreshedVersion="6" minRefreshableVersion="3" recordCount="76" xr:uid="{F11FF0CD-2306-41E4-A5D6-CAAE93323D78}">
  <cacheSource type="worksheet">
    <worksheetSource ref="A1:Q58" sheet="List1"/>
  </cacheSource>
  <cacheFields count="19">
    <cacheField name="Datum" numFmtId="164">
      <sharedItems containsSemiMixedTypes="0" containsNonDate="0" containsDate="1" containsString="0" minDate="2019-09-23T00:00:00" maxDate="2019-10-19T00:00:00" count="19">
        <d v="2019-09-23T00:00:00"/>
        <d v="2019-09-24T00:00:00"/>
        <d v="2019-09-25T00:00:00"/>
        <d v="2019-09-26T00:00:00"/>
        <d v="2019-09-27T00:00:00"/>
        <d v="2019-09-30T00:00:00"/>
        <d v="2019-10-01T00:00:00"/>
        <d v="2019-10-02T00:00:00"/>
        <d v="2019-10-03T00:00:00"/>
        <d v="2019-10-04T00:00:00"/>
        <d v="2019-10-07T00:00:00"/>
        <d v="2019-10-08T00:00:00"/>
        <d v="2019-10-09T00:00:00"/>
        <d v="2019-10-11T00:00:00"/>
        <d v="2019-10-14T00:00:00"/>
        <d v="2019-10-15T00:00:00"/>
        <d v="2019-10-16T00:00:00"/>
        <d v="2019-10-17T00:00:00"/>
        <d v="2019-10-18T00:00:00"/>
      </sharedItems>
    </cacheField>
    <cacheField name="Příkaz" numFmtId="0">
      <sharedItems/>
    </cacheField>
    <cacheField name="Symbol" numFmtId="0">
      <sharedItems count="4">
        <s v="Coffee"/>
        <s v="GOLD"/>
        <s v="Oil"/>
        <s v="Platinum"/>
      </sharedItems>
    </cacheField>
    <cacheField name="Cena" numFmtId="0">
      <sharedItems containsSemiMixedTypes="0" containsString="0" containsNumber="1" minValue="57.61" maxValue="1527.94"/>
    </cacheField>
    <cacheField name="SL" numFmtId="0">
      <sharedItems containsMixedTypes="1" containsNumber="1" minValue="58.59" maxValue="1530.18"/>
    </cacheField>
    <cacheField name="Close" numFmtId="0">
      <sharedItems containsMixedTypes="1" containsNumber="1" minValue="57.4" maxValue="1530.18"/>
    </cacheField>
    <cacheField name="Ref období" numFmtId="0">
      <sharedItems containsSemiMixedTypes="0" containsString="0" containsNumber="1" containsInteger="1" minValue="320" maxValue="500"/>
    </cacheField>
    <cacheField name="ARIMA t+30" numFmtId="0">
      <sharedItems containsSemiMixedTypes="0" containsString="0" containsNumber="1" minValue="56.33" maxValue="1960.45"/>
    </cacheField>
    <cacheField name="Ljung Box test p-value" numFmtId="0">
      <sharedItems containsSemiMixedTypes="0" containsString="0" containsNumber="1" minValue="4.623E-2" maxValue="0.99021999999999999"/>
    </cacheField>
    <cacheField name="p" numFmtId="0">
      <sharedItems containsSemiMixedTypes="0" containsString="0" containsNumber="1" containsInteger="1" minValue="0" maxValue="5"/>
    </cacheField>
    <cacheField name="q" numFmtId="0">
      <sharedItems containsSemiMixedTypes="0" containsString="0" containsNumber="1" containsInteger="1" minValue="0" maxValue="5"/>
    </cacheField>
    <cacheField name="Stav" numFmtId="0">
      <sharedItems containsSemiMixedTypes="0" containsString="0" containsNumber="1" minValue="-1160" maxValue="1606"/>
    </cacheField>
    <cacheField name="kumulativně na 100 000 USD" numFmtId="0">
      <sharedItems containsMixedTypes="1" containsNumber="1" minValue="97848.699999999983" maxValue="100981.9"/>
    </cacheField>
    <cacheField name="Spread body" numFmtId="0">
      <sharedItems containsSemiMixedTypes="0" containsString="0" containsNumber="1" containsInteger="1" minValue="0" maxValue="74"/>
    </cacheField>
    <cacheField name="Spread USD" numFmtId="0">
      <sharedItems containsSemiMixedTypes="0" containsString="0" containsNumber="1" containsInteger="1" minValue="0" maxValue="555"/>
    </cacheField>
    <cacheField name="Body" numFmtId="0">
      <sharedItems containsSemiMixedTypes="0" containsString="0" containsNumber="1" minValue="-1159.9999999999909" maxValue="1605.9999999999945"/>
    </cacheField>
    <cacheField name="Body bez spreadu" numFmtId="0">
      <sharedItems containsSemiMixedTypes="0" containsString="0" containsNumber="1" minValue="-1124.9999999999909" maxValue="1640.9999999999945"/>
    </cacheField>
    <cacheField name="Početně zisk" numFmtId="0">
      <sharedItems containsSemiMixedTypes="0" containsString="0" containsNumber="1" minValue="-1159.9999999999909" maxValue="1605.9999999999945"/>
    </cacheField>
    <cacheField name="Kontrola reality" numFmtId="2">
      <sharedItems containsSemiMixedTypes="0" containsString="0" containsNumber="1" minValue="-1.0004441719502211E-11" maxValue="9.0949470177292824E-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6">
  <r>
    <x v="0"/>
    <s v="-"/>
    <x v="0"/>
    <n v="100.3"/>
    <s v="-"/>
    <s v="-"/>
    <n v="400"/>
    <n v="100.5"/>
    <n v="4.623E-2"/>
    <n v="2"/>
    <n v="3"/>
    <n v="0"/>
    <e v="#VALUE!"/>
    <n v="0"/>
    <n v="0"/>
    <n v="0"/>
    <n v="0"/>
    <n v="0"/>
    <n v="0"/>
  </r>
  <r>
    <x v="0"/>
    <s v="Buy"/>
    <x v="1"/>
    <n v="1516.4"/>
    <n v="1504.14"/>
    <n v="1523.39"/>
    <n v="500"/>
    <n v="1518.35"/>
    <n v="0.45994000000000002"/>
    <n v="0"/>
    <n v="1"/>
    <n v="699"/>
    <n v="100699"/>
    <n v="35"/>
    <n v="35"/>
    <n v="699.00000000000091"/>
    <n v="734.00000000000091"/>
    <n v="699.00000000000091"/>
    <n v="9.0949470177292824E-13"/>
  </r>
  <r>
    <x v="0"/>
    <s v="Buy"/>
    <x v="2"/>
    <n v="64.010000000000005"/>
    <n v="60.99"/>
    <n v="63.54"/>
    <n v="360"/>
    <n v="65.31"/>
    <n v="0.21819"/>
    <n v="2"/>
    <n v="2"/>
    <n v="-47"/>
    <n v="100652"/>
    <n v="4"/>
    <n v="4"/>
    <n v="-47.000000000000597"/>
    <n v="-43.000000000000597"/>
    <n v="-47.000000000000597"/>
    <n v="-5.9685589803848416E-13"/>
  </r>
  <r>
    <x v="0"/>
    <s v="Buy"/>
    <x v="3"/>
    <n v="968.6"/>
    <n v="943.8"/>
    <n v="965.4"/>
    <n v="440"/>
    <n v="979.6"/>
    <n v="0.21002999999999999"/>
    <n v="3"/>
    <n v="2"/>
    <n v="-28.8"/>
    <n v="100623.2"/>
    <n v="74"/>
    <n v="555"/>
    <n v="-32.000000000000455"/>
    <n v="41.999999999999545"/>
    <n v="-28.800000000000409"/>
    <n v="-4.0856207306205761E-13"/>
  </r>
  <r>
    <x v="1"/>
    <s v="-"/>
    <x v="0"/>
    <n v="98.78"/>
    <s v="-"/>
    <s v="-"/>
    <n v="360"/>
    <n v="98.85"/>
    <n v="0.3201"/>
    <n v="1"/>
    <n v="0"/>
    <n v="0"/>
    <n v="100623.2"/>
    <n v="0"/>
    <n v="0"/>
    <n v="0"/>
    <n v="0"/>
    <n v="0"/>
    <n v="0"/>
  </r>
  <r>
    <x v="1"/>
    <s v="Sell"/>
    <x v="1"/>
    <n v="1521.22"/>
    <n v="1530.18"/>
    <n v="1530.18"/>
    <n v="400"/>
    <n v="1519.23"/>
    <n v="0.44106000000000001"/>
    <n v="0"/>
    <n v="1"/>
    <n v="-896"/>
    <n v="99727.2"/>
    <n v="35"/>
    <n v="35"/>
    <n v="-896.00000000000364"/>
    <n v="-861.00000000000364"/>
    <n v="-896.00000000000364"/>
    <n v="-3.637978807091713E-12"/>
  </r>
  <r>
    <x v="1"/>
    <s v="-"/>
    <x v="2"/>
    <n v="63.36"/>
    <s v="-"/>
    <s v="-"/>
    <n v="380"/>
    <n v="63.64"/>
    <n v="7.1209999999999996E-2"/>
    <n v="4"/>
    <n v="4"/>
    <n v="0"/>
    <n v="99727.2"/>
    <n v="4"/>
    <n v="4"/>
    <n v="0"/>
    <n v="4"/>
    <n v="0"/>
    <n v="0"/>
  </r>
  <r>
    <x v="1"/>
    <s v="Buy"/>
    <x v="3"/>
    <n v="949.9"/>
    <n v="940"/>
    <n v="941.4"/>
    <n v="500"/>
    <n v="955.4"/>
    <n v="0.29725000000000001"/>
    <n v="0"/>
    <n v="3"/>
    <n v="-76.5"/>
    <n v="99650.7"/>
    <n v="74"/>
    <n v="555"/>
    <n v="-85"/>
    <n v="-11"/>
    <n v="-76.5"/>
    <n v="0"/>
  </r>
  <r>
    <x v="2"/>
    <s v="Buy"/>
    <x v="0"/>
    <n v="97.9"/>
    <n v="96.83"/>
    <n v="100.07"/>
    <n v="340"/>
    <n v="98.95"/>
    <n v="0.49042000000000002"/>
    <n v="2"/>
    <n v="3"/>
    <n v="217"/>
    <n v="99867.7"/>
    <n v="20"/>
    <n v="20"/>
    <n v="216.99999999999875"/>
    <n v="236.99999999999875"/>
    <n v="216.99999999999875"/>
    <n v="-1.2505552149377763E-12"/>
  </r>
  <r>
    <x v="2"/>
    <s v="-"/>
    <x v="1"/>
    <n v="1527.94"/>
    <s v="-"/>
    <s v="-"/>
    <n v="420"/>
    <n v="1528.22"/>
    <n v="0.40482000000000001"/>
    <n v="2"/>
    <n v="1"/>
    <n v="0"/>
    <n v="99867.7"/>
    <n v="0"/>
    <n v="0"/>
    <n v="0"/>
    <n v="0"/>
    <n v="0"/>
    <n v="0"/>
  </r>
  <r>
    <x v="2"/>
    <s v="-"/>
    <x v="2"/>
    <n v="61.6"/>
    <s v="-"/>
    <s v="-"/>
    <n v="400"/>
    <n v="61.73"/>
    <n v="6.3789999999999999E-2"/>
    <n v="3"/>
    <n v="3"/>
    <n v="0"/>
    <n v="99867.7"/>
    <n v="0"/>
    <n v="0"/>
    <n v="0"/>
    <n v="0"/>
    <n v="0"/>
    <n v="0"/>
  </r>
  <r>
    <x v="2"/>
    <s v="Buy"/>
    <x v="3"/>
    <n v="947.6"/>
    <n v="938.3"/>
    <n v="930.9"/>
    <n v="440"/>
    <n v="951.7"/>
    <n v="0.32007999999999998"/>
    <n v="4"/>
    <n v="4"/>
    <n v="-150.30000000000001"/>
    <n v="99717.4"/>
    <n v="74"/>
    <n v="555"/>
    <n v="-167.00000000000045"/>
    <n v="-93.000000000000455"/>
    <n v="-150.30000000000041"/>
    <n v="-3.979039320256561E-13"/>
  </r>
  <r>
    <x v="3"/>
    <s v="-"/>
    <x v="0"/>
    <n v="101.17"/>
    <s v="-"/>
    <s v="-"/>
    <n v="360"/>
    <n v="101.73"/>
    <n v="0.58748999999999996"/>
    <n v="2"/>
    <n v="2"/>
    <n v="0"/>
    <n v="99717.4"/>
    <n v="0"/>
    <n v="0"/>
    <n v="0"/>
    <n v="0"/>
    <n v="0"/>
    <n v="0"/>
  </r>
  <r>
    <x v="3"/>
    <s v="Sell"/>
    <x v="1"/>
    <n v="1508.95"/>
    <n v="1508.5"/>
    <n v="1501.3"/>
    <n v="380"/>
    <n v="1507.62"/>
    <n v="0.21479999999999999"/>
    <n v="0"/>
    <n v="1"/>
    <n v="765"/>
    <n v="100482.4"/>
    <n v="35"/>
    <n v="35"/>
    <n v="765.00000000000909"/>
    <n v="800.00000000000909"/>
    <n v="765.00000000000909"/>
    <n v="9.0949470177292824E-12"/>
  </r>
  <r>
    <x v="3"/>
    <s v="Buy"/>
    <x v="2"/>
    <n v="61.36"/>
    <n v="59.74"/>
    <n v="62.22"/>
    <n v="340"/>
    <n v="61.91"/>
    <n v="0.16750000000000001"/>
    <n v="2"/>
    <n v="2"/>
    <n v="86"/>
    <n v="100568.4"/>
    <n v="4"/>
    <n v="4"/>
    <n v="85.999999999999943"/>
    <n v="89.999999999999943"/>
    <n v="85.999999999999943"/>
    <n v="0"/>
  </r>
  <r>
    <x v="3"/>
    <s v="Buy"/>
    <x v="3"/>
    <n v="926.8"/>
    <n v="915.5"/>
    <n v="923.3"/>
    <n v="420"/>
    <n v="929.1"/>
    <n v="0.19631999999999999"/>
    <n v="2"/>
    <n v="2"/>
    <n v="-31.5"/>
    <n v="100536.9"/>
    <n v="74"/>
    <n v="555"/>
    <n v="-35"/>
    <n v="39"/>
    <n v="-31.5"/>
    <n v="0"/>
  </r>
  <r>
    <x v="4"/>
    <s v="-"/>
    <x v="0"/>
    <n v="100.31"/>
    <s v="-"/>
    <s v="-"/>
    <n v="440"/>
    <n v="100.69"/>
    <n v="0.39961000000000002"/>
    <n v="0"/>
    <n v="1"/>
    <n v="0"/>
    <n v="100536.9"/>
    <n v="0"/>
    <n v="0"/>
    <n v="0"/>
    <n v="0"/>
    <n v="0"/>
    <n v="0"/>
  </r>
  <r>
    <x v="4"/>
    <s v="Sell"/>
    <x v="1"/>
    <n v="1503.17"/>
    <n v="1514.2"/>
    <n v="1498.72"/>
    <n v="500"/>
    <n v="1501.56"/>
    <n v="0.28908"/>
    <n v="2"/>
    <n v="1"/>
    <n v="445"/>
    <n v="100981.9"/>
    <n v="35"/>
    <n v="35"/>
    <n v="445.00000000000455"/>
    <n v="480.00000000000455"/>
    <n v="445.00000000000455"/>
    <n v="4.5474735088646412E-12"/>
  </r>
  <r>
    <x v="4"/>
    <s v="Buy"/>
    <x v="2"/>
    <n v="61.2"/>
    <n v="62.75"/>
    <n v="60.92"/>
    <n v="380"/>
    <n v="61.67"/>
    <n v="0.12101000000000001"/>
    <n v="4"/>
    <n v="5"/>
    <n v="-28"/>
    <n v="100953.9"/>
    <n v="4"/>
    <n v="4"/>
    <n v="-28.000000000000114"/>
    <n v="-24.000000000000114"/>
    <n v="-28.000000000000114"/>
    <n v="-1.1368683772161603E-13"/>
  </r>
  <r>
    <x v="4"/>
    <s v="Buy"/>
    <x v="3"/>
    <n v="922.2"/>
    <n v="910.2"/>
    <n v="913.7"/>
    <n v="480"/>
    <n v="927.66004999999996"/>
    <n v="0.412578"/>
    <n v="2"/>
    <n v="2"/>
    <n v="-76.5"/>
    <n v="100877.4"/>
    <n v="74"/>
    <n v="555"/>
    <n v="-85"/>
    <n v="-11"/>
    <n v="-76.5"/>
    <n v="0"/>
  </r>
  <r>
    <x v="5"/>
    <s v="-"/>
    <x v="0"/>
    <n v="100.46"/>
    <s v="-"/>
    <s v="-"/>
    <n v="340"/>
    <n v="100.5"/>
    <n v="0.55113000000000001"/>
    <n v="3"/>
    <n v="3"/>
    <n v="0"/>
    <n v="100877.4"/>
    <n v="0"/>
    <n v="0"/>
    <n v="0"/>
    <n v="0"/>
    <n v="0"/>
    <n v="0"/>
  </r>
  <r>
    <x v="5"/>
    <s v="Sell"/>
    <x v="1"/>
    <n v="1492.98"/>
    <n v="1504.58"/>
    <n v="1504.58"/>
    <n v="500"/>
    <n v="1960.45"/>
    <n v="0.42366999999999999"/>
    <n v="3"/>
    <n v="2"/>
    <n v="-1160"/>
    <n v="99717.4"/>
    <n v="35"/>
    <n v="35"/>
    <n v="-1159.9999999999909"/>
    <n v="-1124.9999999999909"/>
    <n v="-1159.9999999999909"/>
    <n v="9.0949470177292824E-12"/>
  </r>
  <r>
    <x v="5"/>
    <s v="-"/>
    <x v="2"/>
    <n v="60.92"/>
    <s v="-"/>
    <s v="-"/>
    <n v="440"/>
    <n v="61.03"/>
    <n v="6.8570000000000006E-2"/>
    <n v="5"/>
    <n v="4"/>
    <n v="0"/>
    <n v="99717.4"/>
    <n v="0"/>
    <n v="0"/>
    <n v="0"/>
    <n v="0"/>
    <n v="0"/>
    <n v="0"/>
  </r>
  <r>
    <x v="5"/>
    <s v="-"/>
    <x v="3"/>
    <n v="934.2"/>
    <s v="-"/>
    <s v="-"/>
    <n v="460"/>
    <n v="935.2"/>
    <n v="0.29387000000000002"/>
    <n v="3"/>
    <n v="3"/>
    <n v="0"/>
    <n v="99717.4"/>
    <n v="0"/>
    <n v="0"/>
    <n v="0"/>
    <n v="0"/>
    <n v="0"/>
    <n v="0"/>
  </r>
  <r>
    <x v="6"/>
    <s v="-"/>
    <x v="0"/>
    <n v="100.52"/>
    <s v="-"/>
    <s v="-"/>
    <n v="360"/>
    <n v="100.92"/>
    <n v="0.56720000000000004"/>
    <n v="1"/>
    <n v="0"/>
    <n v="0"/>
    <n v="99717.4"/>
    <n v="0"/>
    <n v="0"/>
    <n v="0"/>
    <n v="0"/>
    <n v="0"/>
    <n v="0"/>
  </r>
  <r>
    <x v="6"/>
    <s v="-"/>
    <x v="1"/>
    <n v="1466.24"/>
    <s v="-"/>
    <s v="-"/>
    <n v="440"/>
    <n v="1465.49"/>
    <n v="0.25009999999999999"/>
    <n v="0"/>
    <n v="1"/>
    <n v="0"/>
    <n v="99717.4"/>
    <n v="0"/>
    <n v="0"/>
    <n v="0"/>
    <n v="0"/>
    <n v="0"/>
    <n v="0"/>
  </r>
  <r>
    <x v="6"/>
    <s v="-"/>
    <x v="2"/>
    <n v="59.68"/>
    <s v="-"/>
    <s v="-"/>
    <n v="440"/>
    <n v="59.74"/>
    <n v="6.5250000000000002E-2"/>
    <n v="4"/>
    <n v="5"/>
    <n v="0"/>
    <n v="99717.4"/>
    <n v="0"/>
    <n v="0"/>
    <n v="0"/>
    <n v="0"/>
    <n v="0"/>
    <n v="0"/>
  </r>
  <r>
    <x v="6"/>
    <s v="Sell"/>
    <x v="3"/>
    <n v="877.5"/>
    <n v="893.2"/>
    <n v="882.4"/>
    <n v="380"/>
    <n v="871.5"/>
    <n v="0.75251999999999997"/>
    <n v="2"/>
    <n v="2"/>
    <n v="-44.1"/>
    <n v="99673.299999999988"/>
    <n v="74"/>
    <n v="555"/>
    <n v="-48.999999999999773"/>
    <n v="25.000000000000227"/>
    <n v="-44.099999999999795"/>
    <n v="2.0605739337042905E-13"/>
  </r>
  <r>
    <x v="7"/>
    <s v="-"/>
    <x v="0"/>
    <n v="100.83"/>
    <s v="-"/>
    <s v="-"/>
    <n v="380"/>
    <n v="101.28"/>
    <n v="0.77598999999999996"/>
    <n v="1"/>
    <n v="0"/>
    <n v="0"/>
    <n v="99673.299999999988"/>
    <n v="0"/>
    <n v="0"/>
    <n v="0"/>
    <n v="0"/>
    <n v="0"/>
    <n v="0"/>
  </r>
  <r>
    <x v="7"/>
    <s v="Sell"/>
    <x v="1"/>
    <n v="1477.5"/>
    <n v="1487.94"/>
    <n v="1487.94"/>
    <n v="440"/>
    <n v="1472.31"/>
    <n v="0.29774"/>
    <n v="0"/>
    <n v="1"/>
    <n v="-1044"/>
    <n v="98629.299999999988"/>
    <n v="35"/>
    <n v="35"/>
    <n v="-1044.0000000000055"/>
    <n v="-1009.0000000000055"/>
    <n v="-1044.0000000000055"/>
    <n v="-5.4569682106375694E-12"/>
  </r>
  <r>
    <x v="7"/>
    <s v="-"/>
    <x v="2"/>
    <n v="59.42"/>
    <s v="-"/>
    <s v="-"/>
    <n v="420"/>
    <n v="59.49"/>
    <n v="0.10367999999999999"/>
    <n v="4"/>
    <n v="5"/>
    <n v="0"/>
    <n v="98629.299999999988"/>
    <n v="0"/>
    <n v="0"/>
    <n v="0"/>
    <n v="0"/>
    <n v="0"/>
    <n v="0"/>
  </r>
  <r>
    <x v="7"/>
    <s v="Sell"/>
    <x v="3"/>
    <n v="867.2"/>
    <n v="885.2"/>
    <n v="885.2"/>
    <n v="400"/>
    <n v="860.9"/>
    <n v="0.53976000000000002"/>
    <n v="2"/>
    <n v="2"/>
    <n v="-162"/>
    <n v="98467.299999999988"/>
    <n v="74"/>
    <n v="555"/>
    <n v="-180"/>
    <n v="-106"/>
    <n v="-162"/>
    <n v="0"/>
  </r>
  <r>
    <x v="8"/>
    <s v="-"/>
    <x v="0"/>
    <n v="100.36"/>
    <s v="-"/>
    <s v="-"/>
    <n v="380"/>
    <n v="100.6"/>
    <n v="0.80227000000000004"/>
    <n v="1"/>
    <n v="0"/>
    <n v="0"/>
    <n v="98467.299999999988"/>
    <n v="0"/>
    <n v="0"/>
    <n v="0"/>
    <n v="0"/>
    <n v="0"/>
    <n v="0"/>
  </r>
  <r>
    <x v="8"/>
    <s v="-"/>
    <x v="1"/>
    <n v="1499"/>
    <s v="-"/>
    <s v="-"/>
    <n v="380"/>
    <n v="1498.7"/>
    <n v="0.51317999999999997"/>
    <n v="0"/>
    <n v="1"/>
    <n v="0"/>
    <n v="98467.299999999988"/>
    <n v="0"/>
    <n v="0"/>
    <n v="0"/>
    <n v="0"/>
    <n v="0"/>
    <n v="0"/>
  </r>
  <r>
    <x v="8"/>
    <s v="Sell"/>
    <x v="2"/>
    <n v="57.61"/>
    <n v="59.66"/>
    <n v="57.4"/>
    <n v="320"/>
    <n v="56.33"/>
    <n v="0.10491"/>
    <n v="4"/>
    <n v="5"/>
    <n v="21"/>
    <n v="98488.299999999988"/>
    <n v="4"/>
    <n v="4"/>
    <n v="21.000000000000085"/>
    <n v="25.000000000000085"/>
    <n v="21.000000000000085"/>
    <n v="8.5265128291212022E-14"/>
  </r>
  <r>
    <x v="8"/>
    <s v="Sell"/>
    <x v="3"/>
    <n v="882.2"/>
    <n v="892.3"/>
    <n v="892.3"/>
    <n v="340"/>
    <n v="876.8"/>
    <n v="0.76695000000000002"/>
    <n v="3"/>
    <n v="2"/>
    <n v="-90.9"/>
    <n v="98397.4"/>
    <n v="74"/>
    <n v="555"/>
    <n v="-100.99999999999909"/>
    <n v="-26.999999999999091"/>
    <n v="-90.899999999999181"/>
    <n v="8.2422957348171622E-13"/>
  </r>
  <r>
    <x v="9"/>
    <s v="-"/>
    <x v="0"/>
    <n v="101.94"/>
    <s v="-"/>
    <s v="-"/>
    <n v="360"/>
    <n v="101.75"/>
    <n v="0.71316999999999997"/>
    <n v="3"/>
    <n v="2"/>
    <n v="0"/>
    <n v="98397.4"/>
    <n v="0"/>
    <n v="0"/>
    <n v="0"/>
    <n v="0"/>
    <n v="0"/>
    <n v="0"/>
  </r>
  <r>
    <x v="9"/>
    <s v="-"/>
    <x v="1"/>
    <n v="1507.67"/>
    <s v="-"/>
    <s v="-"/>
    <n v="400"/>
    <n v="1507.93"/>
    <n v="0.65230999999999995"/>
    <n v="0"/>
    <n v="1"/>
    <n v="0"/>
    <n v="98397.4"/>
    <n v="0"/>
    <n v="0"/>
    <n v="0"/>
    <n v="0"/>
    <n v="0"/>
    <n v="0"/>
  </r>
  <r>
    <x v="9"/>
    <s v="Sell"/>
    <x v="2"/>
    <n v="57.9"/>
    <n v="58.59"/>
    <n v="58.59"/>
    <n v="340"/>
    <n v="57.02"/>
    <n v="0.13281000000000001"/>
    <n v="4"/>
    <n v="5"/>
    <n v="-69"/>
    <n v="98328.4"/>
    <n v="4"/>
    <n v="4"/>
    <n v="-69.000000000000483"/>
    <n v="-65.000000000000483"/>
    <n v="-69.000000000000483"/>
    <n v="-4.8316906031686813E-13"/>
  </r>
  <r>
    <x v="9"/>
    <s v="Sell"/>
    <x v="3"/>
    <n v="880.6"/>
    <n v="895.9"/>
    <n v="883.8"/>
    <n v="340"/>
    <n v="875.2"/>
    <n v="0.62758000000000003"/>
    <n v="4"/>
    <n v="2"/>
    <n v="-28.8"/>
    <n v="98299.599999999991"/>
    <n v="74"/>
    <n v="555"/>
    <n v="-31.999999999999318"/>
    <n v="42.000000000000682"/>
    <n v="-28.799999999999386"/>
    <n v="6.1461946643248666E-13"/>
  </r>
  <r>
    <x v="10"/>
    <s v="-"/>
    <x v="0"/>
    <n v="98.45"/>
    <s v="-"/>
    <s v="-"/>
    <n v="380"/>
    <n v="98.61"/>
    <n v="0.74597000000000002"/>
    <n v="3"/>
    <n v="2"/>
    <n v="0"/>
    <n v="98299.599999999991"/>
    <n v="0"/>
    <n v="0"/>
    <n v="0"/>
    <n v="0"/>
    <n v="0"/>
    <n v="0"/>
  </r>
  <r>
    <x v="10"/>
    <s v="-"/>
    <x v="1"/>
    <n v="1506.02"/>
    <s v="-"/>
    <s v="-"/>
    <n v="440"/>
    <n v="1506.02"/>
    <n v="0.5494"/>
    <n v="2"/>
    <n v="3"/>
    <n v="0"/>
    <n v="98299.599999999991"/>
    <n v="0"/>
    <n v="0"/>
    <n v="0"/>
    <n v="0"/>
    <n v="0"/>
    <n v="0"/>
  </r>
  <r>
    <x v="10"/>
    <s v="Sell"/>
    <x v="2"/>
    <n v="58.35"/>
    <n v="59.43"/>
    <n v="59.43"/>
    <n v="400"/>
    <n v="57.66"/>
    <n v="7.7630000000000005E-2"/>
    <n v="4"/>
    <n v="5"/>
    <n v="-108"/>
    <n v="98191.599999999991"/>
    <n v="4"/>
    <n v="4"/>
    <n v="-107.99999999999983"/>
    <n v="-103.99999999999983"/>
    <n v="-107.99999999999983"/>
    <n v="1.7053025658242404E-13"/>
  </r>
  <r>
    <x v="10"/>
    <s v="Sell"/>
    <x v="3"/>
    <n v="873.4"/>
    <n v="886.8"/>
    <n v="886.8"/>
    <n v="380"/>
    <n v="867.9"/>
    <n v="0.81674000000000002"/>
    <n v="3"/>
    <n v="3"/>
    <n v="-120.6"/>
    <n v="98070.999999999985"/>
    <n v="74"/>
    <n v="555"/>
    <n v="-133.99999999999977"/>
    <n v="-59.999999999999773"/>
    <n v="-120.5999999999998"/>
    <n v="1.9895196601282805E-13"/>
  </r>
  <r>
    <x v="11"/>
    <s v="-"/>
    <x v="0"/>
    <n v="96.65"/>
    <s v="-"/>
    <s v="-"/>
    <n v="380"/>
    <n v="96.6"/>
    <n v="0.77132999999999996"/>
    <n v="1"/>
    <n v="0"/>
    <n v="0"/>
    <n v="98070.999999999985"/>
    <n v="0"/>
    <n v="0"/>
    <n v="0"/>
    <n v="0"/>
    <n v="0"/>
    <n v="0"/>
  </r>
  <r>
    <x v="11"/>
    <s v="-"/>
    <x v="1"/>
    <n v="1490.86"/>
    <s v="-"/>
    <s v="-"/>
    <n v="360"/>
    <n v="1490.73"/>
    <n v="0.89829999999999999"/>
    <n v="0"/>
    <n v="1"/>
    <n v="0"/>
    <n v="98070.999999999985"/>
    <n v="0"/>
    <n v="0"/>
    <n v="0"/>
    <n v="0"/>
    <n v="0"/>
    <n v="0"/>
  </r>
  <r>
    <x v="11"/>
    <s v="Sell"/>
    <x v="2"/>
    <n v="58.67"/>
    <n v="59.82"/>
    <n v="58.05"/>
    <n v="340"/>
    <n v="58.17"/>
    <n v="0.2092"/>
    <n v="5"/>
    <n v="5"/>
    <n v="62"/>
    <n v="98132.999999999985"/>
    <n v="4"/>
    <n v="4"/>
    <n v="62.000000000000455"/>
    <n v="66.000000000000455"/>
    <n v="62.000000000000455"/>
    <n v="4.5474735088646412E-13"/>
  </r>
  <r>
    <x v="11"/>
    <s v="-"/>
    <x v="3"/>
    <n v="876.9"/>
    <s v="-"/>
    <s v="-"/>
    <n v="400"/>
    <n v="875.8"/>
    <n v="0.73355000000000004"/>
    <n v="4"/>
    <n v="5"/>
    <n v="0"/>
    <n v="98132.999999999985"/>
    <n v="0"/>
    <n v="0"/>
    <n v="0"/>
    <n v="0"/>
    <n v="0"/>
    <n v="0"/>
  </r>
  <r>
    <x v="12"/>
    <s v="-"/>
    <x v="0"/>
    <n v="95.46"/>
    <s v="-"/>
    <s v="-"/>
    <n v="360"/>
    <n v="95.49"/>
    <n v="0.88414999999999999"/>
    <n v="1"/>
    <n v="0"/>
    <n v="0"/>
    <n v="98132.999999999985"/>
    <n v="0"/>
    <n v="0"/>
    <n v="0"/>
    <n v="0"/>
    <n v="0"/>
    <n v="0"/>
  </r>
  <r>
    <x v="12"/>
    <s v="-"/>
    <x v="1"/>
    <n v="1505.8"/>
    <s v="-"/>
    <s v="-"/>
    <n v="400"/>
    <n v="1506.7"/>
    <n v="0.88751999999999998"/>
    <n v="0"/>
    <n v="1"/>
    <n v="0"/>
    <n v="98132.999999999985"/>
    <n v="0"/>
    <n v="0"/>
    <n v="0"/>
    <n v="0"/>
    <n v="0"/>
    <n v="0"/>
  </r>
  <r>
    <x v="12"/>
    <s v="-"/>
    <x v="2"/>
    <n v="58.01"/>
    <s v="-"/>
    <s v="-"/>
    <n v="360"/>
    <n v="57.77"/>
    <n v="0.30721999999999999"/>
    <n v="2"/>
    <n v="2"/>
    <n v="0"/>
    <n v="98132.999999999985"/>
    <n v="0"/>
    <n v="0"/>
    <n v="0"/>
    <n v="0"/>
    <n v="0"/>
    <n v="0"/>
  </r>
  <r>
    <x v="12"/>
    <s v="Sell"/>
    <x v="3"/>
    <n v="886.9"/>
    <n v="904.7"/>
    <n v="893.9"/>
    <n v="420"/>
    <n v="884.2"/>
    <n v="0.82184999999999997"/>
    <n v="3"/>
    <n v="3"/>
    <n v="-63"/>
    <n v="98069.999999999985"/>
    <n v="74"/>
    <n v="555"/>
    <n v="-70"/>
    <n v="4"/>
    <n v="-63"/>
    <n v="0"/>
  </r>
  <r>
    <x v="13"/>
    <s v="-"/>
    <x v="0"/>
    <n v="93.71"/>
    <s v="-"/>
    <s v="-"/>
    <n v="340"/>
    <n v="93.35"/>
    <n v="0.96516000000000002"/>
    <n v="1"/>
    <n v="0"/>
    <n v="0"/>
    <n v="98069.999999999985"/>
    <n v="0"/>
    <n v="0"/>
    <n v="0"/>
    <n v="0"/>
    <n v="0"/>
    <n v="0"/>
  </r>
  <r>
    <x v="13"/>
    <s v="-"/>
    <x v="1"/>
    <n v="1494.04"/>
    <s v="-"/>
    <s v="-"/>
    <n v="400"/>
    <n v="1494.86"/>
    <n v="0.95882999999999996"/>
    <n v="0"/>
    <n v="1"/>
    <n v="0"/>
    <n v="98069.999999999985"/>
    <n v="0"/>
    <n v="0"/>
    <n v="0"/>
    <n v="0"/>
    <n v="0"/>
    <n v="0"/>
  </r>
  <r>
    <x v="13"/>
    <s v="Sell"/>
    <x v="2"/>
    <n v="59.94"/>
    <n v="60.65"/>
    <n v="60.65"/>
    <n v="360"/>
    <n v="59.19"/>
    <n v="0.95577000000000001"/>
    <n v="0"/>
    <n v="1"/>
    <n v="-71"/>
    <n v="97998.999999999985"/>
    <n v="4"/>
    <n v="4"/>
    <n v="-71.000000000000085"/>
    <n v="-67.000000000000085"/>
    <n v="-71.000000000000099"/>
    <n v="0"/>
  </r>
  <r>
    <x v="13"/>
    <s v="Sell"/>
    <x v="3"/>
    <n v="894.8"/>
    <n v="916"/>
    <n v="900.1"/>
    <n v="440"/>
    <n v="891.3"/>
    <n v="0.88134000000000001"/>
    <n v="2"/>
    <n v="2"/>
    <n v="-47.7"/>
    <n v="97951.299999999988"/>
    <n v="74"/>
    <n v="555"/>
    <n v="-53.000000000000682"/>
    <n v="20.999999999999318"/>
    <n v="-47.700000000000614"/>
    <n v="-6.1106675275368616E-13"/>
  </r>
  <r>
    <x v="14"/>
    <s v="-"/>
    <x v="0"/>
    <n v="93.71"/>
    <s v="-"/>
    <s v="-"/>
    <n v="360"/>
    <n v="92.96"/>
    <n v="0.87866999999999995"/>
    <n v="1"/>
    <n v="0"/>
    <n v="0"/>
    <n v="97951.299999999988"/>
    <n v="0"/>
    <n v="0"/>
    <n v="0"/>
    <n v="0"/>
    <n v="0"/>
    <n v="0"/>
  </r>
  <r>
    <x v="14"/>
    <s v="-"/>
    <x v="1"/>
    <n v="1494.04"/>
    <s v="-"/>
    <s v="-"/>
    <n v="380"/>
    <n v="1484.28"/>
    <n v="0.95172000000000001"/>
    <n v="2"/>
    <n v="2"/>
    <n v="0"/>
    <n v="97951.299999999988"/>
    <n v="0"/>
    <n v="0"/>
    <n v="0"/>
    <n v="0"/>
    <n v="0"/>
    <n v="0"/>
  </r>
  <r>
    <x v="14"/>
    <s v="-"/>
    <x v="2"/>
    <n v="59.94"/>
    <s v="-"/>
    <s v="-"/>
    <n v="360"/>
    <n v="60.01"/>
    <n v="0.95230999999999999"/>
    <n v="1"/>
    <n v="0"/>
    <n v="0"/>
    <n v="97951.299999999988"/>
    <n v="0"/>
    <n v="0"/>
    <n v="0"/>
    <n v="0"/>
    <n v="0"/>
    <n v="0"/>
  </r>
  <r>
    <x v="14"/>
    <s v="Sell"/>
    <x v="3"/>
    <n v="885.7"/>
    <n v="908.5"/>
    <n v="897.1"/>
    <n v="420"/>
    <n v="882.72"/>
    <n v="0.69250999999999996"/>
    <n v="4"/>
    <n v="4"/>
    <n v="-102.6"/>
    <n v="97848.699999999983"/>
    <n v="74"/>
    <n v="555"/>
    <n v="-113.99999999999977"/>
    <n v="-39.999999999999773"/>
    <n v="-102.5999999999998"/>
    <n v="1.9895196601282805E-13"/>
  </r>
  <r>
    <x v="15"/>
    <s v="-"/>
    <x v="0"/>
    <n v="95.1"/>
    <s v="-"/>
    <s v="-"/>
    <n v="380"/>
    <n v="95.2"/>
    <n v="0.89773000000000003"/>
    <n v="1"/>
    <n v="0"/>
    <n v="0"/>
    <n v="97848.699999999983"/>
    <n v="0"/>
    <n v="0"/>
    <n v="0"/>
    <n v="0"/>
    <n v="0"/>
    <n v="0"/>
  </r>
  <r>
    <x v="15"/>
    <s v="Sell"/>
    <x v="1"/>
    <n v="1492.58"/>
    <n v="1499.49"/>
    <n v="1476.52"/>
    <n v="360"/>
    <n v="1490.17"/>
    <n v="0.98995999999999995"/>
    <n v="0"/>
    <n v="1"/>
    <n v="1606"/>
    <n v="99454.699999999983"/>
    <n v="35"/>
    <n v="35"/>
    <n v="1605.9999999999945"/>
    <n v="1640.9999999999945"/>
    <n v="1605.9999999999945"/>
    <n v="-5.4569682106375694E-12"/>
  </r>
  <r>
    <x v="15"/>
    <s v="Sell"/>
    <x v="2"/>
    <n v="58.83"/>
    <n v="60.91"/>
    <n v="57.95"/>
    <n v="380"/>
    <n v="58.44"/>
    <n v="0.97687000000000002"/>
    <n v="0"/>
    <n v="1"/>
    <n v="88"/>
    <n v="99542.699999999983"/>
    <n v="4"/>
    <n v="4"/>
    <n v="87.999999999999545"/>
    <n v="91.999999999999545"/>
    <n v="87.999999999999545"/>
    <n v="-4.5474735088646412E-13"/>
  </r>
  <r>
    <x v="15"/>
    <s v="Sell"/>
    <x v="3"/>
    <n v="886.9"/>
    <n v="910.5"/>
    <n v="881.7"/>
    <n v="440"/>
    <n v="883.8"/>
    <n v="0.68735000000000002"/>
    <n v="1"/>
    <n v="0"/>
    <n v="46.8"/>
    <n v="99589.499999999985"/>
    <n v="74"/>
    <n v="555"/>
    <n v="51.999999999999318"/>
    <n v="125.99999999999932"/>
    <n v="46.799999999999386"/>
    <n v="-6.1106675275368616E-13"/>
  </r>
  <r>
    <x v="16"/>
    <s v="-"/>
    <x v="0"/>
    <n v="94.42"/>
    <s v="-"/>
    <s v="-"/>
    <n v="380"/>
    <n v="94.22"/>
    <n v="0.91588000000000003"/>
    <n v="1"/>
    <n v="0"/>
    <n v="0"/>
    <n v="99589.499999999985"/>
    <n v="0"/>
    <n v="0"/>
    <n v="0"/>
    <n v="0"/>
    <n v="0"/>
    <n v="0"/>
  </r>
  <r>
    <x v="16"/>
    <s v="Sell"/>
    <x v="1"/>
    <n v="1483.57"/>
    <n v="1499.33"/>
    <n v="1480.21"/>
    <n v="380"/>
    <n v="1479.66"/>
    <n v="0.98797000000000001"/>
    <n v="2"/>
    <n v="2"/>
    <n v="336"/>
    <n v="99925.499999999985"/>
    <n v="35"/>
    <n v="35"/>
    <n v="335.99999999999"/>
    <n v="370.99999999999"/>
    <n v="335.99999999999"/>
    <n v="-1.0004441719502211E-11"/>
  </r>
  <r>
    <x v="16"/>
    <s v="Sell"/>
    <x v="2"/>
    <n v="58.83"/>
    <n v="60.08"/>
    <n v="58.42"/>
    <n v="380"/>
    <n v="58.24"/>
    <n v="0.99021999999999999"/>
    <n v="1"/>
    <n v="1"/>
    <n v="41"/>
    <n v="99966.499999999985"/>
    <n v="4"/>
    <n v="4"/>
    <n v="40.999999999999659"/>
    <n v="44.999999999999659"/>
    <n v="40.999999999999659"/>
    <n v="-3.4106051316484809E-13"/>
  </r>
  <r>
    <x v="16"/>
    <s v="Sell"/>
    <x v="3"/>
    <n v="881.6"/>
    <n v="909.7"/>
    <n v="874.5"/>
    <n v="460"/>
    <n v="878.5"/>
    <n v="0.68903999999999999"/>
    <n v="2"/>
    <n v="3"/>
    <n v="63.9"/>
    <n v="100030.39999999998"/>
    <n v="74"/>
    <n v="555"/>
    <n v="71.000000000000227"/>
    <n v="145.00000000000023"/>
    <n v="63.900000000000205"/>
    <n v="2.0605739337042905E-13"/>
  </r>
  <r>
    <x v="17"/>
    <s v="-"/>
    <x v="0"/>
    <n v="93.53"/>
    <s v="-"/>
    <s v="-"/>
    <n v="400"/>
    <n v="93.49"/>
    <n v="0.89353000000000005"/>
    <n v="1"/>
    <n v="0"/>
    <n v="0"/>
    <n v="100030.39999999998"/>
    <n v="0"/>
    <n v="0"/>
    <n v="0"/>
    <n v="0"/>
    <n v="0"/>
    <n v="0"/>
  </r>
  <r>
    <x v="17"/>
    <s v="Sell"/>
    <x v="1"/>
    <n v="1487.94"/>
    <n v="1500.45"/>
    <n v="1486.77"/>
    <n v="380"/>
    <n v="1485.25"/>
    <n v="0.98646"/>
    <n v="0"/>
    <n v="1"/>
    <n v="117"/>
    <n v="100147.39999999998"/>
    <n v="35"/>
    <n v="35"/>
    <n v="117.00000000000728"/>
    <n v="152.00000000000728"/>
    <n v="117.00000000000728"/>
    <n v="7.2759576141834259E-12"/>
  </r>
  <r>
    <x v="17"/>
    <s v="Sell"/>
    <x v="2"/>
    <n v="58.96"/>
    <n v="60.34"/>
    <n v="58.75"/>
    <n v="400"/>
    <n v="58.29"/>
    <n v="0.98495999999999995"/>
    <n v="1"/>
    <n v="1"/>
    <n v="21"/>
    <n v="100168.39999999998"/>
    <n v="4"/>
    <n v="4"/>
    <n v="21.000000000000085"/>
    <n v="25.000000000000085"/>
    <n v="21.000000000000085"/>
    <n v="8.5265128291212022E-14"/>
  </r>
  <r>
    <x v="17"/>
    <s v="Sell"/>
    <x v="3"/>
    <n v="880.6"/>
    <n v="904.3"/>
    <n v="875.3"/>
    <n v="480"/>
    <n v="878.3"/>
    <n v="0.52568000000000004"/>
    <n v="1"/>
    <n v="0"/>
    <n v="47.7"/>
    <n v="100216.09999999998"/>
    <n v="74"/>
    <n v="555"/>
    <n v="53.000000000000682"/>
    <n v="127.00000000000068"/>
    <n v="47.700000000000614"/>
    <n v="6.1106675275368616E-13"/>
  </r>
  <r>
    <x v="18"/>
    <s v="-"/>
    <x v="0"/>
    <n v="92.37"/>
    <s v="-"/>
    <s v="-"/>
    <n v="420"/>
    <n v="92.2"/>
    <n v="0.87817999999999996"/>
    <n v="3"/>
    <n v="2"/>
    <n v="0"/>
    <n v="100216.09999999998"/>
    <n v="0"/>
    <n v="0"/>
    <n v="0"/>
    <n v="0"/>
    <n v="0"/>
    <n v="0"/>
  </r>
  <r>
    <x v="18"/>
    <s v="-"/>
    <x v="1"/>
    <n v="1492.25"/>
    <s v="-"/>
    <s v="-"/>
    <n v="380"/>
    <n v="1490.75"/>
    <n v="0.97660000000000002"/>
    <n v="0"/>
    <n v="1"/>
    <n v="0"/>
    <n v="100216.09999999998"/>
    <n v="0"/>
    <n v="0"/>
    <n v="0"/>
    <n v="0"/>
    <n v="0"/>
    <n v="0"/>
  </r>
  <r>
    <x v="18"/>
    <s v="Sell"/>
    <x v="2"/>
    <n v="59.56"/>
    <n v="60.95"/>
    <n v="59.03"/>
    <n v="420"/>
    <n v="57.92"/>
    <n v="0.83536999999999995"/>
    <n v="0"/>
    <n v="3"/>
    <n v="53"/>
    <n v="100269.09999999998"/>
    <n v="4"/>
    <n v="4"/>
    <n v="53.000000000000114"/>
    <n v="57.000000000000114"/>
    <n v="53.000000000000114"/>
    <n v="1.1368683772161603E-13"/>
  </r>
  <r>
    <x v="18"/>
    <s v="Sell"/>
    <x v="3"/>
    <n v="881.9"/>
    <n v="902.7"/>
    <n v="878.7"/>
    <n v="480"/>
    <n v="878.9"/>
    <n v="0.69864999999999999"/>
    <n v="1"/>
    <n v="0"/>
    <n v="28.8"/>
    <n v="100297.89999999998"/>
    <n v="74"/>
    <n v="555"/>
    <n v="31.999999999999318"/>
    <n v="105.99999999999932"/>
    <n v="28.799999999999386"/>
    <n v="-6.1461946643248666E-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FA327D-7AC5-4EFB-8EEA-257EFD3E5E9C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4:AO11" firstHeaderRow="1" firstDataRow="3" firstDataCol="1"/>
  <pivotFields count="19">
    <pivotField axis="axisCol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showAll="0"/>
    <pivotField numFmtId="2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2">
    <field x="0"/>
    <field x="-2"/>
  </colFields>
  <colItems count="40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>
      <x v="6"/>
      <x/>
    </i>
    <i r="1" i="1">
      <x v="1"/>
    </i>
    <i>
      <x v="7"/>
      <x/>
    </i>
    <i r="1" i="1">
      <x v="1"/>
    </i>
    <i>
      <x v="8"/>
      <x/>
    </i>
    <i r="1" i="1">
      <x v="1"/>
    </i>
    <i>
      <x v="9"/>
      <x/>
    </i>
    <i r="1" i="1">
      <x v="1"/>
    </i>
    <i>
      <x v="10"/>
      <x/>
    </i>
    <i r="1" i="1">
      <x v="1"/>
    </i>
    <i>
      <x v="11"/>
      <x/>
    </i>
    <i r="1" i="1">
      <x v="1"/>
    </i>
    <i>
      <x v="12"/>
      <x/>
    </i>
    <i r="1" i="1">
      <x v="1"/>
    </i>
    <i>
      <x v="13"/>
      <x/>
    </i>
    <i r="1" i="1">
      <x v="1"/>
    </i>
    <i>
      <x v="14"/>
      <x/>
    </i>
    <i r="1" i="1">
      <x v="1"/>
    </i>
    <i>
      <x v="15"/>
      <x/>
    </i>
    <i r="1" i="1">
      <x v="1"/>
    </i>
    <i>
      <x v="16"/>
      <x/>
    </i>
    <i r="1" i="1">
      <x v="1"/>
    </i>
    <i>
      <x v="17"/>
      <x/>
    </i>
    <i r="1" i="1">
      <x v="1"/>
    </i>
    <i>
      <x v="18"/>
      <x/>
    </i>
    <i r="1" i="1">
      <x v="1"/>
    </i>
    <i t="grand">
      <x/>
    </i>
    <i t="grand" i="1">
      <x/>
    </i>
  </colItems>
  <dataFields count="2">
    <dataField name="Součet z Stav" fld="11" baseField="0" baseItem="0"/>
    <dataField name="Součet z Body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F6C86EE-2EF5-4FEE-8BFF-88F1A889B65B}" name="Tabulka2" displayName="Tabulka2" ref="A1:Q58" totalsRowShown="0">
  <autoFilter ref="A1:Q58" xr:uid="{6FB0F1E3-3D8B-48F7-91B1-4922F037896B}"/>
  <sortState xmlns:xlrd2="http://schemas.microsoft.com/office/spreadsheetml/2017/richdata2" ref="A2:Q58">
    <sortCondition ref="A1:A58"/>
  </sortState>
  <tableColumns count="17">
    <tableColumn id="1" xr3:uid="{8CA92266-C380-496A-8BD3-1DA4E014E6F9}" name="Datum" dataDxfId="7"/>
    <tableColumn id="2" xr3:uid="{CE112F49-F15F-4958-90B6-FA17DEE1FFCE}" name="Příkaz"/>
    <tableColumn id="3" xr3:uid="{BCDC38C7-46ED-4138-A614-8F3180CACD02}" name="Symbol"/>
    <tableColumn id="4" xr3:uid="{7E98F791-6773-4AD1-89FE-A57314907DBF}" name="Cena"/>
    <tableColumn id="5" xr3:uid="{F8FE8B0B-3D9D-4535-A730-A0679980FE81}" name="SL"/>
    <tableColumn id="6" xr3:uid="{AF4C0A80-DA83-43E7-AA47-D86F31292B68}" name="Close"/>
    <tableColumn id="7" xr3:uid="{9B2F8F58-7639-415A-AF72-1BE17611EE0B}" name="Ref období"/>
    <tableColumn id="8" xr3:uid="{9E6D2C86-A725-44A2-892D-8C3E81BA97E8}" name="ARIMA t+1"/>
    <tableColumn id="9" xr3:uid="{DCBE8808-13A3-4046-9746-CD41F9711FB2}" name="Ljung Box test p-value"/>
    <tableColumn id="10" xr3:uid="{87FFD590-6708-43A3-93BE-21B74CF0D15B}" name="p"/>
    <tableColumn id="11" xr3:uid="{00EB6AE1-0CC8-40B5-96D2-C8564F5D6F9C}" name="q"/>
    <tableColumn id="12" xr3:uid="{7C105D84-378C-47BF-84F2-29E61C030C2B}" name="Stav"/>
    <tableColumn id="19" xr3:uid="{5769DFCA-14BA-43AE-A936-887CB95F9F8F}" name="kumulativně na 100 000 USD" dataDxfId="6">
      <calculatedColumnFormula>M1+Tabulka2[[#This Row],[Stav]]</calculatedColumnFormula>
    </tableColumn>
    <tableColumn id="13" xr3:uid="{D3C64287-2F44-4FBE-BB61-94892382A369}" name="Spread body"/>
    <tableColumn id="14" xr3:uid="{B6990C5A-BCB6-4A8C-BED9-619AC1CA1BEC}" name="Spread USD"/>
    <tableColumn id="15" xr3:uid="{94B962EA-7474-40A1-A627-6E1AA67C89AE}" name="Body"/>
    <tableColumn id="16" xr3:uid="{B1E3AD23-22B5-4257-BACA-F84CF19E9886}" name="Body bez spreadu">
      <calculatedColumnFormula>P2+N2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2A445-6175-4786-B7FC-1997AA6E5EE4}">
  <dimension ref="A1:Q59"/>
  <sheetViews>
    <sheetView tabSelected="1" workbookViewId="0">
      <selection activeCell="J1" sqref="I1:J1048576"/>
    </sheetView>
  </sheetViews>
  <sheetFormatPr defaultRowHeight="14.4" x14ac:dyDescent="0.3"/>
  <cols>
    <col min="1" max="1" width="10.109375" style="7" customWidth="1"/>
    <col min="2" max="2" width="10.44140625" customWidth="1"/>
    <col min="3" max="3" width="9.21875" customWidth="1"/>
    <col min="4" max="4" width="11.6640625" customWidth="1"/>
    <col min="7" max="7" width="12.109375" customWidth="1"/>
    <col min="8" max="8" width="12.88671875" customWidth="1"/>
    <col min="9" max="9" width="21.44140625" customWidth="1"/>
    <col min="10" max="11" width="4" customWidth="1"/>
    <col min="12" max="13" width="16.109375" customWidth="1"/>
    <col min="14" max="14" width="13.5546875" customWidth="1"/>
    <col min="15" max="15" width="12.77734375" customWidth="1"/>
    <col min="16" max="16" width="13.33203125" customWidth="1"/>
    <col min="17" max="17" width="17.77734375" customWidth="1"/>
  </cols>
  <sheetData>
    <row r="1" spans="1:17" x14ac:dyDescent="0.3">
      <c r="A1" s="7" t="s">
        <v>0</v>
      </c>
      <c r="B1" t="s">
        <v>9</v>
      </c>
      <c r="C1" t="s">
        <v>1</v>
      </c>
      <c r="D1" t="s">
        <v>3</v>
      </c>
      <c r="E1" t="s">
        <v>4</v>
      </c>
      <c r="F1" t="s">
        <v>19</v>
      </c>
      <c r="G1" t="s">
        <v>5</v>
      </c>
      <c r="H1" t="s">
        <v>52</v>
      </c>
      <c r="I1" t="s">
        <v>6</v>
      </c>
      <c r="J1" t="s">
        <v>7</v>
      </c>
      <c r="K1" t="s">
        <v>8</v>
      </c>
      <c r="L1" t="s">
        <v>11</v>
      </c>
      <c r="M1" t="s">
        <v>47</v>
      </c>
      <c r="N1" t="s">
        <v>33</v>
      </c>
      <c r="O1" t="s">
        <v>43</v>
      </c>
      <c r="P1" t="s">
        <v>32</v>
      </c>
      <c r="Q1" t="s">
        <v>44</v>
      </c>
    </row>
    <row r="2" spans="1:17" x14ac:dyDescent="0.3">
      <c r="A2" s="7">
        <v>43731</v>
      </c>
      <c r="B2" t="s">
        <v>10</v>
      </c>
      <c r="C2" s="2" t="s">
        <v>2</v>
      </c>
      <c r="D2" s="3">
        <v>1516.4</v>
      </c>
      <c r="E2" s="3">
        <v>1504.14</v>
      </c>
      <c r="F2" s="2">
        <v>1523.39</v>
      </c>
      <c r="G2" s="3">
        <v>500</v>
      </c>
      <c r="H2" s="2">
        <v>1518.35</v>
      </c>
      <c r="I2" s="3">
        <v>0.45994000000000002</v>
      </c>
      <c r="J2" s="2">
        <v>0</v>
      </c>
      <c r="K2" s="3">
        <v>1</v>
      </c>
      <c r="L2" s="2">
        <v>699</v>
      </c>
      <c r="M2" s="2">
        <f>100000+Tabulka2[[#This Row],[Stav]]</f>
        <v>100699</v>
      </c>
      <c r="N2" s="3">
        <f>0.35*100</f>
        <v>35</v>
      </c>
      <c r="O2">
        <f>N2</f>
        <v>35</v>
      </c>
      <c r="P2">
        <f>(F2-D2)*100</f>
        <v>699.00000000000091</v>
      </c>
      <c r="Q2">
        <f t="shared" ref="Q2:Q25" si="0">P2+N2</f>
        <v>734.00000000000091</v>
      </c>
    </row>
    <row r="3" spans="1:17" ht="15.6" x14ac:dyDescent="0.3">
      <c r="A3" s="7">
        <v>43731</v>
      </c>
      <c r="B3" t="s">
        <v>10</v>
      </c>
      <c r="C3" t="s">
        <v>13</v>
      </c>
      <c r="D3" s="1">
        <v>64.010000000000005</v>
      </c>
      <c r="E3">
        <v>60.99</v>
      </c>
      <c r="F3" s="2">
        <v>63.54</v>
      </c>
      <c r="G3">
        <v>360</v>
      </c>
      <c r="H3">
        <v>65.31</v>
      </c>
      <c r="I3">
        <v>0.21819</v>
      </c>
      <c r="J3">
        <v>2</v>
      </c>
      <c r="K3">
        <v>2</v>
      </c>
      <c r="L3">
        <v>-47</v>
      </c>
      <c r="M3">
        <f>M2+Tabulka2[[#This Row],[Stav]]</f>
        <v>100652</v>
      </c>
      <c r="N3">
        <f>0.04*100</f>
        <v>4</v>
      </c>
      <c r="O3">
        <f>N3*10*0.1</f>
        <v>4</v>
      </c>
      <c r="P3">
        <f>(F3-D3)*100</f>
        <v>-47.000000000000597</v>
      </c>
      <c r="Q3">
        <f t="shared" si="0"/>
        <v>-43.000000000000597</v>
      </c>
    </row>
    <row r="4" spans="1:17" ht="15.6" x14ac:dyDescent="0.3">
      <c r="A4" s="7">
        <v>43731</v>
      </c>
      <c r="B4" t="s">
        <v>10</v>
      </c>
      <c r="C4" t="s">
        <v>12</v>
      </c>
      <c r="D4" s="1">
        <v>968.6</v>
      </c>
      <c r="E4">
        <v>943.8</v>
      </c>
      <c r="F4" s="2">
        <v>965.4</v>
      </c>
      <c r="G4">
        <v>440</v>
      </c>
      <c r="H4">
        <v>979.6</v>
      </c>
      <c r="I4">
        <v>0.21002999999999999</v>
      </c>
      <c r="J4">
        <v>3</v>
      </c>
      <c r="K4">
        <v>2</v>
      </c>
      <c r="L4">
        <v>-28.8</v>
      </c>
      <c r="M4">
        <f>M3+Tabulka2[[#This Row],[Stav]]</f>
        <v>100623.2</v>
      </c>
      <c r="N4">
        <f>7.4*10</f>
        <v>74</v>
      </c>
      <c r="O4">
        <f>N4*15*0.06</f>
        <v>66.599999999999994</v>
      </c>
      <c r="P4">
        <f>(F4-D4)*10</f>
        <v>-32.000000000000455</v>
      </c>
      <c r="Q4">
        <f t="shared" si="0"/>
        <v>41.999999999999545</v>
      </c>
    </row>
    <row r="5" spans="1:17" ht="15.6" x14ac:dyDescent="0.3">
      <c r="A5" s="7">
        <v>43732</v>
      </c>
      <c r="B5" t="s">
        <v>14</v>
      </c>
      <c r="C5" s="2" t="s">
        <v>2</v>
      </c>
      <c r="D5" s="1">
        <v>1521.22</v>
      </c>
      <c r="E5">
        <v>1530.18</v>
      </c>
      <c r="F5" s="2">
        <v>1530.18</v>
      </c>
      <c r="G5">
        <v>400</v>
      </c>
      <c r="H5">
        <v>1519.23</v>
      </c>
      <c r="I5">
        <v>0.44106000000000001</v>
      </c>
      <c r="J5">
        <v>0</v>
      </c>
      <c r="K5">
        <v>1</v>
      </c>
      <c r="L5">
        <v>-896</v>
      </c>
      <c r="M5">
        <f>M4+Tabulka2[[#This Row],[Stav]]</f>
        <v>99727.2</v>
      </c>
      <c r="N5" s="3">
        <f>0.35*100</f>
        <v>35</v>
      </c>
      <c r="O5">
        <f>N5</f>
        <v>35</v>
      </c>
      <c r="P5">
        <f>(D5-F5)*100</f>
        <v>-896.00000000000364</v>
      </c>
      <c r="Q5">
        <f t="shared" si="0"/>
        <v>-861.00000000000364</v>
      </c>
    </row>
    <row r="6" spans="1:17" ht="15.6" x14ac:dyDescent="0.3">
      <c r="A6" s="7">
        <v>43732</v>
      </c>
      <c r="B6" t="s">
        <v>18</v>
      </c>
      <c r="C6" t="s">
        <v>13</v>
      </c>
      <c r="D6" s="1">
        <v>63.36</v>
      </c>
      <c r="E6" t="s">
        <v>18</v>
      </c>
      <c r="F6" s="2" t="s">
        <v>18</v>
      </c>
      <c r="G6">
        <v>380</v>
      </c>
      <c r="H6">
        <v>63.64</v>
      </c>
      <c r="I6">
        <v>7.1209999999999996E-2</v>
      </c>
      <c r="J6">
        <v>4</v>
      </c>
      <c r="K6">
        <v>4</v>
      </c>
      <c r="L6">
        <v>0</v>
      </c>
      <c r="M6">
        <f>M5+Tabulka2[[#This Row],[Stav]]</f>
        <v>99727.2</v>
      </c>
      <c r="N6">
        <v>0</v>
      </c>
      <c r="O6">
        <v>0</v>
      </c>
      <c r="P6">
        <v>0</v>
      </c>
      <c r="Q6">
        <f t="shared" si="0"/>
        <v>0</v>
      </c>
    </row>
    <row r="7" spans="1:17" ht="15.6" x14ac:dyDescent="0.3">
      <c r="A7" s="7">
        <v>43732</v>
      </c>
      <c r="B7" t="s">
        <v>10</v>
      </c>
      <c r="C7" t="s">
        <v>12</v>
      </c>
      <c r="D7" s="1">
        <v>949.9</v>
      </c>
      <c r="E7">
        <v>940</v>
      </c>
      <c r="F7" s="2">
        <v>941.4</v>
      </c>
      <c r="G7">
        <v>500</v>
      </c>
      <c r="H7">
        <v>955.4</v>
      </c>
      <c r="I7">
        <v>0.29725000000000001</v>
      </c>
      <c r="J7">
        <v>0</v>
      </c>
      <c r="K7">
        <v>3</v>
      </c>
      <c r="L7">
        <v>-76.5</v>
      </c>
      <c r="M7">
        <f>M6+Tabulka2[[#This Row],[Stav]]</f>
        <v>99650.7</v>
      </c>
      <c r="N7">
        <f>7.4*10</f>
        <v>74</v>
      </c>
      <c r="O7">
        <f>N7*15*0.06</f>
        <v>66.599999999999994</v>
      </c>
      <c r="P7">
        <f>(F7-D7)*10</f>
        <v>-85</v>
      </c>
      <c r="Q7">
        <f t="shared" si="0"/>
        <v>-11</v>
      </c>
    </row>
    <row r="8" spans="1:17" ht="15.6" x14ac:dyDescent="0.3">
      <c r="A8" s="7">
        <v>43733</v>
      </c>
      <c r="B8" t="s">
        <v>18</v>
      </c>
      <c r="C8" s="2" t="s">
        <v>2</v>
      </c>
      <c r="D8" s="1">
        <v>1527.94</v>
      </c>
      <c r="E8" t="s">
        <v>18</v>
      </c>
      <c r="F8" s="2" t="s">
        <v>18</v>
      </c>
      <c r="G8">
        <v>420</v>
      </c>
      <c r="H8">
        <v>1528.22</v>
      </c>
      <c r="I8">
        <v>0.40482000000000001</v>
      </c>
      <c r="J8">
        <v>2</v>
      </c>
      <c r="K8">
        <v>1</v>
      </c>
      <c r="L8">
        <v>0</v>
      </c>
      <c r="M8">
        <f>M7+Tabulka2[[#This Row],[Stav]]</f>
        <v>99650.7</v>
      </c>
      <c r="N8" s="3">
        <v>0</v>
      </c>
      <c r="O8">
        <v>0</v>
      </c>
      <c r="P8">
        <v>0</v>
      </c>
      <c r="Q8">
        <f t="shared" si="0"/>
        <v>0</v>
      </c>
    </row>
    <row r="9" spans="1:17" ht="15.6" x14ac:dyDescent="0.3">
      <c r="A9" s="7">
        <v>43733</v>
      </c>
      <c r="B9" t="s">
        <v>18</v>
      </c>
      <c r="C9" t="s">
        <v>13</v>
      </c>
      <c r="D9" s="1">
        <v>61.6</v>
      </c>
      <c r="E9" t="s">
        <v>18</v>
      </c>
      <c r="F9" s="2" t="s">
        <v>18</v>
      </c>
      <c r="G9">
        <v>400</v>
      </c>
      <c r="H9">
        <v>61.73</v>
      </c>
      <c r="I9">
        <v>6.3789999999999999E-2</v>
      </c>
      <c r="J9">
        <v>3</v>
      </c>
      <c r="K9">
        <v>3</v>
      </c>
      <c r="L9">
        <v>0</v>
      </c>
      <c r="M9">
        <f>M8+Tabulka2[[#This Row],[Stav]]</f>
        <v>99650.7</v>
      </c>
      <c r="N9">
        <v>0</v>
      </c>
      <c r="O9">
        <v>0</v>
      </c>
      <c r="P9">
        <v>0</v>
      </c>
      <c r="Q9">
        <f t="shared" si="0"/>
        <v>0</v>
      </c>
    </row>
    <row r="10" spans="1:17" ht="15.6" x14ac:dyDescent="0.3">
      <c r="A10" s="7">
        <v>43733</v>
      </c>
      <c r="B10" t="s">
        <v>10</v>
      </c>
      <c r="C10" t="s">
        <v>12</v>
      </c>
      <c r="D10" s="1">
        <v>947.6</v>
      </c>
      <c r="E10">
        <v>938.3</v>
      </c>
      <c r="F10" s="2">
        <v>930.9</v>
      </c>
      <c r="G10">
        <v>440</v>
      </c>
      <c r="H10">
        <v>951.7</v>
      </c>
      <c r="I10">
        <v>0.32007999999999998</v>
      </c>
      <c r="J10">
        <v>4</v>
      </c>
      <c r="K10">
        <v>4</v>
      </c>
      <c r="L10">
        <v>-150.30000000000001</v>
      </c>
      <c r="M10">
        <f>M9+Tabulka2[[#This Row],[Stav]]</f>
        <v>99500.4</v>
      </c>
      <c r="N10">
        <f>7.4*10</f>
        <v>74</v>
      </c>
      <c r="O10">
        <f>N10*15*0.06</f>
        <v>66.599999999999994</v>
      </c>
      <c r="P10">
        <f>(F10-D10)*10</f>
        <v>-167.00000000000045</v>
      </c>
      <c r="Q10">
        <f t="shared" si="0"/>
        <v>-93.000000000000455</v>
      </c>
    </row>
    <row r="11" spans="1:17" ht="15.6" x14ac:dyDescent="0.3">
      <c r="A11" s="7">
        <v>43734</v>
      </c>
      <c r="B11" t="s">
        <v>14</v>
      </c>
      <c r="C11" s="2" t="s">
        <v>2</v>
      </c>
      <c r="D11" s="1">
        <v>1508.95</v>
      </c>
      <c r="E11">
        <v>1508.5</v>
      </c>
      <c r="F11" s="2">
        <v>1501.3</v>
      </c>
      <c r="G11">
        <v>380</v>
      </c>
      <c r="H11">
        <v>1506.62</v>
      </c>
      <c r="I11">
        <v>0.21479999999999999</v>
      </c>
      <c r="J11">
        <v>0</v>
      </c>
      <c r="K11">
        <v>1</v>
      </c>
      <c r="L11">
        <v>765</v>
      </c>
      <c r="M11">
        <f>M10+Tabulka2[[#This Row],[Stav]]</f>
        <v>100265.4</v>
      </c>
      <c r="N11" s="3">
        <f>0.35*100</f>
        <v>35</v>
      </c>
      <c r="O11">
        <f>N11</f>
        <v>35</v>
      </c>
      <c r="P11">
        <f>(D11-F11)*100</f>
        <v>765.00000000000909</v>
      </c>
      <c r="Q11">
        <f t="shared" si="0"/>
        <v>800.00000000000909</v>
      </c>
    </row>
    <row r="12" spans="1:17" ht="15.6" x14ac:dyDescent="0.3">
      <c r="A12" s="7">
        <v>43734</v>
      </c>
      <c r="B12" t="s">
        <v>10</v>
      </c>
      <c r="C12" t="s">
        <v>13</v>
      </c>
      <c r="D12" s="1">
        <v>61.36</v>
      </c>
      <c r="E12">
        <v>59.74</v>
      </c>
      <c r="F12" s="2">
        <v>62.22</v>
      </c>
      <c r="G12">
        <v>340</v>
      </c>
      <c r="H12">
        <v>61.91</v>
      </c>
      <c r="I12">
        <v>0.16750000000000001</v>
      </c>
      <c r="J12">
        <v>2</v>
      </c>
      <c r="K12">
        <v>2</v>
      </c>
      <c r="L12">
        <v>86</v>
      </c>
      <c r="M12">
        <f>M11+Tabulka2[[#This Row],[Stav]]</f>
        <v>100351.4</v>
      </c>
      <c r="N12">
        <f>0.04*100</f>
        <v>4</v>
      </c>
      <c r="O12">
        <f>N12*10*0.1</f>
        <v>4</v>
      </c>
      <c r="P12">
        <f>(F12-D12)*100</f>
        <v>85.999999999999943</v>
      </c>
      <c r="Q12">
        <f t="shared" si="0"/>
        <v>89.999999999999943</v>
      </c>
    </row>
    <row r="13" spans="1:17" ht="15.6" x14ac:dyDescent="0.3">
      <c r="A13" s="7">
        <v>43734</v>
      </c>
      <c r="B13" t="s">
        <v>10</v>
      </c>
      <c r="C13" t="s">
        <v>12</v>
      </c>
      <c r="D13" s="1">
        <v>926.8</v>
      </c>
      <c r="E13">
        <v>915.5</v>
      </c>
      <c r="F13" s="2">
        <v>923.3</v>
      </c>
      <c r="G13">
        <v>420</v>
      </c>
      <c r="H13">
        <v>929.1</v>
      </c>
      <c r="I13">
        <v>0.19631999999999999</v>
      </c>
      <c r="J13">
        <v>2</v>
      </c>
      <c r="K13">
        <v>2</v>
      </c>
      <c r="L13">
        <v>-31.5</v>
      </c>
      <c r="M13">
        <f>M12+Tabulka2[[#This Row],[Stav]]</f>
        <v>100319.9</v>
      </c>
      <c r="N13">
        <f>7.4*10</f>
        <v>74</v>
      </c>
      <c r="O13">
        <f>N13*15*0.06</f>
        <v>66.599999999999994</v>
      </c>
      <c r="P13">
        <f>(F13-D13)*10</f>
        <v>-35</v>
      </c>
      <c r="Q13">
        <f t="shared" si="0"/>
        <v>39</v>
      </c>
    </row>
    <row r="14" spans="1:17" ht="15.6" x14ac:dyDescent="0.3">
      <c r="A14" s="7">
        <v>43735</v>
      </c>
      <c r="B14" t="s">
        <v>14</v>
      </c>
      <c r="C14" s="2" t="s">
        <v>2</v>
      </c>
      <c r="D14" s="1">
        <v>1503.17</v>
      </c>
      <c r="E14">
        <v>1514.2</v>
      </c>
      <c r="F14" s="2">
        <v>1498.72</v>
      </c>
      <c r="G14">
        <v>500</v>
      </c>
      <c r="H14">
        <v>1501.26</v>
      </c>
      <c r="I14">
        <v>0.28908</v>
      </c>
      <c r="J14">
        <v>2</v>
      </c>
      <c r="K14">
        <v>1</v>
      </c>
      <c r="L14">
        <v>445</v>
      </c>
      <c r="M14">
        <f>M13+Tabulka2[[#This Row],[Stav]]</f>
        <v>100764.9</v>
      </c>
      <c r="N14" s="3">
        <f>0.35*100</f>
        <v>35</v>
      </c>
      <c r="O14">
        <f>N14</f>
        <v>35</v>
      </c>
      <c r="P14">
        <f>(D14-F14)*100</f>
        <v>445.00000000000455</v>
      </c>
      <c r="Q14">
        <f t="shared" si="0"/>
        <v>480.00000000000455</v>
      </c>
    </row>
    <row r="15" spans="1:17" ht="15.6" x14ac:dyDescent="0.3">
      <c r="A15" s="7">
        <v>43735</v>
      </c>
      <c r="B15" t="s">
        <v>10</v>
      </c>
      <c r="C15" t="s">
        <v>13</v>
      </c>
      <c r="D15" s="1">
        <v>61.2</v>
      </c>
      <c r="E15">
        <v>62.75</v>
      </c>
      <c r="F15" s="2">
        <v>60.92</v>
      </c>
      <c r="G15">
        <v>380</v>
      </c>
      <c r="H15">
        <v>61.67</v>
      </c>
      <c r="I15">
        <v>0.12101000000000001</v>
      </c>
      <c r="J15">
        <v>4</v>
      </c>
      <c r="K15">
        <v>5</v>
      </c>
      <c r="L15">
        <v>-28</v>
      </c>
      <c r="M15">
        <f>M14+Tabulka2[[#This Row],[Stav]]</f>
        <v>100736.9</v>
      </c>
      <c r="N15">
        <f>0.04*100</f>
        <v>4</v>
      </c>
      <c r="O15">
        <f>N15*10*0.1</f>
        <v>4</v>
      </c>
      <c r="P15">
        <f>(F15-D15)*100</f>
        <v>-28.000000000000114</v>
      </c>
      <c r="Q15">
        <f t="shared" si="0"/>
        <v>-24.000000000000114</v>
      </c>
    </row>
    <row r="16" spans="1:17" ht="15.6" x14ac:dyDescent="0.3">
      <c r="A16" s="7">
        <v>43735</v>
      </c>
      <c r="B16" t="s">
        <v>10</v>
      </c>
      <c r="C16" t="s">
        <v>12</v>
      </c>
      <c r="D16" s="1">
        <v>922.2</v>
      </c>
      <c r="E16">
        <v>910.2</v>
      </c>
      <c r="F16" s="2">
        <v>913.7</v>
      </c>
      <c r="G16">
        <v>480</v>
      </c>
      <c r="H16">
        <v>926.66004999999996</v>
      </c>
      <c r="I16">
        <v>0.412578</v>
      </c>
      <c r="J16">
        <v>2</v>
      </c>
      <c r="K16">
        <v>2</v>
      </c>
      <c r="L16">
        <v>-76.5</v>
      </c>
      <c r="M16">
        <f>M15+Tabulka2[[#This Row],[Stav]]</f>
        <v>100660.4</v>
      </c>
      <c r="N16">
        <f>7.4*10</f>
        <v>74</v>
      </c>
      <c r="O16">
        <f>N16*15*0.06</f>
        <v>66.599999999999994</v>
      </c>
      <c r="P16">
        <f>(F16-D16)*10</f>
        <v>-85</v>
      </c>
      <c r="Q16">
        <f t="shared" si="0"/>
        <v>-11</v>
      </c>
    </row>
    <row r="17" spans="1:17" ht="15.6" x14ac:dyDescent="0.3">
      <c r="A17" s="7">
        <v>43738</v>
      </c>
      <c r="B17" t="s">
        <v>14</v>
      </c>
      <c r="C17" s="2" t="s">
        <v>2</v>
      </c>
      <c r="D17" s="1">
        <v>1492.98</v>
      </c>
      <c r="E17">
        <v>1504.58</v>
      </c>
      <c r="F17" s="2">
        <v>1504.58</v>
      </c>
      <c r="G17">
        <v>500</v>
      </c>
      <c r="H17">
        <v>1490.45</v>
      </c>
      <c r="I17">
        <v>0.42366999999999999</v>
      </c>
      <c r="J17">
        <v>3</v>
      </c>
      <c r="K17">
        <v>2</v>
      </c>
      <c r="L17">
        <f>-1160</f>
        <v>-1160</v>
      </c>
      <c r="M17">
        <f>M16+Tabulka2[[#This Row],[Stav]]</f>
        <v>99500.4</v>
      </c>
      <c r="N17" s="3">
        <f>0.35*100</f>
        <v>35</v>
      </c>
      <c r="O17">
        <f>N17</f>
        <v>35</v>
      </c>
      <c r="P17">
        <f>(D17-F17)*100</f>
        <v>-1159.9999999999909</v>
      </c>
      <c r="Q17">
        <f t="shared" si="0"/>
        <v>-1124.9999999999909</v>
      </c>
    </row>
    <row r="18" spans="1:17" ht="15.6" x14ac:dyDescent="0.3">
      <c r="A18" s="7">
        <v>43738</v>
      </c>
      <c r="B18" t="s">
        <v>18</v>
      </c>
      <c r="C18" t="s">
        <v>13</v>
      </c>
      <c r="D18" s="1">
        <v>60.92</v>
      </c>
      <c r="E18" t="s">
        <v>18</v>
      </c>
      <c r="F18" s="2" t="s">
        <v>18</v>
      </c>
      <c r="G18">
        <v>440</v>
      </c>
      <c r="H18">
        <v>61.03</v>
      </c>
      <c r="I18">
        <v>6.8570000000000006E-2</v>
      </c>
      <c r="J18">
        <v>5</v>
      </c>
      <c r="K18">
        <v>4</v>
      </c>
      <c r="L18">
        <v>0</v>
      </c>
      <c r="M18">
        <f>M17+Tabulka2[[#This Row],[Stav]]</f>
        <v>99500.4</v>
      </c>
      <c r="N18">
        <v>0</v>
      </c>
      <c r="O18">
        <v>0</v>
      </c>
      <c r="P18">
        <v>0</v>
      </c>
      <c r="Q18">
        <f t="shared" si="0"/>
        <v>0</v>
      </c>
    </row>
    <row r="19" spans="1:17" ht="15.6" x14ac:dyDescent="0.3">
      <c r="A19" s="7">
        <v>43738</v>
      </c>
      <c r="B19" t="s">
        <v>18</v>
      </c>
      <c r="C19" t="s">
        <v>12</v>
      </c>
      <c r="D19" s="1">
        <v>934.2</v>
      </c>
      <c r="E19" t="s">
        <v>18</v>
      </c>
      <c r="F19" s="2" t="s">
        <v>18</v>
      </c>
      <c r="G19">
        <v>460</v>
      </c>
      <c r="H19">
        <v>935.2</v>
      </c>
      <c r="I19">
        <v>0.29387000000000002</v>
      </c>
      <c r="J19">
        <v>3</v>
      </c>
      <c r="K19">
        <v>3</v>
      </c>
      <c r="L19">
        <v>0</v>
      </c>
      <c r="M19">
        <f>M18+Tabulka2[[#This Row],[Stav]]</f>
        <v>99500.4</v>
      </c>
      <c r="N19">
        <v>0</v>
      </c>
      <c r="O19">
        <f>N19*15*0.06</f>
        <v>0</v>
      </c>
      <c r="P19">
        <v>0</v>
      </c>
      <c r="Q19">
        <f t="shared" si="0"/>
        <v>0</v>
      </c>
    </row>
    <row r="20" spans="1:17" ht="15.6" x14ac:dyDescent="0.3">
      <c r="A20" s="7">
        <v>43739</v>
      </c>
      <c r="B20" t="s">
        <v>18</v>
      </c>
      <c r="C20" s="2" t="s">
        <v>2</v>
      </c>
      <c r="D20" s="1">
        <v>1466.24</v>
      </c>
      <c r="E20" t="s">
        <v>18</v>
      </c>
      <c r="F20" s="2" t="s">
        <v>18</v>
      </c>
      <c r="G20">
        <v>440</v>
      </c>
      <c r="H20">
        <v>1465.49</v>
      </c>
      <c r="I20">
        <v>0.25009999999999999</v>
      </c>
      <c r="J20">
        <v>0</v>
      </c>
      <c r="K20">
        <v>1</v>
      </c>
      <c r="L20">
        <v>0</v>
      </c>
      <c r="M20">
        <f>M19+Tabulka2[[#This Row],[Stav]]</f>
        <v>99500.4</v>
      </c>
      <c r="N20" s="3">
        <v>0</v>
      </c>
      <c r="O20">
        <f>N20</f>
        <v>0</v>
      </c>
      <c r="P20">
        <v>0</v>
      </c>
      <c r="Q20">
        <f t="shared" si="0"/>
        <v>0</v>
      </c>
    </row>
    <row r="21" spans="1:17" ht="15.6" x14ac:dyDescent="0.3">
      <c r="A21" s="7">
        <v>43739</v>
      </c>
      <c r="B21" t="s">
        <v>18</v>
      </c>
      <c r="C21" t="s">
        <v>13</v>
      </c>
      <c r="D21" s="1">
        <v>59.68</v>
      </c>
      <c r="E21" t="s">
        <v>18</v>
      </c>
      <c r="F21" s="2" t="s">
        <v>18</v>
      </c>
      <c r="G21">
        <v>440</v>
      </c>
      <c r="H21">
        <v>59.74</v>
      </c>
      <c r="I21">
        <v>6.5250000000000002E-2</v>
      </c>
      <c r="J21">
        <v>4</v>
      </c>
      <c r="K21">
        <v>5</v>
      </c>
      <c r="L21">
        <v>0</v>
      </c>
      <c r="M21">
        <f>M20+Tabulka2[[#This Row],[Stav]]</f>
        <v>99500.4</v>
      </c>
      <c r="N21">
        <v>0</v>
      </c>
      <c r="O21">
        <v>0</v>
      </c>
      <c r="P21">
        <v>0</v>
      </c>
      <c r="Q21">
        <f t="shared" si="0"/>
        <v>0</v>
      </c>
    </row>
    <row r="22" spans="1:17" ht="15.6" x14ac:dyDescent="0.3">
      <c r="A22" s="7">
        <v>43739</v>
      </c>
      <c r="B22" t="s">
        <v>14</v>
      </c>
      <c r="C22" t="s">
        <v>12</v>
      </c>
      <c r="D22" s="1">
        <v>877.5</v>
      </c>
      <c r="E22">
        <v>893.2</v>
      </c>
      <c r="F22" s="2">
        <v>882.4</v>
      </c>
      <c r="G22">
        <v>380</v>
      </c>
      <c r="H22">
        <v>871.5</v>
      </c>
      <c r="I22">
        <v>0.75251999999999997</v>
      </c>
      <c r="J22">
        <v>2</v>
      </c>
      <c r="K22">
        <v>2</v>
      </c>
      <c r="L22">
        <v>-44.1</v>
      </c>
      <c r="M22">
        <f>M21+Tabulka2[[#This Row],[Stav]]</f>
        <v>99456.299999999988</v>
      </c>
      <c r="N22">
        <f>7.4*10</f>
        <v>74</v>
      </c>
      <c r="O22">
        <f>N22*15*0.06</f>
        <v>66.599999999999994</v>
      </c>
      <c r="P22">
        <f>(D22-F22)*10</f>
        <v>-48.999999999999773</v>
      </c>
      <c r="Q22">
        <f t="shared" si="0"/>
        <v>25.000000000000227</v>
      </c>
    </row>
    <row r="23" spans="1:17" ht="15.6" x14ac:dyDescent="0.3">
      <c r="A23" s="7">
        <v>43740</v>
      </c>
      <c r="B23" t="s">
        <v>14</v>
      </c>
      <c r="C23" s="2" t="s">
        <v>2</v>
      </c>
      <c r="D23" s="1">
        <v>1477.5</v>
      </c>
      <c r="E23">
        <v>1487.94</v>
      </c>
      <c r="F23" s="2">
        <v>1487.94</v>
      </c>
      <c r="G23">
        <v>440</v>
      </c>
      <c r="H23">
        <v>1472.31</v>
      </c>
      <c r="I23">
        <v>0.29774</v>
      </c>
      <c r="J23">
        <v>0</v>
      </c>
      <c r="K23">
        <v>1</v>
      </c>
      <c r="L23">
        <v>-1044</v>
      </c>
      <c r="M23">
        <f>M22+Tabulka2[[#This Row],[Stav]]</f>
        <v>98412.299999999988</v>
      </c>
      <c r="N23" s="3">
        <f>0.35*100</f>
        <v>35</v>
      </c>
      <c r="O23">
        <f>N23</f>
        <v>35</v>
      </c>
      <c r="P23">
        <f>(D23-F23)*100</f>
        <v>-1044.0000000000055</v>
      </c>
      <c r="Q23">
        <f t="shared" si="0"/>
        <v>-1009.0000000000055</v>
      </c>
    </row>
    <row r="24" spans="1:17" ht="15.6" x14ac:dyDescent="0.3">
      <c r="A24" s="7">
        <v>43740</v>
      </c>
      <c r="B24" t="s">
        <v>18</v>
      </c>
      <c r="C24" t="s">
        <v>13</v>
      </c>
      <c r="D24" s="1">
        <v>59.42</v>
      </c>
      <c r="E24" t="s">
        <v>18</v>
      </c>
      <c r="F24" s="2" t="s">
        <v>18</v>
      </c>
      <c r="G24">
        <v>420</v>
      </c>
      <c r="H24">
        <v>59.49</v>
      </c>
      <c r="I24">
        <v>0.10367999999999999</v>
      </c>
      <c r="J24">
        <v>4</v>
      </c>
      <c r="K24">
        <v>5</v>
      </c>
      <c r="L24">
        <v>0</v>
      </c>
      <c r="M24">
        <f>M23+Tabulka2[[#This Row],[Stav]]</f>
        <v>98412.299999999988</v>
      </c>
      <c r="N24">
        <v>0</v>
      </c>
      <c r="O24">
        <v>0</v>
      </c>
      <c r="P24">
        <v>0</v>
      </c>
      <c r="Q24">
        <f t="shared" si="0"/>
        <v>0</v>
      </c>
    </row>
    <row r="25" spans="1:17" ht="15.6" x14ac:dyDescent="0.3">
      <c r="A25" s="7">
        <v>43740</v>
      </c>
      <c r="B25" t="s">
        <v>14</v>
      </c>
      <c r="C25" t="s">
        <v>12</v>
      </c>
      <c r="D25" s="1">
        <v>867.2</v>
      </c>
      <c r="E25">
        <v>885.2</v>
      </c>
      <c r="F25" s="2">
        <v>885.2</v>
      </c>
      <c r="G25">
        <v>400</v>
      </c>
      <c r="H25">
        <v>860.9</v>
      </c>
      <c r="I25">
        <v>0.53976000000000002</v>
      </c>
      <c r="J25">
        <v>2</v>
      </c>
      <c r="K25">
        <v>2</v>
      </c>
      <c r="L25">
        <v>-162</v>
      </c>
      <c r="M25">
        <f>M24+Tabulka2[[#This Row],[Stav]]</f>
        <v>98250.299999999988</v>
      </c>
      <c r="N25">
        <f>7.4*10</f>
        <v>74</v>
      </c>
      <c r="O25">
        <f>N25*15*0.06</f>
        <v>66.599999999999994</v>
      </c>
      <c r="P25">
        <f>(D25-F25)*10</f>
        <v>-180</v>
      </c>
      <c r="Q25">
        <f t="shared" si="0"/>
        <v>-106</v>
      </c>
    </row>
    <row r="26" spans="1:17" ht="15.6" x14ac:dyDescent="0.3">
      <c r="A26" s="7">
        <v>43741</v>
      </c>
      <c r="B26" t="s">
        <v>18</v>
      </c>
      <c r="C26" s="2" t="s">
        <v>2</v>
      </c>
      <c r="D26" s="1">
        <v>1499</v>
      </c>
      <c r="E26" s="2" t="s">
        <v>18</v>
      </c>
      <c r="F26" s="2" t="s">
        <v>18</v>
      </c>
      <c r="G26">
        <v>380</v>
      </c>
      <c r="H26">
        <v>1498.7</v>
      </c>
      <c r="I26">
        <v>0.51317999999999997</v>
      </c>
      <c r="J26">
        <v>0</v>
      </c>
      <c r="K26">
        <v>1</v>
      </c>
      <c r="L26">
        <v>0</v>
      </c>
      <c r="M26">
        <f>M25+Tabulka2[[#This Row],[Stav]]</f>
        <v>98250.299999999988</v>
      </c>
      <c r="N26" s="3">
        <v>0</v>
      </c>
      <c r="O26">
        <f>N26</f>
        <v>0</v>
      </c>
      <c r="P26">
        <v>0</v>
      </c>
      <c r="Q26">
        <f t="shared" ref="Q26:Q49" si="1">P26+N26</f>
        <v>0</v>
      </c>
    </row>
    <row r="27" spans="1:17" ht="15.6" x14ac:dyDescent="0.3">
      <c r="A27" s="7">
        <v>43741</v>
      </c>
      <c r="B27" t="s">
        <v>14</v>
      </c>
      <c r="C27" t="s">
        <v>13</v>
      </c>
      <c r="D27" s="1">
        <v>57.61</v>
      </c>
      <c r="E27">
        <v>59.66</v>
      </c>
      <c r="F27" s="2">
        <v>57.4</v>
      </c>
      <c r="G27">
        <v>320</v>
      </c>
      <c r="H27">
        <v>56.33</v>
      </c>
      <c r="I27">
        <v>0.10491</v>
      </c>
      <c r="J27">
        <v>4</v>
      </c>
      <c r="K27">
        <v>5</v>
      </c>
      <c r="L27">
        <v>21</v>
      </c>
      <c r="M27">
        <f>M26+Tabulka2[[#This Row],[Stav]]</f>
        <v>98271.299999999988</v>
      </c>
      <c r="N27">
        <f>0.04*100</f>
        <v>4</v>
      </c>
      <c r="O27">
        <f>N27*10*0.1</f>
        <v>4</v>
      </c>
      <c r="P27">
        <f>(D27-F27)*100</f>
        <v>21.000000000000085</v>
      </c>
      <c r="Q27">
        <f t="shared" si="1"/>
        <v>25.000000000000085</v>
      </c>
    </row>
    <row r="28" spans="1:17" ht="15.6" x14ac:dyDescent="0.3">
      <c r="A28" s="7">
        <v>43741</v>
      </c>
      <c r="B28" t="s">
        <v>14</v>
      </c>
      <c r="C28" t="s">
        <v>12</v>
      </c>
      <c r="D28" s="1">
        <v>882.2</v>
      </c>
      <c r="E28">
        <v>892.3</v>
      </c>
      <c r="F28" s="2">
        <v>892.3</v>
      </c>
      <c r="G28">
        <v>340</v>
      </c>
      <c r="H28">
        <v>876.8</v>
      </c>
      <c r="I28">
        <v>0.76695000000000002</v>
      </c>
      <c r="J28">
        <v>3</v>
      </c>
      <c r="K28">
        <v>2</v>
      </c>
      <c r="L28">
        <v>-90.9</v>
      </c>
      <c r="M28">
        <f>M27+Tabulka2[[#This Row],[Stav]]</f>
        <v>98180.4</v>
      </c>
      <c r="N28">
        <f>7.4*10</f>
        <v>74</v>
      </c>
      <c r="O28">
        <f>N28*15*0.06</f>
        <v>66.599999999999994</v>
      </c>
      <c r="P28">
        <f>(D28-F28)*10</f>
        <v>-100.99999999999909</v>
      </c>
      <c r="Q28">
        <f t="shared" si="1"/>
        <v>-26.999999999999091</v>
      </c>
    </row>
    <row r="29" spans="1:17" ht="15.6" x14ac:dyDescent="0.3">
      <c r="A29" s="7">
        <v>43742</v>
      </c>
      <c r="B29" t="s">
        <v>18</v>
      </c>
      <c r="C29" s="2" t="s">
        <v>2</v>
      </c>
      <c r="D29" s="1">
        <v>1507.67</v>
      </c>
      <c r="E29" t="s">
        <v>18</v>
      </c>
      <c r="F29" s="2" t="s">
        <v>18</v>
      </c>
      <c r="G29">
        <v>400</v>
      </c>
      <c r="H29">
        <v>1507.93</v>
      </c>
      <c r="I29">
        <v>0.65230999999999995</v>
      </c>
      <c r="J29">
        <v>0</v>
      </c>
      <c r="K29">
        <v>1</v>
      </c>
      <c r="L29">
        <v>0</v>
      </c>
      <c r="M29">
        <f>M28+Tabulka2[[#This Row],[Stav]]</f>
        <v>98180.4</v>
      </c>
      <c r="N29" s="3">
        <v>0</v>
      </c>
      <c r="O29">
        <f>N29</f>
        <v>0</v>
      </c>
      <c r="P29">
        <v>0</v>
      </c>
      <c r="Q29">
        <f t="shared" si="1"/>
        <v>0</v>
      </c>
    </row>
    <row r="30" spans="1:17" ht="15.6" x14ac:dyDescent="0.3">
      <c r="A30" s="7">
        <v>43742</v>
      </c>
      <c r="B30" t="s">
        <v>14</v>
      </c>
      <c r="C30" t="s">
        <v>13</v>
      </c>
      <c r="D30" s="1">
        <v>57.9</v>
      </c>
      <c r="E30">
        <v>58.59</v>
      </c>
      <c r="F30" s="2">
        <v>58.59</v>
      </c>
      <c r="G30">
        <v>340</v>
      </c>
      <c r="H30">
        <v>57.02</v>
      </c>
      <c r="I30">
        <v>0.13281000000000001</v>
      </c>
      <c r="J30">
        <v>4</v>
      </c>
      <c r="K30">
        <v>5</v>
      </c>
      <c r="L30">
        <v>-69</v>
      </c>
      <c r="M30">
        <f>M29+Tabulka2[[#This Row],[Stav]]</f>
        <v>98111.4</v>
      </c>
      <c r="N30">
        <f>0.04*100</f>
        <v>4</v>
      </c>
      <c r="O30">
        <f>N30*10*0.1</f>
        <v>4</v>
      </c>
      <c r="P30">
        <f>(D30-F30)*100</f>
        <v>-69.000000000000483</v>
      </c>
      <c r="Q30">
        <f t="shared" si="1"/>
        <v>-65.000000000000483</v>
      </c>
    </row>
    <row r="31" spans="1:17" ht="15.6" x14ac:dyDescent="0.3">
      <c r="A31" s="7">
        <v>43742</v>
      </c>
      <c r="B31" t="s">
        <v>14</v>
      </c>
      <c r="C31" t="s">
        <v>12</v>
      </c>
      <c r="D31" s="1">
        <v>880.6</v>
      </c>
      <c r="E31">
        <v>895.9</v>
      </c>
      <c r="F31" s="2">
        <v>883.8</v>
      </c>
      <c r="G31">
        <v>340</v>
      </c>
      <c r="H31">
        <v>875.2</v>
      </c>
      <c r="I31">
        <v>0.62758000000000003</v>
      </c>
      <c r="J31">
        <v>4</v>
      </c>
      <c r="K31">
        <v>2</v>
      </c>
      <c r="L31">
        <v>-28.8</v>
      </c>
      <c r="M31">
        <f>M30+Tabulka2[[#This Row],[Stav]]</f>
        <v>98082.599999999991</v>
      </c>
      <c r="N31">
        <f>7.4*10</f>
        <v>74</v>
      </c>
      <c r="O31">
        <f>N31*15*0.06</f>
        <v>66.599999999999994</v>
      </c>
      <c r="P31">
        <f>(D31-F31)*10</f>
        <v>-31.999999999999318</v>
      </c>
      <c r="Q31">
        <f t="shared" si="1"/>
        <v>42.000000000000682</v>
      </c>
    </row>
    <row r="32" spans="1:17" ht="15.6" x14ac:dyDescent="0.3">
      <c r="A32" s="7">
        <v>43745</v>
      </c>
      <c r="B32" t="s">
        <v>18</v>
      </c>
      <c r="C32" s="2" t="s">
        <v>2</v>
      </c>
      <c r="D32" s="1">
        <v>1506.02</v>
      </c>
      <c r="E32" t="s">
        <v>18</v>
      </c>
      <c r="F32" s="2" t="s">
        <v>18</v>
      </c>
      <c r="G32">
        <v>440</v>
      </c>
      <c r="H32">
        <v>1506.02</v>
      </c>
      <c r="I32">
        <v>0.5494</v>
      </c>
      <c r="J32">
        <v>2</v>
      </c>
      <c r="K32">
        <v>3</v>
      </c>
      <c r="L32">
        <v>0</v>
      </c>
      <c r="M32">
        <f>M31+Tabulka2[[#This Row],[Stav]]</f>
        <v>98082.599999999991</v>
      </c>
      <c r="N32" s="3">
        <v>0</v>
      </c>
      <c r="O32">
        <f>N32</f>
        <v>0</v>
      </c>
      <c r="P32">
        <v>0</v>
      </c>
      <c r="Q32">
        <f t="shared" si="1"/>
        <v>0</v>
      </c>
    </row>
    <row r="33" spans="1:17" ht="15.6" x14ac:dyDescent="0.3">
      <c r="A33" s="7">
        <v>43745</v>
      </c>
      <c r="B33" t="s">
        <v>14</v>
      </c>
      <c r="C33" t="s">
        <v>13</v>
      </c>
      <c r="D33" s="1">
        <v>58.35</v>
      </c>
      <c r="E33">
        <v>59.43</v>
      </c>
      <c r="F33" s="2">
        <v>59.43</v>
      </c>
      <c r="G33">
        <v>400</v>
      </c>
      <c r="H33">
        <v>57.66</v>
      </c>
      <c r="I33">
        <v>0.17763000000000001</v>
      </c>
      <c r="J33">
        <v>4</v>
      </c>
      <c r="K33">
        <v>5</v>
      </c>
      <c r="L33">
        <v>-108</v>
      </c>
      <c r="M33">
        <f>M32+Tabulka2[[#This Row],[Stav]]</f>
        <v>97974.599999999991</v>
      </c>
      <c r="N33">
        <f>0.04*100</f>
        <v>4</v>
      </c>
      <c r="O33">
        <f>N33*10*0.1</f>
        <v>4</v>
      </c>
      <c r="P33">
        <f>(D33-F33)*100</f>
        <v>-107.99999999999983</v>
      </c>
      <c r="Q33">
        <f t="shared" si="1"/>
        <v>-103.99999999999983</v>
      </c>
    </row>
    <row r="34" spans="1:17" ht="15.6" x14ac:dyDescent="0.3">
      <c r="A34" s="7">
        <v>43745</v>
      </c>
      <c r="B34" t="s">
        <v>14</v>
      </c>
      <c r="C34" t="s">
        <v>12</v>
      </c>
      <c r="D34" s="1">
        <v>873.4</v>
      </c>
      <c r="E34">
        <v>886.8</v>
      </c>
      <c r="F34" s="2">
        <v>886.8</v>
      </c>
      <c r="G34">
        <v>380</v>
      </c>
      <c r="H34">
        <v>867.9</v>
      </c>
      <c r="I34">
        <v>0.81674000000000002</v>
      </c>
      <c r="J34">
        <v>3</v>
      </c>
      <c r="K34">
        <v>3</v>
      </c>
      <c r="L34">
        <v>-120.6</v>
      </c>
      <c r="M34">
        <f>M33+Tabulka2[[#This Row],[Stav]]</f>
        <v>97853.999999999985</v>
      </c>
      <c r="N34">
        <f>7.4*10</f>
        <v>74</v>
      </c>
      <c r="O34">
        <f>N34*15*0.06</f>
        <v>66.599999999999994</v>
      </c>
      <c r="P34">
        <f>(D34-F34)*10</f>
        <v>-133.99999999999977</v>
      </c>
      <c r="Q34">
        <f t="shared" si="1"/>
        <v>-59.999999999999773</v>
      </c>
    </row>
    <row r="35" spans="1:17" ht="15.6" x14ac:dyDescent="0.3">
      <c r="A35" s="7">
        <v>43746</v>
      </c>
      <c r="B35" t="s">
        <v>18</v>
      </c>
      <c r="C35" s="2" t="s">
        <v>2</v>
      </c>
      <c r="D35" s="1">
        <v>1490.86</v>
      </c>
      <c r="E35" t="s">
        <v>18</v>
      </c>
      <c r="F35" s="2" t="s">
        <v>18</v>
      </c>
      <c r="G35">
        <v>360</v>
      </c>
      <c r="H35">
        <v>1490.73</v>
      </c>
      <c r="I35">
        <v>0.89829999999999999</v>
      </c>
      <c r="J35">
        <v>0</v>
      </c>
      <c r="K35">
        <v>1</v>
      </c>
      <c r="L35">
        <v>0</v>
      </c>
      <c r="M35">
        <f>M34+Tabulka2[[#This Row],[Stav]]</f>
        <v>97853.999999999985</v>
      </c>
      <c r="N35" s="3">
        <v>0</v>
      </c>
      <c r="O35">
        <f>N35</f>
        <v>0</v>
      </c>
      <c r="P35">
        <v>0</v>
      </c>
      <c r="Q35">
        <f t="shared" si="1"/>
        <v>0</v>
      </c>
    </row>
    <row r="36" spans="1:17" ht="15.6" x14ac:dyDescent="0.3">
      <c r="A36" s="7">
        <v>43746</v>
      </c>
      <c r="B36" t="s">
        <v>14</v>
      </c>
      <c r="C36" t="s">
        <v>13</v>
      </c>
      <c r="D36" s="1">
        <v>58.67</v>
      </c>
      <c r="E36">
        <v>59.82</v>
      </c>
      <c r="F36" s="2">
        <v>58.05</v>
      </c>
      <c r="G36">
        <v>340</v>
      </c>
      <c r="H36">
        <v>58.17</v>
      </c>
      <c r="I36">
        <v>0.2092</v>
      </c>
      <c r="J36">
        <v>5</v>
      </c>
      <c r="K36">
        <v>5</v>
      </c>
      <c r="L36">
        <v>62</v>
      </c>
      <c r="M36">
        <f>M35+Tabulka2[[#This Row],[Stav]]</f>
        <v>97915.999999999985</v>
      </c>
      <c r="N36">
        <f>0.04*100</f>
        <v>4</v>
      </c>
      <c r="O36">
        <f>N36*10*0.1</f>
        <v>4</v>
      </c>
      <c r="P36">
        <f>(D36-F36)*100</f>
        <v>62.000000000000455</v>
      </c>
      <c r="Q36">
        <f t="shared" si="1"/>
        <v>66.000000000000455</v>
      </c>
    </row>
    <row r="37" spans="1:17" ht="15.6" x14ac:dyDescent="0.3">
      <c r="A37" s="7">
        <v>43746</v>
      </c>
      <c r="B37" t="s">
        <v>18</v>
      </c>
      <c r="C37" t="s">
        <v>12</v>
      </c>
      <c r="D37" s="1">
        <v>876.9</v>
      </c>
      <c r="E37" t="s">
        <v>18</v>
      </c>
      <c r="F37" s="2" t="s">
        <v>18</v>
      </c>
      <c r="G37">
        <v>400</v>
      </c>
      <c r="H37">
        <v>875.9</v>
      </c>
      <c r="I37">
        <v>0.73355000000000004</v>
      </c>
      <c r="J37">
        <v>4</v>
      </c>
      <c r="K37">
        <v>5</v>
      </c>
      <c r="L37">
        <v>0</v>
      </c>
      <c r="M37">
        <f>M36+Tabulka2[[#This Row],[Stav]]</f>
        <v>97915.999999999985</v>
      </c>
      <c r="N37">
        <v>0</v>
      </c>
      <c r="O37">
        <f>N37*15*0.5</f>
        <v>0</v>
      </c>
      <c r="P37">
        <v>0</v>
      </c>
      <c r="Q37">
        <f t="shared" si="1"/>
        <v>0</v>
      </c>
    </row>
    <row r="38" spans="1:17" ht="15.6" x14ac:dyDescent="0.3">
      <c r="A38" s="7">
        <v>43747</v>
      </c>
      <c r="B38" t="s">
        <v>18</v>
      </c>
      <c r="C38" s="2" t="s">
        <v>2</v>
      </c>
      <c r="D38" s="1">
        <v>1505.8</v>
      </c>
      <c r="E38" t="s">
        <v>18</v>
      </c>
      <c r="F38" s="2" t="s">
        <v>18</v>
      </c>
      <c r="G38">
        <v>400</v>
      </c>
      <c r="H38">
        <v>1506.7</v>
      </c>
      <c r="I38">
        <v>0.88751999999999998</v>
      </c>
      <c r="J38">
        <v>0</v>
      </c>
      <c r="K38">
        <v>1</v>
      </c>
      <c r="L38">
        <v>0</v>
      </c>
      <c r="M38">
        <f>M37+Tabulka2[[#This Row],[Stav]]</f>
        <v>97915.999999999985</v>
      </c>
      <c r="N38" s="3">
        <v>0</v>
      </c>
      <c r="O38">
        <f>N38</f>
        <v>0</v>
      </c>
      <c r="P38">
        <v>0</v>
      </c>
      <c r="Q38">
        <f t="shared" si="1"/>
        <v>0</v>
      </c>
    </row>
    <row r="39" spans="1:17" ht="15.6" x14ac:dyDescent="0.3">
      <c r="A39" s="7">
        <v>43747</v>
      </c>
      <c r="B39" t="s">
        <v>18</v>
      </c>
      <c r="C39" t="s">
        <v>13</v>
      </c>
      <c r="D39" s="1">
        <v>58.01</v>
      </c>
      <c r="E39" t="s">
        <v>18</v>
      </c>
      <c r="F39" s="2" t="s">
        <v>18</v>
      </c>
      <c r="G39">
        <v>360</v>
      </c>
      <c r="H39">
        <v>57.95</v>
      </c>
      <c r="I39">
        <v>0.30721999999999999</v>
      </c>
      <c r="J39">
        <v>2</v>
      </c>
      <c r="K39">
        <v>2</v>
      </c>
      <c r="L39">
        <v>0</v>
      </c>
      <c r="M39">
        <f>M38+Tabulka2[[#This Row],[Stav]]</f>
        <v>97915.999999999985</v>
      </c>
      <c r="N39">
        <v>0</v>
      </c>
      <c r="O39">
        <f>N39*10*0.1</f>
        <v>0</v>
      </c>
      <c r="P39">
        <v>0</v>
      </c>
      <c r="Q39">
        <f t="shared" si="1"/>
        <v>0</v>
      </c>
    </row>
    <row r="40" spans="1:17" ht="15.6" x14ac:dyDescent="0.3">
      <c r="A40" s="7">
        <v>43747</v>
      </c>
      <c r="B40" t="s">
        <v>14</v>
      </c>
      <c r="C40" t="s">
        <v>12</v>
      </c>
      <c r="D40" s="1">
        <v>886.9</v>
      </c>
      <c r="E40">
        <v>904.7</v>
      </c>
      <c r="F40" s="2">
        <v>893.9</v>
      </c>
      <c r="G40">
        <v>420</v>
      </c>
      <c r="H40">
        <v>884.2</v>
      </c>
      <c r="I40">
        <v>0.82184999999999997</v>
      </c>
      <c r="J40">
        <v>3</v>
      </c>
      <c r="K40">
        <v>3</v>
      </c>
      <c r="L40">
        <v>-63</v>
      </c>
      <c r="M40">
        <f>M39+Tabulka2[[#This Row],[Stav]]</f>
        <v>97852.999999999985</v>
      </c>
      <c r="N40">
        <f>7.4*10</f>
        <v>74</v>
      </c>
      <c r="O40">
        <f>N40*15*0.06</f>
        <v>66.599999999999994</v>
      </c>
      <c r="P40">
        <f>(D40-F40)*10</f>
        <v>-70</v>
      </c>
      <c r="Q40">
        <f t="shared" si="1"/>
        <v>4</v>
      </c>
    </row>
    <row r="41" spans="1:17" x14ac:dyDescent="0.3">
      <c r="A41" s="7">
        <v>43749</v>
      </c>
      <c r="B41" t="s">
        <v>18</v>
      </c>
      <c r="C41" s="2" t="s">
        <v>2</v>
      </c>
      <c r="D41">
        <v>1494.04</v>
      </c>
      <c r="E41" t="s">
        <v>18</v>
      </c>
      <c r="F41" s="2" t="s">
        <v>18</v>
      </c>
      <c r="G41">
        <v>400</v>
      </c>
      <c r="H41">
        <v>1494.86</v>
      </c>
      <c r="I41">
        <v>0.95882999999999996</v>
      </c>
      <c r="J41">
        <v>0</v>
      </c>
      <c r="K41">
        <v>1</v>
      </c>
      <c r="L41">
        <v>0</v>
      </c>
      <c r="M41">
        <f>M40+Tabulka2[[#This Row],[Stav]]</f>
        <v>97852.999999999985</v>
      </c>
      <c r="N41" s="3">
        <v>0</v>
      </c>
      <c r="O41">
        <f>N41</f>
        <v>0</v>
      </c>
      <c r="P41">
        <v>0</v>
      </c>
      <c r="Q41">
        <f t="shared" si="1"/>
        <v>0</v>
      </c>
    </row>
    <row r="42" spans="1:17" x14ac:dyDescent="0.3">
      <c r="A42" s="7">
        <v>43749</v>
      </c>
      <c r="B42" t="s">
        <v>14</v>
      </c>
      <c r="C42" t="s">
        <v>13</v>
      </c>
      <c r="D42">
        <v>59.94</v>
      </c>
      <c r="E42">
        <v>60.65</v>
      </c>
      <c r="F42" s="2">
        <v>60.65</v>
      </c>
      <c r="G42">
        <v>360</v>
      </c>
      <c r="H42">
        <v>59.19</v>
      </c>
      <c r="I42">
        <v>0.95577000000000001</v>
      </c>
      <c r="J42">
        <v>0</v>
      </c>
      <c r="K42">
        <v>1</v>
      </c>
      <c r="L42">
        <v>-71</v>
      </c>
      <c r="M42">
        <f>M41+Tabulka2[[#This Row],[Stav]]</f>
        <v>97781.999999999985</v>
      </c>
      <c r="N42">
        <f>0.04*100</f>
        <v>4</v>
      </c>
      <c r="O42">
        <f>N42*10*0.1</f>
        <v>4</v>
      </c>
      <c r="P42">
        <f>(D42-F42)*100</f>
        <v>-71.000000000000085</v>
      </c>
      <c r="Q42">
        <f t="shared" si="1"/>
        <v>-67.000000000000085</v>
      </c>
    </row>
    <row r="43" spans="1:17" x14ac:dyDescent="0.3">
      <c r="A43" s="7">
        <v>43749</v>
      </c>
      <c r="B43" t="s">
        <v>14</v>
      </c>
      <c r="C43" t="s">
        <v>12</v>
      </c>
      <c r="D43">
        <v>894.8</v>
      </c>
      <c r="E43">
        <v>916</v>
      </c>
      <c r="F43" s="2">
        <v>900.1</v>
      </c>
      <c r="G43">
        <v>440</v>
      </c>
      <c r="H43">
        <v>891.3</v>
      </c>
      <c r="I43">
        <v>0.88134000000000001</v>
      </c>
      <c r="J43">
        <v>2</v>
      </c>
      <c r="K43">
        <v>2</v>
      </c>
      <c r="L43">
        <v>-47.7</v>
      </c>
      <c r="M43">
        <f>M42+Tabulka2[[#This Row],[Stav]]</f>
        <v>97734.299999999988</v>
      </c>
      <c r="N43">
        <f>7.4*10</f>
        <v>74</v>
      </c>
      <c r="O43">
        <f>N43*15*0.06</f>
        <v>66.599999999999994</v>
      </c>
      <c r="P43">
        <f>(D43-F43)*10</f>
        <v>-53.000000000000682</v>
      </c>
      <c r="Q43">
        <f t="shared" si="1"/>
        <v>20.999999999999318</v>
      </c>
    </row>
    <row r="44" spans="1:17" x14ac:dyDescent="0.3">
      <c r="A44" s="7">
        <v>43752</v>
      </c>
      <c r="B44" t="s">
        <v>18</v>
      </c>
      <c r="C44" s="2" t="s">
        <v>2</v>
      </c>
      <c r="D44">
        <v>1494.04</v>
      </c>
      <c r="E44" t="s">
        <v>18</v>
      </c>
      <c r="F44" s="2" t="s">
        <v>18</v>
      </c>
      <c r="G44">
        <v>380</v>
      </c>
      <c r="H44">
        <v>1492.28</v>
      </c>
      <c r="I44">
        <v>0.95172000000000001</v>
      </c>
      <c r="J44">
        <v>2</v>
      </c>
      <c r="K44">
        <v>2</v>
      </c>
      <c r="L44">
        <v>0</v>
      </c>
      <c r="M44">
        <f>M43+Tabulka2[[#This Row],[Stav]]</f>
        <v>97734.299999999988</v>
      </c>
      <c r="N44" s="3">
        <v>0</v>
      </c>
      <c r="O44">
        <f>N44</f>
        <v>0</v>
      </c>
      <c r="P44">
        <v>0</v>
      </c>
      <c r="Q44">
        <f t="shared" si="1"/>
        <v>0</v>
      </c>
    </row>
    <row r="45" spans="1:17" x14ac:dyDescent="0.3">
      <c r="A45" s="7">
        <v>43752</v>
      </c>
      <c r="B45" t="s">
        <v>18</v>
      </c>
      <c r="C45" t="s">
        <v>13</v>
      </c>
      <c r="D45">
        <v>59.94</v>
      </c>
      <c r="E45" t="s">
        <v>18</v>
      </c>
      <c r="F45" s="2" t="s">
        <v>18</v>
      </c>
      <c r="G45">
        <v>360</v>
      </c>
      <c r="H45">
        <v>60.01</v>
      </c>
      <c r="I45">
        <v>0.95230999999999999</v>
      </c>
      <c r="J45">
        <v>1</v>
      </c>
      <c r="K45">
        <v>0</v>
      </c>
      <c r="L45">
        <v>0</v>
      </c>
      <c r="M45">
        <f>M44+Tabulka2[[#This Row],[Stav]]</f>
        <v>97734.299999999988</v>
      </c>
      <c r="N45">
        <v>0</v>
      </c>
      <c r="O45">
        <f>N45*10*0.1</f>
        <v>0</v>
      </c>
      <c r="P45">
        <v>0</v>
      </c>
      <c r="Q45">
        <f t="shared" si="1"/>
        <v>0</v>
      </c>
    </row>
    <row r="46" spans="1:17" x14ac:dyDescent="0.3">
      <c r="A46" s="7">
        <v>43752</v>
      </c>
      <c r="B46" t="s">
        <v>14</v>
      </c>
      <c r="C46" t="s">
        <v>12</v>
      </c>
      <c r="D46">
        <v>885.7</v>
      </c>
      <c r="E46">
        <v>908.5</v>
      </c>
      <c r="F46" s="2">
        <v>897.1</v>
      </c>
      <c r="G46">
        <v>420</v>
      </c>
      <c r="H46">
        <v>882.72</v>
      </c>
      <c r="I46">
        <v>0.69250999999999996</v>
      </c>
      <c r="J46">
        <v>4</v>
      </c>
      <c r="K46">
        <v>4</v>
      </c>
      <c r="L46">
        <v>-102.6</v>
      </c>
      <c r="M46">
        <f>M45+Tabulka2[[#This Row],[Stav]]</f>
        <v>97631.699999999983</v>
      </c>
      <c r="N46">
        <f>7.4*10</f>
        <v>74</v>
      </c>
      <c r="O46">
        <f>N46*15*0.06</f>
        <v>66.599999999999994</v>
      </c>
      <c r="P46">
        <f>(D46-F46)*10</f>
        <v>-113.99999999999977</v>
      </c>
      <c r="Q46">
        <f t="shared" si="1"/>
        <v>-39.999999999999773</v>
      </c>
    </row>
    <row r="47" spans="1:17" x14ac:dyDescent="0.3">
      <c r="A47" s="7">
        <v>43753</v>
      </c>
      <c r="B47" t="s">
        <v>14</v>
      </c>
      <c r="C47" s="2" t="s">
        <v>2</v>
      </c>
      <c r="D47">
        <v>1492.58</v>
      </c>
      <c r="E47">
        <v>1499.49</v>
      </c>
      <c r="F47" s="2">
        <v>1476.52</v>
      </c>
      <c r="G47">
        <v>360</v>
      </c>
      <c r="H47">
        <v>1490.17</v>
      </c>
      <c r="I47">
        <v>0.98995999999999995</v>
      </c>
      <c r="J47">
        <v>0</v>
      </c>
      <c r="K47">
        <v>1</v>
      </c>
      <c r="L47">
        <v>1606</v>
      </c>
      <c r="M47">
        <f>M46+Tabulka2[[#This Row],[Stav]]</f>
        <v>99237.699999999983</v>
      </c>
      <c r="N47" s="3">
        <f>0.35*100</f>
        <v>35</v>
      </c>
      <c r="O47">
        <f>N47</f>
        <v>35</v>
      </c>
      <c r="P47">
        <f>(D47-F47)*100</f>
        <v>1605.9999999999945</v>
      </c>
      <c r="Q47">
        <f t="shared" si="1"/>
        <v>1640.9999999999945</v>
      </c>
    </row>
    <row r="48" spans="1:17" x14ac:dyDescent="0.3">
      <c r="A48" s="7">
        <v>43753</v>
      </c>
      <c r="B48" t="s">
        <v>14</v>
      </c>
      <c r="C48" t="s">
        <v>13</v>
      </c>
      <c r="D48">
        <v>58.83</v>
      </c>
      <c r="E48">
        <v>60.91</v>
      </c>
      <c r="F48" s="2">
        <v>57.95</v>
      </c>
      <c r="G48">
        <v>380</v>
      </c>
      <c r="H48">
        <v>58.44</v>
      </c>
      <c r="I48">
        <v>0.97687000000000002</v>
      </c>
      <c r="J48">
        <v>0</v>
      </c>
      <c r="K48">
        <v>1</v>
      </c>
      <c r="L48">
        <v>88</v>
      </c>
      <c r="M48">
        <f>M47+Tabulka2[[#This Row],[Stav]]</f>
        <v>99325.699999999983</v>
      </c>
      <c r="N48">
        <f>0.04*100</f>
        <v>4</v>
      </c>
      <c r="O48">
        <f>N48*10*0.1</f>
        <v>4</v>
      </c>
      <c r="P48">
        <f>(D48-F48)*100</f>
        <v>87.999999999999545</v>
      </c>
      <c r="Q48">
        <f t="shared" si="1"/>
        <v>91.999999999999545</v>
      </c>
    </row>
    <row r="49" spans="1:17" x14ac:dyDescent="0.3">
      <c r="A49" s="7">
        <v>43753</v>
      </c>
      <c r="B49" t="s">
        <v>14</v>
      </c>
      <c r="C49" t="s">
        <v>12</v>
      </c>
      <c r="D49">
        <v>886.9</v>
      </c>
      <c r="E49">
        <v>910.5</v>
      </c>
      <c r="F49" s="2">
        <v>881.7</v>
      </c>
      <c r="G49">
        <v>440</v>
      </c>
      <c r="H49">
        <v>883.8</v>
      </c>
      <c r="I49">
        <v>0.68735000000000002</v>
      </c>
      <c r="J49">
        <v>1</v>
      </c>
      <c r="K49">
        <v>0</v>
      </c>
      <c r="L49">
        <v>46.8</v>
      </c>
      <c r="M49">
        <f>M48+Tabulka2[[#This Row],[Stav]]</f>
        <v>99372.499999999985</v>
      </c>
      <c r="N49">
        <f>7.4*10</f>
        <v>74</v>
      </c>
      <c r="O49">
        <f>N49*15*0.06</f>
        <v>66.599999999999994</v>
      </c>
      <c r="P49">
        <f>(D49-F49)*10</f>
        <v>51.999999999999318</v>
      </c>
      <c r="Q49">
        <f t="shared" si="1"/>
        <v>125.99999999999932</v>
      </c>
    </row>
    <row r="50" spans="1:17" x14ac:dyDescent="0.3">
      <c r="A50" s="7">
        <v>43754</v>
      </c>
      <c r="B50" t="s">
        <v>14</v>
      </c>
      <c r="C50" s="2" t="s">
        <v>2</v>
      </c>
      <c r="D50">
        <v>1483.57</v>
      </c>
      <c r="E50">
        <v>1499.33</v>
      </c>
      <c r="F50" s="2">
        <v>1480.21</v>
      </c>
      <c r="G50">
        <v>380</v>
      </c>
      <c r="H50">
        <v>1479.66</v>
      </c>
      <c r="I50">
        <v>0.98797000000000001</v>
      </c>
      <c r="J50">
        <v>2</v>
      </c>
      <c r="K50">
        <v>2</v>
      </c>
      <c r="L50">
        <v>336</v>
      </c>
      <c r="M50">
        <f>M49+Tabulka2[[#This Row],[Stav]]</f>
        <v>99708.499999999985</v>
      </c>
      <c r="N50" s="3">
        <f>0.35*100</f>
        <v>35</v>
      </c>
      <c r="O50">
        <f>N50</f>
        <v>35</v>
      </c>
      <c r="P50">
        <f>(D50-F50)*100</f>
        <v>335.99999999999</v>
      </c>
      <c r="Q50">
        <f t="shared" ref="Q50:Q59" si="2">P50+N50</f>
        <v>370.99999999999</v>
      </c>
    </row>
    <row r="51" spans="1:17" x14ac:dyDescent="0.3">
      <c r="A51" s="7">
        <v>43754</v>
      </c>
      <c r="B51" t="s">
        <v>14</v>
      </c>
      <c r="C51" t="s">
        <v>13</v>
      </c>
      <c r="D51">
        <v>58.83</v>
      </c>
      <c r="E51">
        <v>60.08</v>
      </c>
      <c r="F51" s="2">
        <v>58.42</v>
      </c>
      <c r="G51">
        <v>380</v>
      </c>
      <c r="H51">
        <v>58.24</v>
      </c>
      <c r="I51">
        <v>0.99021999999999999</v>
      </c>
      <c r="J51">
        <v>1</v>
      </c>
      <c r="K51">
        <v>1</v>
      </c>
      <c r="L51">
        <v>41</v>
      </c>
      <c r="M51">
        <f>M50+Tabulka2[[#This Row],[Stav]]</f>
        <v>99749.499999999985</v>
      </c>
      <c r="N51">
        <f>0.04*100</f>
        <v>4</v>
      </c>
      <c r="O51">
        <f>N51*10*0.1</f>
        <v>4</v>
      </c>
      <c r="P51">
        <f>(D51-F51)*100</f>
        <v>40.999999999999659</v>
      </c>
      <c r="Q51">
        <f t="shared" si="2"/>
        <v>44.999999999999659</v>
      </c>
    </row>
    <row r="52" spans="1:17" x14ac:dyDescent="0.3">
      <c r="A52" s="7">
        <v>43754</v>
      </c>
      <c r="B52" t="s">
        <v>14</v>
      </c>
      <c r="C52" t="s">
        <v>12</v>
      </c>
      <c r="D52">
        <v>881.6</v>
      </c>
      <c r="E52">
        <v>909.7</v>
      </c>
      <c r="F52" s="2">
        <v>874.5</v>
      </c>
      <c r="G52">
        <v>460</v>
      </c>
      <c r="H52">
        <v>878.5</v>
      </c>
      <c r="I52">
        <v>0.68903999999999999</v>
      </c>
      <c r="J52">
        <v>2</v>
      </c>
      <c r="K52">
        <v>3</v>
      </c>
      <c r="L52">
        <v>63.9</v>
      </c>
      <c r="M52">
        <f>M51+Tabulka2[[#This Row],[Stav]]</f>
        <v>99813.39999999998</v>
      </c>
      <c r="N52">
        <f>7.4*10</f>
        <v>74</v>
      </c>
      <c r="O52">
        <f>N52*15*0.06</f>
        <v>66.599999999999994</v>
      </c>
      <c r="P52">
        <f>(D52-F52)*10</f>
        <v>71.000000000000227</v>
      </c>
      <c r="Q52">
        <f t="shared" si="2"/>
        <v>145.00000000000023</v>
      </c>
    </row>
    <row r="53" spans="1:17" x14ac:dyDescent="0.3">
      <c r="A53" s="7">
        <v>43755</v>
      </c>
      <c r="B53" t="s">
        <v>14</v>
      </c>
      <c r="C53" s="2" t="s">
        <v>2</v>
      </c>
      <c r="D53">
        <v>1487.94</v>
      </c>
      <c r="E53">
        <v>1500.45</v>
      </c>
      <c r="F53" s="2">
        <v>1486.77</v>
      </c>
      <c r="G53">
        <v>380</v>
      </c>
      <c r="H53">
        <v>1485.25</v>
      </c>
      <c r="I53">
        <v>0.98646</v>
      </c>
      <c r="J53">
        <v>0</v>
      </c>
      <c r="K53">
        <v>1</v>
      </c>
      <c r="L53">
        <v>117</v>
      </c>
      <c r="M53">
        <f>M52+Tabulka2[[#This Row],[Stav]]</f>
        <v>99930.39999999998</v>
      </c>
      <c r="N53" s="3">
        <f>0.35*100</f>
        <v>35</v>
      </c>
      <c r="O53">
        <f>N53</f>
        <v>35</v>
      </c>
      <c r="P53">
        <f>(D53-F53)*100</f>
        <v>117.00000000000728</v>
      </c>
      <c r="Q53">
        <f t="shared" si="2"/>
        <v>152.00000000000728</v>
      </c>
    </row>
    <row r="54" spans="1:17" x14ac:dyDescent="0.3">
      <c r="A54" s="7">
        <v>43755</v>
      </c>
      <c r="B54" t="s">
        <v>14</v>
      </c>
      <c r="C54" t="s">
        <v>13</v>
      </c>
      <c r="D54">
        <v>58.96</v>
      </c>
      <c r="E54">
        <v>60.34</v>
      </c>
      <c r="F54" s="2">
        <v>58.75</v>
      </c>
      <c r="G54">
        <v>400</v>
      </c>
      <c r="H54">
        <v>58.29</v>
      </c>
      <c r="I54">
        <v>0.98495999999999995</v>
      </c>
      <c r="J54">
        <v>1</v>
      </c>
      <c r="K54">
        <v>1</v>
      </c>
      <c r="L54">
        <v>21</v>
      </c>
      <c r="M54">
        <f>M53+Tabulka2[[#This Row],[Stav]]</f>
        <v>99951.39999999998</v>
      </c>
      <c r="N54">
        <f>0.04*100</f>
        <v>4</v>
      </c>
      <c r="O54">
        <f>N54*10*0.1</f>
        <v>4</v>
      </c>
      <c r="P54">
        <f>(D54-F54)*100</f>
        <v>21.000000000000085</v>
      </c>
      <c r="Q54">
        <f t="shared" si="2"/>
        <v>25.000000000000085</v>
      </c>
    </row>
    <row r="55" spans="1:17" x14ac:dyDescent="0.3">
      <c r="A55" s="7">
        <v>43755</v>
      </c>
      <c r="B55" t="s">
        <v>14</v>
      </c>
      <c r="C55" t="s">
        <v>12</v>
      </c>
      <c r="D55">
        <v>880.6</v>
      </c>
      <c r="E55">
        <v>904.3</v>
      </c>
      <c r="F55" s="2">
        <v>875.3</v>
      </c>
      <c r="G55">
        <v>480</v>
      </c>
      <c r="H55">
        <v>878.3</v>
      </c>
      <c r="I55">
        <v>0.52568000000000004</v>
      </c>
      <c r="J55">
        <v>1</v>
      </c>
      <c r="K55">
        <v>0</v>
      </c>
      <c r="L55">
        <v>47.7</v>
      </c>
      <c r="M55">
        <f>M54+Tabulka2[[#This Row],[Stav]]</f>
        <v>99999.099999999977</v>
      </c>
      <c r="N55">
        <f>7.4*10</f>
        <v>74</v>
      </c>
      <c r="O55">
        <f>N55*15*0.06</f>
        <v>66.599999999999994</v>
      </c>
      <c r="P55">
        <f>(D55-F55)*10</f>
        <v>53.000000000000682</v>
      </c>
      <c r="Q55">
        <f t="shared" si="2"/>
        <v>127.00000000000068</v>
      </c>
    </row>
    <row r="56" spans="1:17" x14ac:dyDescent="0.3">
      <c r="A56" s="7">
        <v>43756</v>
      </c>
      <c r="B56" t="s">
        <v>18</v>
      </c>
      <c r="C56" s="2" t="s">
        <v>2</v>
      </c>
      <c r="D56">
        <v>1492.25</v>
      </c>
      <c r="E56" t="s">
        <v>18</v>
      </c>
      <c r="F56" s="2" t="s">
        <v>18</v>
      </c>
      <c r="G56">
        <v>380</v>
      </c>
      <c r="H56">
        <v>1490.75</v>
      </c>
      <c r="I56">
        <v>0.97660000000000002</v>
      </c>
      <c r="J56">
        <v>0</v>
      </c>
      <c r="K56">
        <v>1</v>
      </c>
      <c r="L56">
        <v>0</v>
      </c>
      <c r="M56">
        <f>M55+Tabulka2[[#This Row],[Stav]]</f>
        <v>99999.099999999977</v>
      </c>
      <c r="N56" s="3">
        <v>0</v>
      </c>
      <c r="O56">
        <f>N56</f>
        <v>0</v>
      </c>
      <c r="P56">
        <v>0</v>
      </c>
      <c r="Q56">
        <f t="shared" si="2"/>
        <v>0</v>
      </c>
    </row>
    <row r="57" spans="1:17" x14ac:dyDescent="0.3">
      <c r="A57" s="7">
        <v>43756</v>
      </c>
      <c r="B57" t="s">
        <v>14</v>
      </c>
      <c r="C57" t="s">
        <v>13</v>
      </c>
      <c r="D57">
        <v>59.56</v>
      </c>
      <c r="E57">
        <v>60.95</v>
      </c>
      <c r="F57" s="2">
        <v>59.03</v>
      </c>
      <c r="G57">
        <v>420</v>
      </c>
      <c r="H57">
        <v>57.92</v>
      </c>
      <c r="I57">
        <v>0.83536999999999995</v>
      </c>
      <c r="J57">
        <v>0</v>
      </c>
      <c r="K57">
        <v>3</v>
      </c>
      <c r="L57">
        <v>53</v>
      </c>
      <c r="M57">
        <f>M56+Tabulka2[[#This Row],[Stav]]</f>
        <v>100052.09999999998</v>
      </c>
      <c r="N57">
        <f>0.04*100</f>
        <v>4</v>
      </c>
      <c r="O57">
        <f>N57*10*0.1</f>
        <v>4</v>
      </c>
      <c r="P57">
        <f>(D57-F57)*100</f>
        <v>53.000000000000114</v>
      </c>
      <c r="Q57">
        <f t="shared" si="2"/>
        <v>57.000000000000114</v>
      </c>
    </row>
    <row r="58" spans="1:17" x14ac:dyDescent="0.3">
      <c r="A58" s="7">
        <v>43756</v>
      </c>
      <c r="B58" t="s">
        <v>14</v>
      </c>
      <c r="C58" t="s">
        <v>12</v>
      </c>
      <c r="D58">
        <v>881.9</v>
      </c>
      <c r="E58">
        <v>902.7</v>
      </c>
      <c r="F58" s="2">
        <v>878.7</v>
      </c>
      <c r="G58">
        <v>480</v>
      </c>
      <c r="H58">
        <v>878.9</v>
      </c>
      <c r="I58">
        <v>0.69864999999999999</v>
      </c>
      <c r="J58">
        <v>1</v>
      </c>
      <c r="K58">
        <v>0</v>
      </c>
      <c r="L58">
        <v>28.8</v>
      </c>
      <c r="M58">
        <f>M57+Tabulka2[[#This Row],[Stav]]</f>
        <v>100080.89999999998</v>
      </c>
      <c r="N58">
        <f>7.4*10</f>
        <v>74</v>
      </c>
      <c r="O58">
        <f>N58*15*0.06</f>
        <v>66.599999999999994</v>
      </c>
      <c r="P58">
        <f>(D58-F58)*10</f>
        <v>31.999999999999318</v>
      </c>
      <c r="Q58">
        <f t="shared" si="2"/>
        <v>105.99999999999932</v>
      </c>
    </row>
    <row r="59" spans="1:17" x14ac:dyDescent="0.3">
      <c r="L59">
        <f>SUM(L2:L58)</f>
        <v>80.900000000000233</v>
      </c>
      <c r="N59">
        <f>SUM(N2:N58)</f>
        <v>1621</v>
      </c>
      <c r="O59">
        <f>SUM(O2:O58)</f>
        <v>1495.1999999999996</v>
      </c>
      <c r="P59">
        <f>SUM(P2:P58)</f>
        <v>-11.999999999994685</v>
      </c>
      <c r="Q59">
        <f t="shared" si="2"/>
        <v>1609.0000000000052</v>
      </c>
    </row>
  </sheetData>
  <phoneticPr fontId="3" type="noConversion"/>
  <conditionalFormatting sqref="I1:I1048576">
    <cfRule type="cellIs" dxfId="1" priority="2" operator="lessThan">
      <formula>0.1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A870-7529-43E8-A07B-6E8D40299D27}">
  <dimension ref="A1:E11"/>
  <sheetViews>
    <sheetView workbookViewId="0">
      <selection activeCell="D11" sqref="D11:E11"/>
    </sheetView>
  </sheetViews>
  <sheetFormatPr defaultRowHeight="14.4" x14ac:dyDescent="0.3"/>
  <cols>
    <col min="3" max="3" width="15.5546875" customWidth="1"/>
    <col min="4" max="4" width="17.109375" customWidth="1"/>
    <col min="5" max="5" width="28.109375" customWidth="1"/>
  </cols>
  <sheetData>
    <row r="1" spans="1:5" x14ac:dyDescent="0.3">
      <c r="A1" t="s">
        <v>0</v>
      </c>
      <c r="B1" t="s">
        <v>32</v>
      </c>
      <c r="C1" t="s">
        <v>44</v>
      </c>
      <c r="D1" t="s">
        <v>45</v>
      </c>
      <c r="E1" t="s">
        <v>46</v>
      </c>
    </row>
    <row r="2" spans="1:5" x14ac:dyDescent="0.3">
      <c r="A2" t="s">
        <v>51</v>
      </c>
      <c r="B2">
        <v>0</v>
      </c>
      <c r="C2">
        <v>0</v>
      </c>
      <c r="D2">
        <v>0</v>
      </c>
      <c r="E2">
        <v>0</v>
      </c>
    </row>
    <row r="3" spans="1:5" x14ac:dyDescent="0.3">
      <c r="A3" t="s">
        <v>15</v>
      </c>
      <c r="B3">
        <v>699.00000000000091</v>
      </c>
      <c r="C3">
        <v>734.00000000000091</v>
      </c>
      <c r="D3">
        <f>B3</f>
        <v>699.00000000000091</v>
      </c>
      <c r="E3">
        <f>C3</f>
        <v>734.00000000000091</v>
      </c>
    </row>
    <row r="4" spans="1:5" x14ac:dyDescent="0.3">
      <c r="A4" t="s">
        <v>17</v>
      </c>
      <c r="B4">
        <v>-896.00000000000364</v>
      </c>
      <c r="C4">
        <v>-861.00000000000364</v>
      </c>
      <c r="D4">
        <f>B4+D3</f>
        <v>-197.00000000000273</v>
      </c>
      <c r="E4">
        <f>C4+E3</f>
        <v>-127.00000000000273</v>
      </c>
    </row>
    <row r="5" spans="1:5" x14ac:dyDescent="0.3">
      <c r="A5" t="s">
        <v>21</v>
      </c>
      <c r="B5">
        <v>765.00000000000909</v>
      </c>
      <c r="C5">
        <v>800.00000000000909</v>
      </c>
      <c r="D5">
        <f>B5+D4</f>
        <v>568.00000000000637</v>
      </c>
      <c r="E5">
        <f>C5+E4</f>
        <v>673.00000000000637</v>
      </c>
    </row>
    <row r="6" spans="1:5" x14ac:dyDescent="0.3">
      <c r="A6" t="s">
        <v>22</v>
      </c>
      <c r="B6">
        <v>445.00000000000455</v>
      </c>
      <c r="C6">
        <v>480.00000000000455</v>
      </c>
      <c r="D6">
        <f t="shared" ref="D6:D11" si="0">B6+D5</f>
        <v>1013.0000000000109</v>
      </c>
      <c r="E6">
        <f t="shared" ref="E6:E11" si="1">C6+E5</f>
        <v>1153.0000000000109</v>
      </c>
    </row>
    <row r="7" spans="1:5" x14ac:dyDescent="0.3">
      <c r="A7" t="s">
        <v>23</v>
      </c>
      <c r="B7">
        <v>-1159.9999999999909</v>
      </c>
      <c r="C7">
        <v>-1124.9999999999909</v>
      </c>
      <c r="D7">
        <f t="shared" si="0"/>
        <v>-146.99999999997999</v>
      </c>
      <c r="E7">
        <f t="shared" si="1"/>
        <v>28.000000000020009</v>
      </c>
    </row>
    <row r="8" spans="1:5" x14ac:dyDescent="0.3">
      <c r="A8" t="s">
        <v>25</v>
      </c>
      <c r="B8">
        <v>-1044.0000000000055</v>
      </c>
      <c r="C8">
        <v>-1009.0000000000055</v>
      </c>
      <c r="D8">
        <f>B8+D7</f>
        <v>-1190.9999999999854</v>
      </c>
      <c r="E8">
        <f>C8+E7</f>
        <v>-980.99999999998545</v>
      </c>
    </row>
    <row r="9" spans="1:5" x14ac:dyDescent="0.3">
      <c r="A9" t="s">
        <v>39</v>
      </c>
      <c r="B9">
        <v>1605.9999999999945</v>
      </c>
      <c r="C9">
        <v>1640.9999999999945</v>
      </c>
      <c r="D9">
        <f>B9+D8</f>
        <v>415.00000000000909</v>
      </c>
      <c r="E9">
        <f>C9+E8</f>
        <v>660.00000000000909</v>
      </c>
    </row>
    <row r="10" spans="1:5" x14ac:dyDescent="0.3">
      <c r="A10" t="s">
        <v>40</v>
      </c>
      <c r="B10">
        <v>335.99999999999</v>
      </c>
      <c r="C10">
        <v>370.99999999999</v>
      </c>
      <c r="D10">
        <f t="shared" si="0"/>
        <v>750.99999999999909</v>
      </c>
      <c r="E10">
        <f t="shared" si="1"/>
        <v>1030.9999999999991</v>
      </c>
    </row>
    <row r="11" spans="1:5" x14ac:dyDescent="0.3">
      <c r="A11" t="s">
        <v>41</v>
      </c>
      <c r="B11">
        <v>117.00000000000728</v>
      </c>
      <c r="C11">
        <v>152.00000000000728</v>
      </c>
      <c r="D11">
        <f t="shared" si="0"/>
        <v>868.00000000000637</v>
      </c>
      <c r="E11">
        <f t="shared" si="1"/>
        <v>1183.0000000000064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4C58C-0763-4AA4-BEFD-7F7F20CB02EC}">
  <dimension ref="A1:E20"/>
  <sheetViews>
    <sheetView workbookViewId="0">
      <selection activeCell="C7" sqref="C7"/>
    </sheetView>
  </sheetViews>
  <sheetFormatPr defaultRowHeight="14.4" x14ac:dyDescent="0.3"/>
  <cols>
    <col min="3" max="3" width="15.6640625" customWidth="1"/>
    <col min="4" max="4" width="18.33203125" customWidth="1"/>
    <col min="5" max="5" width="17.6640625" customWidth="1"/>
  </cols>
  <sheetData>
    <row r="1" spans="1:5" x14ac:dyDescent="0.3">
      <c r="A1" t="s">
        <v>0</v>
      </c>
      <c r="B1" t="s">
        <v>32</v>
      </c>
      <c r="C1" t="s">
        <v>44</v>
      </c>
      <c r="D1" t="s">
        <v>45</v>
      </c>
      <c r="E1" t="s">
        <v>46</v>
      </c>
    </row>
    <row r="2" spans="1:5" x14ac:dyDescent="0.3">
      <c r="A2" t="s">
        <v>15</v>
      </c>
      <c r="B2">
        <v>0</v>
      </c>
      <c r="C2">
        <v>0</v>
      </c>
      <c r="D2">
        <f>B2</f>
        <v>0</v>
      </c>
      <c r="E2">
        <f>C2</f>
        <v>0</v>
      </c>
    </row>
    <row r="3" spans="1:5" x14ac:dyDescent="0.3">
      <c r="A3" t="s">
        <v>17</v>
      </c>
      <c r="B3">
        <v>0</v>
      </c>
      <c r="C3">
        <v>0</v>
      </c>
      <c r="D3">
        <f>B3+D2</f>
        <v>0</v>
      </c>
      <c r="E3">
        <f>C3+E2</f>
        <v>0</v>
      </c>
    </row>
    <row r="4" spans="1:5" x14ac:dyDescent="0.3">
      <c r="A4" t="s">
        <v>20</v>
      </c>
      <c r="B4">
        <v>216.99999999999875</v>
      </c>
      <c r="C4">
        <v>237</v>
      </c>
      <c r="D4">
        <f t="shared" ref="D4:E20" si="0">B4+D3</f>
        <v>216.99999999999875</v>
      </c>
      <c r="E4">
        <f t="shared" si="0"/>
        <v>237</v>
      </c>
    </row>
    <row r="5" spans="1:5" x14ac:dyDescent="0.3">
      <c r="A5" t="s">
        <v>21</v>
      </c>
      <c r="B5">
        <v>0</v>
      </c>
      <c r="C5">
        <v>0</v>
      </c>
      <c r="D5">
        <f t="shared" si="0"/>
        <v>216.99999999999875</v>
      </c>
      <c r="E5">
        <f t="shared" si="0"/>
        <v>237</v>
      </c>
    </row>
    <row r="6" spans="1:5" x14ac:dyDescent="0.3">
      <c r="A6" t="s">
        <v>22</v>
      </c>
      <c r="B6">
        <v>0</v>
      </c>
      <c r="C6">
        <v>0</v>
      </c>
      <c r="D6">
        <f t="shared" si="0"/>
        <v>216.99999999999875</v>
      </c>
      <c r="E6">
        <f t="shared" si="0"/>
        <v>237</v>
      </c>
    </row>
    <row r="7" spans="1:5" x14ac:dyDescent="0.3">
      <c r="A7" t="s">
        <v>23</v>
      </c>
      <c r="B7">
        <v>0</v>
      </c>
      <c r="C7">
        <v>0</v>
      </c>
      <c r="D7">
        <f t="shared" si="0"/>
        <v>216.99999999999875</v>
      </c>
      <c r="E7">
        <f t="shared" si="0"/>
        <v>237</v>
      </c>
    </row>
    <row r="8" spans="1:5" x14ac:dyDescent="0.3">
      <c r="A8" t="s">
        <v>24</v>
      </c>
      <c r="B8">
        <v>0</v>
      </c>
      <c r="C8">
        <v>0</v>
      </c>
      <c r="D8">
        <f t="shared" si="0"/>
        <v>216.99999999999875</v>
      </c>
      <c r="E8">
        <f t="shared" si="0"/>
        <v>237</v>
      </c>
    </row>
    <row r="9" spans="1:5" x14ac:dyDescent="0.3">
      <c r="A9" t="s">
        <v>25</v>
      </c>
      <c r="B9">
        <v>0</v>
      </c>
      <c r="C9">
        <v>0</v>
      </c>
      <c r="D9">
        <f t="shared" si="0"/>
        <v>216.99999999999875</v>
      </c>
      <c r="E9">
        <f t="shared" si="0"/>
        <v>237</v>
      </c>
    </row>
    <row r="10" spans="1:5" x14ac:dyDescent="0.3">
      <c r="A10" t="s">
        <v>26</v>
      </c>
      <c r="B10">
        <v>0</v>
      </c>
      <c r="C10">
        <v>0</v>
      </c>
      <c r="D10">
        <f t="shared" si="0"/>
        <v>216.99999999999875</v>
      </c>
      <c r="E10">
        <f t="shared" si="0"/>
        <v>237</v>
      </c>
    </row>
    <row r="11" spans="1:5" x14ac:dyDescent="0.3">
      <c r="A11" t="s">
        <v>27</v>
      </c>
      <c r="B11">
        <v>0</v>
      </c>
      <c r="C11">
        <v>0</v>
      </c>
      <c r="D11">
        <f t="shared" si="0"/>
        <v>216.99999999999875</v>
      </c>
      <c r="E11">
        <f t="shared" si="0"/>
        <v>237</v>
      </c>
    </row>
    <row r="12" spans="1:5" x14ac:dyDescent="0.3">
      <c r="A12" t="s">
        <v>28</v>
      </c>
      <c r="B12">
        <v>0</v>
      </c>
      <c r="C12">
        <v>0</v>
      </c>
      <c r="D12">
        <f t="shared" si="0"/>
        <v>216.99999999999875</v>
      </c>
      <c r="E12">
        <f t="shared" si="0"/>
        <v>237</v>
      </c>
    </row>
    <row r="13" spans="1:5" x14ac:dyDescent="0.3">
      <c r="A13" t="s">
        <v>29</v>
      </c>
      <c r="B13">
        <v>0</v>
      </c>
      <c r="C13">
        <v>0</v>
      </c>
      <c r="D13">
        <f t="shared" si="0"/>
        <v>216.99999999999875</v>
      </c>
      <c r="E13">
        <f t="shared" si="0"/>
        <v>237</v>
      </c>
    </row>
    <row r="14" spans="1:5" x14ac:dyDescent="0.3">
      <c r="A14" t="s">
        <v>30</v>
      </c>
      <c r="B14">
        <v>0</v>
      </c>
      <c r="C14">
        <v>0</v>
      </c>
      <c r="D14">
        <f t="shared" si="0"/>
        <v>216.99999999999875</v>
      </c>
      <c r="E14">
        <f t="shared" si="0"/>
        <v>237</v>
      </c>
    </row>
    <row r="15" spans="1:5" x14ac:dyDescent="0.3">
      <c r="A15" t="s">
        <v>31</v>
      </c>
      <c r="B15">
        <v>0</v>
      </c>
      <c r="C15">
        <v>0</v>
      </c>
      <c r="D15">
        <f t="shared" si="0"/>
        <v>216.99999999999875</v>
      </c>
      <c r="E15">
        <f t="shared" si="0"/>
        <v>237</v>
      </c>
    </row>
    <row r="16" spans="1:5" x14ac:dyDescent="0.3">
      <c r="A16" t="s">
        <v>38</v>
      </c>
      <c r="B16">
        <v>0</v>
      </c>
      <c r="C16">
        <v>0</v>
      </c>
      <c r="D16">
        <f t="shared" si="0"/>
        <v>216.99999999999875</v>
      </c>
      <c r="E16">
        <f t="shared" si="0"/>
        <v>237</v>
      </c>
    </row>
    <row r="17" spans="1:5" x14ac:dyDescent="0.3">
      <c r="A17" t="s">
        <v>39</v>
      </c>
      <c r="B17">
        <v>0</v>
      </c>
      <c r="C17">
        <v>0</v>
      </c>
      <c r="D17">
        <f t="shared" si="0"/>
        <v>216.99999999999875</v>
      </c>
      <c r="E17">
        <f t="shared" si="0"/>
        <v>237</v>
      </c>
    </row>
    <row r="18" spans="1:5" x14ac:dyDescent="0.3">
      <c r="A18" t="s">
        <v>40</v>
      </c>
      <c r="B18">
        <v>0</v>
      </c>
      <c r="C18">
        <v>0</v>
      </c>
      <c r="D18">
        <f t="shared" si="0"/>
        <v>216.99999999999875</v>
      </c>
      <c r="E18">
        <f t="shared" si="0"/>
        <v>237</v>
      </c>
    </row>
    <row r="19" spans="1:5" x14ac:dyDescent="0.3">
      <c r="A19" t="s">
        <v>41</v>
      </c>
      <c r="B19">
        <v>0</v>
      </c>
      <c r="C19">
        <v>0</v>
      </c>
      <c r="D19">
        <f t="shared" si="0"/>
        <v>216.99999999999875</v>
      </c>
      <c r="E19">
        <f t="shared" si="0"/>
        <v>237</v>
      </c>
    </row>
    <row r="20" spans="1:5" x14ac:dyDescent="0.3">
      <c r="A20" t="s">
        <v>42</v>
      </c>
      <c r="B20">
        <v>0</v>
      </c>
      <c r="C20">
        <v>0</v>
      </c>
      <c r="D20">
        <f t="shared" si="0"/>
        <v>216.99999999999875</v>
      </c>
      <c r="E20">
        <f t="shared" si="0"/>
        <v>237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BDD8E-A15A-43ED-A887-A470F5E4B139}">
  <dimension ref="A1:E19"/>
  <sheetViews>
    <sheetView workbookViewId="0">
      <selection activeCell="H17" sqref="H17"/>
    </sheetView>
  </sheetViews>
  <sheetFormatPr defaultRowHeight="14.4" x14ac:dyDescent="0.3"/>
  <cols>
    <col min="3" max="3" width="17.33203125" customWidth="1"/>
    <col min="4" max="4" width="19.88671875" customWidth="1"/>
    <col min="5" max="5" width="14.44140625" customWidth="1"/>
  </cols>
  <sheetData>
    <row r="1" spans="1:5" x14ac:dyDescent="0.3">
      <c r="A1" t="s">
        <v>0</v>
      </c>
      <c r="B1" t="s">
        <v>32</v>
      </c>
      <c r="C1" t="s">
        <v>44</v>
      </c>
      <c r="D1" t="s">
        <v>45</v>
      </c>
      <c r="E1" t="s">
        <v>46</v>
      </c>
    </row>
    <row r="2" spans="1:5" x14ac:dyDescent="0.3">
      <c r="A2" t="s">
        <v>51</v>
      </c>
      <c r="B2">
        <v>0</v>
      </c>
      <c r="C2">
        <v>0</v>
      </c>
      <c r="D2">
        <v>0</v>
      </c>
      <c r="E2">
        <v>0</v>
      </c>
    </row>
    <row r="3" spans="1:5" x14ac:dyDescent="0.3">
      <c r="A3" t="s">
        <v>15</v>
      </c>
      <c r="B3">
        <v>-32.000000000000455</v>
      </c>
      <c r="C3">
        <v>41.999999999999545</v>
      </c>
      <c r="D3">
        <f>B3</f>
        <v>-32.000000000000455</v>
      </c>
      <c r="E3">
        <f>C3</f>
        <v>41.999999999999545</v>
      </c>
    </row>
    <row r="4" spans="1:5" x14ac:dyDescent="0.3">
      <c r="A4" t="s">
        <v>17</v>
      </c>
      <c r="B4">
        <v>-85</v>
      </c>
      <c r="C4">
        <v>-11</v>
      </c>
      <c r="D4">
        <f>B4+D3</f>
        <v>-117.00000000000045</v>
      </c>
      <c r="E4">
        <f>C4+E3</f>
        <v>30.999999999999545</v>
      </c>
    </row>
    <row r="5" spans="1:5" x14ac:dyDescent="0.3">
      <c r="A5" t="s">
        <v>20</v>
      </c>
      <c r="B5">
        <v>-167.00000000000045</v>
      </c>
      <c r="C5">
        <v>-93.000000000000455</v>
      </c>
      <c r="D5">
        <f t="shared" ref="D5:E19" si="0">B5+D4</f>
        <v>-284.00000000000091</v>
      </c>
      <c r="E5">
        <f t="shared" si="0"/>
        <v>-62.000000000000909</v>
      </c>
    </row>
    <row r="6" spans="1:5" x14ac:dyDescent="0.3">
      <c r="A6" t="s">
        <v>21</v>
      </c>
      <c r="B6">
        <v>-35</v>
      </c>
      <c r="C6">
        <v>39</v>
      </c>
      <c r="D6">
        <f t="shared" si="0"/>
        <v>-319.00000000000091</v>
      </c>
      <c r="E6">
        <f t="shared" si="0"/>
        <v>-23.000000000000909</v>
      </c>
    </row>
    <row r="7" spans="1:5" x14ac:dyDescent="0.3">
      <c r="A7" t="s">
        <v>22</v>
      </c>
      <c r="B7">
        <v>-85</v>
      </c>
      <c r="C7">
        <v>-11</v>
      </c>
      <c r="D7">
        <f t="shared" si="0"/>
        <v>-404.00000000000091</v>
      </c>
      <c r="E7">
        <f t="shared" si="0"/>
        <v>-34.000000000000909</v>
      </c>
    </row>
    <row r="8" spans="1:5" x14ac:dyDescent="0.3">
      <c r="A8" t="s">
        <v>24</v>
      </c>
      <c r="B8">
        <v>-48.999999999999773</v>
      </c>
      <c r="C8">
        <v>25.000000000000227</v>
      </c>
      <c r="D8">
        <f>B8+D7</f>
        <v>-453.00000000000068</v>
      </c>
      <c r="E8">
        <f>C8+E7</f>
        <v>-9.0000000000006821</v>
      </c>
    </row>
    <row r="9" spans="1:5" x14ac:dyDescent="0.3">
      <c r="A9" t="s">
        <v>25</v>
      </c>
      <c r="B9">
        <v>-180</v>
      </c>
      <c r="C9">
        <v>-106</v>
      </c>
      <c r="D9">
        <f t="shared" si="0"/>
        <v>-633.00000000000068</v>
      </c>
      <c r="E9">
        <f t="shared" si="0"/>
        <v>-115.00000000000068</v>
      </c>
    </row>
    <row r="10" spans="1:5" x14ac:dyDescent="0.3">
      <c r="A10" t="s">
        <v>26</v>
      </c>
      <c r="B10">
        <v>-100.99999999999909</v>
      </c>
      <c r="C10">
        <v>-26.999999999999091</v>
      </c>
      <c r="D10">
        <f t="shared" si="0"/>
        <v>-733.99999999999977</v>
      </c>
      <c r="E10">
        <f t="shared" si="0"/>
        <v>-141.99999999999977</v>
      </c>
    </row>
    <row r="11" spans="1:5" x14ac:dyDescent="0.3">
      <c r="A11" t="s">
        <v>27</v>
      </c>
      <c r="B11">
        <v>-31.999999999999318</v>
      </c>
      <c r="C11">
        <v>42.000000000000682</v>
      </c>
      <c r="D11">
        <f t="shared" si="0"/>
        <v>-765.99999999999909</v>
      </c>
      <c r="E11">
        <f t="shared" si="0"/>
        <v>-99.999999999999091</v>
      </c>
    </row>
    <row r="12" spans="1:5" x14ac:dyDescent="0.3">
      <c r="A12" t="s">
        <v>28</v>
      </c>
      <c r="B12">
        <v>-133.99999999999977</v>
      </c>
      <c r="C12">
        <v>-59.999999999999773</v>
      </c>
      <c r="D12">
        <f t="shared" si="0"/>
        <v>-899.99999999999886</v>
      </c>
      <c r="E12">
        <f t="shared" si="0"/>
        <v>-159.99999999999886</v>
      </c>
    </row>
    <row r="13" spans="1:5" x14ac:dyDescent="0.3">
      <c r="A13" t="s">
        <v>30</v>
      </c>
      <c r="B13">
        <v>-70</v>
      </c>
      <c r="C13">
        <v>4</v>
      </c>
      <c r="D13">
        <f>B13+D12</f>
        <v>-969.99999999999886</v>
      </c>
      <c r="E13">
        <f>C13+E12</f>
        <v>-155.99999999999886</v>
      </c>
    </row>
    <row r="14" spans="1:5" x14ac:dyDescent="0.3">
      <c r="A14" t="s">
        <v>31</v>
      </c>
      <c r="B14">
        <v>-53.000000000000682</v>
      </c>
      <c r="C14">
        <v>20.999999999999318</v>
      </c>
      <c r="D14">
        <f t="shared" si="0"/>
        <v>-1022.9999999999995</v>
      </c>
      <c r="E14">
        <f>C14+E13</f>
        <v>-134.99999999999955</v>
      </c>
    </row>
    <row r="15" spans="1:5" x14ac:dyDescent="0.3">
      <c r="A15" t="s">
        <v>38</v>
      </c>
      <c r="B15">
        <v>-113.99999999999977</v>
      </c>
      <c r="C15">
        <v>-39.999999999999773</v>
      </c>
      <c r="D15">
        <f t="shared" si="0"/>
        <v>-1136.9999999999993</v>
      </c>
      <c r="E15">
        <f t="shared" si="0"/>
        <v>-174.99999999999932</v>
      </c>
    </row>
    <row r="16" spans="1:5" x14ac:dyDescent="0.3">
      <c r="A16" t="s">
        <v>39</v>
      </c>
      <c r="B16">
        <v>51.999999999999318</v>
      </c>
      <c r="C16">
        <v>125.99999999999932</v>
      </c>
      <c r="D16">
        <f t="shared" si="0"/>
        <v>-1085</v>
      </c>
      <c r="E16">
        <f t="shared" si="0"/>
        <v>-49</v>
      </c>
    </row>
    <row r="17" spans="1:5" x14ac:dyDescent="0.3">
      <c r="A17" t="s">
        <v>40</v>
      </c>
      <c r="B17">
        <v>71.000000000000227</v>
      </c>
      <c r="C17">
        <v>145.00000000000023</v>
      </c>
      <c r="D17">
        <f t="shared" si="0"/>
        <v>-1013.9999999999998</v>
      </c>
      <c r="E17">
        <f t="shared" si="0"/>
        <v>96.000000000000227</v>
      </c>
    </row>
    <row r="18" spans="1:5" x14ac:dyDescent="0.3">
      <c r="A18" t="s">
        <v>41</v>
      </c>
      <c r="B18">
        <v>53.000000000000682</v>
      </c>
      <c r="C18">
        <v>127.00000000000068</v>
      </c>
      <c r="D18">
        <f t="shared" si="0"/>
        <v>-960.99999999999909</v>
      </c>
      <c r="E18">
        <f t="shared" si="0"/>
        <v>223.00000000000091</v>
      </c>
    </row>
    <row r="19" spans="1:5" x14ac:dyDescent="0.3">
      <c r="A19" t="s">
        <v>42</v>
      </c>
      <c r="B19">
        <v>31.999999999999318</v>
      </c>
      <c r="C19">
        <v>105.99999999999932</v>
      </c>
      <c r="D19">
        <f t="shared" si="0"/>
        <v>-928.99999999999977</v>
      </c>
      <c r="E19">
        <f t="shared" si="0"/>
        <v>329.00000000000023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E3826-1162-4142-AE57-1D1EB3FAE232}">
  <dimension ref="A1:E14"/>
  <sheetViews>
    <sheetView topLeftCell="A16" workbookViewId="0">
      <selection activeCell="I9" sqref="I9"/>
    </sheetView>
  </sheetViews>
  <sheetFormatPr defaultRowHeight="14.4" x14ac:dyDescent="0.3"/>
  <cols>
    <col min="3" max="3" width="16" customWidth="1"/>
    <col min="4" max="4" width="20.44140625" customWidth="1"/>
    <col min="5" max="5" width="18.33203125" customWidth="1"/>
  </cols>
  <sheetData>
    <row r="1" spans="1:5" x14ac:dyDescent="0.3">
      <c r="A1" t="s">
        <v>0</v>
      </c>
      <c r="B1" t="s">
        <v>32</v>
      </c>
      <c r="C1" t="s">
        <v>44</v>
      </c>
      <c r="D1" t="s">
        <v>45</v>
      </c>
      <c r="E1" t="s">
        <v>46</v>
      </c>
    </row>
    <row r="2" spans="1:5" x14ac:dyDescent="0.3">
      <c r="A2" t="s">
        <v>51</v>
      </c>
      <c r="B2">
        <v>0</v>
      </c>
      <c r="C2">
        <v>0</v>
      </c>
      <c r="D2">
        <v>0</v>
      </c>
      <c r="E2">
        <v>0</v>
      </c>
    </row>
    <row r="3" spans="1:5" x14ac:dyDescent="0.3">
      <c r="A3" t="s">
        <v>15</v>
      </c>
      <c r="B3">
        <v>-47.000000000000597</v>
      </c>
      <c r="C3">
        <v>-43.000000000000597</v>
      </c>
      <c r="D3">
        <f>B3</f>
        <v>-47.000000000000597</v>
      </c>
      <c r="E3">
        <f>C3</f>
        <v>-43.000000000000597</v>
      </c>
    </row>
    <row r="4" spans="1:5" x14ac:dyDescent="0.3">
      <c r="A4" t="s">
        <v>21</v>
      </c>
      <c r="B4">
        <v>85.999999999999943</v>
      </c>
      <c r="C4">
        <v>89.999999999999943</v>
      </c>
      <c r="D4">
        <f>B4+D3</f>
        <v>38.999999999999346</v>
      </c>
      <c r="E4">
        <f>C4+E3</f>
        <v>46.999999999999346</v>
      </c>
    </row>
    <row r="5" spans="1:5" x14ac:dyDescent="0.3">
      <c r="A5" t="s">
        <v>22</v>
      </c>
      <c r="B5">
        <v>-28.000000000000114</v>
      </c>
      <c r="C5">
        <v>-24.000000000000114</v>
      </c>
      <c r="D5">
        <f t="shared" ref="D5:E14" si="0">B5+D4</f>
        <v>10.999999999999233</v>
      </c>
      <c r="E5">
        <f t="shared" si="0"/>
        <v>22.999999999999233</v>
      </c>
    </row>
    <row r="6" spans="1:5" x14ac:dyDescent="0.3">
      <c r="A6" t="s">
        <v>26</v>
      </c>
      <c r="B6">
        <v>21.000000000000085</v>
      </c>
      <c r="C6">
        <v>25.000000000000085</v>
      </c>
      <c r="D6">
        <f>B6+D5</f>
        <v>31.999999999999318</v>
      </c>
      <c r="E6">
        <f>C6+E5</f>
        <v>47.999999999999318</v>
      </c>
    </row>
    <row r="7" spans="1:5" x14ac:dyDescent="0.3">
      <c r="A7" t="s">
        <v>27</v>
      </c>
      <c r="B7">
        <v>-69.000000000000483</v>
      </c>
      <c r="C7">
        <v>-65.000000000000483</v>
      </c>
      <c r="D7">
        <f t="shared" si="0"/>
        <v>-37.000000000001165</v>
      </c>
      <c r="E7">
        <f t="shared" si="0"/>
        <v>-17.000000000001165</v>
      </c>
    </row>
    <row r="8" spans="1:5" x14ac:dyDescent="0.3">
      <c r="A8" t="s">
        <v>28</v>
      </c>
      <c r="B8">
        <v>-107.99999999999983</v>
      </c>
      <c r="C8">
        <v>-103.99999999999983</v>
      </c>
      <c r="D8">
        <f t="shared" si="0"/>
        <v>-145.00000000000099</v>
      </c>
      <c r="E8">
        <f t="shared" si="0"/>
        <v>-121.00000000000099</v>
      </c>
    </row>
    <row r="9" spans="1:5" x14ac:dyDescent="0.3">
      <c r="A9" t="s">
        <v>29</v>
      </c>
      <c r="B9">
        <v>62.000000000000455</v>
      </c>
      <c r="C9">
        <v>66.000000000000455</v>
      </c>
      <c r="D9">
        <f t="shared" si="0"/>
        <v>-83.00000000000054</v>
      </c>
      <c r="E9">
        <f t="shared" si="0"/>
        <v>-55.00000000000054</v>
      </c>
    </row>
    <row r="10" spans="1:5" x14ac:dyDescent="0.3">
      <c r="A10" t="s">
        <v>31</v>
      </c>
      <c r="B10">
        <v>-71.000000000000085</v>
      </c>
      <c r="C10">
        <v>-67.000000000000085</v>
      </c>
      <c r="D10">
        <f>B10+D9</f>
        <v>-154.00000000000063</v>
      </c>
      <c r="E10">
        <f>C10+E9</f>
        <v>-122.00000000000063</v>
      </c>
    </row>
    <row r="11" spans="1:5" x14ac:dyDescent="0.3">
      <c r="A11" t="s">
        <v>39</v>
      </c>
      <c r="B11">
        <v>87.999999999999545</v>
      </c>
      <c r="C11">
        <v>91.999999999999545</v>
      </c>
      <c r="D11">
        <f>B11+D10</f>
        <v>-66.00000000000108</v>
      </c>
      <c r="E11">
        <f>C11+E10</f>
        <v>-30.00000000000108</v>
      </c>
    </row>
    <row r="12" spans="1:5" x14ac:dyDescent="0.3">
      <c r="A12" t="s">
        <v>40</v>
      </c>
      <c r="B12">
        <v>40.999999999999659</v>
      </c>
      <c r="C12">
        <v>44.999999999999659</v>
      </c>
      <c r="D12">
        <f t="shared" si="0"/>
        <v>-25.000000000001421</v>
      </c>
      <c r="E12">
        <f t="shared" si="0"/>
        <v>14.999999999998579</v>
      </c>
    </row>
    <row r="13" spans="1:5" x14ac:dyDescent="0.3">
      <c r="A13" t="s">
        <v>41</v>
      </c>
      <c r="B13">
        <v>21.000000000000085</v>
      </c>
      <c r="C13">
        <v>25.000000000000085</v>
      </c>
      <c r="D13">
        <f t="shared" si="0"/>
        <v>-4.0000000000013358</v>
      </c>
      <c r="E13">
        <f t="shared" si="0"/>
        <v>39.999999999998664</v>
      </c>
    </row>
    <row r="14" spans="1:5" x14ac:dyDescent="0.3">
      <c r="A14" t="s">
        <v>42</v>
      </c>
      <c r="B14">
        <v>53.000000000000114</v>
      </c>
      <c r="C14">
        <v>57.000000000000114</v>
      </c>
      <c r="D14">
        <f t="shared" si="0"/>
        <v>48.999999999998778</v>
      </c>
      <c r="E14">
        <f t="shared" si="0"/>
        <v>96.999999999998778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3DD51-365F-4FC0-8339-4CC09AD453DD}">
  <dimension ref="A4:AO11"/>
  <sheetViews>
    <sheetView topLeftCell="AI1" workbookViewId="0">
      <selection activeCell="N8" sqref="N8"/>
    </sheetView>
  </sheetViews>
  <sheetFormatPr defaultRowHeight="14.4" x14ac:dyDescent="0.3"/>
  <cols>
    <col min="1" max="1" width="15.21875" bestFit="1" customWidth="1"/>
    <col min="2" max="2" width="17.109375" bestFit="1" customWidth="1"/>
    <col min="3" max="3" width="12.88671875" bestFit="1" customWidth="1"/>
    <col min="4" max="4" width="12.109375" bestFit="1" customWidth="1"/>
    <col min="5" max="5" width="12.88671875" bestFit="1" customWidth="1"/>
    <col min="6" max="6" width="12.109375" bestFit="1" customWidth="1"/>
    <col min="7" max="7" width="12.88671875" bestFit="1" customWidth="1"/>
    <col min="8" max="8" width="12.109375" bestFit="1" customWidth="1"/>
    <col min="9" max="9" width="12.88671875" bestFit="1" customWidth="1"/>
    <col min="10" max="10" width="12.109375" bestFit="1" customWidth="1"/>
    <col min="11" max="11" width="12.88671875" bestFit="1" customWidth="1"/>
    <col min="12" max="12" width="12.109375" bestFit="1" customWidth="1"/>
    <col min="13" max="13" width="12.88671875" bestFit="1" customWidth="1"/>
    <col min="14" max="14" width="12.109375" bestFit="1" customWidth="1"/>
    <col min="15" max="15" width="12.88671875" bestFit="1" customWidth="1"/>
    <col min="16" max="16" width="12.109375" bestFit="1" customWidth="1"/>
    <col min="17" max="17" width="12.88671875" bestFit="1" customWidth="1"/>
    <col min="18" max="18" width="12.109375" bestFit="1" customWidth="1"/>
    <col min="19" max="19" width="12.88671875" bestFit="1" customWidth="1"/>
    <col min="20" max="20" width="12.109375" bestFit="1" customWidth="1"/>
    <col min="21" max="21" width="12.88671875" bestFit="1" customWidth="1"/>
    <col min="22" max="22" width="12.109375" bestFit="1" customWidth="1"/>
    <col min="23" max="23" width="12.88671875" bestFit="1" customWidth="1"/>
    <col min="24" max="24" width="12.109375" bestFit="1" customWidth="1"/>
    <col min="25" max="25" width="12.88671875" bestFit="1" customWidth="1"/>
    <col min="26" max="26" width="12.109375" bestFit="1" customWidth="1"/>
    <col min="27" max="27" width="12.88671875" bestFit="1" customWidth="1"/>
    <col min="28" max="28" width="12.109375" bestFit="1" customWidth="1"/>
    <col min="29" max="29" width="12.88671875" bestFit="1" customWidth="1"/>
    <col min="30" max="30" width="12.109375" bestFit="1" customWidth="1"/>
    <col min="31" max="31" width="12.88671875" bestFit="1" customWidth="1"/>
    <col min="32" max="32" width="12.109375" bestFit="1" customWidth="1"/>
    <col min="33" max="33" width="12.88671875" bestFit="1" customWidth="1"/>
    <col min="34" max="34" width="12.109375" bestFit="1" customWidth="1"/>
    <col min="35" max="35" width="12.88671875" bestFit="1" customWidth="1"/>
    <col min="36" max="36" width="12.109375" bestFit="1" customWidth="1"/>
    <col min="37" max="37" width="12.88671875" bestFit="1" customWidth="1"/>
    <col min="38" max="38" width="12.109375" bestFit="1" customWidth="1"/>
    <col min="39" max="39" width="12.88671875" bestFit="1" customWidth="1"/>
    <col min="40" max="40" width="19.33203125" bestFit="1" customWidth="1"/>
    <col min="41" max="41" width="20" bestFit="1" customWidth="1"/>
    <col min="42" max="42" width="12.88671875" bestFit="1" customWidth="1"/>
    <col min="43" max="43" width="12.109375" bestFit="1" customWidth="1"/>
    <col min="44" max="44" width="24" bestFit="1" customWidth="1"/>
    <col min="45" max="45" width="12.88671875" bestFit="1" customWidth="1"/>
    <col min="46" max="46" width="12.109375" bestFit="1" customWidth="1"/>
    <col min="47" max="47" width="24" bestFit="1" customWidth="1"/>
    <col min="48" max="48" width="12.88671875" bestFit="1" customWidth="1"/>
    <col min="49" max="49" width="12.109375" bestFit="1" customWidth="1"/>
    <col min="50" max="50" width="24" bestFit="1" customWidth="1"/>
    <col min="51" max="51" width="12.88671875" bestFit="1" customWidth="1"/>
    <col min="52" max="52" width="12.109375" bestFit="1" customWidth="1"/>
    <col min="53" max="53" width="24" bestFit="1" customWidth="1"/>
    <col min="54" max="54" width="12.88671875" bestFit="1" customWidth="1"/>
    <col min="55" max="55" width="12.109375" bestFit="1" customWidth="1"/>
    <col min="56" max="56" width="24" bestFit="1" customWidth="1"/>
    <col min="57" max="57" width="12.88671875" bestFit="1" customWidth="1"/>
    <col min="58" max="58" width="12.109375" bestFit="1" customWidth="1"/>
    <col min="59" max="59" width="31.21875" bestFit="1" customWidth="1"/>
    <col min="60" max="60" width="20" bestFit="1" customWidth="1"/>
    <col min="61" max="61" width="19.33203125" bestFit="1" customWidth="1"/>
  </cols>
  <sheetData>
    <row r="4" spans="1:41" x14ac:dyDescent="0.3">
      <c r="B4" s="4" t="s">
        <v>36</v>
      </c>
    </row>
    <row r="5" spans="1:41" x14ac:dyDescent="0.3">
      <c r="B5" s="8">
        <v>43731</v>
      </c>
      <c r="D5" s="8">
        <v>43732</v>
      </c>
      <c r="F5" s="8">
        <v>43733</v>
      </c>
      <c r="H5" s="8">
        <v>43734</v>
      </c>
      <c r="J5" s="8">
        <v>43735</v>
      </c>
      <c r="L5" s="8">
        <v>43738</v>
      </c>
      <c r="N5" s="8">
        <v>43739</v>
      </c>
      <c r="P5" s="8">
        <v>43740</v>
      </c>
      <c r="R5" s="8">
        <v>43741</v>
      </c>
      <c r="T5" s="8">
        <v>43742</v>
      </c>
      <c r="V5" s="8">
        <v>43745</v>
      </c>
      <c r="X5" s="8">
        <v>43746</v>
      </c>
      <c r="Z5" s="8">
        <v>43747</v>
      </c>
      <c r="AB5" s="8">
        <v>43749</v>
      </c>
      <c r="AD5" s="8">
        <v>43752</v>
      </c>
      <c r="AF5" s="8">
        <v>43753</v>
      </c>
      <c r="AH5" s="8">
        <v>43754</v>
      </c>
      <c r="AJ5" s="8">
        <v>43755</v>
      </c>
      <c r="AL5" s="8">
        <v>43756</v>
      </c>
      <c r="AN5" t="s">
        <v>49</v>
      </c>
      <c r="AO5" t="s">
        <v>48</v>
      </c>
    </row>
    <row r="6" spans="1:41" x14ac:dyDescent="0.3">
      <c r="A6" s="4" t="s">
        <v>34</v>
      </c>
      <c r="B6" t="s">
        <v>50</v>
      </c>
      <c r="C6" t="s">
        <v>37</v>
      </c>
      <c r="D6" t="s">
        <v>50</v>
      </c>
      <c r="E6" t="s">
        <v>37</v>
      </c>
      <c r="F6" t="s">
        <v>50</v>
      </c>
      <c r="G6" t="s">
        <v>37</v>
      </c>
      <c r="H6" t="s">
        <v>50</v>
      </c>
      <c r="I6" t="s">
        <v>37</v>
      </c>
      <c r="J6" t="s">
        <v>50</v>
      </c>
      <c r="K6" t="s">
        <v>37</v>
      </c>
      <c r="L6" t="s">
        <v>50</v>
      </c>
      <c r="M6" t="s">
        <v>37</v>
      </c>
      <c r="N6" t="s">
        <v>50</v>
      </c>
      <c r="O6" t="s">
        <v>37</v>
      </c>
      <c r="P6" t="s">
        <v>50</v>
      </c>
      <c r="Q6" t="s">
        <v>37</v>
      </c>
      <c r="R6" t="s">
        <v>50</v>
      </c>
      <c r="S6" t="s">
        <v>37</v>
      </c>
      <c r="T6" t="s">
        <v>50</v>
      </c>
      <c r="U6" t="s">
        <v>37</v>
      </c>
      <c r="V6" t="s">
        <v>50</v>
      </c>
      <c r="W6" t="s">
        <v>37</v>
      </c>
      <c r="X6" t="s">
        <v>50</v>
      </c>
      <c r="Y6" t="s">
        <v>37</v>
      </c>
      <c r="Z6" t="s">
        <v>50</v>
      </c>
      <c r="AA6" t="s">
        <v>37</v>
      </c>
      <c r="AB6" t="s">
        <v>50</v>
      </c>
      <c r="AC6" t="s">
        <v>37</v>
      </c>
      <c r="AD6" t="s">
        <v>50</v>
      </c>
      <c r="AE6" t="s">
        <v>37</v>
      </c>
      <c r="AF6" t="s">
        <v>50</v>
      </c>
      <c r="AG6" t="s">
        <v>37</v>
      </c>
      <c r="AH6" t="s">
        <v>50</v>
      </c>
      <c r="AI6" t="s">
        <v>37</v>
      </c>
      <c r="AJ6" t="s">
        <v>50</v>
      </c>
      <c r="AK6" t="s">
        <v>37</v>
      </c>
      <c r="AL6" t="s">
        <v>50</v>
      </c>
      <c r="AM6" t="s">
        <v>37</v>
      </c>
    </row>
    <row r="7" spans="1:41" x14ac:dyDescent="0.3">
      <c r="A7" s="5" t="s">
        <v>16</v>
      </c>
      <c r="B7" s="6">
        <v>0</v>
      </c>
      <c r="C7" s="6">
        <v>0</v>
      </c>
      <c r="D7" s="6">
        <v>0</v>
      </c>
      <c r="E7" s="6">
        <v>0</v>
      </c>
      <c r="F7" s="6">
        <v>217</v>
      </c>
      <c r="G7" s="6">
        <v>216.99999999999875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217</v>
      </c>
      <c r="AO7" s="6">
        <v>216.99999999999875</v>
      </c>
    </row>
    <row r="8" spans="1:41" x14ac:dyDescent="0.3">
      <c r="A8" s="5" t="s">
        <v>2</v>
      </c>
      <c r="B8" s="6">
        <v>699</v>
      </c>
      <c r="C8" s="6">
        <v>699.00000000000091</v>
      </c>
      <c r="D8" s="6">
        <v>-896</v>
      </c>
      <c r="E8" s="6">
        <v>-896.00000000000364</v>
      </c>
      <c r="F8" s="6">
        <v>0</v>
      </c>
      <c r="G8" s="6">
        <v>0</v>
      </c>
      <c r="H8" s="6">
        <v>765</v>
      </c>
      <c r="I8" s="6">
        <v>765.00000000000909</v>
      </c>
      <c r="J8" s="6">
        <v>445</v>
      </c>
      <c r="K8" s="6">
        <v>445.00000000000455</v>
      </c>
      <c r="L8" s="6">
        <v>-1160</v>
      </c>
      <c r="M8" s="6">
        <v>-1159.9999999999909</v>
      </c>
      <c r="N8" s="6">
        <v>0</v>
      </c>
      <c r="O8" s="6">
        <v>0</v>
      </c>
      <c r="P8" s="6">
        <v>-1044</v>
      </c>
      <c r="Q8" s="6">
        <v>-1044.0000000000055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1606</v>
      </c>
      <c r="AG8" s="6">
        <v>1605.9999999999945</v>
      </c>
      <c r="AH8" s="6">
        <v>336</v>
      </c>
      <c r="AI8" s="6">
        <v>335.99999999999</v>
      </c>
      <c r="AJ8" s="6">
        <v>117</v>
      </c>
      <c r="AK8" s="6">
        <v>117.00000000000728</v>
      </c>
      <c r="AL8" s="6">
        <v>0</v>
      </c>
      <c r="AM8" s="6">
        <v>0</v>
      </c>
      <c r="AN8" s="6">
        <v>868</v>
      </c>
      <c r="AO8" s="6">
        <v>868.00000000000637</v>
      </c>
    </row>
    <row r="9" spans="1:41" x14ac:dyDescent="0.3">
      <c r="A9" s="5" t="s">
        <v>13</v>
      </c>
      <c r="B9" s="6">
        <v>-47</v>
      </c>
      <c r="C9" s="6">
        <v>-47.000000000000597</v>
      </c>
      <c r="D9" s="6">
        <v>0</v>
      </c>
      <c r="E9" s="6">
        <v>0</v>
      </c>
      <c r="F9" s="6">
        <v>0</v>
      </c>
      <c r="G9" s="6">
        <v>0</v>
      </c>
      <c r="H9" s="6">
        <v>86</v>
      </c>
      <c r="I9" s="6">
        <v>85.999999999999943</v>
      </c>
      <c r="J9" s="6">
        <v>-28</v>
      </c>
      <c r="K9" s="6">
        <v>-28.000000000000114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21</v>
      </c>
      <c r="S9" s="6">
        <v>21.000000000000085</v>
      </c>
      <c r="T9" s="6">
        <v>-69</v>
      </c>
      <c r="U9" s="6">
        <v>-69.000000000000483</v>
      </c>
      <c r="V9" s="6">
        <v>-108</v>
      </c>
      <c r="W9" s="6">
        <v>-107.99999999999983</v>
      </c>
      <c r="X9" s="6">
        <v>62</v>
      </c>
      <c r="Y9" s="6">
        <v>62.000000000000455</v>
      </c>
      <c r="Z9" s="6">
        <v>0</v>
      </c>
      <c r="AA9" s="6">
        <v>0</v>
      </c>
      <c r="AB9" s="6">
        <v>-71</v>
      </c>
      <c r="AC9" s="6">
        <v>-71.000000000000085</v>
      </c>
      <c r="AD9" s="6">
        <v>0</v>
      </c>
      <c r="AE9" s="6">
        <v>0</v>
      </c>
      <c r="AF9" s="6">
        <v>88</v>
      </c>
      <c r="AG9" s="6">
        <v>87.999999999999545</v>
      </c>
      <c r="AH9" s="6">
        <v>41</v>
      </c>
      <c r="AI9" s="6">
        <v>40.999999999999659</v>
      </c>
      <c r="AJ9" s="6">
        <v>21</v>
      </c>
      <c r="AK9" s="6">
        <v>21.000000000000085</v>
      </c>
      <c r="AL9" s="6">
        <v>53</v>
      </c>
      <c r="AM9" s="6">
        <v>53.000000000000114</v>
      </c>
      <c r="AN9" s="6">
        <v>49</v>
      </c>
      <c r="AO9" s="6">
        <v>48.999999999998778</v>
      </c>
    </row>
    <row r="10" spans="1:41" x14ac:dyDescent="0.3">
      <c r="A10" s="5" t="s">
        <v>12</v>
      </c>
      <c r="B10" s="6">
        <v>-28.8</v>
      </c>
      <c r="C10" s="6">
        <v>-32.000000000000455</v>
      </c>
      <c r="D10" s="6">
        <v>-76.5</v>
      </c>
      <c r="E10" s="6">
        <v>-85</v>
      </c>
      <c r="F10" s="6">
        <v>-150.30000000000001</v>
      </c>
      <c r="G10" s="6">
        <v>-167.00000000000045</v>
      </c>
      <c r="H10" s="6">
        <v>-31.5</v>
      </c>
      <c r="I10" s="6">
        <v>-35</v>
      </c>
      <c r="J10" s="6">
        <v>-76.5</v>
      </c>
      <c r="K10" s="6">
        <v>-85</v>
      </c>
      <c r="L10" s="6">
        <v>0</v>
      </c>
      <c r="M10" s="6">
        <v>0</v>
      </c>
      <c r="N10" s="6">
        <v>-44.1</v>
      </c>
      <c r="O10" s="6">
        <v>-48.999999999999773</v>
      </c>
      <c r="P10" s="6">
        <v>-162</v>
      </c>
      <c r="Q10" s="6">
        <v>-180</v>
      </c>
      <c r="R10" s="6">
        <v>-90.9</v>
      </c>
      <c r="S10" s="6">
        <v>-100.99999999999909</v>
      </c>
      <c r="T10" s="6">
        <v>-28.8</v>
      </c>
      <c r="U10" s="6">
        <v>-31.999999999999318</v>
      </c>
      <c r="V10" s="6">
        <v>-120.6</v>
      </c>
      <c r="W10" s="6">
        <v>-133.99999999999977</v>
      </c>
      <c r="X10" s="6">
        <v>0</v>
      </c>
      <c r="Y10" s="6">
        <v>0</v>
      </c>
      <c r="Z10" s="6">
        <v>-63</v>
      </c>
      <c r="AA10" s="6">
        <v>-70</v>
      </c>
      <c r="AB10" s="6">
        <v>-47.7</v>
      </c>
      <c r="AC10" s="6">
        <v>-53.000000000000682</v>
      </c>
      <c r="AD10" s="6">
        <v>-102.6</v>
      </c>
      <c r="AE10" s="6">
        <v>-113.99999999999977</v>
      </c>
      <c r="AF10" s="6">
        <v>46.8</v>
      </c>
      <c r="AG10" s="6">
        <v>51.999999999999318</v>
      </c>
      <c r="AH10" s="6">
        <v>63.9</v>
      </c>
      <c r="AI10" s="6">
        <v>71.000000000000227</v>
      </c>
      <c r="AJ10" s="6">
        <v>47.7</v>
      </c>
      <c r="AK10" s="6">
        <v>53.000000000000682</v>
      </c>
      <c r="AL10" s="6">
        <v>28.8</v>
      </c>
      <c r="AM10" s="6">
        <v>31.999999999999318</v>
      </c>
      <c r="AN10" s="6">
        <v>-836.10000000000014</v>
      </c>
      <c r="AO10" s="6">
        <v>-928.99999999999977</v>
      </c>
    </row>
    <row r="11" spans="1:41" x14ac:dyDescent="0.3">
      <c r="A11" s="5" t="s">
        <v>35</v>
      </c>
      <c r="B11" s="6">
        <v>623.20000000000005</v>
      </c>
      <c r="C11" s="6">
        <v>619.99999999999989</v>
      </c>
      <c r="D11" s="6">
        <v>-972.5</v>
      </c>
      <c r="E11" s="6">
        <v>-981.00000000000364</v>
      </c>
      <c r="F11" s="6">
        <v>66.699999999999989</v>
      </c>
      <c r="G11" s="6">
        <v>49.999999999998295</v>
      </c>
      <c r="H11" s="6">
        <v>819.5</v>
      </c>
      <c r="I11" s="6">
        <v>816.00000000000909</v>
      </c>
      <c r="J11" s="6">
        <v>340.5</v>
      </c>
      <c r="K11" s="6">
        <v>332.00000000000443</v>
      </c>
      <c r="L11" s="6">
        <v>-1160</v>
      </c>
      <c r="M11" s="6">
        <v>-1159.9999999999909</v>
      </c>
      <c r="N11" s="6">
        <v>-44.1</v>
      </c>
      <c r="O11" s="6">
        <v>-48.999999999999773</v>
      </c>
      <c r="P11" s="6">
        <v>-1206</v>
      </c>
      <c r="Q11" s="6">
        <v>-1224.0000000000055</v>
      </c>
      <c r="R11" s="6">
        <v>-69.900000000000006</v>
      </c>
      <c r="S11" s="6">
        <v>-79.999999999999005</v>
      </c>
      <c r="T11" s="6">
        <v>-97.8</v>
      </c>
      <c r="U11" s="6">
        <v>-100.9999999999998</v>
      </c>
      <c r="V11" s="6">
        <v>-228.6</v>
      </c>
      <c r="W11" s="6">
        <v>-241.9999999999996</v>
      </c>
      <c r="X11" s="6">
        <v>62</v>
      </c>
      <c r="Y11" s="6">
        <v>62.000000000000455</v>
      </c>
      <c r="Z11" s="6">
        <v>-63</v>
      </c>
      <c r="AA11" s="6">
        <v>-70</v>
      </c>
      <c r="AB11" s="6">
        <v>-118.7</v>
      </c>
      <c r="AC11" s="6">
        <v>-124.00000000000077</v>
      </c>
      <c r="AD11" s="6">
        <v>-102.6</v>
      </c>
      <c r="AE11" s="6">
        <v>-113.99999999999977</v>
      </c>
      <c r="AF11" s="6">
        <v>1740.8</v>
      </c>
      <c r="AG11" s="6">
        <v>1745.9999999999934</v>
      </c>
      <c r="AH11" s="6">
        <v>440.9</v>
      </c>
      <c r="AI11" s="6">
        <v>447.99999999998988</v>
      </c>
      <c r="AJ11" s="6">
        <v>185.7</v>
      </c>
      <c r="AK11" s="6">
        <v>191.00000000000804</v>
      </c>
      <c r="AL11" s="6">
        <v>81.8</v>
      </c>
      <c r="AM11" s="6">
        <v>84.999999999999432</v>
      </c>
      <c r="AN11" s="6">
        <v>297.89999999999986</v>
      </c>
      <c r="AO11" s="6">
        <v>205.00000000000409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List1</vt:lpstr>
      <vt:lpstr>Gold</vt:lpstr>
      <vt:lpstr>Coffee</vt:lpstr>
      <vt:lpstr>Platinum</vt:lpstr>
      <vt:lpstr>Oil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Honzík</dc:creator>
  <cp:lastModifiedBy>Honzík</cp:lastModifiedBy>
  <dcterms:created xsi:type="dcterms:W3CDTF">2019-09-11T19:24:29Z</dcterms:created>
  <dcterms:modified xsi:type="dcterms:W3CDTF">2019-11-28T16:43:08Z</dcterms:modified>
</cp:coreProperties>
</file>