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408d1c295aae5b/Documents/_DP/"/>
    </mc:Choice>
  </mc:AlternateContent>
  <xr:revisionPtr revIDLastSave="536" documentId="8_{8D8F9074-57FF-4260-B887-C3E9DEF5D5E5}" xr6:coauthVersionLast="46" xr6:coauthVersionMax="46" xr10:uidLastSave="{7A24378A-1C98-4935-833F-60D839CC7029}"/>
  <bookViews>
    <workbookView xWindow="-120" yWindow="-120" windowWidth="24240" windowHeight="13140" xr2:uid="{15E3CC3C-5BBB-4BE9-8E5F-28CE23CB8781}"/>
  </bookViews>
  <sheets>
    <sheet name="Měření matic" sheetId="1" r:id="rId1"/>
    <sheet name="Rozměry matice" sheetId="4" r:id="rId2"/>
    <sheet name="Stoupání závitu" sheetId="3" r:id="rId3"/>
    <sheet name="Měření potečního bodu zarovnání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" i="1" l="1"/>
  <c r="U19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4" i="1"/>
  <c r="R4" i="1" s="1"/>
  <c r="R3" i="1"/>
  <c r="P3" i="1"/>
  <c r="O3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4" i="1"/>
  <c r="Q3" i="1"/>
  <c r="J3" i="1"/>
  <c r="L3" i="1" s="1"/>
  <c r="M3" i="1" s="1"/>
  <c r="O6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4" i="1"/>
  <c r="B3" i="1"/>
  <c r="M10" i="1"/>
  <c r="O10" i="1" s="1"/>
  <c r="M26" i="1"/>
  <c r="O26" i="1" s="1"/>
  <c r="M42" i="1"/>
  <c r="O42" i="1" s="1"/>
  <c r="K3" i="1"/>
  <c r="J4" i="1"/>
  <c r="K4" i="1"/>
  <c r="L4" i="1" s="1"/>
  <c r="M4" i="1" s="1"/>
  <c r="O4" i="1" s="1"/>
  <c r="J5" i="1"/>
  <c r="L5" i="1" s="1"/>
  <c r="M5" i="1" s="1"/>
  <c r="O5" i="1" s="1"/>
  <c r="K5" i="1"/>
  <c r="J6" i="1"/>
  <c r="K6" i="1"/>
  <c r="L6" i="1" s="1"/>
  <c r="M6" i="1" s="1"/>
  <c r="J7" i="1"/>
  <c r="L7" i="1" s="1"/>
  <c r="M7" i="1" s="1"/>
  <c r="O7" i="1" s="1"/>
  <c r="K7" i="1"/>
  <c r="J8" i="1"/>
  <c r="K8" i="1"/>
  <c r="L8" i="1" s="1"/>
  <c r="M8" i="1" s="1"/>
  <c r="O8" i="1" s="1"/>
  <c r="J9" i="1"/>
  <c r="L9" i="1" s="1"/>
  <c r="M9" i="1" s="1"/>
  <c r="O9" i="1" s="1"/>
  <c r="K9" i="1"/>
  <c r="J10" i="1"/>
  <c r="K10" i="1"/>
  <c r="L10" i="1" s="1"/>
  <c r="J11" i="1"/>
  <c r="L11" i="1" s="1"/>
  <c r="M11" i="1" s="1"/>
  <c r="O11" i="1" s="1"/>
  <c r="K11" i="1"/>
  <c r="J12" i="1"/>
  <c r="K12" i="1"/>
  <c r="L12" i="1" s="1"/>
  <c r="M12" i="1" s="1"/>
  <c r="J13" i="1"/>
  <c r="L13" i="1" s="1"/>
  <c r="M13" i="1" s="1"/>
  <c r="O13" i="1" s="1"/>
  <c r="K13" i="1"/>
  <c r="J14" i="1"/>
  <c r="K14" i="1"/>
  <c r="L14" i="1" s="1"/>
  <c r="M14" i="1" s="1"/>
  <c r="O14" i="1" s="1"/>
  <c r="J15" i="1"/>
  <c r="L15" i="1" s="1"/>
  <c r="M15" i="1" s="1"/>
  <c r="O15" i="1" s="1"/>
  <c r="K15" i="1"/>
  <c r="J16" i="1"/>
  <c r="K16" i="1"/>
  <c r="L16" i="1" s="1"/>
  <c r="M16" i="1" s="1"/>
  <c r="O16" i="1" s="1"/>
  <c r="J17" i="1"/>
  <c r="L17" i="1" s="1"/>
  <c r="M17" i="1" s="1"/>
  <c r="O17" i="1" s="1"/>
  <c r="K17" i="1"/>
  <c r="J18" i="1"/>
  <c r="K18" i="1"/>
  <c r="L18" i="1" s="1"/>
  <c r="M18" i="1" s="1"/>
  <c r="O18" i="1" s="1"/>
  <c r="J19" i="1"/>
  <c r="L19" i="1" s="1"/>
  <c r="M19" i="1" s="1"/>
  <c r="O19" i="1" s="1"/>
  <c r="K19" i="1"/>
  <c r="J20" i="1"/>
  <c r="K20" i="1"/>
  <c r="L20" i="1" s="1"/>
  <c r="M20" i="1" s="1"/>
  <c r="O20" i="1" s="1"/>
  <c r="J21" i="1"/>
  <c r="L21" i="1" s="1"/>
  <c r="M21" i="1" s="1"/>
  <c r="O21" i="1" s="1"/>
  <c r="K21" i="1"/>
  <c r="J22" i="1"/>
  <c r="K22" i="1"/>
  <c r="L22" i="1" s="1"/>
  <c r="M22" i="1" s="1"/>
  <c r="O22" i="1" s="1"/>
  <c r="J23" i="1"/>
  <c r="L23" i="1" s="1"/>
  <c r="M23" i="1" s="1"/>
  <c r="O23" i="1" s="1"/>
  <c r="K23" i="1"/>
  <c r="J24" i="1"/>
  <c r="K24" i="1"/>
  <c r="L24" i="1" s="1"/>
  <c r="M24" i="1" s="1"/>
  <c r="O24" i="1" s="1"/>
  <c r="J25" i="1"/>
  <c r="L25" i="1" s="1"/>
  <c r="M25" i="1" s="1"/>
  <c r="O25" i="1" s="1"/>
  <c r="K25" i="1"/>
  <c r="J26" i="1"/>
  <c r="K26" i="1"/>
  <c r="L26" i="1" s="1"/>
  <c r="J27" i="1"/>
  <c r="L27" i="1" s="1"/>
  <c r="M27" i="1" s="1"/>
  <c r="O27" i="1" s="1"/>
  <c r="K27" i="1"/>
  <c r="J28" i="1"/>
  <c r="K28" i="1"/>
  <c r="L28" i="1" s="1"/>
  <c r="M28" i="1" s="1"/>
  <c r="O28" i="1" s="1"/>
  <c r="J29" i="1"/>
  <c r="L29" i="1" s="1"/>
  <c r="M29" i="1" s="1"/>
  <c r="O29" i="1" s="1"/>
  <c r="K29" i="1"/>
  <c r="J30" i="1"/>
  <c r="K30" i="1"/>
  <c r="L30" i="1" s="1"/>
  <c r="M30" i="1" s="1"/>
  <c r="O30" i="1" s="1"/>
  <c r="J31" i="1"/>
  <c r="L31" i="1" s="1"/>
  <c r="M31" i="1" s="1"/>
  <c r="O31" i="1" s="1"/>
  <c r="K31" i="1"/>
  <c r="J32" i="1"/>
  <c r="K32" i="1"/>
  <c r="L32" i="1" s="1"/>
  <c r="M32" i="1" s="1"/>
  <c r="O32" i="1" s="1"/>
  <c r="J33" i="1"/>
  <c r="L33" i="1" s="1"/>
  <c r="M33" i="1" s="1"/>
  <c r="O33" i="1" s="1"/>
  <c r="K33" i="1"/>
  <c r="J34" i="1"/>
  <c r="K34" i="1"/>
  <c r="L34" i="1" s="1"/>
  <c r="M34" i="1" s="1"/>
  <c r="O34" i="1" s="1"/>
  <c r="J35" i="1"/>
  <c r="L35" i="1" s="1"/>
  <c r="M35" i="1" s="1"/>
  <c r="O35" i="1" s="1"/>
  <c r="K35" i="1"/>
  <c r="J36" i="1"/>
  <c r="K36" i="1"/>
  <c r="L36" i="1" s="1"/>
  <c r="M36" i="1" s="1"/>
  <c r="O36" i="1" s="1"/>
  <c r="J37" i="1"/>
  <c r="L37" i="1" s="1"/>
  <c r="M37" i="1" s="1"/>
  <c r="O37" i="1" s="1"/>
  <c r="K37" i="1"/>
  <c r="J38" i="1"/>
  <c r="K38" i="1"/>
  <c r="L38" i="1" s="1"/>
  <c r="M38" i="1" s="1"/>
  <c r="O38" i="1" s="1"/>
  <c r="J39" i="1"/>
  <c r="L39" i="1" s="1"/>
  <c r="M39" i="1" s="1"/>
  <c r="O39" i="1" s="1"/>
  <c r="K39" i="1"/>
  <c r="J40" i="1"/>
  <c r="K40" i="1"/>
  <c r="L40" i="1" s="1"/>
  <c r="M40" i="1" s="1"/>
  <c r="O40" i="1" s="1"/>
  <c r="J41" i="1"/>
  <c r="L41" i="1" s="1"/>
  <c r="M41" i="1" s="1"/>
  <c r="O41" i="1" s="1"/>
  <c r="K41" i="1"/>
  <c r="J42" i="1"/>
  <c r="K42" i="1"/>
  <c r="L42" i="1" s="1"/>
  <c r="J43" i="1"/>
  <c r="L43" i="1" s="1"/>
  <c r="M43" i="1" s="1"/>
  <c r="O43" i="1" s="1"/>
  <c r="K43" i="1"/>
  <c r="J44" i="1"/>
  <c r="K44" i="1"/>
  <c r="L44" i="1" s="1"/>
  <c r="M44" i="1" s="1"/>
  <c r="O44" i="1" s="1"/>
  <c r="J45" i="1"/>
  <c r="L45" i="1" s="1"/>
  <c r="M45" i="1" s="1"/>
  <c r="O45" i="1" s="1"/>
  <c r="K45" i="1"/>
  <c r="J46" i="1"/>
  <c r="K46" i="1"/>
  <c r="L46" i="1" s="1"/>
  <c r="M46" i="1" s="1"/>
  <c r="O46" i="1" s="1"/>
  <c r="J47" i="1"/>
  <c r="L47" i="1" s="1"/>
  <c r="M47" i="1" s="1"/>
  <c r="O47" i="1" s="1"/>
  <c r="K47" i="1"/>
  <c r="J48" i="1"/>
  <c r="K48" i="1"/>
  <c r="L48" i="1" s="1"/>
  <c r="M48" i="1" s="1"/>
  <c r="O48" i="1" s="1"/>
  <c r="J49" i="1"/>
  <c r="L49" i="1" s="1"/>
  <c r="M49" i="1" s="1"/>
  <c r="O49" i="1" s="1"/>
  <c r="K49" i="1"/>
  <c r="J50" i="1"/>
  <c r="K50" i="1"/>
  <c r="L50" i="1" s="1"/>
  <c r="M50" i="1" s="1"/>
  <c r="O50" i="1" s="1"/>
  <c r="J51" i="1"/>
  <c r="K51" i="1"/>
  <c r="L51" i="1" s="1"/>
  <c r="M51" i="1" s="1"/>
  <c r="O51" i="1" s="1"/>
  <c r="J52" i="1"/>
  <c r="K52" i="1"/>
  <c r="L52" i="1" s="1"/>
  <c r="M52" i="1" s="1"/>
  <c r="O52" i="1" s="1"/>
  <c r="J53" i="1"/>
  <c r="L53" i="1" s="1"/>
  <c r="M53" i="1" s="1"/>
  <c r="O53" i="1" s="1"/>
  <c r="K53" i="1"/>
  <c r="J54" i="1"/>
  <c r="K54" i="1"/>
  <c r="L54" i="1" s="1"/>
  <c r="M54" i="1" s="1"/>
  <c r="O54" i="1" s="1"/>
  <c r="J55" i="1"/>
  <c r="L55" i="1" s="1"/>
  <c r="M55" i="1" s="1"/>
  <c r="O55" i="1" s="1"/>
  <c r="K55" i="1"/>
  <c r="J56" i="1"/>
  <c r="K56" i="1"/>
  <c r="L56" i="1" s="1"/>
  <c r="M56" i="1" s="1"/>
  <c r="O56" i="1" s="1"/>
  <c r="J57" i="1"/>
  <c r="L57" i="1" s="1"/>
  <c r="M57" i="1" s="1"/>
  <c r="O57" i="1" s="1"/>
  <c r="K57" i="1"/>
  <c r="J58" i="1"/>
  <c r="K58" i="1"/>
  <c r="L58" i="1" s="1"/>
  <c r="M58" i="1" s="1"/>
  <c r="O58" i="1" s="1"/>
  <c r="J59" i="1"/>
  <c r="L59" i="1" s="1"/>
  <c r="M59" i="1" s="1"/>
  <c r="O59" i="1" s="1"/>
  <c r="K59" i="1"/>
  <c r="J60" i="1"/>
  <c r="K60" i="1"/>
  <c r="L60" i="1" s="1"/>
  <c r="M60" i="1" s="1"/>
  <c r="O60" i="1" s="1"/>
  <c r="J61" i="1"/>
  <c r="L61" i="1" s="1"/>
  <c r="M61" i="1" s="1"/>
  <c r="O61" i="1" s="1"/>
  <c r="K61" i="1"/>
  <c r="J62" i="1"/>
  <c r="K62" i="1"/>
  <c r="L62" i="1" s="1"/>
  <c r="M62" i="1" s="1"/>
  <c r="O62" i="1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3" i="1"/>
  <c r="B14" i="2"/>
  <c r="F4" i="2" s="1"/>
  <c r="F6" i="2" s="1"/>
  <c r="O12" i="1" l="1"/>
  <c r="I11" i="2"/>
  <c r="U21" i="1" l="1"/>
  <c r="U20" i="1"/>
</calcChain>
</file>

<file path=xl/sharedStrings.xml><?xml version="1.0" encoding="utf-8"?>
<sst xmlns="http://schemas.openxmlformats.org/spreadsheetml/2006/main" count="147" uniqueCount="120">
  <si>
    <t>Matice</t>
  </si>
  <si>
    <t>Snímek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</si>
  <si>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</si>
  <si>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</si>
  <si>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</si>
  <si>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</si>
  <si>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</si>
  <si>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</si>
  <si>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</si>
  <si>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</si>
  <si>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</si>
  <si>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</si>
  <si>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</si>
  <si>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</si>
  <si>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</si>
  <si>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</si>
  <si>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</si>
  <si>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</si>
  <si>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</si>
  <si>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</si>
  <si>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</si>
  <si>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</si>
  <si>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</si>
  <si>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</si>
  <si>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</si>
  <si>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</si>
  <si>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</si>
  <si>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</si>
  <si>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</si>
  <si>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</si>
  <si>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</si>
  <si>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</si>
  <si>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</si>
  <si>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</si>
  <si>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</si>
  <si>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</si>
  <si>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</si>
  <si>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</si>
  <si>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</si>
  <si>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</si>
  <si>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</si>
  <si>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</si>
  <si>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</si>
  <si>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</si>
  <si>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</si>
  <si>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</si>
  <si>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</si>
  <si>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</si>
  <si>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</si>
  <si>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</si>
  <si>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</si>
  <si>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</si>
  <si>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</si>
  <si>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</si>
  <si>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</si>
  <si>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</si>
  <si>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</si>
  <si>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</si>
  <si>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</si>
  <si>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</si>
  <si>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M12</t>
  </si>
  <si>
    <t>M14</t>
  </si>
  <si>
    <t>M16</t>
  </si>
  <si>
    <t>M18</t>
  </si>
  <si>
    <t>M20</t>
  </si>
  <si>
    <t>Měření šíře matice</t>
  </si>
  <si>
    <t>Měření</t>
  </si>
  <si>
    <t>Naměřené vzdálensoti od počátečního bodu</t>
  </si>
  <si>
    <t>Průměr</t>
  </si>
  <si>
    <t>Dopočítání vzdálensoti od středu čočky k počátečnímu  bodu</t>
  </si>
  <si>
    <t>odvěsna b</t>
  </si>
  <si>
    <t>přepona c</t>
  </si>
  <si>
    <t>odvěsna a</t>
  </si>
  <si>
    <t>Reálná vzdálenost mezi počátečním bodem zarovnání a středem čočky je:</t>
  </si>
  <si>
    <t>Pythagorova věta</t>
  </si>
  <si>
    <t>59.</t>
  </si>
  <si>
    <t>60.</t>
  </si>
  <si>
    <t>Sořadnice Y bodu A1</t>
  </si>
  <si>
    <t>Sořadnice Y bodu A2</t>
  </si>
  <si>
    <t>Sořadnice Y bodu B1</t>
  </si>
  <si>
    <t>Sořadnice Y bodu B2</t>
  </si>
  <si>
    <t>d</t>
  </si>
  <si>
    <t>h</t>
  </si>
  <si>
    <t>f</t>
  </si>
  <si>
    <t>*Veštkeré paramety jsou uvádeny v mm</t>
  </si>
  <si>
    <t>x</t>
  </si>
  <si>
    <t>ekvivalentí ohnisková vzdálenost (vzdálenost od obrazu)</t>
  </si>
  <si>
    <t>Převedení na realnou vzdálenost od čočky (vzdálenost předmětu)</t>
  </si>
  <si>
    <t>(výška předmětu)</t>
  </si>
  <si>
    <t>Označení závitu (pr.D,D)</t>
  </si>
  <si>
    <t>Základní stoupání</t>
  </si>
  <si>
    <t>(hrubý závit)</t>
  </si>
  <si>
    <t>Jemné stoupání (jemný závit)</t>
  </si>
  <si>
    <t>M10</t>
  </si>
  <si>
    <t>M22</t>
  </si>
  <si>
    <t>M24</t>
  </si>
  <si>
    <t>M27</t>
  </si>
  <si>
    <t>M30</t>
  </si>
  <si>
    <t>M33</t>
  </si>
  <si>
    <t>M36</t>
  </si>
  <si>
    <t>M39</t>
  </si>
  <si>
    <t>Označení</t>
  </si>
  <si>
    <t>Rozměr S</t>
  </si>
  <si>
    <t>Rozměr E</t>
  </si>
  <si>
    <t>Rozměr M</t>
  </si>
  <si>
    <t>Stoupání závitu</t>
  </si>
  <si>
    <t xml:space="preserve">Měření vzd. od hrany k závitu </t>
  </si>
  <si>
    <t>Průměr bodu øB</t>
  </si>
  <si>
    <t>Průměr bodu øA</t>
  </si>
  <si>
    <t>Rozdíl mezi body  øB a øA</t>
  </si>
  <si>
    <t>Převod z pixelů na mm (výška obrazu)</t>
  </si>
  <si>
    <t>Snížení zoomu 159%</t>
  </si>
  <si>
    <t>Odchylka</t>
  </si>
  <si>
    <t>Min</t>
  </si>
  <si>
    <t>Max</t>
  </si>
  <si>
    <t>--</t>
  </si>
  <si>
    <t xml:space="preserve">ok </t>
  </si>
  <si>
    <t>ne</t>
  </si>
  <si>
    <t>ano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</si>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</sst>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" fontId="0" fillId="0" borderId="0" xfId="0" applyNumberFormat="1"/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2" fontId="2" fillId="0" borderId="6" xfId="0" applyNumberFormat="1" applyFont="1" applyBorder="1" applyAlignment="1">
      <alignment horizontal="justify" vertical="center" wrapText="1"/>
    </xf>
    <xf numFmtId="0" fontId="0" fillId="0" borderId="11" xfId="0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0" xfId="0" applyBorder="1"/>
    <xf numFmtId="2" fontId="0" fillId="0" borderId="0" xfId="0" applyNumberFormat="1" applyBorder="1"/>
    <xf numFmtId="0" fontId="0" fillId="0" borderId="14" xfId="0" applyBorder="1"/>
    <xf numFmtId="0" fontId="0" fillId="0" borderId="15" xfId="0" applyBorder="1"/>
    <xf numFmtId="2" fontId="0" fillId="0" borderId="15" xfId="0" applyNumberFormat="1" applyBorder="1"/>
    <xf numFmtId="2" fontId="3" fillId="0" borderId="12" xfId="1" applyNumberFormat="1" applyBorder="1"/>
    <xf numFmtId="2" fontId="3" fillId="0" borderId="0" xfId="1" applyNumberFormat="1" applyBorder="1"/>
    <xf numFmtId="2" fontId="3" fillId="0" borderId="15" xfId="1" applyNumberFormat="1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20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2" fontId="0" fillId="0" borderId="11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23" xfId="0" applyBorder="1"/>
    <xf numFmtId="2" fontId="0" fillId="0" borderId="19" xfId="0" applyNumberFormat="1" applyBorder="1"/>
    <xf numFmtId="2" fontId="3" fillId="0" borderId="20" xfId="1" quotePrefix="1" applyNumberFormat="1" applyFont="1" applyBorder="1" applyAlignment="1">
      <alignment horizontal="right" vertical="center" wrapText="1"/>
    </xf>
    <xf numFmtId="2" fontId="3" fillId="0" borderId="20" xfId="1" applyNumberFormat="1" applyFont="1" applyBorder="1" applyAlignment="1">
      <alignment horizontal="right" vertical="center" wrapText="1"/>
    </xf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wrapText="1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19" xfId="0" applyNumberFormat="1" applyBorder="1" applyAlignment="1">
      <alignment horizontal="right" indent="2"/>
    </xf>
  </cellXfs>
  <cellStyles count="2">
    <cellStyle name="Normální" xfId="0" builtinId="0"/>
    <cellStyle name="Normální 2" xfId="1" xr:uid="{92AF1514-7DF0-4A2C-86E5-905BA9979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114300</xdr:colOff>
      <xdr:row>2</xdr:row>
      <xdr:rowOff>9525</xdr:rowOff>
    </xdr:from>
    <xdr:to>
      <xdr:col>22</xdr:col>
      <xdr:colOff>266325</xdr:colOff>
      <xdr:row>12</xdr:row>
      <xdr:rowOff>9287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4086FF1-11AA-46BE-B678-21C164EC9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1375" y="771525"/>
          <a:ext cx="3000000" cy="19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3</xdr:row>
      <xdr:rowOff>47625</xdr:rowOff>
    </xdr:from>
    <xdr:to>
      <xdr:col>9</xdr:col>
      <xdr:colOff>142707</xdr:colOff>
      <xdr:row>7</xdr:row>
      <xdr:rowOff>123720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E4D3837-5D61-4783-B041-28C3220F2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2050" y="990600"/>
          <a:ext cx="13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6CFFC-8790-4A66-B484-974EAE4392DE}">
  <dimension ref="A1:U62"/>
  <sheetViews>
    <sheetView tabSelected="1" topLeftCell="G1" workbookViewId="0">
      <selection activeCell="W24" sqref="W24"/>
    </sheetView>
  </sheetViews>
  <sheetFormatPr defaultRowHeight="15" x14ac:dyDescent="0.25"/>
  <cols>
    <col min="2" max="2" width="18.5703125" bestFit="1" customWidth="1"/>
    <col min="3" max="3" width="14.5703125" customWidth="1"/>
    <col min="4" max="4" width="19.28515625" customWidth="1"/>
    <col min="6" max="9" width="12.42578125" customWidth="1"/>
    <col min="10" max="11" width="11.5703125" customWidth="1"/>
    <col min="12" max="12" width="13.42578125" customWidth="1"/>
    <col min="13" max="13" width="11.7109375" customWidth="1"/>
    <col min="14" max="14" width="14.140625" customWidth="1"/>
    <col min="15" max="15" width="18.85546875" customWidth="1"/>
    <col min="16" max="16" width="9.5703125" customWidth="1"/>
    <col min="18" max="18" width="9.5703125" bestFit="1" customWidth="1"/>
    <col min="21" max="21" width="15.28515625" bestFit="1" customWidth="1"/>
  </cols>
  <sheetData>
    <row r="1" spans="1:19" x14ac:dyDescent="0.25">
      <c r="A1" t="s">
        <v>101</v>
      </c>
      <c r="D1" t="s">
        <v>81</v>
      </c>
      <c r="M1" t="s">
        <v>85</v>
      </c>
      <c r="N1" t="s">
        <v>83</v>
      </c>
      <c r="O1" t="s">
        <v>82</v>
      </c>
    </row>
    <row r="2" spans="1:19" ht="45" customHeight="1" thickBot="1" x14ac:dyDescent="0.3">
      <c r="A2" s="1" t="s">
        <v>1</v>
      </c>
      <c r="B2" s="1" t="s">
        <v>0</v>
      </c>
      <c r="C2" s="1" t="s">
        <v>106</v>
      </c>
      <c r="D2" s="1" t="s">
        <v>87</v>
      </c>
      <c r="E2" s="1" t="s">
        <v>65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108</v>
      </c>
      <c r="K2" s="1" t="s">
        <v>107</v>
      </c>
      <c r="L2" s="1" t="s">
        <v>109</v>
      </c>
      <c r="M2" s="1" t="s">
        <v>110</v>
      </c>
      <c r="N2" s="1" t="s">
        <v>86</v>
      </c>
      <c r="O2" s="1" t="s">
        <v>88</v>
      </c>
      <c r="P2" s="1" t="s">
        <v>111</v>
      </c>
      <c r="Q2" s="1" t="s">
        <v>105</v>
      </c>
      <c r="R2" s="1" t="s">
        <v>112</v>
      </c>
    </row>
    <row r="3" spans="1:19" x14ac:dyDescent="0.25">
      <c r="A3" s="11" t="s">
        <v>2</v>
      </c>
      <c r="B3" s="12" t="str">
        <f>VLOOKUP(E3,'Rozměry matice'!$A$2:$B$14,2,1)</f>
        <v>M12</v>
      </c>
      <c r="C3" s="13">
        <v>142</v>
      </c>
      <c r="D3" s="13">
        <f>SQRT(C3*C3+'Měření potečního bodu zarovnání'!$F$5*'Měření potečního bodu zarovnání'!$F$5)</f>
        <v>145.13442045221387</v>
      </c>
      <c r="E3" s="13">
        <v>19</v>
      </c>
      <c r="F3" s="20">
        <v>593</v>
      </c>
      <c r="G3" s="20">
        <v>602</v>
      </c>
      <c r="H3" s="20">
        <v>636.19000000000005</v>
      </c>
      <c r="I3" s="20">
        <v>649</v>
      </c>
      <c r="J3" s="13">
        <f>AVERAGE(F3:G3)</f>
        <v>597.5</v>
      </c>
      <c r="K3" s="13">
        <f t="shared" ref="K3:K4" si="0">AVERAGE(H3:I3)</f>
        <v>642.59500000000003</v>
      </c>
      <c r="L3" s="13">
        <f>K3-J3</f>
        <v>45.095000000000027</v>
      </c>
      <c r="M3" s="13">
        <f>L3*0.2645833</f>
        <v>11.931383913500008</v>
      </c>
      <c r="N3" s="13">
        <v>70</v>
      </c>
      <c r="O3" s="26">
        <f>M3/N3*D3</f>
        <v>24.737921278267017</v>
      </c>
      <c r="P3" s="29">
        <f>O3/159*10</f>
        <v>1.5558441055513847</v>
      </c>
      <c r="Q3" s="29">
        <f>VLOOKUP(B3,'Stoupání závitu'!$A$3:$B$15,2,1)</f>
        <v>1.75</v>
      </c>
      <c r="R3" s="23">
        <f>ABS(P3-Q3)</f>
        <v>0.19415589444861525</v>
      </c>
    </row>
    <row r="4" spans="1:19" x14ac:dyDescent="0.25">
      <c r="A4" s="14" t="s">
        <v>3</v>
      </c>
      <c r="B4" s="15" t="str">
        <f>VLOOKUP(E4,'Rozměry matice'!$A$2:$B$14,2,1)</f>
        <v>M12</v>
      </c>
      <c r="C4" s="16">
        <v>142</v>
      </c>
      <c r="D4" s="16">
        <f>SQRT(C4*C4+'Měření potečního bodu zarovnání'!$F$5*'Měření potečního bodu zarovnání'!$F$5)</f>
        <v>145.13442045221387</v>
      </c>
      <c r="E4" s="16">
        <v>19</v>
      </c>
      <c r="F4" s="21">
        <v>588</v>
      </c>
      <c r="G4" s="21">
        <v>600</v>
      </c>
      <c r="H4" s="21">
        <v>631</v>
      </c>
      <c r="I4" s="21">
        <v>642.32000000000005</v>
      </c>
      <c r="J4" s="16">
        <f t="shared" ref="J4" si="1">AVERAGE(F4:G4)</f>
        <v>594</v>
      </c>
      <c r="K4" s="16">
        <f t="shared" si="0"/>
        <v>636.66000000000008</v>
      </c>
      <c r="L4" s="16">
        <f t="shared" ref="L4:L62" si="2">K4-J4</f>
        <v>42.660000000000082</v>
      </c>
      <c r="M4" s="16">
        <f t="shared" ref="M4:M62" si="3">L4*0.2645833</f>
        <v>11.287123578000022</v>
      </c>
      <c r="N4" s="16">
        <v>70</v>
      </c>
      <c r="O4" s="27">
        <f t="shared" ref="O4:O62" si="4">M4/N4*D4</f>
        <v>23.402144843793597</v>
      </c>
      <c r="P4" s="30">
        <f>O4/159*10</f>
        <v>1.4718330090436225</v>
      </c>
      <c r="Q4" s="30">
        <f>VLOOKUP(B4,'Stoupání závitu'!$A$3:$B$15,2,1)</f>
        <v>1.75</v>
      </c>
      <c r="R4" s="24">
        <f>ABS(P4-Q4)</f>
        <v>0.27816699095637754</v>
      </c>
    </row>
    <row r="5" spans="1:19" x14ac:dyDescent="0.25">
      <c r="A5" s="14" t="s">
        <v>4</v>
      </c>
      <c r="B5" s="15" t="str">
        <f>VLOOKUP(E5,'Rozměry matice'!$A$2:$B$14,2,1)</f>
        <v>M12</v>
      </c>
      <c r="C5" s="16">
        <v>142</v>
      </c>
      <c r="D5" s="16">
        <f>SQRT(C5*C5+'Měření potečního bodu zarovnání'!$F$5*'Měření potečního bodu zarovnání'!$F$5)</f>
        <v>145.13442045221387</v>
      </c>
      <c r="E5" s="16">
        <v>19</v>
      </c>
      <c r="F5" s="21">
        <v>588</v>
      </c>
      <c r="G5" s="21">
        <v>599</v>
      </c>
      <c r="H5" s="21">
        <v>627</v>
      </c>
      <c r="I5" s="21">
        <v>638</v>
      </c>
      <c r="J5" s="16">
        <f t="shared" ref="J5:J62" si="5">AVERAGE(F5:G5)</f>
        <v>593.5</v>
      </c>
      <c r="K5" s="16">
        <f t="shared" ref="K5:K62" si="6">AVERAGE(H5:I5)</f>
        <v>632.5</v>
      </c>
      <c r="L5" s="16">
        <f t="shared" si="2"/>
        <v>39</v>
      </c>
      <c r="M5" s="16">
        <f t="shared" si="3"/>
        <v>10.3187487</v>
      </c>
      <c r="N5" s="16">
        <v>70</v>
      </c>
      <c r="O5" s="27">
        <f t="shared" si="4"/>
        <v>21.394365890950507</v>
      </c>
      <c r="P5" s="30">
        <f t="shared" ref="P5:P62" si="7">O5/159*10</f>
        <v>1.3455576032044345</v>
      </c>
      <c r="Q5" s="30">
        <f>VLOOKUP(B5,'Stoupání závitu'!$A$3:$B$15,2,1)</f>
        <v>1.75</v>
      </c>
      <c r="R5" s="24">
        <f t="shared" ref="R5:R62" si="8">ABS(P5-Q5)</f>
        <v>0.40444239679556548</v>
      </c>
    </row>
    <row r="6" spans="1:19" x14ac:dyDescent="0.25">
      <c r="A6" s="14" t="s">
        <v>5</v>
      </c>
      <c r="B6" s="15" t="str">
        <f>VLOOKUP(E6,'Rozměry matice'!$A$2:$B$14,2,1)</f>
        <v>M12</v>
      </c>
      <c r="C6" s="16">
        <v>142</v>
      </c>
      <c r="D6" s="16">
        <f>SQRT(C6*C6+'Měření potečního bodu zarovnání'!$F$5*'Měření potečního bodu zarovnání'!$F$5)</f>
        <v>145.13442045221387</v>
      </c>
      <c r="E6" s="16">
        <v>19</v>
      </c>
      <c r="F6" s="21">
        <v>608</v>
      </c>
      <c r="G6" s="21">
        <v>621</v>
      </c>
      <c r="H6" s="21">
        <v>644</v>
      </c>
      <c r="I6" s="21">
        <v>659</v>
      </c>
      <c r="J6" s="16">
        <f t="shared" si="5"/>
        <v>614.5</v>
      </c>
      <c r="K6" s="16">
        <f t="shared" si="6"/>
        <v>651.5</v>
      </c>
      <c r="L6" s="16">
        <f t="shared" si="2"/>
        <v>37</v>
      </c>
      <c r="M6" s="16">
        <f t="shared" si="3"/>
        <v>9.7895821000000005</v>
      </c>
      <c r="N6" s="16">
        <v>70</v>
      </c>
      <c r="O6" s="27">
        <f t="shared" si="4"/>
        <v>20.297218922183813</v>
      </c>
      <c r="P6" s="30">
        <f t="shared" si="7"/>
        <v>1.2765546491939506</v>
      </c>
      <c r="Q6" s="30">
        <f>VLOOKUP(B6,'Stoupání závitu'!$A$3:$B$15,2,1)</f>
        <v>1.75</v>
      </c>
      <c r="R6" s="24">
        <f t="shared" si="8"/>
        <v>0.47344535080604944</v>
      </c>
    </row>
    <row r="7" spans="1:19" x14ac:dyDescent="0.25">
      <c r="A7" s="14" t="s">
        <v>6</v>
      </c>
      <c r="B7" s="15" t="str">
        <f>VLOOKUP(E7,'Rozměry matice'!$A$2:$B$14,2,1)</f>
        <v>M12</v>
      </c>
      <c r="C7" s="16">
        <v>142</v>
      </c>
      <c r="D7" s="16">
        <f>SQRT(C7*C7+'Měření potečního bodu zarovnání'!$F$5*'Měření potečního bodu zarovnání'!$F$5)</f>
        <v>145.13442045221387</v>
      </c>
      <c r="E7" s="16">
        <v>19</v>
      </c>
      <c r="F7" s="21">
        <v>611</v>
      </c>
      <c r="G7" s="21">
        <v>626</v>
      </c>
      <c r="H7" s="21">
        <v>650</v>
      </c>
      <c r="I7" s="21">
        <v>666</v>
      </c>
      <c r="J7" s="16">
        <f t="shared" si="5"/>
        <v>618.5</v>
      </c>
      <c r="K7" s="16">
        <f t="shared" si="6"/>
        <v>658</v>
      </c>
      <c r="L7" s="16">
        <f t="shared" si="2"/>
        <v>39.5</v>
      </c>
      <c r="M7" s="16">
        <f t="shared" si="3"/>
        <v>10.451040350000001</v>
      </c>
      <c r="N7" s="16">
        <v>70</v>
      </c>
      <c r="O7" s="27">
        <f t="shared" si="4"/>
        <v>21.66865263314218</v>
      </c>
      <c r="P7" s="30">
        <f t="shared" si="7"/>
        <v>1.3628083417070553</v>
      </c>
      <c r="Q7" s="30">
        <f>VLOOKUP(B7,'Stoupání závitu'!$A$3:$B$15,2,1)</f>
        <v>1.75</v>
      </c>
      <c r="R7" s="24">
        <f t="shared" si="8"/>
        <v>0.38719165829294466</v>
      </c>
    </row>
    <row r="8" spans="1:19" x14ac:dyDescent="0.25">
      <c r="A8" s="14" t="s">
        <v>7</v>
      </c>
      <c r="B8" s="15" t="str">
        <f>VLOOKUP(E8,'Rozměry matice'!$A$2:$B$14,2,1)</f>
        <v>M12</v>
      </c>
      <c r="C8" s="16">
        <v>142</v>
      </c>
      <c r="D8" s="16">
        <f>SQRT(C8*C8+'Měření potečního bodu zarovnání'!$F$5*'Měření potečního bodu zarovnání'!$F$5)</f>
        <v>145.13442045221387</v>
      </c>
      <c r="E8" s="16">
        <v>19</v>
      </c>
      <c r="F8" s="21">
        <v>614.66</v>
      </c>
      <c r="G8" s="21">
        <v>628</v>
      </c>
      <c r="H8" s="21">
        <v>651.09</v>
      </c>
      <c r="I8" s="21">
        <v>663</v>
      </c>
      <c r="J8" s="16">
        <f t="shared" si="5"/>
        <v>621.32999999999993</v>
      </c>
      <c r="K8" s="16">
        <f t="shared" si="6"/>
        <v>657.04500000000007</v>
      </c>
      <c r="L8" s="16">
        <f t="shared" si="2"/>
        <v>35.715000000000146</v>
      </c>
      <c r="M8" s="16">
        <f t="shared" si="3"/>
        <v>9.4495925595000401</v>
      </c>
      <c r="N8" s="16">
        <v>70</v>
      </c>
      <c r="O8" s="27">
        <f t="shared" si="4"/>
        <v>19.592301994751292</v>
      </c>
      <c r="P8" s="30">
        <f t="shared" si="7"/>
        <v>1.2322202512422196</v>
      </c>
      <c r="Q8" s="30">
        <f>VLOOKUP(B8,'Stoupání závitu'!$A$3:$B$15,2,1)</f>
        <v>1.75</v>
      </c>
      <c r="R8" s="24">
        <f t="shared" si="8"/>
        <v>0.51777974875778043</v>
      </c>
    </row>
    <row r="9" spans="1:19" x14ac:dyDescent="0.25">
      <c r="A9" s="14" t="s">
        <v>8</v>
      </c>
      <c r="B9" s="15" t="str">
        <f>VLOOKUP(E9,'Rozměry matice'!$A$2:$B$14,2,1)</f>
        <v>M12</v>
      </c>
      <c r="C9" s="16">
        <v>142</v>
      </c>
      <c r="D9" s="16">
        <f>SQRT(C9*C9+'Měření potečního bodu zarovnání'!$F$5*'Měření potečního bodu zarovnání'!$F$5)</f>
        <v>145.13442045221387</v>
      </c>
      <c r="E9" s="16">
        <v>19</v>
      </c>
      <c r="F9" s="21">
        <v>623</v>
      </c>
      <c r="G9" s="21">
        <v>641</v>
      </c>
      <c r="H9" s="21">
        <v>656.96</v>
      </c>
      <c r="I9" s="21">
        <v>673</v>
      </c>
      <c r="J9" s="16">
        <f t="shared" si="5"/>
        <v>632</v>
      </c>
      <c r="K9" s="16">
        <f t="shared" si="6"/>
        <v>664.98</v>
      </c>
      <c r="L9" s="16">
        <f t="shared" si="2"/>
        <v>32.980000000000018</v>
      </c>
      <c r="M9" s="16">
        <f t="shared" si="3"/>
        <v>8.7259572340000062</v>
      </c>
      <c r="N9" s="16">
        <v>70</v>
      </c>
      <c r="O9" s="27">
        <f t="shared" si="4"/>
        <v>18.091953514962771</v>
      </c>
      <c r="P9" s="30">
        <f t="shared" si="7"/>
        <v>1.1378587116328787</v>
      </c>
      <c r="Q9" s="30">
        <f>VLOOKUP(B9,'Stoupání závitu'!$A$3:$B$15,2,1)</f>
        <v>1.75</v>
      </c>
      <c r="R9" s="24">
        <f t="shared" si="8"/>
        <v>0.61214128836712134</v>
      </c>
    </row>
    <row r="10" spans="1:19" x14ac:dyDescent="0.25">
      <c r="A10" s="14" t="s">
        <v>9</v>
      </c>
      <c r="B10" s="15" t="str">
        <f>VLOOKUP(E10,'Rozměry matice'!$A$2:$B$14,2,1)</f>
        <v>M12</v>
      </c>
      <c r="C10" s="16">
        <v>142</v>
      </c>
      <c r="D10" s="16">
        <f>SQRT(C10*C10+'Měření potečního bodu zarovnání'!$F$5*'Měření potečního bodu zarovnání'!$F$5)</f>
        <v>145.13442045221387</v>
      </c>
      <c r="E10" s="16">
        <v>19</v>
      </c>
      <c r="F10" s="21">
        <v>633</v>
      </c>
      <c r="G10" s="21">
        <v>646</v>
      </c>
      <c r="H10" s="21">
        <v>666</v>
      </c>
      <c r="I10" s="21">
        <v>678</v>
      </c>
      <c r="J10" s="16">
        <f t="shared" si="5"/>
        <v>639.5</v>
      </c>
      <c r="K10" s="16">
        <f t="shared" si="6"/>
        <v>672</v>
      </c>
      <c r="L10" s="16">
        <f t="shared" si="2"/>
        <v>32.5</v>
      </c>
      <c r="M10" s="16">
        <f t="shared" si="3"/>
        <v>8.5989572500000016</v>
      </c>
      <c r="N10" s="16">
        <v>70</v>
      </c>
      <c r="O10" s="27">
        <f t="shared" si="4"/>
        <v>17.828638242458755</v>
      </c>
      <c r="P10" s="30">
        <f t="shared" si="7"/>
        <v>1.1212980026703621</v>
      </c>
      <c r="Q10" s="30">
        <f>VLOOKUP(B10,'Stoupání závitu'!$A$3:$B$15,2,1)</f>
        <v>1.75</v>
      </c>
      <c r="R10" s="24">
        <f t="shared" si="8"/>
        <v>0.62870199732963794</v>
      </c>
    </row>
    <row r="11" spans="1:19" x14ac:dyDescent="0.25">
      <c r="A11" s="14" t="s">
        <v>10</v>
      </c>
      <c r="B11" s="15" t="str">
        <f>VLOOKUP(E11,'Rozměry matice'!$A$2:$B$14,2,1)</f>
        <v>M12</v>
      </c>
      <c r="C11" s="16">
        <v>142</v>
      </c>
      <c r="D11" s="16">
        <f>SQRT(C11*C11+'Měření potečního bodu zarovnání'!$F$5*'Měření potečního bodu zarovnání'!$F$5)</f>
        <v>145.13442045221387</v>
      </c>
      <c r="E11" s="16">
        <v>19</v>
      </c>
      <c r="F11" s="21">
        <v>638</v>
      </c>
      <c r="G11" s="21">
        <v>651</v>
      </c>
      <c r="H11" s="21">
        <v>672</v>
      </c>
      <c r="I11" s="21">
        <v>686.62</v>
      </c>
      <c r="J11" s="16">
        <f t="shared" si="5"/>
        <v>644.5</v>
      </c>
      <c r="K11" s="16">
        <f t="shared" si="6"/>
        <v>679.31</v>
      </c>
      <c r="L11" s="16">
        <f t="shared" si="2"/>
        <v>34.809999999999945</v>
      </c>
      <c r="M11" s="16">
        <f t="shared" si="3"/>
        <v>9.2101446729999861</v>
      </c>
      <c r="N11" s="16">
        <v>70</v>
      </c>
      <c r="O11" s="27">
        <f t="shared" si="4"/>
        <v>19.095842991384256</v>
      </c>
      <c r="P11" s="30">
        <f t="shared" si="7"/>
        <v>1.200996414552469</v>
      </c>
      <c r="Q11" s="30">
        <f>VLOOKUP(B11,'Stoupání závitu'!$A$3:$B$15,2,1)</f>
        <v>1.75</v>
      </c>
      <c r="R11" s="24">
        <f t="shared" si="8"/>
        <v>0.54900358544753103</v>
      </c>
    </row>
    <row r="12" spans="1:19" x14ac:dyDescent="0.25">
      <c r="A12" s="14" t="s">
        <v>11</v>
      </c>
      <c r="B12" s="15" t="str">
        <f>VLOOKUP(E12,'Rozměry matice'!$A$2:$B$14,2,1)</f>
        <v>M12</v>
      </c>
      <c r="C12" s="16">
        <v>142</v>
      </c>
      <c r="D12" s="16">
        <f>SQRT(C12*C12+'Měření potečního bodu zarovnání'!$F$5*'Měření potečního bodu zarovnání'!$F$5)</f>
        <v>145.13442045221387</v>
      </c>
      <c r="E12" s="16">
        <v>19</v>
      </c>
      <c r="F12" s="21">
        <v>616.23</v>
      </c>
      <c r="G12" s="21">
        <v>626</v>
      </c>
      <c r="H12" s="21">
        <v>647</v>
      </c>
      <c r="I12" s="21">
        <v>660</v>
      </c>
      <c r="J12" s="16">
        <f t="shared" si="5"/>
        <v>621.11500000000001</v>
      </c>
      <c r="K12" s="16">
        <f t="shared" si="6"/>
        <v>653.5</v>
      </c>
      <c r="L12" s="16">
        <f t="shared" si="2"/>
        <v>32.384999999999991</v>
      </c>
      <c r="M12" s="16">
        <f t="shared" si="3"/>
        <v>8.568530170499999</v>
      </c>
      <c r="N12" s="16">
        <v>70</v>
      </c>
      <c r="O12" s="27">
        <f t="shared" si="4"/>
        <v>17.765552291754666</v>
      </c>
      <c r="P12" s="30">
        <f t="shared" si="7"/>
        <v>1.117330332814759</v>
      </c>
      <c r="Q12" s="30">
        <f>VLOOKUP(B12,'Stoupání závitu'!$A$3:$B$15,2,1)</f>
        <v>1.75</v>
      </c>
      <c r="R12" s="24">
        <f t="shared" si="8"/>
        <v>0.63266966718524098</v>
      </c>
    </row>
    <row r="13" spans="1:19" x14ac:dyDescent="0.25">
      <c r="A13" s="14" t="s">
        <v>12</v>
      </c>
      <c r="B13" s="15" t="str">
        <f>VLOOKUP(E13,'Rozměry matice'!$A$2:$B$14,2,1)</f>
        <v>M12</v>
      </c>
      <c r="C13" s="16">
        <v>142</v>
      </c>
      <c r="D13" s="16">
        <f>SQRT(C13*C13+'Měření potečního bodu zarovnání'!$F$5*'Měření potečního bodu zarovnání'!$F$5)</f>
        <v>145.13442045221387</v>
      </c>
      <c r="E13" s="16">
        <v>19</v>
      </c>
      <c r="F13" s="21">
        <v>615</v>
      </c>
      <c r="G13" s="21">
        <v>632</v>
      </c>
      <c r="H13" s="21">
        <v>647</v>
      </c>
      <c r="I13" s="21">
        <v>664</v>
      </c>
      <c r="J13" s="16">
        <f t="shared" si="5"/>
        <v>623.5</v>
      </c>
      <c r="K13" s="16">
        <f t="shared" si="6"/>
        <v>655.5</v>
      </c>
      <c r="L13" s="16">
        <f t="shared" si="2"/>
        <v>32</v>
      </c>
      <c r="M13" s="16">
        <f t="shared" si="3"/>
        <v>8.4666656000000007</v>
      </c>
      <c r="N13" s="16">
        <v>70</v>
      </c>
      <c r="O13" s="27">
        <f t="shared" si="4"/>
        <v>17.554351500267082</v>
      </c>
      <c r="P13" s="30">
        <f t="shared" si="7"/>
        <v>1.104047264167741</v>
      </c>
      <c r="Q13" s="30">
        <f>VLOOKUP(B13,'Stoupání závitu'!$A$3:$B$15,2,1)</f>
        <v>1.75</v>
      </c>
      <c r="R13" s="24">
        <f t="shared" si="8"/>
        <v>0.64595273583225898</v>
      </c>
    </row>
    <row r="14" spans="1:19" x14ac:dyDescent="0.25">
      <c r="A14" s="14" t="s">
        <v>13</v>
      </c>
      <c r="B14" s="15" t="str">
        <f>VLOOKUP(E14,'Rozměry matice'!$A$2:$B$14,2,1)</f>
        <v>M12</v>
      </c>
      <c r="C14" s="16">
        <v>142</v>
      </c>
      <c r="D14" s="16">
        <f>SQRT(C14*C14+'Měření potečního bodu zarovnání'!$F$5*'Měření potečního bodu zarovnání'!$F$5)</f>
        <v>145.13442045221387</v>
      </c>
      <c r="E14" s="16">
        <v>19</v>
      </c>
      <c r="F14" s="21">
        <v>665.64</v>
      </c>
      <c r="G14" s="21">
        <v>683</v>
      </c>
      <c r="H14" s="21">
        <v>698</v>
      </c>
      <c r="I14" s="21">
        <v>715.34</v>
      </c>
      <c r="J14" s="16">
        <f t="shared" si="5"/>
        <v>674.31999999999994</v>
      </c>
      <c r="K14" s="16">
        <f t="shared" si="6"/>
        <v>706.67000000000007</v>
      </c>
      <c r="L14" s="16">
        <f t="shared" si="2"/>
        <v>32.350000000000136</v>
      </c>
      <c r="M14" s="16">
        <f t="shared" si="3"/>
        <v>8.5592697550000363</v>
      </c>
      <c r="N14" s="16">
        <v>70</v>
      </c>
      <c r="O14" s="27">
        <f t="shared" si="4"/>
        <v>17.746352219801327</v>
      </c>
      <c r="P14" s="30">
        <f t="shared" si="7"/>
        <v>1.1161227811195804</v>
      </c>
      <c r="Q14" s="30">
        <f>VLOOKUP(B14,'Stoupání závitu'!$A$3:$B$15,2,1)</f>
        <v>1.75</v>
      </c>
      <c r="R14" s="24">
        <f t="shared" si="8"/>
        <v>0.63387721888041959</v>
      </c>
      <c r="S14" t="s">
        <v>84</v>
      </c>
    </row>
    <row r="15" spans="1:19" x14ac:dyDescent="0.25">
      <c r="A15" s="14" t="s">
        <v>14</v>
      </c>
      <c r="B15" s="15" t="str">
        <f>VLOOKUP(E15,'Rozměry matice'!$A$2:$B$14,2,1)</f>
        <v>M14</v>
      </c>
      <c r="C15" s="16">
        <v>142</v>
      </c>
      <c r="D15" s="16">
        <f>SQRT(C15*C15+'Měření potečního bodu zarovnání'!$F$5*'Měření potečního bodu zarovnání'!$F$5)</f>
        <v>145.13442045221387</v>
      </c>
      <c r="E15" s="16">
        <v>22</v>
      </c>
      <c r="F15" s="21">
        <v>517</v>
      </c>
      <c r="G15" s="21">
        <v>531</v>
      </c>
      <c r="H15" s="21">
        <v>557.29999999999995</v>
      </c>
      <c r="I15" s="21">
        <v>574</v>
      </c>
      <c r="J15" s="16">
        <f t="shared" si="5"/>
        <v>524</v>
      </c>
      <c r="K15" s="16">
        <f t="shared" si="6"/>
        <v>565.65</v>
      </c>
      <c r="L15" s="16">
        <f t="shared" si="2"/>
        <v>41.649999999999977</v>
      </c>
      <c r="M15" s="16">
        <f t="shared" si="3"/>
        <v>11.019894444999995</v>
      </c>
      <c r="N15" s="16">
        <v>70</v>
      </c>
      <c r="O15" s="27">
        <f t="shared" si="4"/>
        <v>22.848085624566362</v>
      </c>
      <c r="P15" s="30">
        <f t="shared" si="7"/>
        <v>1.4369865172683247</v>
      </c>
      <c r="Q15" s="30">
        <f>VLOOKUP(B15,'Stoupání závitu'!$A$3:$B$15,2,1)</f>
        <v>2</v>
      </c>
      <c r="R15" s="24">
        <f t="shared" si="8"/>
        <v>0.56301348273167529</v>
      </c>
    </row>
    <row r="16" spans="1:19" ht="15.75" thickBot="1" x14ac:dyDescent="0.3">
      <c r="A16" s="14" t="s">
        <v>15</v>
      </c>
      <c r="B16" s="15" t="str">
        <f>VLOOKUP(E16,'Rozměry matice'!$A$2:$B$14,2,1)</f>
        <v>M14</v>
      </c>
      <c r="C16" s="16">
        <v>142</v>
      </c>
      <c r="D16" s="16">
        <f>SQRT(C16*C16+'Měření potečního bodu zarovnání'!$F$5*'Měření potečního bodu zarovnání'!$F$5)</f>
        <v>145.13442045221387</v>
      </c>
      <c r="E16" s="16">
        <v>22</v>
      </c>
      <c r="F16" s="21">
        <v>524.11</v>
      </c>
      <c r="G16" s="21">
        <v>540.19000000000005</v>
      </c>
      <c r="H16" s="21">
        <v>566.49</v>
      </c>
      <c r="I16" s="21">
        <v>583</v>
      </c>
      <c r="J16" s="16">
        <f t="shared" si="5"/>
        <v>532.15000000000009</v>
      </c>
      <c r="K16" s="16">
        <f t="shared" si="6"/>
        <v>574.745</v>
      </c>
      <c r="L16" s="16">
        <f t="shared" si="2"/>
        <v>42.594999999999914</v>
      </c>
      <c r="M16" s="16">
        <f t="shared" si="3"/>
        <v>11.269925663499977</v>
      </c>
      <c r="N16" s="16">
        <v>70</v>
      </c>
      <c r="O16" s="27">
        <f t="shared" si="4"/>
        <v>23.366487567308589</v>
      </c>
      <c r="P16" s="30">
        <f t="shared" si="7"/>
        <v>1.4695904130382762</v>
      </c>
      <c r="Q16" s="30">
        <f>VLOOKUP(B16,'Stoupání závitu'!$A$3:$B$15,2,1)</f>
        <v>2</v>
      </c>
      <c r="R16" s="24">
        <f t="shared" si="8"/>
        <v>0.5304095869617238</v>
      </c>
    </row>
    <row r="17" spans="1:21" ht="15.75" thickBot="1" x14ac:dyDescent="0.3">
      <c r="A17" s="14" t="s">
        <v>16</v>
      </c>
      <c r="B17" s="15" t="str">
        <f>VLOOKUP(E17,'Rozměry matice'!$A$2:$B$14,2,1)</f>
        <v>M14</v>
      </c>
      <c r="C17" s="16">
        <v>142</v>
      </c>
      <c r="D17" s="16">
        <f>SQRT(C17*C17+'Měření potečního bodu zarovnání'!$F$5*'Měření potečního bodu zarovnání'!$F$5)</f>
        <v>145.13442045221387</v>
      </c>
      <c r="E17" s="16">
        <v>22</v>
      </c>
      <c r="F17" s="21">
        <v>514</v>
      </c>
      <c r="G17" s="21">
        <v>528</v>
      </c>
      <c r="H17" s="21">
        <v>554</v>
      </c>
      <c r="I17" s="21">
        <v>570</v>
      </c>
      <c r="J17" s="16">
        <f t="shared" si="5"/>
        <v>521</v>
      </c>
      <c r="K17" s="16">
        <f t="shared" si="6"/>
        <v>562</v>
      </c>
      <c r="L17" s="16">
        <f t="shared" si="2"/>
        <v>41</v>
      </c>
      <c r="M17" s="16">
        <f t="shared" si="3"/>
        <v>10.8479153</v>
      </c>
      <c r="N17" s="16">
        <v>70</v>
      </c>
      <c r="O17" s="27">
        <f t="shared" si="4"/>
        <v>22.491512859717197</v>
      </c>
      <c r="P17" s="30">
        <f t="shared" si="7"/>
        <v>1.414560557214918</v>
      </c>
      <c r="Q17" s="30">
        <f>VLOOKUP(B17,'Stoupání závitu'!$A$3:$B$15,2,1)</f>
        <v>2</v>
      </c>
      <c r="R17" s="24">
        <f t="shared" si="8"/>
        <v>0.58543944278508198</v>
      </c>
      <c r="T17" s="32" t="s">
        <v>119</v>
      </c>
      <c r="U17" s="52">
        <f>_xlfn.STDEV.S(R3:R62)</f>
        <v>0.19054823078936575</v>
      </c>
    </row>
    <row r="18" spans="1:21" ht="15.75" thickBot="1" x14ac:dyDescent="0.3">
      <c r="A18" s="14" t="s">
        <v>17</v>
      </c>
      <c r="B18" s="15" t="str">
        <f>VLOOKUP(E18,'Rozměry matice'!$A$2:$B$14,2,1)</f>
        <v>M14</v>
      </c>
      <c r="C18" s="16">
        <v>142</v>
      </c>
      <c r="D18" s="16">
        <f>SQRT(C18*C18+'Měření potečního bodu zarovnání'!$F$5*'Měření potečního bodu zarovnání'!$F$5)</f>
        <v>145.13442045221387</v>
      </c>
      <c r="E18" s="16">
        <v>22</v>
      </c>
      <c r="F18" s="21">
        <v>549</v>
      </c>
      <c r="G18" s="21">
        <v>563.42999999999995</v>
      </c>
      <c r="H18" s="21">
        <v>589.21</v>
      </c>
      <c r="I18" s="21">
        <v>604</v>
      </c>
      <c r="J18" s="16">
        <f t="shared" si="5"/>
        <v>556.21499999999992</v>
      </c>
      <c r="K18" s="16">
        <f t="shared" si="6"/>
        <v>596.60500000000002</v>
      </c>
      <c r="L18" s="16">
        <f t="shared" si="2"/>
        <v>40.3900000000001</v>
      </c>
      <c r="M18" s="16">
        <f t="shared" si="3"/>
        <v>10.686519487000027</v>
      </c>
      <c r="N18" s="16">
        <v>70</v>
      </c>
      <c r="O18" s="27">
        <f t="shared" si="4"/>
        <v>22.15688303424341</v>
      </c>
      <c r="P18" s="30">
        <f t="shared" si="7"/>
        <v>1.3935146562417238</v>
      </c>
      <c r="Q18" s="30">
        <f>VLOOKUP(B18,'Stoupání závitu'!$A$3:$B$15,2,1)</f>
        <v>2</v>
      </c>
      <c r="R18" s="24">
        <f t="shared" si="8"/>
        <v>0.60648534375827623</v>
      </c>
    </row>
    <row r="19" spans="1:21" x14ac:dyDescent="0.25">
      <c r="A19" s="14" t="s">
        <v>18</v>
      </c>
      <c r="B19" s="15" t="str">
        <f>VLOOKUP(E19,'Rozměry matice'!$A$2:$B$14,2,1)</f>
        <v>M14</v>
      </c>
      <c r="C19" s="16">
        <v>142</v>
      </c>
      <c r="D19" s="16">
        <f>SQRT(C19*C19+'Měření potečního bodu zarovnání'!$F$5*'Měření potečního bodu zarovnání'!$F$5)</f>
        <v>145.13442045221387</v>
      </c>
      <c r="E19" s="16">
        <v>22</v>
      </c>
      <c r="F19" s="21">
        <v>557</v>
      </c>
      <c r="G19" s="21">
        <v>573</v>
      </c>
      <c r="H19" s="21">
        <v>599</v>
      </c>
      <c r="I19" s="21">
        <v>614</v>
      </c>
      <c r="J19" s="16">
        <f t="shared" si="5"/>
        <v>565</v>
      </c>
      <c r="K19" s="16">
        <f t="shared" si="6"/>
        <v>606.5</v>
      </c>
      <c r="L19" s="16">
        <f t="shared" si="2"/>
        <v>41.5</v>
      </c>
      <c r="M19" s="16">
        <f t="shared" si="3"/>
        <v>10.980206950000001</v>
      </c>
      <c r="N19" s="16">
        <v>70</v>
      </c>
      <c r="O19" s="27">
        <f t="shared" si="4"/>
        <v>22.765799601908874</v>
      </c>
      <c r="P19" s="30">
        <f t="shared" si="7"/>
        <v>1.4318112957175391</v>
      </c>
      <c r="Q19" s="30">
        <f>VLOOKUP(B19,'Stoupání závitu'!$A$3:$B$15,2,1)</f>
        <v>2</v>
      </c>
      <c r="R19" s="24">
        <f t="shared" si="8"/>
        <v>0.56818870428246093</v>
      </c>
      <c r="T19" s="11" t="s">
        <v>113</v>
      </c>
      <c r="U19" s="23">
        <f>MIN(R3:R62)</f>
        <v>0.19415589444861525</v>
      </c>
    </row>
    <row r="20" spans="1:21" ht="15.75" thickBot="1" x14ac:dyDescent="0.3">
      <c r="A20" s="14" t="s">
        <v>19</v>
      </c>
      <c r="B20" s="15" t="str">
        <f>VLOOKUP(E20,'Rozměry matice'!$A$2:$B$14,2,1)</f>
        <v>M14</v>
      </c>
      <c r="C20" s="16">
        <v>142</v>
      </c>
      <c r="D20" s="16">
        <f>SQRT(C20*C20+'Měření potečního bodu zarovnání'!$F$5*'Měření potečního bodu zarovnání'!$F$5)</f>
        <v>145.13442045221387</v>
      </c>
      <c r="E20" s="16">
        <v>22</v>
      </c>
      <c r="F20" s="21">
        <v>569.54999999999995</v>
      </c>
      <c r="G20" s="21">
        <v>584</v>
      </c>
      <c r="H20" s="21">
        <v>610</v>
      </c>
      <c r="I20" s="21">
        <v>623</v>
      </c>
      <c r="J20" s="16">
        <f t="shared" si="5"/>
        <v>576.77499999999998</v>
      </c>
      <c r="K20" s="16">
        <f t="shared" si="6"/>
        <v>616.5</v>
      </c>
      <c r="L20" s="16">
        <f t="shared" si="2"/>
        <v>39.725000000000023</v>
      </c>
      <c r="M20" s="16">
        <f t="shared" si="3"/>
        <v>10.510571592500007</v>
      </c>
      <c r="N20" s="16">
        <v>70</v>
      </c>
      <c r="O20" s="27">
        <f t="shared" si="4"/>
        <v>21.792081667128446</v>
      </c>
      <c r="P20" s="30">
        <f t="shared" si="7"/>
        <v>1.3705711740332358</v>
      </c>
      <c r="Q20" s="30">
        <f>VLOOKUP(B20,'Stoupání závitu'!$A$3:$B$15,2,1)</f>
        <v>2</v>
      </c>
      <c r="R20" s="24">
        <f t="shared" si="8"/>
        <v>0.62942882596676419</v>
      </c>
      <c r="T20" s="17" t="s">
        <v>114</v>
      </c>
      <c r="U20" s="25">
        <f>MAX(R3:R62)</f>
        <v>1.5431015352596151</v>
      </c>
    </row>
    <row r="21" spans="1:21" ht="15.75" thickBot="1" x14ac:dyDescent="0.3">
      <c r="A21" s="14" t="s">
        <v>20</v>
      </c>
      <c r="B21" s="15" t="str">
        <f>VLOOKUP(E21,'Rozměry matice'!$A$2:$B$14,2,1)</f>
        <v>M14</v>
      </c>
      <c r="C21" s="16">
        <v>142</v>
      </c>
      <c r="D21" s="16">
        <f>SQRT(C21*C21+'Měření potečního bodu zarovnání'!$F$5*'Měření potečního bodu zarovnání'!$F$5)</f>
        <v>145.13442045221387</v>
      </c>
      <c r="E21" s="16">
        <v>22</v>
      </c>
      <c r="F21" s="21">
        <v>553</v>
      </c>
      <c r="G21" s="21">
        <v>567</v>
      </c>
      <c r="H21" s="21">
        <v>593.64</v>
      </c>
      <c r="I21" s="21">
        <v>608.79</v>
      </c>
      <c r="J21" s="16">
        <f t="shared" si="5"/>
        <v>560</v>
      </c>
      <c r="K21" s="16">
        <f t="shared" si="6"/>
        <v>601.21499999999992</v>
      </c>
      <c r="L21" s="16">
        <f t="shared" si="2"/>
        <v>41.214999999999918</v>
      </c>
      <c r="M21" s="16">
        <f t="shared" si="3"/>
        <v>10.904800709499979</v>
      </c>
      <c r="N21" s="16">
        <v>70</v>
      </c>
      <c r="O21" s="27">
        <f t="shared" si="4"/>
        <v>22.609456158859572</v>
      </c>
      <c r="P21" s="30">
        <f t="shared" si="7"/>
        <v>1.4219783747710424</v>
      </c>
      <c r="Q21" s="30">
        <f>VLOOKUP(B21,'Stoupání závitu'!$A$3:$B$15,2,1)</f>
        <v>2</v>
      </c>
      <c r="R21" s="24">
        <f t="shared" si="8"/>
        <v>0.57802162522895761</v>
      </c>
      <c r="T21" s="32" t="s">
        <v>68</v>
      </c>
      <c r="U21" s="33">
        <f>AVERAGE(R3:R62)</f>
        <v>0.62901599596599012</v>
      </c>
    </row>
    <row r="22" spans="1:21" x14ac:dyDescent="0.25">
      <c r="A22" s="14" t="s">
        <v>21</v>
      </c>
      <c r="B22" s="15" t="str">
        <f>VLOOKUP(E22,'Rozměry matice'!$A$2:$B$14,2,1)</f>
        <v>M14</v>
      </c>
      <c r="C22" s="16">
        <v>142</v>
      </c>
      <c r="D22" s="16">
        <f>SQRT(C22*C22+'Měření potečního bodu zarovnání'!$F$5*'Měření potečního bodu zarovnání'!$F$5)</f>
        <v>145.13442045221387</v>
      </c>
      <c r="E22" s="16">
        <v>22</v>
      </c>
      <c r="F22" s="21">
        <v>566</v>
      </c>
      <c r="G22" s="21">
        <v>584</v>
      </c>
      <c r="H22" s="21">
        <v>606</v>
      </c>
      <c r="I22" s="21">
        <v>602.36</v>
      </c>
      <c r="J22" s="16">
        <f t="shared" si="5"/>
        <v>575</v>
      </c>
      <c r="K22" s="16">
        <f t="shared" si="6"/>
        <v>604.18000000000006</v>
      </c>
      <c r="L22" s="16">
        <f t="shared" si="2"/>
        <v>29.180000000000064</v>
      </c>
      <c r="M22" s="16">
        <f t="shared" si="3"/>
        <v>7.7205406940000172</v>
      </c>
      <c r="N22" s="16">
        <v>70</v>
      </c>
      <c r="O22" s="27">
        <f t="shared" si="4"/>
        <v>16.007374274306081</v>
      </c>
      <c r="P22" s="30">
        <f t="shared" si="7"/>
        <v>1.006753099012961</v>
      </c>
      <c r="Q22" s="30">
        <f>VLOOKUP(B22,'Stoupání závitu'!$A$3:$B$15,2,1)</f>
        <v>2</v>
      </c>
      <c r="R22" s="24">
        <f t="shared" si="8"/>
        <v>0.99324690098703905</v>
      </c>
    </row>
    <row r="23" spans="1:21" ht="15.75" thickBot="1" x14ac:dyDescent="0.3">
      <c r="A23" s="14" t="s">
        <v>22</v>
      </c>
      <c r="B23" s="15" t="str">
        <f>VLOOKUP(E23,'Rozměry matice'!$A$2:$B$14,2,1)</f>
        <v>M14</v>
      </c>
      <c r="C23" s="16">
        <v>142</v>
      </c>
      <c r="D23" s="16">
        <f>SQRT(C23*C23+'Měření potečního bodu zarovnání'!$F$5*'Měření potečního bodu zarovnání'!$F$5)</f>
        <v>145.13442045221387</v>
      </c>
      <c r="E23" s="16">
        <v>22</v>
      </c>
      <c r="F23" s="21">
        <v>532</v>
      </c>
      <c r="G23" s="21">
        <v>546</v>
      </c>
      <c r="H23" s="21">
        <v>572.70000000000005</v>
      </c>
      <c r="I23" s="21">
        <v>589</v>
      </c>
      <c r="J23" s="16">
        <f t="shared" si="5"/>
        <v>539</v>
      </c>
      <c r="K23" s="16">
        <f t="shared" si="6"/>
        <v>580.85</v>
      </c>
      <c r="L23" s="16">
        <f t="shared" si="2"/>
        <v>41.850000000000023</v>
      </c>
      <c r="M23" s="16">
        <f t="shared" si="3"/>
        <v>11.072811105000007</v>
      </c>
      <c r="N23" s="16">
        <v>70</v>
      </c>
      <c r="O23" s="27">
        <f t="shared" si="4"/>
        <v>22.957800321443056</v>
      </c>
      <c r="P23" s="30">
        <f t="shared" si="7"/>
        <v>1.4438868126693747</v>
      </c>
      <c r="Q23" s="30">
        <f>VLOOKUP(B23,'Stoupání závitu'!$A$3:$B$15,2,1)</f>
        <v>2</v>
      </c>
      <c r="R23" s="24">
        <f t="shared" si="8"/>
        <v>0.55611318733062531</v>
      </c>
    </row>
    <row r="24" spans="1:21" x14ac:dyDescent="0.25">
      <c r="A24" s="14" t="s">
        <v>23</v>
      </c>
      <c r="B24" s="15" t="str">
        <f>VLOOKUP(E24,'Rozměry matice'!$A$2:$B$14,2,1)</f>
        <v>M14</v>
      </c>
      <c r="C24" s="16">
        <v>142</v>
      </c>
      <c r="D24" s="16">
        <f>SQRT(C24*C24+'Měření potečního bodu zarovnání'!$F$5*'Měření potečního bodu zarovnání'!$F$5)</f>
        <v>145.13442045221387</v>
      </c>
      <c r="E24" s="16">
        <v>22</v>
      </c>
      <c r="F24" s="21">
        <v>548.11</v>
      </c>
      <c r="G24" s="21">
        <v>562.4</v>
      </c>
      <c r="H24" s="21">
        <v>588</v>
      </c>
      <c r="I24" s="21">
        <v>603.26</v>
      </c>
      <c r="J24" s="16">
        <f t="shared" si="5"/>
        <v>555.255</v>
      </c>
      <c r="K24" s="16">
        <f t="shared" si="6"/>
        <v>595.63</v>
      </c>
      <c r="L24" s="16">
        <f t="shared" si="2"/>
        <v>40.375</v>
      </c>
      <c r="M24" s="16">
        <f t="shared" si="3"/>
        <v>10.682550737500002</v>
      </c>
      <c r="N24" s="16">
        <v>70</v>
      </c>
      <c r="O24" s="27">
        <f t="shared" si="4"/>
        <v>22.148654431977612</v>
      </c>
      <c r="P24" s="30">
        <f t="shared" si="7"/>
        <v>1.3929971340866423</v>
      </c>
      <c r="Q24" s="30">
        <f>VLOOKUP(B24,'Stoupání závitu'!$A$3:$B$15,2,1)</f>
        <v>2</v>
      </c>
      <c r="R24" s="24">
        <f t="shared" si="8"/>
        <v>0.60700286591335773</v>
      </c>
      <c r="T24" s="11" t="s">
        <v>118</v>
      </c>
      <c r="U24" s="36">
        <v>8</v>
      </c>
    </row>
    <row r="25" spans="1:21" x14ac:dyDescent="0.25">
      <c r="A25" s="14" t="s">
        <v>24</v>
      </c>
      <c r="B25" s="15" t="str">
        <f>VLOOKUP(E25,'Rozměry matice'!$A$2:$B$14,2,1)</f>
        <v>M14</v>
      </c>
      <c r="C25" s="16">
        <v>142</v>
      </c>
      <c r="D25" s="16">
        <f>SQRT(C25*C25+'Měření potečního bodu zarovnání'!$F$5*'Měření potečního bodu zarovnání'!$F$5)</f>
        <v>145.13442045221387</v>
      </c>
      <c r="E25" s="16">
        <v>22</v>
      </c>
      <c r="F25" s="21">
        <v>546</v>
      </c>
      <c r="G25" s="21">
        <v>562</v>
      </c>
      <c r="H25" s="21">
        <v>588</v>
      </c>
      <c r="I25" s="21">
        <v>604</v>
      </c>
      <c r="J25" s="16">
        <f t="shared" si="5"/>
        <v>554</v>
      </c>
      <c r="K25" s="16">
        <f t="shared" si="6"/>
        <v>596</v>
      </c>
      <c r="L25" s="16">
        <f t="shared" si="2"/>
        <v>42</v>
      </c>
      <c r="M25" s="16">
        <f t="shared" si="3"/>
        <v>11.1124986</v>
      </c>
      <c r="N25" s="16">
        <v>70</v>
      </c>
      <c r="O25" s="27">
        <f t="shared" si="4"/>
        <v>23.040086344100544</v>
      </c>
      <c r="P25" s="30">
        <f t="shared" si="7"/>
        <v>1.4490620342201599</v>
      </c>
      <c r="Q25" s="30">
        <f>VLOOKUP(B25,'Stoupání závitu'!$A$3:$B$15,2,1)</f>
        <v>2</v>
      </c>
      <c r="R25" s="24">
        <f t="shared" si="8"/>
        <v>0.55093796577984011</v>
      </c>
      <c r="T25" s="14" t="s">
        <v>116</v>
      </c>
      <c r="U25" s="37">
        <v>51</v>
      </c>
    </row>
    <row r="26" spans="1:21" ht="15.75" thickBot="1" x14ac:dyDescent="0.3">
      <c r="A26" s="14" t="s">
        <v>25</v>
      </c>
      <c r="B26" s="15" t="str">
        <f>VLOOKUP(E26,'Rozměry matice'!$A$2:$B$14,2,1)</f>
        <v>M14</v>
      </c>
      <c r="C26" s="16">
        <v>142</v>
      </c>
      <c r="D26" s="16">
        <f>SQRT(C26*C26+'Měření potečního bodu zarovnání'!$F$5*'Měření potečního bodu zarovnání'!$F$5)</f>
        <v>145.13442045221387</v>
      </c>
      <c r="E26" s="16">
        <v>22</v>
      </c>
      <c r="F26" s="21">
        <v>563</v>
      </c>
      <c r="G26" s="21">
        <v>576.96</v>
      </c>
      <c r="H26" s="21">
        <v>603</v>
      </c>
      <c r="I26" s="21">
        <v>616.79</v>
      </c>
      <c r="J26" s="16">
        <f t="shared" si="5"/>
        <v>569.98</v>
      </c>
      <c r="K26" s="16">
        <f t="shared" si="6"/>
        <v>609.89499999999998</v>
      </c>
      <c r="L26" s="16">
        <f t="shared" si="2"/>
        <v>39.914999999999964</v>
      </c>
      <c r="M26" s="16">
        <f t="shared" si="3"/>
        <v>10.560842419499991</v>
      </c>
      <c r="N26" s="16">
        <v>70</v>
      </c>
      <c r="O26" s="27">
        <f t="shared" si="4"/>
        <v>21.896310629161249</v>
      </c>
      <c r="P26" s="30">
        <f t="shared" si="7"/>
        <v>1.3771264546642294</v>
      </c>
      <c r="Q26" s="30">
        <f>VLOOKUP(B26,'Stoupání závitu'!$A$3:$B$15,2,1)</f>
        <v>2</v>
      </c>
      <c r="R26" s="24">
        <f t="shared" si="8"/>
        <v>0.62287354533577055</v>
      </c>
      <c r="T26" s="17" t="s">
        <v>117</v>
      </c>
      <c r="U26" s="38">
        <v>1</v>
      </c>
    </row>
    <row r="27" spans="1:21" x14ac:dyDescent="0.25">
      <c r="A27" s="14" t="s">
        <v>26</v>
      </c>
      <c r="B27" s="15" t="str">
        <f>VLOOKUP(E27,'Rozměry matice'!$A$2:$B$14,2,1)</f>
        <v>M16</v>
      </c>
      <c r="C27" s="16">
        <v>142</v>
      </c>
      <c r="D27" s="16">
        <f>SQRT(C27*C27+'Měření potečního bodu zarovnání'!$F$5*'Měření potečního bodu zarovnání'!$F$5)</f>
        <v>145.13442045221387</v>
      </c>
      <c r="E27" s="16">
        <v>24</v>
      </c>
      <c r="F27" s="21">
        <v>484</v>
      </c>
      <c r="G27" s="21">
        <v>498.57</v>
      </c>
      <c r="H27" s="21">
        <v>523.85</v>
      </c>
      <c r="I27" s="21">
        <v>539</v>
      </c>
      <c r="J27" s="16">
        <f t="shared" si="5"/>
        <v>491.28499999999997</v>
      </c>
      <c r="K27" s="16">
        <f t="shared" si="6"/>
        <v>531.42499999999995</v>
      </c>
      <c r="L27" s="16">
        <f t="shared" si="2"/>
        <v>40.139999999999986</v>
      </c>
      <c r="M27" s="16">
        <f t="shared" si="3"/>
        <v>10.620373661999997</v>
      </c>
      <c r="N27" s="16">
        <v>70</v>
      </c>
      <c r="O27" s="27">
        <f t="shared" si="4"/>
        <v>22.019739663147515</v>
      </c>
      <c r="P27" s="30">
        <f t="shared" si="7"/>
        <v>1.3848892869904097</v>
      </c>
      <c r="Q27" s="30">
        <f>VLOOKUP(B27,'Stoupání závitu'!$A$3:$B$15,2,1)</f>
        <v>2</v>
      </c>
      <c r="R27" s="24">
        <f t="shared" si="8"/>
        <v>0.6151107130095903</v>
      </c>
    </row>
    <row r="28" spans="1:21" x14ac:dyDescent="0.25">
      <c r="A28" s="14" t="s">
        <v>27</v>
      </c>
      <c r="B28" s="15" t="str">
        <f>VLOOKUP(E28,'Rozměry matice'!$A$2:$B$14,2,1)</f>
        <v>M16</v>
      </c>
      <c r="C28" s="16">
        <v>142</v>
      </c>
      <c r="D28" s="16">
        <f>SQRT(C28*C28+'Měření potečního bodu zarovnání'!$F$5*'Měření potečního bodu zarovnání'!$F$5)</f>
        <v>145.13442045221387</v>
      </c>
      <c r="E28" s="16">
        <v>24</v>
      </c>
      <c r="F28" s="21">
        <v>503</v>
      </c>
      <c r="G28" s="21">
        <v>519</v>
      </c>
      <c r="H28" s="21">
        <v>544.02</v>
      </c>
      <c r="I28" s="21">
        <v>561.13</v>
      </c>
      <c r="J28" s="16">
        <f t="shared" si="5"/>
        <v>511</v>
      </c>
      <c r="K28" s="16">
        <f t="shared" si="6"/>
        <v>552.57500000000005</v>
      </c>
      <c r="L28" s="16">
        <f t="shared" si="2"/>
        <v>41.575000000000045</v>
      </c>
      <c r="M28" s="16">
        <f t="shared" si="3"/>
        <v>11.000050697500013</v>
      </c>
      <c r="N28" s="16">
        <v>70</v>
      </c>
      <c r="O28" s="27">
        <f t="shared" si="4"/>
        <v>22.806942613237648</v>
      </c>
      <c r="P28" s="30">
        <f t="shared" si="7"/>
        <v>1.4343989064929339</v>
      </c>
      <c r="Q28" s="30">
        <f>VLOOKUP(B28,'Stoupání závitu'!$A$3:$B$15,2,1)</f>
        <v>2</v>
      </c>
      <c r="R28" s="24">
        <f t="shared" si="8"/>
        <v>0.56560109350706611</v>
      </c>
    </row>
    <row r="29" spans="1:21" x14ac:dyDescent="0.25">
      <c r="A29" s="14" t="s">
        <v>28</v>
      </c>
      <c r="B29" s="15" t="str">
        <f>VLOOKUP(E29,'Rozměry matice'!$A$2:$B$14,2,1)</f>
        <v>M16</v>
      </c>
      <c r="C29" s="16">
        <v>142</v>
      </c>
      <c r="D29" s="16">
        <f>SQRT(C29*C29+'Měření potečního bodu zarovnání'!$F$5*'Měření potečního bodu zarovnání'!$F$5)</f>
        <v>145.13442045221387</v>
      </c>
      <c r="E29" s="16">
        <v>24</v>
      </c>
      <c r="F29" s="21">
        <v>468</v>
      </c>
      <c r="G29" s="21">
        <v>483</v>
      </c>
      <c r="H29" s="21">
        <v>509.3</v>
      </c>
      <c r="I29" s="21">
        <v>527</v>
      </c>
      <c r="J29" s="16">
        <f t="shared" si="5"/>
        <v>475.5</v>
      </c>
      <c r="K29" s="16">
        <f t="shared" si="6"/>
        <v>518.15</v>
      </c>
      <c r="L29" s="16">
        <f t="shared" si="2"/>
        <v>42.649999999999977</v>
      </c>
      <c r="M29" s="16">
        <f t="shared" si="3"/>
        <v>11.284477744999995</v>
      </c>
      <c r="N29" s="16">
        <v>70</v>
      </c>
      <c r="O29" s="27">
        <f t="shared" si="4"/>
        <v>23.396659108949709</v>
      </c>
      <c r="P29" s="30">
        <f t="shared" si="7"/>
        <v>1.4714879942735668</v>
      </c>
      <c r="Q29" s="30">
        <f>VLOOKUP(B29,'Stoupání závitu'!$A$3:$B$15,2,1)</f>
        <v>2</v>
      </c>
      <c r="R29" s="24">
        <f t="shared" si="8"/>
        <v>0.5285120057264332</v>
      </c>
    </row>
    <row r="30" spans="1:21" x14ac:dyDescent="0.25">
      <c r="A30" s="14" t="s">
        <v>29</v>
      </c>
      <c r="B30" s="15" t="str">
        <f>VLOOKUP(E30,'Rozměry matice'!$A$2:$B$14,2,1)</f>
        <v>M16</v>
      </c>
      <c r="C30" s="16">
        <v>142</v>
      </c>
      <c r="D30" s="16">
        <f>SQRT(C30*C30+'Měření potečního bodu zarovnání'!$F$5*'Měření potečního bodu zarovnání'!$F$5)</f>
        <v>145.13442045221387</v>
      </c>
      <c r="E30" s="16">
        <v>24</v>
      </c>
      <c r="F30" s="21">
        <v>473</v>
      </c>
      <c r="G30" s="21">
        <v>488</v>
      </c>
      <c r="H30" s="21">
        <v>514</v>
      </c>
      <c r="I30" s="21">
        <v>530</v>
      </c>
      <c r="J30" s="16">
        <f t="shared" si="5"/>
        <v>480.5</v>
      </c>
      <c r="K30" s="16">
        <f t="shared" si="6"/>
        <v>522</v>
      </c>
      <c r="L30" s="16">
        <f t="shared" si="2"/>
        <v>41.5</v>
      </c>
      <c r="M30" s="16">
        <f t="shared" si="3"/>
        <v>10.980206950000001</v>
      </c>
      <c r="N30" s="16">
        <v>70</v>
      </c>
      <c r="O30" s="27">
        <f t="shared" si="4"/>
        <v>22.765799601908874</v>
      </c>
      <c r="P30" s="30">
        <f t="shared" si="7"/>
        <v>1.4318112957175391</v>
      </c>
      <c r="Q30" s="30">
        <f>VLOOKUP(B30,'Stoupání závitu'!$A$3:$B$15,2,1)</f>
        <v>2</v>
      </c>
      <c r="R30" s="24">
        <f t="shared" si="8"/>
        <v>0.56818870428246093</v>
      </c>
    </row>
    <row r="31" spans="1:21" x14ac:dyDescent="0.25">
      <c r="A31" s="14" t="s">
        <v>30</v>
      </c>
      <c r="B31" s="15" t="str">
        <f>VLOOKUP(E31,'Rozměry matice'!$A$2:$B$14,2,1)</f>
        <v>M16</v>
      </c>
      <c r="C31" s="16">
        <v>142</v>
      </c>
      <c r="D31" s="16">
        <f>SQRT(C31*C31+'Měření potečního bodu zarovnání'!$F$5*'Měření potečního bodu zarovnání'!$F$5)</f>
        <v>145.13442045221387</v>
      </c>
      <c r="E31" s="16">
        <v>24</v>
      </c>
      <c r="F31" s="21">
        <v>477</v>
      </c>
      <c r="G31" s="21">
        <v>491</v>
      </c>
      <c r="H31" s="21">
        <v>518</v>
      </c>
      <c r="I31" s="21">
        <v>533.29999999999995</v>
      </c>
      <c r="J31" s="16">
        <f t="shared" si="5"/>
        <v>484</v>
      </c>
      <c r="K31" s="16">
        <f t="shared" si="6"/>
        <v>525.65</v>
      </c>
      <c r="L31" s="16">
        <f t="shared" si="2"/>
        <v>41.649999999999977</v>
      </c>
      <c r="M31" s="16">
        <f t="shared" si="3"/>
        <v>11.019894444999995</v>
      </c>
      <c r="N31" s="16">
        <v>70</v>
      </c>
      <c r="O31" s="27">
        <f t="shared" si="4"/>
        <v>22.848085624566362</v>
      </c>
      <c r="P31" s="30">
        <f t="shared" si="7"/>
        <v>1.4369865172683247</v>
      </c>
      <c r="Q31" s="30">
        <f>VLOOKUP(B31,'Stoupání závitu'!$A$3:$B$15,2,1)</f>
        <v>2</v>
      </c>
      <c r="R31" s="24">
        <f t="shared" si="8"/>
        <v>0.56301348273167529</v>
      </c>
    </row>
    <row r="32" spans="1:21" x14ac:dyDescent="0.25">
      <c r="A32" s="14" t="s">
        <v>31</v>
      </c>
      <c r="B32" s="15" t="str">
        <f>VLOOKUP(E32,'Rozměry matice'!$A$2:$B$14,2,1)</f>
        <v>M16</v>
      </c>
      <c r="C32" s="16">
        <v>142</v>
      </c>
      <c r="D32" s="16">
        <f>SQRT(C32*C32+'Měření potečního bodu zarovnání'!$F$5*'Měření potečního bodu zarovnání'!$F$5)</f>
        <v>145.13442045221387</v>
      </c>
      <c r="E32" s="16">
        <v>24</v>
      </c>
      <c r="F32" s="21">
        <v>482</v>
      </c>
      <c r="G32" s="21">
        <v>494.06</v>
      </c>
      <c r="H32" s="21">
        <v>522</v>
      </c>
      <c r="I32" s="21">
        <v>537.64</v>
      </c>
      <c r="J32" s="16">
        <f t="shared" si="5"/>
        <v>488.03</v>
      </c>
      <c r="K32" s="16">
        <f t="shared" si="6"/>
        <v>529.81999999999994</v>
      </c>
      <c r="L32" s="16">
        <f t="shared" si="2"/>
        <v>41.789999999999964</v>
      </c>
      <c r="M32" s="16">
        <f t="shared" si="3"/>
        <v>11.056936106999991</v>
      </c>
      <c r="N32" s="16">
        <v>70</v>
      </c>
      <c r="O32" s="27">
        <f t="shared" si="4"/>
        <v>22.924885912380024</v>
      </c>
      <c r="P32" s="30">
        <f t="shared" si="7"/>
        <v>1.4418167240490583</v>
      </c>
      <c r="Q32" s="30">
        <f>VLOOKUP(B32,'Stoupání závitu'!$A$3:$B$15,2,1)</f>
        <v>2</v>
      </c>
      <c r="R32" s="24">
        <f t="shared" si="8"/>
        <v>0.55818327595094175</v>
      </c>
    </row>
    <row r="33" spans="1:18" x14ac:dyDescent="0.25">
      <c r="A33" s="14" t="s">
        <v>32</v>
      </c>
      <c r="B33" s="15" t="str">
        <f>VLOOKUP(E33,'Rozměry matice'!$A$2:$B$14,2,1)</f>
        <v>M16</v>
      </c>
      <c r="C33" s="16">
        <v>142</v>
      </c>
      <c r="D33" s="16">
        <f>SQRT(C33*C33+'Měření potečního bodu zarovnání'!$F$5*'Měření potečního bodu zarovnání'!$F$5)</f>
        <v>145.13442045221387</v>
      </c>
      <c r="E33" s="16">
        <v>24</v>
      </c>
      <c r="F33" s="21">
        <v>488</v>
      </c>
      <c r="G33" s="21">
        <v>502</v>
      </c>
      <c r="H33" s="21">
        <v>527.42999999999995</v>
      </c>
      <c r="I33" s="21">
        <v>545</v>
      </c>
      <c r="J33" s="16">
        <f t="shared" si="5"/>
        <v>495</v>
      </c>
      <c r="K33" s="16">
        <f t="shared" si="6"/>
        <v>536.21499999999992</v>
      </c>
      <c r="L33" s="16">
        <f t="shared" si="2"/>
        <v>41.214999999999918</v>
      </c>
      <c r="M33" s="16">
        <f t="shared" si="3"/>
        <v>10.904800709499979</v>
      </c>
      <c r="N33" s="16">
        <v>70</v>
      </c>
      <c r="O33" s="27">
        <f t="shared" si="4"/>
        <v>22.609456158859572</v>
      </c>
      <c r="P33" s="30">
        <f t="shared" si="7"/>
        <v>1.4219783747710424</v>
      </c>
      <c r="Q33" s="30">
        <f>VLOOKUP(B33,'Stoupání závitu'!$A$3:$B$15,2,1)</f>
        <v>2</v>
      </c>
      <c r="R33" s="24">
        <f t="shared" si="8"/>
        <v>0.57802162522895761</v>
      </c>
    </row>
    <row r="34" spans="1:18" x14ac:dyDescent="0.25">
      <c r="A34" s="14" t="s">
        <v>33</v>
      </c>
      <c r="B34" s="15" t="str">
        <f>VLOOKUP(E34,'Rozměry matice'!$A$2:$B$14,2,1)</f>
        <v>M16</v>
      </c>
      <c r="C34" s="16">
        <v>142</v>
      </c>
      <c r="D34" s="16">
        <f>SQRT(C34*C34+'Měření potečního bodu zarovnání'!$F$5*'Měření potečního bodu zarovnání'!$F$5)</f>
        <v>145.13442045221387</v>
      </c>
      <c r="E34" s="16">
        <v>24</v>
      </c>
      <c r="F34" s="21">
        <v>476</v>
      </c>
      <c r="G34" s="21">
        <v>487</v>
      </c>
      <c r="H34" s="21">
        <v>518</v>
      </c>
      <c r="I34" s="21">
        <v>530.66</v>
      </c>
      <c r="J34" s="16">
        <f t="shared" si="5"/>
        <v>481.5</v>
      </c>
      <c r="K34" s="16">
        <f t="shared" si="6"/>
        <v>524.32999999999993</v>
      </c>
      <c r="L34" s="16">
        <f t="shared" si="2"/>
        <v>42.829999999999927</v>
      </c>
      <c r="M34" s="16">
        <f t="shared" si="3"/>
        <v>11.332102738999982</v>
      </c>
      <c r="N34" s="16">
        <v>70</v>
      </c>
      <c r="O34" s="27">
        <f t="shared" si="4"/>
        <v>23.495402336138685</v>
      </c>
      <c r="P34" s="30">
        <f t="shared" si="7"/>
        <v>1.4776982601345083</v>
      </c>
      <c r="Q34" s="30">
        <f>VLOOKUP(B34,'Stoupání závitu'!$A$3:$B$15,2,1)</f>
        <v>2</v>
      </c>
      <c r="R34" s="24">
        <f t="shared" si="8"/>
        <v>0.52230173986549167</v>
      </c>
    </row>
    <row r="35" spans="1:18" x14ac:dyDescent="0.25">
      <c r="A35" s="14" t="s">
        <v>34</v>
      </c>
      <c r="B35" s="15" t="str">
        <f>VLOOKUP(E35,'Rozměry matice'!$A$2:$B$14,2,1)</f>
        <v>M16</v>
      </c>
      <c r="C35" s="16">
        <v>142</v>
      </c>
      <c r="D35" s="16">
        <f>SQRT(C35*C35+'Měření potečního bodu zarovnání'!$F$5*'Měření potečního bodu zarovnání'!$F$5)</f>
        <v>145.13442045221387</v>
      </c>
      <c r="E35" s="16">
        <v>24</v>
      </c>
      <c r="F35" s="21">
        <v>482.49</v>
      </c>
      <c r="G35" s="21">
        <v>498</v>
      </c>
      <c r="H35" s="21">
        <v>525</v>
      </c>
      <c r="I35" s="21">
        <v>542.49</v>
      </c>
      <c r="J35" s="16">
        <f t="shared" si="5"/>
        <v>490.245</v>
      </c>
      <c r="K35" s="16">
        <f t="shared" si="6"/>
        <v>533.745</v>
      </c>
      <c r="L35" s="16">
        <f t="shared" si="2"/>
        <v>43.5</v>
      </c>
      <c r="M35" s="16">
        <f t="shared" si="3"/>
        <v>11.509373550000001</v>
      </c>
      <c r="N35" s="16">
        <v>70</v>
      </c>
      <c r="O35" s="27">
        <f t="shared" si="4"/>
        <v>23.862946570675565</v>
      </c>
      <c r="P35" s="30">
        <f t="shared" si="7"/>
        <v>1.500814249728023</v>
      </c>
      <c r="Q35" s="30">
        <f>VLOOKUP(B35,'Stoupání závitu'!$A$3:$B$15,2,1)</f>
        <v>2</v>
      </c>
      <c r="R35" s="24">
        <f t="shared" si="8"/>
        <v>0.49918575027197698</v>
      </c>
    </row>
    <row r="36" spans="1:18" x14ac:dyDescent="0.25">
      <c r="A36" s="14" t="s">
        <v>35</v>
      </c>
      <c r="B36" s="15" t="str">
        <f>VLOOKUP(E36,'Rozměry matice'!$A$2:$B$14,2,1)</f>
        <v>M16</v>
      </c>
      <c r="C36" s="16">
        <v>142</v>
      </c>
      <c r="D36" s="16">
        <f>SQRT(C36*C36+'Měření potečního bodu zarovnání'!$F$5*'Měření potečního bodu zarovnání'!$F$5)</f>
        <v>145.13442045221387</v>
      </c>
      <c r="E36" s="16">
        <v>24</v>
      </c>
      <c r="F36" s="21">
        <v>483</v>
      </c>
      <c r="G36" s="21">
        <v>497.21</v>
      </c>
      <c r="H36" s="21">
        <v>524</v>
      </c>
      <c r="I36" s="21">
        <v>539</v>
      </c>
      <c r="J36" s="16">
        <f t="shared" si="5"/>
        <v>490.10500000000002</v>
      </c>
      <c r="K36" s="16">
        <f t="shared" si="6"/>
        <v>531.5</v>
      </c>
      <c r="L36" s="16">
        <f t="shared" si="2"/>
        <v>41.394999999999982</v>
      </c>
      <c r="M36" s="16">
        <f t="shared" si="3"/>
        <v>10.952425703499996</v>
      </c>
      <c r="N36" s="16">
        <v>70</v>
      </c>
      <c r="O36" s="27">
        <f t="shared" si="4"/>
        <v>22.708199386048609</v>
      </c>
      <c r="P36" s="30">
        <f t="shared" si="7"/>
        <v>1.4281886406319879</v>
      </c>
      <c r="Q36" s="30">
        <f>VLOOKUP(B36,'Stoupání závitu'!$A$3:$B$15,2,1)</f>
        <v>2</v>
      </c>
      <c r="R36" s="24">
        <f t="shared" si="8"/>
        <v>0.57181135936801208</v>
      </c>
    </row>
    <row r="37" spans="1:18" x14ac:dyDescent="0.25">
      <c r="A37" s="14" t="s">
        <v>36</v>
      </c>
      <c r="B37" s="15" t="str">
        <f>VLOOKUP(E37,'Rozměry matice'!$A$2:$B$14,2,1)</f>
        <v>M16</v>
      </c>
      <c r="C37" s="16">
        <v>142</v>
      </c>
      <c r="D37" s="16">
        <f>SQRT(C37*C37+'Měření potečního bodu zarovnání'!$F$5*'Měření potečního bodu zarovnání'!$F$5)</f>
        <v>145.13442045221387</v>
      </c>
      <c r="E37" s="16">
        <v>24</v>
      </c>
      <c r="F37" s="21">
        <v>487</v>
      </c>
      <c r="G37" s="21">
        <v>501.13</v>
      </c>
      <c r="H37" s="21">
        <v>527.16999999999996</v>
      </c>
      <c r="I37" s="21">
        <v>541.21</v>
      </c>
      <c r="J37" s="16">
        <f t="shared" si="5"/>
        <v>494.065</v>
      </c>
      <c r="K37" s="16">
        <f t="shared" si="6"/>
        <v>534.19000000000005</v>
      </c>
      <c r="L37" s="16">
        <f t="shared" si="2"/>
        <v>40.125000000000057</v>
      </c>
      <c r="M37" s="16">
        <f t="shared" si="3"/>
        <v>10.616404912500016</v>
      </c>
      <c r="N37" s="16">
        <v>70</v>
      </c>
      <c r="O37" s="27">
        <f t="shared" si="4"/>
        <v>22.011511060881801</v>
      </c>
      <c r="P37" s="30">
        <f t="shared" si="7"/>
        <v>1.3843717648353335</v>
      </c>
      <c r="Q37" s="30">
        <f>VLOOKUP(B37,'Stoupání závitu'!$A$3:$B$15,2,1)</f>
        <v>2</v>
      </c>
      <c r="R37" s="24">
        <f t="shared" si="8"/>
        <v>0.61562823516466647</v>
      </c>
    </row>
    <row r="38" spans="1:18" x14ac:dyDescent="0.25">
      <c r="A38" s="14" t="s">
        <v>37</v>
      </c>
      <c r="B38" s="15" t="str">
        <f>VLOOKUP(E38,'Rozměry matice'!$A$2:$B$14,2,1)</f>
        <v>M16</v>
      </c>
      <c r="C38" s="16">
        <v>142</v>
      </c>
      <c r="D38" s="16">
        <f>SQRT(C38*C38+'Měření potečního bodu zarovnání'!$F$5*'Měření potečního bodu zarovnání'!$F$5)</f>
        <v>145.13442045221387</v>
      </c>
      <c r="E38" s="16">
        <v>24</v>
      </c>
      <c r="F38" s="21">
        <v>489</v>
      </c>
      <c r="G38" s="21">
        <v>503</v>
      </c>
      <c r="H38" s="21">
        <v>528.19000000000005</v>
      </c>
      <c r="I38" s="21">
        <v>542.74</v>
      </c>
      <c r="J38" s="16">
        <f t="shared" si="5"/>
        <v>496</v>
      </c>
      <c r="K38" s="16">
        <f t="shared" si="6"/>
        <v>535.46500000000003</v>
      </c>
      <c r="L38" s="16">
        <f t="shared" si="2"/>
        <v>39.465000000000032</v>
      </c>
      <c r="M38" s="16">
        <f t="shared" si="3"/>
        <v>10.441779934500008</v>
      </c>
      <c r="N38" s="16">
        <v>70</v>
      </c>
      <c r="O38" s="27">
        <f t="shared" si="4"/>
        <v>21.649452561188777</v>
      </c>
      <c r="P38" s="30">
        <f t="shared" si="7"/>
        <v>1.361600790011873</v>
      </c>
      <c r="Q38" s="30">
        <f>VLOOKUP(B38,'Stoupání závitu'!$A$3:$B$15,2,1)</f>
        <v>2</v>
      </c>
      <c r="R38" s="24">
        <f t="shared" si="8"/>
        <v>0.63839920998812705</v>
      </c>
    </row>
    <row r="39" spans="1:18" x14ac:dyDescent="0.25">
      <c r="A39" s="14" t="s">
        <v>38</v>
      </c>
      <c r="B39" s="15" t="str">
        <f>VLOOKUP(E39,'Rozměry matice'!$A$2:$B$14,2,1)</f>
        <v>M18</v>
      </c>
      <c r="C39" s="16">
        <v>142</v>
      </c>
      <c r="D39" s="16">
        <f>SQRT(C39*C39+'Měření potečního bodu zarovnání'!$F$5*'Měření potečního bodu zarovnání'!$F$5)</f>
        <v>145.13442045221387</v>
      </c>
      <c r="E39" s="16">
        <v>27</v>
      </c>
      <c r="F39" s="21">
        <v>385</v>
      </c>
      <c r="G39" s="21">
        <v>410</v>
      </c>
      <c r="H39" s="21">
        <v>440</v>
      </c>
      <c r="I39" s="21">
        <v>464</v>
      </c>
      <c r="J39" s="16">
        <f t="shared" si="5"/>
        <v>397.5</v>
      </c>
      <c r="K39" s="16">
        <f t="shared" si="6"/>
        <v>452</v>
      </c>
      <c r="L39" s="16">
        <f t="shared" si="2"/>
        <v>54.5</v>
      </c>
      <c r="M39" s="16">
        <f t="shared" si="3"/>
        <v>14.419789850000001</v>
      </c>
      <c r="N39" s="16">
        <v>70</v>
      </c>
      <c r="O39" s="27">
        <f t="shared" si="4"/>
        <v>29.897254898892374</v>
      </c>
      <c r="P39" s="30">
        <f t="shared" si="7"/>
        <v>1.880330496785684</v>
      </c>
      <c r="Q39" s="30">
        <f>VLOOKUP(B39,'Stoupání závitu'!$A$3:$B$15,2,1)</f>
        <v>2.5</v>
      </c>
      <c r="R39" s="24">
        <f t="shared" si="8"/>
        <v>0.61966950321431602</v>
      </c>
    </row>
    <row r="40" spans="1:18" x14ac:dyDescent="0.25">
      <c r="A40" s="14" t="s">
        <v>39</v>
      </c>
      <c r="B40" s="15" t="str">
        <f>VLOOKUP(E40,'Rozměry matice'!$A$2:$B$14,2,1)</f>
        <v>M18</v>
      </c>
      <c r="C40" s="16">
        <v>142</v>
      </c>
      <c r="D40" s="16">
        <f>SQRT(C40*C40+'Měření potečního bodu zarovnání'!$F$5*'Měření potečního bodu zarovnání'!$F$5)</f>
        <v>145.13442045221387</v>
      </c>
      <c r="E40" s="16">
        <v>27</v>
      </c>
      <c r="F40" s="21">
        <v>401.13</v>
      </c>
      <c r="G40" s="21">
        <v>430</v>
      </c>
      <c r="H40" s="21">
        <v>453</v>
      </c>
      <c r="I40" s="21">
        <v>475</v>
      </c>
      <c r="J40" s="16">
        <f t="shared" si="5"/>
        <v>415.565</v>
      </c>
      <c r="K40" s="16">
        <f t="shared" si="6"/>
        <v>464</v>
      </c>
      <c r="L40" s="16">
        <f t="shared" si="2"/>
        <v>48.435000000000002</v>
      </c>
      <c r="M40" s="16">
        <f t="shared" si="3"/>
        <v>12.815092135500002</v>
      </c>
      <c r="N40" s="16">
        <v>70</v>
      </c>
      <c r="O40" s="27">
        <f t="shared" si="4"/>
        <v>26.57015671610738</v>
      </c>
      <c r="P40" s="30">
        <f t="shared" si="7"/>
        <v>1.6710790387488919</v>
      </c>
      <c r="Q40" s="30">
        <f>VLOOKUP(B40,'Stoupání závitu'!$A$3:$B$15,2,1)</f>
        <v>2.5</v>
      </c>
      <c r="R40" s="24">
        <f t="shared" si="8"/>
        <v>0.82892096125110815</v>
      </c>
    </row>
    <row r="41" spans="1:18" x14ac:dyDescent="0.25">
      <c r="A41" s="14" t="s">
        <v>40</v>
      </c>
      <c r="B41" s="15" t="str">
        <f>VLOOKUP(E41,'Rozměry matice'!$A$2:$B$14,2,1)</f>
        <v>M18</v>
      </c>
      <c r="C41" s="16">
        <v>142</v>
      </c>
      <c r="D41" s="16">
        <f>SQRT(C41*C41+'Měření potečního bodu zarovnání'!$F$5*'Měření potečního bodu zarovnání'!$F$5)</f>
        <v>145.13442045221387</v>
      </c>
      <c r="E41" s="16">
        <v>27</v>
      </c>
      <c r="F41" s="21">
        <v>392</v>
      </c>
      <c r="G41" s="21">
        <v>416.45</v>
      </c>
      <c r="H41" s="21">
        <v>446.06</v>
      </c>
      <c r="I41" s="21">
        <v>465.47</v>
      </c>
      <c r="J41" s="16">
        <f t="shared" si="5"/>
        <v>404.22500000000002</v>
      </c>
      <c r="K41" s="16">
        <f t="shared" si="6"/>
        <v>455.76499999999999</v>
      </c>
      <c r="L41" s="16">
        <f t="shared" si="2"/>
        <v>51.539999999999964</v>
      </c>
      <c r="M41" s="16">
        <f t="shared" si="3"/>
        <v>13.636623281999992</v>
      </c>
      <c r="N41" s="16">
        <v>70</v>
      </c>
      <c r="O41" s="27">
        <f t="shared" si="4"/>
        <v>28.273477385117651</v>
      </c>
      <c r="P41" s="30">
        <f t="shared" si="7"/>
        <v>1.7782061248501668</v>
      </c>
      <c r="Q41" s="30">
        <f>VLOOKUP(B41,'Stoupání závitu'!$A$3:$B$15,2,1)</f>
        <v>2.5</v>
      </c>
      <c r="R41" s="24">
        <f t="shared" si="8"/>
        <v>0.72179387514983318</v>
      </c>
    </row>
    <row r="42" spans="1:18" x14ac:dyDescent="0.25">
      <c r="A42" s="14" t="s">
        <v>41</v>
      </c>
      <c r="B42" s="15" t="str">
        <f>VLOOKUP(E42,'Rozměry matice'!$A$2:$B$14,2,1)</f>
        <v>M18</v>
      </c>
      <c r="C42" s="16">
        <v>142</v>
      </c>
      <c r="D42" s="16">
        <f>SQRT(C42*C42+'Měření potečního bodu zarovnání'!$F$5*'Měření potečního bodu zarovnání'!$F$5)</f>
        <v>145.13442045221387</v>
      </c>
      <c r="E42" s="16">
        <v>27</v>
      </c>
      <c r="F42" s="21">
        <v>347</v>
      </c>
      <c r="G42" s="21">
        <v>365.38</v>
      </c>
      <c r="H42" s="21">
        <v>402.49</v>
      </c>
      <c r="I42" s="21">
        <v>421.21</v>
      </c>
      <c r="J42" s="16">
        <f t="shared" si="5"/>
        <v>356.19</v>
      </c>
      <c r="K42" s="16">
        <f t="shared" si="6"/>
        <v>411.85</v>
      </c>
      <c r="L42" s="16">
        <f t="shared" si="2"/>
        <v>55.660000000000025</v>
      </c>
      <c r="M42" s="16">
        <f t="shared" si="3"/>
        <v>14.726706478000008</v>
      </c>
      <c r="N42" s="16">
        <v>70</v>
      </c>
      <c r="O42" s="27">
        <f t="shared" si="4"/>
        <v>30.533600140777068</v>
      </c>
      <c r="P42" s="30">
        <f t="shared" si="7"/>
        <v>1.9203522101117654</v>
      </c>
      <c r="Q42" s="30">
        <f>VLOOKUP(B42,'Stoupání závitu'!$A$3:$B$15,2,1)</f>
        <v>2.5</v>
      </c>
      <c r="R42" s="24">
        <f t="shared" si="8"/>
        <v>0.57964778988823462</v>
      </c>
    </row>
    <row r="43" spans="1:18" x14ac:dyDescent="0.25">
      <c r="A43" s="14" t="s">
        <v>42</v>
      </c>
      <c r="B43" s="15" t="str">
        <f>VLOOKUP(E43,'Rozměry matice'!$A$2:$B$14,2,1)</f>
        <v>M18</v>
      </c>
      <c r="C43" s="16">
        <v>142</v>
      </c>
      <c r="D43" s="16">
        <f>SQRT(C43*C43+'Měření potečního bodu zarovnání'!$F$5*'Měření potečního bodu zarovnání'!$F$5)</f>
        <v>145.13442045221387</v>
      </c>
      <c r="E43" s="16">
        <v>27</v>
      </c>
      <c r="F43" s="21">
        <v>364</v>
      </c>
      <c r="G43" s="21">
        <v>398</v>
      </c>
      <c r="H43" s="21">
        <v>418.06</v>
      </c>
      <c r="I43" s="21">
        <v>438</v>
      </c>
      <c r="J43" s="16">
        <f t="shared" si="5"/>
        <v>381</v>
      </c>
      <c r="K43" s="16">
        <f t="shared" si="6"/>
        <v>428.03</v>
      </c>
      <c r="L43" s="16">
        <f t="shared" si="2"/>
        <v>47.029999999999973</v>
      </c>
      <c r="M43" s="16">
        <f t="shared" si="3"/>
        <v>12.443352598999994</v>
      </c>
      <c r="N43" s="16">
        <v>70</v>
      </c>
      <c r="O43" s="27">
        <f t="shared" si="4"/>
        <v>25.799410970548763</v>
      </c>
      <c r="P43" s="30">
        <f t="shared" si="7"/>
        <v>1.622604463556526</v>
      </c>
      <c r="Q43" s="30">
        <f>VLOOKUP(B43,'Stoupání závitu'!$A$3:$B$15,2,1)</f>
        <v>2.5</v>
      </c>
      <c r="R43" s="24">
        <f t="shared" si="8"/>
        <v>0.87739553644347401</v>
      </c>
    </row>
    <row r="44" spans="1:18" x14ac:dyDescent="0.25">
      <c r="A44" s="14" t="s">
        <v>43</v>
      </c>
      <c r="B44" s="15" t="str">
        <f>VLOOKUP(E44,'Rozměry matice'!$A$2:$B$14,2,1)</f>
        <v>M18</v>
      </c>
      <c r="C44" s="16">
        <v>142</v>
      </c>
      <c r="D44" s="16">
        <f>SQRT(C44*C44+'Měření potečního bodu zarovnání'!$F$5*'Měření potečního bodu zarovnání'!$F$5)</f>
        <v>145.13442045221387</v>
      </c>
      <c r="E44" s="16">
        <v>27</v>
      </c>
      <c r="F44" s="21">
        <v>373</v>
      </c>
      <c r="G44" s="21">
        <v>394.66</v>
      </c>
      <c r="H44" s="21">
        <v>427</v>
      </c>
      <c r="I44" s="21">
        <v>452.62</v>
      </c>
      <c r="J44" s="16">
        <f t="shared" si="5"/>
        <v>383.83000000000004</v>
      </c>
      <c r="K44" s="16">
        <f t="shared" si="6"/>
        <v>439.81</v>
      </c>
      <c r="L44" s="16">
        <f t="shared" si="2"/>
        <v>55.979999999999961</v>
      </c>
      <c r="M44" s="16">
        <f t="shared" si="3"/>
        <v>14.811373133999991</v>
      </c>
      <c r="N44" s="16">
        <v>70</v>
      </c>
      <c r="O44" s="27">
        <f t="shared" si="4"/>
        <v>30.709143655779709</v>
      </c>
      <c r="P44" s="30">
        <f t="shared" si="7"/>
        <v>1.9313926827534409</v>
      </c>
      <c r="Q44" s="30">
        <f>VLOOKUP(B44,'Stoupání závitu'!$A$3:$B$15,2,1)</f>
        <v>2.5</v>
      </c>
      <c r="R44" s="24">
        <f t="shared" si="8"/>
        <v>0.56860731724655911</v>
      </c>
    </row>
    <row r="45" spans="1:18" x14ac:dyDescent="0.25">
      <c r="A45" s="14" t="s">
        <v>44</v>
      </c>
      <c r="B45" s="15" t="str">
        <f>VLOOKUP(E45,'Rozměry matice'!$A$2:$B$14,2,1)</f>
        <v>M18</v>
      </c>
      <c r="C45" s="16">
        <v>142</v>
      </c>
      <c r="D45" s="16">
        <f>SQRT(C45*C45+'Měření potečního bodu zarovnání'!$F$5*'Měření potečního bodu zarovnání'!$F$5)</f>
        <v>145.13442045221387</v>
      </c>
      <c r="E45" s="16">
        <v>27</v>
      </c>
      <c r="F45" s="21">
        <v>404</v>
      </c>
      <c r="G45" s="21">
        <v>423</v>
      </c>
      <c r="H45" s="21">
        <v>452.36</v>
      </c>
      <c r="I45" s="21">
        <v>469.98</v>
      </c>
      <c r="J45" s="16">
        <f t="shared" si="5"/>
        <v>413.5</v>
      </c>
      <c r="K45" s="16">
        <f t="shared" si="6"/>
        <v>461.17</v>
      </c>
      <c r="L45" s="16">
        <f t="shared" si="2"/>
        <v>47.670000000000016</v>
      </c>
      <c r="M45" s="16">
        <f t="shared" si="3"/>
        <v>12.612685911000005</v>
      </c>
      <c r="N45" s="16">
        <v>70</v>
      </c>
      <c r="O45" s="27">
        <f t="shared" si="4"/>
        <v>26.15049800055413</v>
      </c>
      <c r="P45" s="30">
        <f t="shared" si="7"/>
        <v>1.6446854088398823</v>
      </c>
      <c r="Q45" s="30">
        <f>VLOOKUP(B45,'Stoupání závitu'!$A$3:$B$15,2,1)</f>
        <v>2.5</v>
      </c>
      <c r="R45" s="24">
        <f t="shared" si="8"/>
        <v>0.85531459116011765</v>
      </c>
    </row>
    <row r="46" spans="1:18" x14ac:dyDescent="0.25">
      <c r="A46" s="14" t="s">
        <v>45</v>
      </c>
      <c r="B46" s="15" t="str">
        <f>VLOOKUP(E46,'Rozměry matice'!$A$2:$B$14,2,1)</f>
        <v>M18</v>
      </c>
      <c r="C46" s="16">
        <v>142</v>
      </c>
      <c r="D46" s="16">
        <f>SQRT(C46*C46+'Měření potečního bodu zarovnání'!$F$5*'Měření potečního bodu zarovnání'!$F$5)</f>
        <v>145.13442045221387</v>
      </c>
      <c r="E46" s="16">
        <v>27</v>
      </c>
      <c r="F46" s="21">
        <v>404.36</v>
      </c>
      <c r="G46" s="21">
        <v>429</v>
      </c>
      <c r="H46" s="21">
        <v>456</v>
      </c>
      <c r="I46" s="21">
        <v>482</v>
      </c>
      <c r="J46" s="16">
        <f t="shared" si="5"/>
        <v>416.68</v>
      </c>
      <c r="K46" s="16">
        <f t="shared" si="6"/>
        <v>469</v>
      </c>
      <c r="L46" s="16">
        <f t="shared" si="2"/>
        <v>52.319999999999993</v>
      </c>
      <c r="M46" s="16">
        <f t="shared" si="3"/>
        <v>13.842998256</v>
      </c>
      <c r="N46" s="16">
        <v>70</v>
      </c>
      <c r="O46" s="27">
        <f t="shared" si="4"/>
        <v>28.701364702936676</v>
      </c>
      <c r="P46" s="30">
        <f t="shared" si="7"/>
        <v>1.8051172769142563</v>
      </c>
      <c r="Q46" s="30">
        <f>VLOOKUP(B46,'Stoupání závitu'!$A$3:$B$15,2,1)</f>
        <v>2.5</v>
      </c>
      <c r="R46" s="24">
        <f t="shared" si="8"/>
        <v>0.69488272308574373</v>
      </c>
    </row>
    <row r="47" spans="1:18" x14ac:dyDescent="0.25">
      <c r="A47" s="14" t="s">
        <v>46</v>
      </c>
      <c r="B47" s="15" t="str">
        <f>VLOOKUP(E47,'Rozměry matice'!$A$2:$B$14,2,1)</f>
        <v>M18</v>
      </c>
      <c r="C47" s="16">
        <v>142</v>
      </c>
      <c r="D47" s="16">
        <f>SQRT(C47*C47+'Měření potečního bodu zarovnání'!$F$5*'Měření potečního bodu zarovnání'!$F$5)</f>
        <v>145.13442045221387</v>
      </c>
      <c r="E47" s="16">
        <v>27</v>
      </c>
      <c r="F47" s="21">
        <v>357</v>
      </c>
      <c r="G47" s="21">
        <v>380</v>
      </c>
      <c r="H47" s="21">
        <v>411</v>
      </c>
      <c r="I47" s="21">
        <v>431</v>
      </c>
      <c r="J47" s="16">
        <f t="shared" si="5"/>
        <v>368.5</v>
      </c>
      <c r="K47" s="16">
        <f t="shared" si="6"/>
        <v>421</v>
      </c>
      <c r="L47" s="16">
        <f t="shared" si="2"/>
        <v>52.5</v>
      </c>
      <c r="M47" s="16">
        <f t="shared" si="3"/>
        <v>13.890623250000001</v>
      </c>
      <c r="N47" s="16">
        <v>70</v>
      </c>
      <c r="O47" s="27">
        <f t="shared" si="4"/>
        <v>28.80010793012568</v>
      </c>
      <c r="P47" s="30">
        <f t="shared" si="7"/>
        <v>1.8113275427752002</v>
      </c>
      <c r="Q47" s="30">
        <f>VLOOKUP(B47,'Stoupání závitu'!$A$3:$B$15,2,1)</f>
        <v>2.5</v>
      </c>
      <c r="R47" s="24">
        <f t="shared" si="8"/>
        <v>0.68867245722479975</v>
      </c>
    </row>
    <row r="48" spans="1:18" x14ac:dyDescent="0.25">
      <c r="A48" s="14" t="s">
        <v>47</v>
      </c>
      <c r="B48" s="15" t="str">
        <f>VLOOKUP(E48,'Rozměry matice'!$A$2:$B$14,2,1)</f>
        <v>M18</v>
      </c>
      <c r="C48" s="16">
        <v>142</v>
      </c>
      <c r="D48" s="16">
        <f>SQRT(C48*C48+'Měření potečního bodu zarovnání'!$F$5*'Měření potečního bodu zarovnání'!$F$5)</f>
        <v>145.13442045221387</v>
      </c>
      <c r="E48" s="16">
        <v>27</v>
      </c>
      <c r="F48" s="21">
        <v>424</v>
      </c>
      <c r="G48" s="21">
        <v>444.57</v>
      </c>
      <c r="H48" s="21">
        <v>473.94</v>
      </c>
      <c r="I48" s="21">
        <v>495</v>
      </c>
      <c r="J48" s="16">
        <f t="shared" si="5"/>
        <v>434.28499999999997</v>
      </c>
      <c r="K48" s="16">
        <f t="shared" si="6"/>
        <v>484.47</v>
      </c>
      <c r="L48" s="16">
        <f t="shared" si="2"/>
        <v>50.185000000000059</v>
      </c>
      <c r="M48" s="16">
        <f t="shared" si="3"/>
        <v>13.278112910500017</v>
      </c>
      <c r="N48" s="16">
        <v>70</v>
      </c>
      <c r="O48" s="27">
        <f t="shared" si="4"/>
        <v>27.530160313778268</v>
      </c>
      <c r="P48" s="30">
        <f t="shared" si="7"/>
        <v>1.7314566235080673</v>
      </c>
      <c r="Q48" s="30">
        <f>VLOOKUP(B48,'Stoupání závitu'!$A$3:$B$15,2,1)</f>
        <v>2.5</v>
      </c>
      <c r="R48" s="24">
        <f t="shared" si="8"/>
        <v>0.76854337649193272</v>
      </c>
    </row>
    <row r="49" spans="1:18" x14ac:dyDescent="0.25">
      <c r="A49" s="14" t="s">
        <v>48</v>
      </c>
      <c r="B49" s="15" t="str">
        <f>VLOOKUP(E49,'Rozměry matice'!$A$2:$B$14,2,1)</f>
        <v>M18</v>
      </c>
      <c r="C49" s="16">
        <v>142</v>
      </c>
      <c r="D49" s="16">
        <f>SQRT(C49*C49+'Měření potečního bodu zarovnání'!$F$5*'Měření potečního bodu zarovnání'!$F$5)</f>
        <v>145.13442045221387</v>
      </c>
      <c r="E49" s="16">
        <v>27</v>
      </c>
      <c r="F49" s="21">
        <v>435.21</v>
      </c>
      <c r="G49" s="21">
        <v>405</v>
      </c>
      <c r="H49" s="21">
        <v>437.68</v>
      </c>
      <c r="I49" s="21">
        <v>458</v>
      </c>
      <c r="J49" s="16">
        <f t="shared" si="5"/>
        <v>420.10500000000002</v>
      </c>
      <c r="K49" s="16">
        <f t="shared" si="6"/>
        <v>447.84000000000003</v>
      </c>
      <c r="L49" s="16">
        <f t="shared" si="2"/>
        <v>27.735000000000014</v>
      </c>
      <c r="M49" s="16">
        <f t="shared" si="3"/>
        <v>7.3382178255000046</v>
      </c>
      <c r="N49" s="16">
        <v>70</v>
      </c>
      <c r="O49" s="27">
        <f t="shared" si="4"/>
        <v>15.214685589372118</v>
      </c>
      <c r="P49" s="30">
        <f t="shared" si="7"/>
        <v>0.95689846474038487</v>
      </c>
      <c r="Q49" s="30">
        <f>VLOOKUP(B49,'Stoupání závitu'!$A$3:$B$15,2,1)</f>
        <v>2.5</v>
      </c>
      <c r="R49" s="24">
        <f t="shared" si="8"/>
        <v>1.5431015352596151</v>
      </c>
    </row>
    <row r="50" spans="1:18" x14ac:dyDescent="0.25">
      <c r="A50" s="14" t="s">
        <v>49</v>
      </c>
      <c r="B50" s="15" t="str">
        <f>VLOOKUP(E50,'Rozměry matice'!$A$2:$B$14,2,1)</f>
        <v>M18</v>
      </c>
      <c r="C50" s="16">
        <v>142</v>
      </c>
      <c r="D50" s="16">
        <f>SQRT(C50*C50+'Měření potečního bodu zarovnání'!$F$5*'Měření potečního bodu zarovnání'!$F$5)</f>
        <v>145.13442045221387</v>
      </c>
      <c r="E50" s="16">
        <v>27</v>
      </c>
      <c r="F50" s="21">
        <v>384.45</v>
      </c>
      <c r="G50" s="21">
        <v>402</v>
      </c>
      <c r="H50" s="21">
        <v>434.74</v>
      </c>
      <c r="I50" s="21">
        <v>454</v>
      </c>
      <c r="J50" s="16">
        <f t="shared" si="5"/>
        <v>393.22500000000002</v>
      </c>
      <c r="K50" s="16">
        <f t="shared" si="6"/>
        <v>444.37</v>
      </c>
      <c r="L50" s="16">
        <f t="shared" si="2"/>
        <v>51.144999999999982</v>
      </c>
      <c r="M50" s="16">
        <f t="shared" si="3"/>
        <v>13.532112878499996</v>
      </c>
      <c r="N50" s="16">
        <v>70</v>
      </c>
      <c r="O50" s="27">
        <f t="shared" si="4"/>
        <v>28.056790858786236</v>
      </c>
      <c r="P50" s="30">
        <f t="shared" si="7"/>
        <v>1.7645780414330967</v>
      </c>
      <c r="Q50" s="30">
        <f>VLOOKUP(B50,'Stoupání závitu'!$A$3:$B$15,2,1)</f>
        <v>2.5</v>
      </c>
      <c r="R50" s="24">
        <f t="shared" si="8"/>
        <v>0.73542195856690329</v>
      </c>
    </row>
    <row r="51" spans="1:18" x14ac:dyDescent="0.25">
      <c r="A51" s="14" t="s">
        <v>50</v>
      </c>
      <c r="B51" s="15" t="str">
        <f>VLOOKUP(E51,'Rozměry matice'!$A$2:$B$14,2,1)</f>
        <v>M20</v>
      </c>
      <c r="C51" s="16">
        <v>142</v>
      </c>
      <c r="D51" s="16">
        <f>SQRT(C51*C51+'Měření potečního bodu zarovnání'!$F$5*'Měření potečního bodu zarovnání'!$F$5)</f>
        <v>145.13442045221387</v>
      </c>
      <c r="E51" s="16">
        <v>30</v>
      </c>
      <c r="F51" s="21">
        <v>343</v>
      </c>
      <c r="G51" s="21">
        <v>366</v>
      </c>
      <c r="H51" s="21">
        <v>396</v>
      </c>
      <c r="I51" s="21">
        <v>415</v>
      </c>
      <c r="J51" s="16">
        <f t="shared" si="5"/>
        <v>354.5</v>
      </c>
      <c r="K51" s="16">
        <f t="shared" si="6"/>
        <v>405.5</v>
      </c>
      <c r="L51" s="16">
        <f t="shared" si="2"/>
        <v>51</v>
      </c>
      <c r="M51" s="16">
        <f t="shared" si="3"/>
        <v>13.493748300000002</v>
      </c>
      <c r="N51" s="16">
        <v>70</v>
      </c>
      <c r="O51" s="27">
        <f t="shared" si="4"/>
        <v>27.977247703550663</v>
      </c>
      <c r="P51" s="30">
        <f t="shared" si="7"/>
        <v>1.7595753272673373</v>
      </c>
      <c r="Q51" s="30">
        <f>VLOOKUP(B51,'Stoupání závitu'!$A$3:$B$15,2,1)</f>
        <v>2.5</v>
      </c>
      <c r="R51" s="24">
        <f t="shared" si="8"/>
        <v>0.74042467273266266</v>
      </c>
    </row>
    <row r="52" spans="1:18" x14ac:dyDescent="0.25">
      <c r="A52" s="14" t="s">
        <v>51</v>
      </c>
      <c r="B52" s="15" t="str">
        <f>VLOOKUP(E52,'Rozměry matice'!$A$2:$B$14,2,1)</f>
        <v>M20</v>
      </c>
      <c r="C52" s="16">
        <v>142</v>
      </c>
      <c r="D52" s="16">
        <f>SQRT(C52*C52+'Měření potečního bodu zarovnání'!$F$5*'Měření potečního bodu zarovnání'!$F$5)</f>
        <v>145.13442045221387</v>
      </c>
      <c r="E52" s="16">
        <v>30</v>
      </c>
      <c r="F52" s="21">
        <v>293</v>
      </c>
      <c r="G52" s="21">
        <v>313.72000000000003</v>
      </c>
      <c r="H52" s="21">
        <v>343</v>
      </c>
      <c r="I52" s="21">
        <v>365</v>
      </c>
      <c r="J52" s="16">
        <f t="shared" si="5"/>
        <v>303.36</v>
      </c>
      <c r="K52" s="16">
        <f t="shared" si="6"/>
        <v>354</v>
      </c>
      <c r="L52" s="16">
        <f t="shared" si="2"/>
        <v>50.639999999999986</v>
      </c>
      <c r="M52" s="16">
        <f t="shared" si="3"/>
        <v>13.398498311999997</v>
      </c>
      <c r="N52" s="16">
        <v>70</v>
      </c>
      <c r="O52" s="27">
        <f t="shared" si="4"/>
        <v>27.779761249172648</v>
      </c>
      <c r="P52" s="30">
        <f t="shared" si="7"/>
        <v>1.7471547955454494</v>
      </c>
      <c r="Q52" s="30">
        <f>VLOOKUP(B52,'Stoupání závitu'!$A$3:$B$15,2,1)</f>
        <v>2.5</v>
      </c>
      <c r="R52" s="24">
        <f t="shared" si="8"/>
        <v>0.75284520445455061</v>
      </c>
    </row>
    <row r="53" spans="1:18" x14ac:dyDescent="0.25">
      <c r="A53" s="14" t="s">
        <v>52</v>
      </c>
      <c r="B53" s="15" t="str">
        <f>VLOOKUP(E53,'Rozměry matice'!$A$2:$B$14,2,1)</f>
        <v>M20</v>
      </c>
      <c r="C53" s="16">
        <v>142</v>
      </c>
      <c r="D53" s="16">
        <f>SQRT(C53*C53+'Měření potečního bodu zarovnání'!$F$5*'Měření potečního bodu zarovnání'!$F$5)</f>
        <v>145.13442045221387</v>
      </c>
      <c r="E53" s="16">
        <v>30</v>
      </c>
      <c r="F53" s="21">
        <v>318</v>
      </c>
      <c r="G53" s="21">
        <v>341</v>
      </c>
      <c r="H53" s="21">
        <v>368</v>
      </c>
      <c r="I53" s="21">
        <v>389.04</v>
      </c>
      <c r="J53" s="16">
        <f t="shared" si="5"/>
        <v>329.5</v>
      </c>
      <c r="K53" s="16">
        <f t="shared" si="6"/>
        <v>378.52</v>
      </c>
      <c r="L53" s="16">
        <f t="shared" si="2"/>
        <v>49.019999999999982</v>
      </c>
      <c r="M53" s="16">
        <f t="shared" si="3"/>
        <v>12.969873365999996</v>
      </c>
      <c r="N53" s="16">
        <v>70</v>
      </c>
      <c r="O53" s="27">
        <f t="shared" si="4"/>
        <v>26.891072204471627</v>
      </c>
      <c r="P53" s="30">
        <f t="shared" si="7"/>
        <v>1.6912624027969578</v>
      </c>
      <c r="Q53" s="30">
        <f>VLOOKUP(B53,'Stoupání závitu'!$A$3:$B$15,2,1)</f>
        <v>2.5</v>
      </c>
      <c r="R53" s="24">
        <f t="shared" si="8"/>
        <v>0.80873759720304217</v>
      </c>
    </row>
    <row r="54" spans="1:18" x14ac:dyDescent="0.25">
      <c r="A54" s="14" t="s">
        <v>53</v>
      </c>
      <c r="B54" s="15" t="str">
        <f>VLOOKUP(E54,'Rozměry matice'!$A$2:$B$14,2,1)</f>
        <v>M20</v>
      </c>
      <c r="C54" s="16">
        <v>142</v>
      </c>
      <c r="D54" s="16">
        <f>SQRT(C54*C54+'Měření potečního bodu zarovnání'!$F$5*'Měření potečního bodu zarovnání'!$F$5)</f>
        <v>145.13442045221387</v>
      </c>
      <c r="E54" s="16">
        <v>30</v>
      </c>
      <c r="F54" s="21">
        <v>325.72000000000003</v>
      </c>
      <c r="G54" s="21">
        <v>346.66</v>
      </c>
      <c r="H54" s="21">
        <v>381</v>
      </c>
      <c r="I54" s="21">
        <v>409.72</v>
      </c>
      <c r="J54" s="16">
        <f t="shared" si="5"/>
        <v>336.19000000000005</v>
      </c>
      <c r="K54" s="16">
        <f t="shared" si="6"/>
        <v>395.36</v>
      </c>
      <c r="L54" s="16">
        <f t="shared" si="2"/>
        <v>59.169999999999959</v>
      </c>
      <c r="M54" s="16">
        <f t="shared" si="3"/>
        <v>15.65539386099999</v>
      </c>
      <c r="N54" s="16">
        <v>70</v>
      </c>
      <c r="O54" s="27">
        <f t="shared" si="4"/>
        <v>32.459093070962574</v>
      </c>
      <c r="P54" s="30">
        <f t="shared" si="7"/>
        <v>2.0414523944001619</v>
      </c>
      <c r="Q54" s="30">
        <f>VLOOKUP(B54,'Stoupání závitu'!$A$3:$B$15,2,1)</f>
        <v>2.5</v>
      </c>
      <c r="R54" s="24">
        <f t="shared" si="8"/>
        <v>0.45854760559983809</v>
      </c>
    </row>
    <row r="55" spans="1:18" x14ac:dyDescent="0.25">
      <c r="A55" s="14" t="s">
        <v>54</v>
      </c>
      <c r="B55" s="15" t="str">
        <f>VLOOKUP(E55,'Rozměry matice'!$A$2:$B$14,2,1)</f>
        <v>M20</v>
      </c>
      <c r="C55" s="16">
        <v>142</v>
      </c>
      <c r="D55" s="16">
        <f>SQRT(C55*C55+'Měření potečního bodu zarovnání'!$F$5*'Měření potečního bodu zarovnání'!$F$5)</f>
        <v>145.13442045221387</v>
      </c>
      <c r="E55" s="16">
        <v>30</v>
      </c>
      <c r="F55" s="21">
        <v>269</v>
      </c>
      <c r="G55" s="21">
        <v>296</v>
      </c>
      <c r="H55" s="21">
        <v>363</v>
      </c>
      <c r="I55" s="21">
        <v>362</v>
      </c>
      <c r="J55" s="16">
        <f t="shared" si="5"/>
        <v>282.5</v>
      </c>
      <c r="K55" s="16">
        <f t="shared" si="6"/>
        <v>362.5</v>
      </c>
      <c r="L55" s="16">
        <f t="shared" si="2"/>
        <v>80</v>
      </c>
      <c r="M55" s="16">
        <f t="shared" si="3"/>
        <v>21.166664000000001</v>
      </c>
      <c r="N55" s="16">
        <v>70</v>
      </c>
      <c r="O55" s="27">
        <f t="shared" si="4"/>
        <v>43.8858787506677</v>
      </c>
      <c r="P55" s="30">
        <f t="shared" si="7"/>
        <v>2.7601181604193519</v>
      </c>
      <c r="Q55" s="30">
        <f>VLOOKUP(B55,'Stoupání závitu'!$A$3:$B$15,2,1)</f>
        <v>2.5</v>
      </c>
      <c r="R55" s="24">
        <f t="shared" si="8"/>
        <v>0.26011816041935187</v>
      </c>
    </row>
    <row r="56" spans="1:18" x14ac:dyDescent="0.25">
      <c r="A56" s="14" t="s">
        <v>55</v>
      </c>
      <c r="B56" s="15" t="str">
        <f>VLOOKUP(E56,'Rozměry matice'!$A$2:$B$14,2,1)</f>
        <v>M20</v>
      </c>
      <c r="C56" s="16">
        <v>142</v>
      </c>
      <c r="D56" s="16">
        <f>SQRT(C56*C56+'Měření potečního bodu zarovnání'!$F$5*'Měření potečního bodu zarovnání'!$F$5)</f>
        <v>145.13442045221387</v>
      </c>
      <c r="E56" s="16">
        <v>30</v>
      </c>
      <c r="F56" s="21">
        <v>342.83</v>
      </c>
      <c r="G56" s="21">
        <v>367.09</v>
      </c>
      <c r="H56" s="21">
        <v>393</v>
      </c>
      <c r="I56" s="21">
        <v>411</v>
      </c>
      <c r="J56" s="16">
        <f t="shared" si="5"/>
        <v>354.96</v>
      </c>
      <c r="K56" s="16">
        <f t="shared" si="6"/>
        <v>402</v>
      </c>
      <c r="L56" s="16">
        <f t="shared" si="2"/>
        <v>47.04000000000002</v>
      </c>
      <c r="M56" s="16">
        <f t="shared" si="3"/>
        <v>12.445998432000007</v>
      </c>
      <c r="N56" s="16">
        <v>70</v>
      </c>
      <c r="O56" s="27">
        <f t="shared" si="4"/>
        <v>25.804896705392622</v>
      </c>
      <c r="P56" s="30">
        <f t="shared" si="7"/>
        <v>1.6229494783265799</v>
      </c>
      <c r="Q56" s="30">
        <f>VLOOKUP(B56,'Stoupání závitu'!$A$3:$B$15,2,1)</f>
        <v>2.5</v>
      </c>
      <c r="R56" s="24">
        <f t="shared" si="8"/>
        <v>0.87705052167342012</v>
      </c>
    </row>
    <row r="57" spans="1:18" x14ac:dyDescent="0.25">
      <c r="A57" s="14" t="s">
        <v>56</v>
      </c>
      <c r="B57" s="15" t="str">
        <f>VLOOKUP(E57,'Rozměry matice'!$A$2:$B$14,2,1)</f>
        <v>M20</v>
      </c>
      <c r="C57" s="16">
        <v>142</v>
      </c>
      <c r="D57" s="16">
        <f>SQRT(C57*C57+'Měření potečního bodu zarovnání'!$F$5*'Měření potečního bodu zarovnání'!$F$5)</f>
        <v>145.13442045221387</v>
      </c>
      <c r="E57" s="16">
        <v>30</v>
      </c>
      <c r="F57" s="21">
        <v>299</v>
      </c>
      <c r="G57" s="21">
        <v>321.81</v>
      </c>
      <c r="H57" s="21">
        <v>355.51</v>
      </c>
      <c r="I57" s="21">
        <v>375.94</v>
      </c>
      <c r="J57" s="16">
        <f t="shared" si="5"/>
        <v>310.40499999999997</v>
      </c>
      <c r="K57" s="16">
        <f t="shared" si="6"/>
        <v>365.72500000000002</v>
      </c>
      <c r="L57" s="16">
        <f t="shared" si="2"/>
        <v>55.32000000000005</v>
      </c>
      <c r="M57" s="16">
        <f t="shared" si="3"/>
        <v>14.636748156000014</v>
      </c>
      <c r="N57" s="16">
        <v>70</v>
      </c>
      <c r="O57" s="27">
        <f t="shared" si="4"/>
        <v>30.347085156086745</v>
      </c>
      <c r="P57" s="30">
        <f t="shared" si="7"/>
        <v>1.9086217079299839</v>
      </c>
      <c r="Q57" s="30">
        <f>VLOOKUP(B57,'Stoupání závitu'!$A$3:$B$15,2,1)</f>
        <v>2.5</v>
      </c>
      <c r="R57" s="24">
        <f t="shared" si="8"/>
        <v>0.59137829207001613</v>
      </c>
    </row>
    <row r="58" spans="1:18" x14ac:dyDescent="0.25">
      <c r="A58" s="14" t="s">
        <v>57</v>
      </c>
      <c r="B58" s="15" t="str">
        <f>VLOOKUP(E58,'Rozměry matice'!$A$2:$B$14,2,1)</f>
        <v>M20</v>
      </c>
      <c r="C58" s="16">
        <v>142</v>
      </c>
      <c r="D58" s="16">
        <f>SQRT(C58*C58+'Měření potečního bodu zarovnání'!$F$5*'Měření potečního bodu zarovnání'!$F$5)</f>
        <v>145.13442045221387</v>
      </c>
      <c r="E58" s="16">
        <v>30</v>
      </c>
      <c r="F58" s="21">
        <v>302</v>
      </c>
      <c r="G58" s="21">
        <v>341</v>
      </c>
      <c r="H58" s="21">
        <v>359.26</v>
      </c>
      <c r="I58" s="21">
        <v>396.02</v>
      </c>
      <c r="J58" s="16">
        <f t="shared" si="5"/>
        <v>321.5</v>
      </c>
      <c r="K58" s="16">
        <f t="shared" si="6"/>
        <v>377.64</v>
      </c>
      <c r="L58" s="16">
        <f t="shared" si="2"/>
        <v>56.139999999999986</v>
      </c>
      <c r="M58" s="16">
        <f t="shared" si="3"/>
        <v>14.853706461999998</v>
      </c>
      <c r="N58" s="16">
        <v>70</v>
      </c>
      <c r="O58" s="27">
        <f t="shared" si="4"/>
        <v>30.796915413281056</v>
      </c>
      <c r="P58" s="30">
        <f t="shared" si="7"/>
        <v>1.9369129190742804</v>
      </c>
      <c r="Q58" s="30">
        <f>VLOOKUP(B58,'Stoupání závitu'!$A$3:$B$15,2,1)</f>
        <v>2.5</v>
      </c>
      <c r="R58" s="24">
        <f t="shared" si="8"/>
        <v>0.56308708092571957</v>
      </c>
    </row>
    <row r="59" spans="1:18" x14ac:dyDescent="0.25">
      <c r="A59" s="14" t="s">
        <v>58</v>
      </c>
      <c r="B59" s="15" t="str">
        <f>VLOOKUP(E59,'Rozměry matice'!$A$2:$B$14,2,1)</f>
        <v>M20</v>
      </c>
      <c r="C59" s="16">
        <v>142</v>
      </c>
      <c r="D59" s="16">
        <f>SQRT(C59*C59+'Měření potečního bodu zarovnání'!$F$5*'Měření potečního bodu zarovnání'!$F$5)</f>
        <v>145.13442045221387</v>
      </c>
      <c r="E59" s="16">
        <v>30</v>
      </c>
      <c r="F59" s="21">
        <v>324</v>
      </c>
      <c r="G59" s="21">
        <v>359</v>
      </c>
      <c r="H59" s="21">
        <v>377.81</v>
      </c>
      <c r="I59" s="21">
        <v>408</v>
      </c>
      <c r="J59" s="16">
        <f t="shared" si="5"/>
        <v>341.5</v>
      </c>
      <c r="K59" s="16">
        <f t="shared" si="6"/>
        <v>392.90499999999997</v>
      </c>
      <c r="L59" s="16">
        <f t="shared" si="2"/>
        <v>51.404999999999973</v>
      </c>
      <c r="M59" s="16">
        <f t="shared" si="3"/>
        <v>13.600904536499995</v>
      </c>
      <c r="N59" s="16">
        <v>70</v>
      </c>
      <c r="O59" s="27">
        <f t="shared" si="4"/>
        <v>28.199419964725902</v>
      </c>
      <c r="P59" s="30">
        <f t="shared" si="7"/>
        <v>1.7735484254544591</v>
      </c>
      <c r="Q59" s="30">
        <f>VLOOKUP(B59,'Stoupání závitu'!$A$3:$B$15,2,1)</f>
        <v>2.5</v>
      </c>
      <c r="R59" s="24">
        <f t="shared" si="8"/>
        <v>0.72645157454554088</v>
      </c>
    </row>
    <row r="60" spans="1:18" x14ac:dyDescent="0.25">
      <c r="A60" s="14" t="s">
        <v>59</v>
      </c>
      <c r="B60" s="15" t="str">
        <f>VLOOKUP(E60,'Rozměry matice'!$A$2:$B$14,2,1)</f>
        <v>M20</v>
      </c>
      <c r="C60" s="16">
        <v>142</v>
      </c>
      <c r="D60" s="16">
        <f>SQRT(C60*C60+'Měření potečního bodu zarovnání'!$F$5*'Měření potečního bodu zarovnání'!$F$5)</f>
        <v>145.13442045221387</v>
      </c>
      <c r="E60" s="16">
        <v>30</v>
      </c>
      <c r="F60" s="21">
        <v>316</v>
      </c>
      <c r="G60" s="21">
        <v>352</v>
      </c>
      <c r="H60" s="21">
        <v>368.36</v>
      </c>
      <c r="I60" s="21">
        <v>400</v>
      </c>
      <c r="J60" s="16">
        <f t="shared" si="5"/>
        <v>334</v>
      </c>
      <c r="K60" s="16">
        <f t="shared" si="6"/>
        <v>384.18</v>
      </c>
      <c r="L60" s="16">
        <f t="shared" si="2"/>
        <v>50.180000000000007</v>
      </c>
      <c r="M60" s="16">
        <f t="shared" si="3"/>
        <v>13.276789994000003</v>
      </c>
      <c r="N60" s="16">
        <v>70</v>
      </c>
      <c r="O60" s="27">
        <f t="shared" si="4"/>
        <v>27.527417446356321</v>
      </c>
      <c r="P60" s="30">
        <f t="shared" si="7"/>
        <v>1.7312841161230392</v>
      </c>
      <c r="Q60" s="30">
        <f>VLOOKUP(B60,'Stoupání závitu'!$A$3:$B$15,2,1)</f>
        <v>2.5</v>
      </c>
      <c r="R60" s="24">
        <f t="shared" si="8"/>
        <v>0.76871588387696077</v>
      </c>
    </row>
    <row r="61" spans="1:18" x14ac:dyDescent="0.25">
      <c r="A61" s="14" t="s">
        <v>75</v>
      </c>
      <c r="B61" s="15" t="str">
        <f>VLOOKUP(E61,'Rozměry matice'!$A$2:$B$14,2,1)</f>
        <v>M20</v>
      </c>
      <c r="C61" s="16">
        <v>142</v>
      </c>
      <c r="D61" s="16">
        <f>SQRT(C61*C61+'Měření potečního bodu zarovnání'!$F$5*'Měření potečního bodu zarovnání'!$F$5)</f>
        <v>145.13442045221387</v>
      </c>
      <c r="E61" s="16">
        <v>30</v>
      </c>
      <c r="F61" s="21">
        <v>279</v>
      </c>
      <c r="G61" s="21">
        <v>313</v>
      </c>
      <c r="H61" s="21">
        <v>334.06</v>
      </c>
      <c r="I61" s="21">
        <v>367</v>
      </c>
      <c r="J61" s="16">
        <f t="shared" si="5"/>
        <v>296</v>
      </c>
      <c r="K61" s="16">
        <f t="shared" si="6"/>
        <v>350.53</v>
      </c>
      <c r="L61" s="16">
        <f t="shared" si="2"/>
        <v>54.529999999999973</v>
      </c>
      <c r="M61" s="16">
        <f t="shared" si="3"/>
        <v>14.427727348999994</v>
      </c>
      <c r="N61" s="16">
        <v>70</v>
      </c>
      <c r="O61" s="27">
        <f t="shared" si="4"/>
        <v>29.913712103423862</v>
      </c>
      <c r="P61" s="30">
        <f t="shared" si="7"/>
        <v>1.8813655410958405</v>
      </c>
      <c r="Q61" s="30">
        <f>VLOOKUP(B61,'Stoupání závitu'!$A$3:$B$15,2,1)</f>
        <v>2.5</v>
      </c>
      <c r="R61" s="24">
        <f t="shared" si="8"/>
        <v>0.61863445890415947</v>
      </c>
    </row>
    <row r="62" spans="1:18" ht="15.75" thickBot="1" x14ac:dyDescent="0.3">
      <c r="A62" s="17" t="s">
        <v>76</v>
      </c>
      <c r="B62" s="18" t="str">
        <f>VLOOKUP(E62,'Rozměry matice'!$A$2:$B$14,2,1)</f>
        <v>M20</v>
      </c>
      <c r="C62" s="19">
        <v>142</v>
      </c>
      <c r="D62" s="19">
        <f>SQRT(C62*C62+'Měření potečního bodu zarovnání'!$F$5*'Měření potečního bodu zarovnání'!$F$5)</f>
        <v>145.13442045221387</v>
      </c>
      <c r="E62" s="19">
        <v>30</v>
      </c>
      <c r="F62" s="22">
        <v>337.13</v>
      </c>
      <c r="G62" s="22">
        <v>370</v>
      </c>
      <c r="H62" s="22">
        <v>386</v>
      </c>
      <c r="I62" s="22">
        <v>412.7</v>
      </c>
      <c r="J62" s="19">
        <f t="shared" si="5"/>
        <v>353.565</v>
      </c>
      <c r="K62" s="19">
        <f t="shared" si="6"/>
        <v>399.35</v>
      </c>
      <c r="L62" s="19">
        <f t="shared" si="2"/>
        <v>45.785000000000025</v>
      </c>
      <c r="M62" s="19">
        <f t="shared" si="3"/>
        <v>12.113946390500008</v>
      </c>
      <c r="N62" s="19">
        <v>70</v>
      </c>
      <c r="O62" s="28">
        <f t="shared" si="4"/>
        <v>25.116436982491525</v>
      </c>
      <c r="P62" s="31">
        <f t="shared" si="7"/>
        <v>1.5796501246850014</v>
      </c>
      <c r="Q62" s="31">
        <f>VLOOKUP(B62,'Stoupání závitu'!$A$3:$B$15,2,1)</f>
        <v>2.5</v>
      </c>
      <c r="R62" s="25">
        <f t="shared" si="8"/>
        <v>0.92034987531499857</v>
      </c>
    </row>
  </sheetData>
  <phoneticPr fontId="1" type="noConversion"/>
  <conditionalFormatting sqref="R3:R62">
    <cfRule type="iconSet" priority="1">
      <iconSet reverse="1">
        <cfvo type="percent" val="0"/>
        <cfvo type="num" val="0.5" gte="0"/>
        <cfvo type="num" val="1" gte="0"/>
      </iconSet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203F-A1FF-47A5-8D2F-A99E0D91500F}">
  <dimension ref="A1:D15"/>
  <sheetViews>
    <sheetView workbookViewId="0">
      <selection activeCell="A3" sqref="A3"/>
    </sheetView>
  </sheetViews>
  <sheetFormatPr defaultRowHeight="15" x14ac:dyDescent="0.25"/>
  <cols>
    <col min="1" max="1" width="11" customWidth="1"/>
    <col min="2" max="2" width="10.85546875" customWidth="1"/>
    <col min="3" max="3" width="11.85546875" customWidth="1"/>
    <col min="4" max="4" width="11.28515625" customWidth="1"/>
  </cols>
  <sheetData>
    <row r="1" spans="1:4" ht="16.5" thickBot="1" x14ac:dyDescent="0.3">
      <c r="A1" s="8" t="s">
        <v>102</v>
      </c>
      <c r="B1" s="7" t="s">
        <v>101</v>
      </c>
      <c r="C1" s="8" t="s">
        <v>103</v>
      </c>
      <c r="D1" s="8" t="s">
        <v>104</v>
      </c>
    </row>
    <row r="2" spans="1:4" ht="16.5" thickBot="1" x14ac:dyDescent="0.3">
      <c r="A2" s="10">
        <v>17</v>
      </c>
      <c r="B2" s="9" t="s">
        <v>93</v>
      </c>
      <c r="C2" s="10">
        <v>18.899999999999999</v>
      </c>
      <c r="D2" s="10">
        <v>8</v>
      </c>
    </row>
    <row r="3" spans="1:4" ht="16.5" thickBot="1" x14ac:dyDescent="0.3">
      <c r="A3" s="10">
        <v>19</v>
      </c>
      <c r="B3" s="9" t="s">
        <v>60</v>
      </c>
      <c r="C3" s="10">
        <v>21.1</v>
      </c>
      <c r="D3" s="10">
        <v>10</v>
      </c>
    </row>
    <row r="4" spans="1:4" ht="16.5" thickBot="1" x14ac:dyDescent="0.3">
      <c r="A4" s="10">
        <v>22</v>
      </c>
      <c r="B4" s="9" t="s">
        <v>61</v>
      </c>
      <c r="C4" s="10">
        <v>24.5</v>
      </c>
      <c r="D4" s="10">
        <v>11</v>
      </c>
    </row>
    <row r="5" spans="1:4" ht="16.5" thickBot="1" x14ac:dyDescent="0.3">
      <c r="A5" s="10">
        <v>24</v>
      </c>
      <c r="B5" s="9" t="s">
        <v>62</v>
      </c>
      <c r="C5" s="10">
        <v>26.8</v>
      </c>
      <c r="D5" s="10">
        <v>13</v>
      </c>
    </row>
    <row r="6" spans="1:4" ht="16.5" thickBot="1" x14ac:dyDescent="0.3">
      <c r="A6" s="10">
        <v>27</v>
      </c>
      <c r="B6" s="9" t="s">
        <v>63</v>
      </c>
      <c r="C6" s="10">
        <v>29.6</v>
      </c>
      <c r="D6" s="10">
        <v>15</v>
      </c>
    </row>
    <row r="7" spans="1:4" ht="16.5" thickBot="1" x14ac:dyDescent="0.3">
      <c r="A7" s="10">
        <v>30</v>
      </c>
      <c r="B7" s="9" t="s">
        <v>64</v>
      </c>
      <c r="C7" s="10">
        <v>33</v>
      </c>
      <c r="D7" s="10">
        <v>16</v>
      </c>
    </row>
    <row r="8" spans="1:4" ht="16.5" thickBot="1" x14ac:dyDescent="0.3">
      <c r="A8" s="10">
        <v>32</v>
      </c>
      <c r="B8" s="9" t="s">
        <v>94</v>
      </c>
      <c r="C8" s="10">
        <v>35</v>
      </c>
      <c r="D8" s="10">
        <v>18</v>
      </c>
    </row>
    <row r="9" spans="1:4" ht="16.5" thickBot="1" x14ac:dyDescent="0.3">
      <c r="A9" s="10">
        <v>36</v>
      </c>
      <c r="B9" s="9" t="s">
        <v>95</v>
      </c>
      <c r="C9" s="10">
        <v>39.6</v>
      </c>
      <c r="D9" s="10">
        <v>19</v>
      </c>
    </row>
    <row r="10" spans="1:4" ht="16.5" thickBot="1" x14ac:dyDescent="0.3">
      <c r="A10" s="10">
        <v>41</v>
      </c>
      <c r="B10" s="9" t="s">
        <v>96</v>
      </c>
      <c r="C10" s="10">
        <v>45.2</v>
      </c>
      <c r="D10" s="10">
        <v>22</v>
      </c>
    </row>
    <row r="11" spans="1:4" ht="16.5" thickBot="1" x14ac:dyDescent="0.3">
      <c r="A11" s="10">
        <v>46</v>
      </c>
      <c r="B11" s="9" t="s">
        <v>97</v>
      </c>
      <c r="C11" s="10">
        <v>50.9</v>
      </c>
      <c r="D11" s="10">
        <v>24</v>
      </c>
    </row>
    <row r="12" spans="1:4" ht="16.5" thickBot="1" x14ac:dyDescent="0.3">
      <c r="A12" s="10">
        <v>50</v>
      </c>
      <c r="B12" s="9" t="s">
        <v>98</v>
      </c>
      <c r="C12" s="10">
        <v>55.4</v>
      </c>
      <c r="D12" s="10">
        <v>26</v>
      </c>
    </row>
    <row r="13" spans="1:4" ht="16.5" thickBot="1" x14ac:dyDescent="0.3">
      <c r="A13" s="10">
        <v>55</v>
      </c>
      <c r="B13" s="9" t="s">
        <v>99</v>
      </c>
      <c r="C13" s="10">
        <v>60.8</v>
      </c>
      <c r="D13" s="10">
        <v>29</v>
      </c>
    </row>
    <row r="14" spans="1:4" ht="16.5" thickBot="1" x14ac:dyDescent="0.3">
      <c r="A14" s="10">
        <v>60</v>
      </c>
      <c r="B14" s="9" t="s">
        <v>100</v>
      </c>
      <c r="C14" s="10">
        <v>66.400000000000006</v>
      </c>
      <c r="D14" s="10">
        <v>31</v>
      </c>
    </row>
    <row r="15" spans="1:4" x14ac:dyDescent="0.25">
      <c r="A15" s="2"/>
      <c r="C15" s="2"/>
      <c r="D15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54688-6FA1-4DA5-8B3C-00BF001221E6}">
  <dimension ref="A1:F17"/>
  <sheetViews>
    <sheetView workbookViewId="0">
      <selection activeCell="F12" sqref="F12"/>
    </sheetView>
  </sheetViews>
  <sheetFormatPr defaultRowHeight="15" x14ac:dyDescent="0.25"/>
  <sheetData>
    <row r="1" spans="1:6" ht="31.5" x14ac:dyDescent="0.25">
      <c r="A1" s="39" t="s">
        <v>89</v>
      </c>
      <c r="B1" s="4" t="s">
        <v>90</v>
      </c>
      <c r="C1" s="41" t="s">
        <v>92</v>
      </c>
      <c r="D1" s="42"/>
      <c r="E1" s="42"/>
      <c r="F1" s="43"/>
    </row>
    <row r="2" spans="1:6" ht="32.25" thickBot="1" x14ac:dyDescent="0.3">
      <c r="A2" s="40"/>
      <c r="B2" s="5" t="s">
        <v>91</v>
      </c>
      <c r="C2" s="44"/>
      <c r="D2" s="45"/>
      <c r="E2" s="45"/>
      <c r="F2" s="46"/>
    </row>
    <row r="3" spans="1:6" ht="15.75" thickBot="1" x14ac:dyDescent="0.3">
      <c r="A3" s="6" t="s">
        <v>93</v>
      </c>
      <c r="B3" s="35">
        <v>1.5</v>
      </c>
      <c r="C3" s="35">
        <v>1.25</v>
      </c>
      <c r="D3" s="35">
        <v>1</v>
      </c>
      <c r="E3" s="35">
        <v>0.75</v>
      </c>
      <c r="F3" s="35">
        <v>0.5</v>
      </c>
    </row>
    <row r="4" spans="1:6" ht="15.75" thickBot="1" x14ac:dyDescent="0.3">
      <c r="A4" s="6" t="s">
        <v>60</v>
      </c>
      <c r="B4" s="35">
        <v>1.75</v>
      </c>
      <c r="C4" s="35">
        <v>1.5</v>
      </c>
      <c r="D4" s="35">
        <v>1.25</v>
      </c>
      <c r="E4" s="35">
        <v>1</v>
      </c>
      <c r="F4" s="35">
        <v>0.75</v>
      </c>
    </row>
    <row r="5" spans="1:6" ht="15.75" thickBot="1" x14ac:dyDescent="0.3">
      <c r="A5" s="6" t="s">
        <v>61</v>
      </c>
      <c r="B5" s="35">
        <v>2</v>
      </c>
      <c r="C5" s="35">
        <v>1.5</v>
      </c>
      <c r="D5" s="35">
        <v>1.25</v>
      </c>
      <c r="E5" s="35">
        <v>1</v>
      </c>
      <c r="F5" s="35">
        <v>0.75</v>
      </c>
    </row>
    <row r="6" spans="1:6" ht="15.75" thickBot="1" x14ac:dyDescent="0.3">
      <c r="A6" s="6" t="s">
        <v>62</v>
      </c>
      <c r="B6" s="35">
        <v>2</v>
      </c>
      <c r="C6" s="35">
        <v>1.5</v>
      </c>
      <c r="D6" s="35">
        <v>1</v>
      </c>
      <c r="E6" s="35">
        <v>0.75</v>
      </c>
      <c r="F6" s="35">
        <v>0.5</v>
      </c>
    </row>
    <row r="7" spans="1:6" ht="15.75" thickBot="1" x14ac:dyDescent="0.3">
      <c r="A7" s="6" t="s">
        <v>63</v>
      </c>
      <c r="B7" s="35">
        <v>2.5</v>
      </c>
      <c r="C7" s="35">
        <v>2</v>
      </c>
      <c r="D7" s="35">
        <v>1.5</v>
      </c>
      <c r="E7" s="35">
        <v>1</v>
      </c>
      <c r="F7" s="35">
        <v>0.75</v>
      </c>
    </row>
    <row r="8" spans="1:6" ht="15.75" thickBot="1" x14ac:dyDescent="0.3">
      <c r="A8" s="6" t="s">
        <v>64</v>
      </c>
      <c r="B8" s="35">
        <v>2.5</v>
      </c>
      <c r="C8" s="35">
        <v>2</v>
      </c>
      <c r="D8" s="35">
        <v>1.5</v>
      </c>
      <c r="E8" s="35">
        <v>1</v>
      </c>
      <c r="F8" s="35">
        <v>0.75</v>
      </c>
    </row>
    <row r="9" spans="1:6" ht="15.75" thickBot="1" x14ac:dyDescent="0.3">
      <c r="A9" s="6" t="s">
        <v>94</v>
      </c>
      <c r="B9" s="35">
        <v>2.5</v>
      </c>
      <c r="C9" s="35">
        <v>2</v>
      </c>
      <c r="D9" s="35">
        <v>1.5</v>
      </c>
      <c r="E9" s="35">
        <v>1</v>
      </c>
      <c r="F9" s="35">
        <v>0.75</v>
      </c>
    </row>
    <row r="10" spans="1:6" ht="15.75" thickBot="1" x14ac:dyDescent="0.3">
      <c r="A10" s="6" t="s">
        <v>95</v>
      </c>
      <c r="B10" s="35">
        <v>3</v>
      </c>
      <c r="C10" s="35">
        <v>2</v>
      </c>
      <c r="D10" s="35">
        <v>1.5</v>
      </c>
      <c r="E10" s="35">
        <v>1</v>
      </c>
      <c r="F10" s="35">
        <v>0.75</v>
      </c>
    </row>
    <row r="11" spans="1:6" ht="15.75" thickBot="1" x14ac:dyDescent="0.3">
      <c r="A11" s="6" t="s">
        <v>96</v>
      </c>
      <c r="B11" s="35">
        <v>3</v>
      </c>
      <c r="C11" s="35">
        <v>2</v>
      </c>
      <c r="D11" s="35">
        <v>1.5</v>
      </c>
      <c r="E11" s="35">
        <v>1</v>
      </c>
      <c r="F11" s="34" t="s">
        <v>115</v>
      </c>
    </row>
    <row r="12" spans="1:6" ht="15.75" thickBot="1" x14ac:dyDescent="0.3">
      <c r="A12" s="6" t="s">
        <v>97</v>
      </c>
      <c r="B12" s="35">
        <v>3.5</v>
      </c>
      <c r="C12" s="35">
        <v>3</v>
      </c>
      <c r="D12" s="35">
        <v>2</v>
      </c>
      <c r="E12" s="35">
        <v>1.5</v>
      </c>
      <c r="F12" s="35">
        <v>1</v>
      </c>
    </row>
    <row r="13" spans="1:6" ht="15.75" thickBot="1" x14ac:dyDescent="0.3">
      <c r="A13" s="6" t="s">
        <v>98</v>
      </c>
      <c r="B13" s="35">
        <v>3.5</v>
      </c>
      <c r="C13" s="35">
        <v>3</v>
      </c>
      <c r="D13" s="35">
        <v>2</v>
      </c>
      <c r="E13" s="35">
        <v>1.5</v>
      </c>
      <c r="F13" s="35">
        <v>1</v>
      </c>
    </row>
    <row r="14" spans="1:6" ht="15.75" thickBot="1" x14ac:dyDescent="0.3">
      <c r="A14" s="6" t="s">
        <v>99</v>
      </c>
      <c r="B14" s="35">
        <v>4</v>
      </c>
      <c r="C14" s="35">
        <v>3</v>
      </c>
      <c r="D14" s="35">
        <v>2</v>
      </c>
      <c r="E14" s="35">
        <v>1.5</v>
      </c>
      <c r="F14" s="35">
        <v>1</v>
      </c>
    </row>
    <row r="15" spans="1:6" ht="15.75" thickBot="1" x14ac:dyDescent="0.3">
      <c r="A15" s="6" t="s">
        <v>100</v>
      </c>
      <c r="B15" s="35">
        <v>4</v>
      </c>
      <c r="C15" s="35">
        <v>3</v>
      </c>
      <c r="D15" s="35">
        <v>2</v>
      </c>
      <c r="E15" s="35">
        <v>1.5</v>
      </c>
      <c r="F15" s="35">
        <v>1</v>
      </c>
    </row>
    <row r="17" spans="2:2" x14ac:dyDescent="0.25">
      <c r="B17" t="s">
        <v>84</v>
      </c>
    </row>
  </sheetData>
  <mergeCells count="2">
    <mergeCell ref="A1:A2"/>
    <mergeCell ref="C1:F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80C47-C24E-4BF0-9B64-7712A2EA1EA2}">
  <dimension ref="A2:I14"/>
  <sheetViews>
    <sheetView workbookViewId="0">
      <selection activeCell="E14" sqref="E14"/>
    </sheetView>
  </sheetViews>
  <sheetFormatPr defaultRowHeight="15" x14ac:dyDescent="0.25"/>
  <cols>
    <col min="2" max="2" width="18.140625" customWidth="1"/>
    <col min="5" max="5" width="10" bestFit="1" customWidth="1"/>
    <col min="6" max="6" width="9.5703125" bestFit="1" customWidth="1"/>
  </cols>
  <sheetData>
    <row r="2" spans="1:9" s="1" customFormat="1" ht="44.25" customHeight="1" x14ac:dyDescent="0.25">
      <c r="A2" s="1" t="s">
        <v>66</v>
      </c>
      <c r="B2" s="1" t="s">
        <v>67</v>
      </c>
      <c r="E2" s="47" t="s">
        <v>69</v>
      </c>
      <c r="F2" s="47"/>
      <c r="G2" s="47"/>
    </row>
    <row r="3" spans="1:9" x14ac:dyDescent="0.25">
      <c r="A3" t="s">
        <v>2</v>
      </c>
      <c r="B3">
        <v>149</v>
      </c>
      <c r="H3" s="51" t="s">
        <v>74</v>
      </c>
      <c r="I3" s="51"/>
    </row>
    <row r="4" spans="1:9" x14ac:dyDescent="0.25">
      <c r="A4" t="s">
        <v>3</v>
      </c>
      <c r="B4">
        <v>149</v>
      </c>
      <c r="E4" t="s">
        <v>71</v>
      </c>
      <c r="F4" s="2">
        <f>B14</f>
        <v>148.9</v>
      </c>
    </row>
    <row r="5" spans="1:9" x14ac:dyDescent="0.25">
      <c r="A5" t="s">
        <v>4</v>
      </c>
      <c r="B5">
        <v>148</v>
      </c>
      <c r="E5" t="s">
        <v>70</v>
      </c>
      <c r="F5" s="2">
        <v>30</v>
      </c>
    </row>
    <row r="6" spans="1:9" x14ac:dyDescent="0.25">
      <c r="A6" t="s">
        <v>5</v>
      </c>
      <c r="B6">
        <v>149</v>
      </c>
      <c r="E6" t="s">
        <v>72</v>
      </c>
      <c r="F6" s="2">
        <f xml:space="preserve"> SQRT(F4*F4+F5*F5)</f>
        <v>151.89209986039432</v>
      </c>
    </row>
    <row r="7" spans="1:9" x14ac:dyDescent="0.25">
      <c r="A7" t="s">
        <v>6</v>
      </c>
      <c r="B7" s="3">
        <v>150</v>
      </c>
    </row>
    <row r="8" spans="1:9" x14ac:dyDescent="0.25">
      <c r="A8" t="s">
        <v>7</v>
      </c>
      <c r="B8">
        <v>148</v>
      </c>
    </row>
    <row r="9" spans="1:9" x14ac:dyDescent="0.25">
      <c r="A9" t="s">
        <v>8</v>
      </c>
      <c r="B9">
        <v>148</v>
      </c>
    </row>
    <row r="10" spans="1:9" x14ac:dyDescent="0.25">
      <c r="A10" t="s">
        <v>9</v>
      </c>
      <c r="B10">
        <v>149</v>
      </c>
    </row>
    <row r="11" spans="1:9" x14ac:dyDescent="0.25">
      <c r="A11" t="s">
        <v>10</v>
      </c>
      <c r="B11" s="3">
        <v>150</v>
      </c>
      <c r="E11" s="48" t="s">
        <v>73</v>
      </c>
      <c r="F11" s="48"/>
      <c r="G11" s="48"/>
      <c r="H11" s="48"/>
      <c r="I11" s="49">
        <f>F6</f>
        <v>151.89209986039432</v>
      </c>
    </row>
    <row r="12" spans="1:9" x14ac:dyDescent="0.25">
      <c r="A12" t="s">
        <v>11</v>
      </c>
      <c r="B12">
        <v>149</v>
      </c>
      <c r="E12" s="48"/>
      <c r="F12" s="48"/>
      <c r="G12" s="48"/>
      <c r="H12" s="48"/>
      <c r="I12" s="50"/>
    </row>
    <row r="14" spans="1:9" x14ac:dyDescent="0.25">
      <c r="A14" t="s">
        <v>68</v>
      </c>
      <c r="B14">
        <f>AVERAGE(B3:B12)</f>
        <v>148.9</v>
      </c>
      <c r="E14" t="s">
        <v>84</v>
      </c>
    </row>
  </sheetData>
  <mergeCells count="4">
    <mergeCell ref="E2:G2"/>
    <mergeCell ref="E11:H12"/>
    <mergeCell ref="I11:I12"/>
    <mergeCell ref="H3:I3"/>
  </mergeCells>
  <phoneticPr fontId="1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Měření matic</vt:lpstr>
      <vt:lpstr>Rozměry matice</vt:lpstr>
      <vt:lpstr>Stoupání závitu</vt:lpstr>
      <vt:lpstr>Měření potečního bodu zarovnání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 6</dc:creator>
  <cp:lastModifiedBy>Mata 6</cp:lastModifiedBy>
  <dcterms:created xsi:type="dcterms:W3CDTF">2021-03-28T11:24:30Z</dcterms:created>
  <dcterms:modified xsi:type="dcterms:W3CDTF">2021-03-31T20:41:53Z</dcterms:modified>
</cp:coreProperties>
</file>