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5" windowWidth="13170" windowHeight="12525" firstSheet="1" activeTab="4"/>
  </bookViews>
  <sheets>
    <sheet name="AKCIOVÉ INDEXY - MĚS. HODNOTY" sheetId="4" r:id="rId1"/>
    <sheet name="LOGARITMICKÉ VÝNOSY - DATA" sheetId="5" r:id="rId2"/>
    <sheet name="PRŮM.VÝNOS VS. RIZIKO" sheetId="12" r:id="rId3"/>
    <sheet name="PRAVDĚPODOBNOSTNÍ ROZDĚLENÍ" sheetId="8" r:id="rId4"/>
    <sheet name="ROZDĚLENÍ - GRAF" sheetId="9" r:id="rId5"/>
    <sheet name="ROZDĚLENÍ" sheetId="15" r:id="rId6"/>
  </sheets>
  <calcPr calcId="114210"/>
</workbook>
</file>

<file path=xl/calcChain.xml><?xml version="1.0" encoding="utf-8"?>
<calcChain xmlns="http://schemas.openxmlformats.org/spreadsheetml/2006/main">
  <c r="F93" i="8" l="1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92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70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48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26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4" i="8"/>
  <c r="Z146" i="5"/>
  <c r="T146" i="5"/>
  <c r="N146" i="5"/>
  <c r="H146" i="5"/>
  <c r="B146" i="5"/>
  <c r="E136" i="15"/>
  <c r="B136" i="15"/>
  <c r="C136" i="15"/>
  <c r="D136" i="15"/>
  <c r="A136" i="15"/>
  <c r="G92" i="8" l="1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G81" i="8"/>
  <c r="G83" i="8"/>
  <c r="D84" i="8"/>
  <c r="D83" i="8"/>
  <c r="G82" i="8"/>
  <c r="D82" i="8"/>
  <c r="D81" i="8"/>
  <c r="G80" i="8"/>
  <c r="D80" i="8"/>
  <c r="G79" i="8"/>
  <c r="D79" i="8"/>
  <c r="G78" i="8"/>
  <c r="D78" i="8"/>
  <c r="G77" i="8"/>
  <c r="D77" i="8"/>
  <c r="G76" i="8"/>
  <c r="D76" i="8"/>
  <c r="G75" i="8"/>
  <c r="D75" i="8"/>
  <c r="G74" i="8"/>
  <c r="D74" i="8"/>
  <c r="G73" i="8"/>
  <c r="D73" i="8"/>
  <c r="G72" i="8"/>
  <c r="D72" i="8"/>
  <c r="G71" i="8"/>
  <c r="D71" i="8"/>
  <c r="D70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A153" i="15"/>
  <c r="G84" i="8" l="1"/>
  <c r="G70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E15" i="5" l="1"/>
  <c r="N140" i="12" l="1"/>
  <c r="R140" i="12"/>
  <c r="J140" i="12"/>
  <c r="F140" i="12"/>
  <c r="B140" i="12"/>
  <c r="Z151" i="5"/>
  <c r="Z150" i="5"/>
  <c r="Z149" i="5"/>
  <c r="Z148" i="5"/>
  <c r="Z145" i="5"/>
  <c r="Z147" i="5" s="1"/>
  <c r="Z144" i="5"/>
  <c r="Z142" i="5"/>
  <c r="Z143" i="5" s="1"/>
  <c r="Z141" i="5"/>
  <c r="T151" i="5"/>
  <c r="T150" i="5"/>
  <c r="T149" i="5"/>
  <c r="T148" i="5"/>
  <c r="T145" i="5"/>
  <c r="T147" i="5" s="1"/>
  <c r="T144" i="5"/>
  <c r="T142" i="5"/>
  <c r="T143" i="5" s="1"/>
  <c r="T141" i="5"/>
  <c r="N151" i="5"/>
  <c r="N150" i="5"/>
  <c r="N149" i="5"/>
  <c r="N148" i="5"/>
  <c r="N145" i="5"/>
  <c r="N147" i="5" s="1"/>
  <c r="N144" i="5"/>
  <c r="N142" i="5"/>
  <c r="N143" i="5" s="1"/>
  <c r="N141" i="5"/>
  <c r="H151" i="5"/>
  <c r="H150" i="5"/>
  <c r="H149" i="5"/>
  <c r="H148" i="5"/>
  <c r="H145" i="5"/>
  <c r="H144" i="5"/>
  <c r="H147" i="5" s="1"/>
  <c r="H142" i="5"/>
  <c r="H143" i="5" s="1"/>
  <c r="H141" i="5"/>
  <c r="B151" i="5"/>
  <c r="B150" i="5"/>
  <c r="B149" i="5"/>
  <c r="B148" i="5"/>
  <c r="B145" i="5"/>
  <c r="B144" i="5"/>
  <c r="Y138" i="5"/>
  <c r="S138" i="5"/>
  <c r="AA133" i="5"/>
  <c r="AB133" i="5"/>
  <c r="AC133" i="5"/>
  <c r="O133" i="4"/>
  <c r="U133" i="5"/>
  <c r="V133" i="5"/>
  <c r="W133" i="5"/>
  <c r="U134" i="5"/>
  <c r="V134" i="5"/>
  <c r="W134" i="5"/>
  <c r="U135" i="5"/>
  <c r="V135" i="5"/>
  <c r="W135" i="5"/>
  <c r="L133" i="4"/>
  <c r="L134" i="4"/>
  <c r="L135" i="4"/>
  <c r="M138" i="5"/>
  <c r="O133" i="5"/>
  <c r="P133" i="5"/>
  <c r="Q133" i="5"/>
  <c r="O134" i="5"/>
  <c r="P134" i="5"/>
  <c r="Q134" i="5"/>
  <c r="O135" i="5"/>
  <c r="P135" i="5"/>
  <c r="Q135" i="5"/>
  <c r="I133" i="4"/>
  <c r="I134" i="4"/>
  <c r="I135" i="4"/>
  <c r="I133" i="5"/>
  <c r="J133" i="5"/>
  <c r="K133" i="5"/>
  <c r="I134" i="5"/>
  <c r="J134" i="5"/>
  <c r="K134" i="5"/>
  <c r="I135" i="5"/>
  <c r="J135" i="5"/>
  <c r="K135" i="5"/>
  <c r="G138" i="5"/>
  <c r="C133" i="5"/>
  <c r="D133" i="5"/>
  <c r="E133" i="5"/>
  <c r="C134" i="5"/>
  <c r="D134" i="5"/>
  <c r="E134" i="5"/>
  <c r="C135" i="5"/>
  <c r="D135" i="5"/>
  <c r="E135" i="5"/>
  <c r="A138" i="5"/>
  <c r="F133" i="4"/>
  <c r="F134" i="4"/>
  <c r="F135" i="4"/>
  <c r="C133" i="4"/>
  <c r="C134" i="4"/>
  <c r="C135" i="4"/>
  <c r="M137" i="4"/>
  <c r="J137" i="4"/>
  <c r="G137" i="4"/>
  <c r="D137" i="4"/>
  <c r="A137" i="4"/>
  <c r="AC132" i="5" l="1"/>
  <c r="AB132" i="5"/>
  <c r="AC131" i="5"/>
  <c r="AB131" i="5"/>
  <c r="AC130" i="5"/>
  <c r="AB130" i="5"/>
  <c r="AC129" i="5"/>
  <c r="AB129" i="5"/>
  <c r="AC128" i="5"/>
  <c r="AB128" i="5"/>
  <c r="AC127" i="5"/>
  <c r="AB127" i="5"/>
  <c r="AC126" i="5"/>
  <c r="AB126" i="5"/>
  <c r="AC125" i="5"/>
  <c r="AB125" i="5"/>
  <c r="AC124" i="5"/>
  <c r="AB124" i="5"/>
  <c r="AC123" i="5"/>
  <c r="AB123" i="5"/>
  <c r="AC122" i="5"/>
  <c r="AB122" i="5"/>
  <c r="AC121" i="5"/>
  <c r="AB121" i="5"/>
  <c r="AC120" i="5"/>
  <c r="AB120" i="5"/>
  <c r="AC119" i="5"/>
  <c r="AB119" i="5"/>
  <c r="AC118" i="5"/>
  <c r="AB118" i="5"/>
  <c r="AC117" i="5"/>
  <c r="AB117" i="5"/>
  <c r="AC116" i="5"/>
  <c r="AB116" i="5"/>
  <c r="AC115" i="5"/>
  <c r="AB115" i="5"/>
  <c r="AC114" i="5"/>
  <c r="AB114" i="5"/>
  <c r="AC113" i="5"/>
  <c r="AB113" i="5"/>
  <c r="AC112" i="5"/>
  <c r="AB112" i="5"/>
  <c r="AC111" i="5"/>
  <c r="AB111" i="5"/>
  <c r="AC110" i="5"/>
  <c r="AB110" i="5"/>
  <c r="AC109" i="5"/>
  <c r="AB109" i="5"/>
  <c r="AC108" i="5"/>
  <c r="AB108" i="5"/>
  <c r="AC107" i="5"/>
  <c r="AB107" i="5"/>
  <c r="AC106" i="5"/>
  <c r="AB106" i="5"/>
  <c r="AC105" i="5"/>
  <c r="AB105" i="5"/>
  <c r="AC104" i="5"/>
  <c r="AB104" i="5"/>
  <c r="AC103" i="5"/>
  <c r="AB103" i="5"/>
  <c r="AC102" i="5"/>
  <c r="AB102" i="5"/>
  <c r="AC101" i="5"/>
  <c r="AB101" i="5"/>
  <c r="AC100" i="5"/>
  <c r="AB100" i="5"/>
  <c r="AC99" i="5"/>
  <c r="AB99" i="5"/>
  <c r="AC98" i="5"/>
  <c r="AB98" i="5"/>
  <c r="AC97" i="5"/>
  <c r="AB97" i="5"/>
  <c r="AC96" i="5"/>
  <c r="AB96" i="5"/>
  <c r="AC95" i="5"/>
  <c r="AB95" i="5"/>
  <c r="AC94" i="5"/>
  <c r="AB94" i="5"/>
  <c r="AC93" i="5"/>
  <c r="AB93" i="5"/>
  <c r="AC92" i="5"/>
  <c r="AB92" i="5"/>
  <c r="AC91" i="5"/>
  <c r="AB91" i="5"/>
  <c r="AC90" i="5"/>
  <c r="AB90" i="5"/>
  <c r="AC89" i="5"/>
  <c r="AB89" i="5"/>
  <c r="AC88" i="5"/>
  <c r="AB88" i="5"/>
  <c r="AC87" i="5"/>
  <c r="AB87" i="5"/>
  <c r="AC86" i="5"/>
  <c r="AB86" i="5"/>
  <c r="AC85" i="5"/>
  <c r="AB85" i="5"/>
  <c r="AC84" i="5"/>
  <c r="AB84" i="5"/>
  <c r="AC83" i="5"/>
  <c r="AB83" i="5"/>
  <c r="AC82" i="5"/>
  <c r="AB82" i="5"/>
  <c r="AC81" i="5"/>
  <c r="AB81" i="5"/>
  <c r="AC80" i="5"/>
  <c r="AB80" i="5"/>
  <c r="AC79" i="5"/>
  <c r="AB79" i="5"/>
  <c r="AC78" i="5"/>
  <c r="AB78" i="5"/>
  <c r="AC77" i="5"/>
  <c r="AB77" i="5"/>
  <c r="AC76" i="5"/>
  <c r="AB76" i="5"/>
  <c r="AC75" i="5"/>
  <c r="AB75" i="5"/>
  <c r="AC74" i="5"/>
  <c r="AB74" i="5"/>
  <c r="AC73" i="5"/>
  <c r="AB73" i="5"/>
  <c r="AC72" i="5"/>
  <c r="AB72" i="5"/>
  <c r="AC71" i="5"/>
  <c r="AB71" i="5"/>
  <c r="AC70" i="5"/>
  <c r="AB70" i="5"/>
  <c r="AC69" i="5"/>
  <c r="AB69" i="5"/>
  <c r="AC68" i="5"/>
  <c r="AB68" i="5"/>
  <c r="AC67" i="5"/>
  <c r="AB67" i="5"/>
  <c r="AC66" i="5"/>
  <c r="AB66" i="5"/>
  <c r="AC65" i="5"/>
  <c r="AB65" i="5"/>
  <c r="AC64" i="5"/>
  <c r="AB64" i="5"/>
  <c r="AC63" i="5"/>
  <c r="AB63" i="5"/>
  <c r="AC62" i="5"/>
  <c r="AB62" i="5"/>
  <c r="AC61" i="5"/>
  <c r="AB61" i="5"/>
  <c r="AC60" i="5"/>
  <c r="AB60" i="5"/>
  <c r="AC59" i="5"/>
  <c r="AB59" i="5"/>
  <c r="AC58" i="5"/>
  <c r="AB58" i="5"/>
  <c r="AC57" i="5"/>
  <c r="AB57" i="5"/>
  <c r="AC56" i="5"/>
  <c r="AB56" i="5"/>
  <c r="AC55" i="5"/>
  <c r="AB55" i="5"/>
  <c r="AC54" i="5"/>
  <c r="AB54" i="5"/>
  <c r="AC53" i="5"/>
  <c r="AB53" i="5"/>
  <c r="AC52" i="5"/>
  <c r="AB52" i="5"/>
  <c r="AC51" i="5"/>
  <c r="AB51" i="5"/>
  <c r="AC50" i="5"/>
  <c r="AB50" i="5"/>
  <c r="AC49" i="5"/>
  <c r="AB49" i="5"/>
  <c r="AC48" i="5"/>
  <c r="AB48" i="5"/>
  <c r="AC47" i="5"/>
  <c r="AB47" i="5"/>
  <c r="AC46" i="5"/>
  <c r="AB46" i="5"/>
  <c r="AC45" i="5"/>
  <c r="AB45" i="5"/>
  <c r="AC44" i="5"/>
  <c r="AB44" i="5"/>
  <c r="AC43" i="5"/>
  <c r="AB43" i="5"/>
  <c r="AC42" i="5"/>
  <c r="AB42" i="5"/>
  <c r="AC41" i="5"/>
  <c r="AB41" i="5"/>
  <c r="AC40" i="5"/>
  <c r="AB40" i="5"/>
  <c r="AC39" i="5"/>
  <c r="AB39" i="5"/>
  <c r="AC38" i="5"/>
  <c r="AB38" i="5"/>
  <c r="AC37" i="5"/>
  <c r="AB37" i="5"/>
  <c r="AC36" i="5"/>
  <c r="AB36" i="5"/>
  <c r="AC35" i="5"/>
  <c r="AB35" i="5"/>
  <c r="AC34" i="5"/>
  <c r="AB34" i="5"/>
  <c r="AC33" i="5"/>
  <c r="AB33" i="5"/>
  <c r="AC32" i="5"/>
  <c r="AB32" i="5"/>
  <c r="AC31" i="5"/>
  <c r="AB31" i="5"/>
  <c r="AC30" i="5"/>
  <c r="AB30" i="5"/>
  <c r="AC29" i="5"/>
  <c r="AB29" i="5"/>
  <c r="AC28" i="5"/>
  <c r="AB28" i="5"/>
  <c r="AC27" i="5"/>
  <c r="AB27" i="5"/>
  <c r="AC26" i="5"/>
  <c r="AB26" i="5"/>
  <c r="AC25" i="5"/>
  <c r="AB25" i="5"/>
  <c r="AC24" i="5"/>
  <c r="AB24" i="5"/>
  <c r="AC23" i="5"/>
  <c r="AB23" i="5"/>
  <c r="AC22" i="5"/>
  <c r="AB22" i="5"/>
  <c r="AC21" i="5"/>
  <c r="AB21" i="5"/>
  <c r="AC20" i="5"/>
  <c r="AB20" i="5"/>
  <c r="AC19" i="5"/>
  <c r="AB19" i="5"/>
  <c r="AC18" i="5"/>
  <c r="AB18" i="5"/>
  <c r="AC17" i="5"/>
  <c r="AB17" i="5"/>
  <c r="AC16" i="5"/>
  <c r="AB16" i="5"/>
  <c r="AC15" i="5"/>
  <c r="AB15" i="5"/>
  <c r="W132" i="5"/>
  <c r="V132" i="5"/>
  <c r="W131" i="5"/>
  <c r="V131" i="5"/>
  <c r="W130" i="5"/>
  <c r="V130" i="5"/>
  <c r="W129" i="5"/>
  <c r="V129" i="5"/>
  <c r="W128" i="5"/>
  <c r="V128" i="5"/>
  <c r="W127" i="5"/>
  <c r="V127" i="5"/>
  <c r="W126" i="5"/>
  <c r="V126" i="5"/>
  <c r="W125" i="5"/>
  <c r="V125" i="5"/>
  <c r="W124" i="5"/>
  <c r="V124" i="5"/>
  <c r="W123" i="5"/>
  <c r="V123" i="5"/>
  <c r="W122" i="5"/>
  <c r="V122" i="5"/>
  <c r="W121" i="5"/>
  <c r="V121" i="5"/>
  <c r="W120" i="5"/>
  <c r="V120" i="5"/>
  <c r="W119" i="5"/>
  <c r="V119" i="5"/>
  <c r="W118" i="5"/>
  <c r="V118" i="5"/>
  <c r="W117" i="5"/>
  <c r="V117" i="5"/>
  <c r="W116" i="5"/>
  <c r="V116" i="5"/>
  <c r="W115" i="5"/>
  <c r="V115" i="5"/>
  <c r="W114" i="5"/>
  <c r="V114" i="5"/>
  <c r="W113" i="5"/>
  <c r="V113" i="5"/>
  <c r="W112" i="5"/>
  <c r="V112" i="5"/>
  <c r="W111" i="5"/>
  <c r="V111" i="5"/>
  <c r="W110" i="5"/>
  <c r="V110" i="5"/>
  <c r="W109" i="5"/>
  <c r="V109" i="5"/>
  <c r="W108" i="5"/>
  <c r="V108" i="5"/>
  <c r="W107" i="5"/>
  <c r="V107" i="5"/>
  <c r="W106" i="5"/>
  <c r="V106" i="5"/>
  <c r="W105" i="5"/>
  <c r="V105" i="5"/>
  <c r="W104" i="5"/>
  <c r="V104" i="5"/>
  <c r="W103" i="5"/>
  <c r="V103" i="5"/>
  <c r="W102" i="5"/>
  <c r="V102" i="5"/>
  <c r="W101" i="5"/>
  <c r="V101" i="5"/>
  <c r="W100" i="5"/>
  <c r="V100" i="5"/>
  <c r="W99" i="5"/>
  <c r="V99" i="5"/>
  <c r="W98" i="5"/>
  <c r="V98" i="5"/>
  <c r="W97" i="5"/>
  <c r="V97" i="5"/>
  <c r="W96" i="5"/>
  <c r="V96" i="5"/>
  <c r="W95" i="5"/>
  <c r="V95" i="5"/>
  <c r="W94" i="5"/>
  <c r="V94" i="5"/>
  <c r="W93" i="5"/>
  <c r="V93" i="5"/>
  <c r="W92" i="5"/>
  <c r="V92" i="5"/>
  <c r="W91" i="5"/>
  <c r="V91" i="5"/>
  <c r="W90" i="5"/>
  <c r="V90" i="5"/>
  <c r="W89" i="5"/>
  <c r="V89" i="5"/>
  <c r="W88" i="5"/>
  <c r="V88" i="5"/>
  <c r="W87" i="5"/>
  <c r="V87" i="5"/>
  <c r="W86" i="5"/>
  <c r="V86" i="5"/>
  <c r="W85" i="5"/>
  <c r="V85" i="5"/>
  <c r="W84" i="5"/>
  <c r="V84" i="5"/>
  <c r="W83" i="5"/>
  <c r="V83" i="5"/>
  <c r="W82" i="5"/>
  <c r="V82" i="5"/>
  <c r="W81" i="5"/>
  <c r="V81" i="5"/>
  <c r="W80" i="5"/>
  <c r="V80" i="5"/>
  <c r="W79" i="5"/>
  <c r="V79" i="5"/>
  <c r="W78" i="5"/>
  <c r="V78" i="5"/>
  <c r="W77" i="5"/>
  <c r="V77" i="5"/>
  <c r="W76" i="5"/>
  <c r="V76" i="5"/>
  <c r="W75" i="5"/>
  <c r="V75" i="5"/>
  <c r="W74" i="5"/>
  <c r="V74" i="5"/>
  <c r="W73" i="5"/>
  <c r="V73" i="5"/>
  <c r="W72" i="5"/>
  <c r="V72" i="5"/>
  <c r="W71" i="5"/>
  <c r="V71" i="5"/>
  <c r="W70" i="5"/>
  <c r="V70" i="5"/>
  <c r="W69" i="5"/>
  <c r="V69" i="5"/>
  <c r="W68" i="5"/>
  <c r="V68" i="5"/>
  <c r="W67" i="5"/>
  <c r="V67" i="5"/>
  <c r="W66" i="5"/>
  <c r="V66" i="5"/>
  <c r="W65" i="5"/>
  <c r="V65" i="5"/>
  <c r="W64" i="5"/>
  <c r="V64" i="5"/>
  <c r="W63" i="5"/>
  <c r="V63" i="5"/>
  <c r="W62" i="5"/>
  <c r="V62" i="5"/>
  <c r="W61" i="5"/>
  <c r="V61" i="5"/>
  <c r="W60" i="5"/>
  <c r="V60" i="5"/>
  <c r="W59" i="5"/>
  <c r="V59" i="5"/>
  <c r="W58" i="5"/>
  <c r="V58" i="5"/>
  <c r="W57" i="5"/>
  <c r="V57" i="5"/>
  <c r="W56" i="5"/>
  <c r="V56" i="5"/>
  <c r="W55" i="5"/>
  <c r="V55" i="5"/>
  <c r="W54" i="5"/>
  <c r="V54" i="5"/>
  <c r="W53" i="5"/>
  <c r="V53" i="5"/>
  <c r="W52" i="5"/>
  <c r="V52" i="5"/>
  <c r="W51" i="5"/>
  <c r="V51" i="5"/>
  <c r="W50" i="5"/>
  <c r="V50" i="5"/>
  <c r="W49" i="5"/>
  <c r="V49" i="5"/>
  <c r="W48" i="5"/>
  <c r="V48" i="5"/>
  <c r="W47" i="5"/>
  <c r="V47" i="5"/>
  <c r="W46" i="5"/>
  <c r="V46" i="5"/>
  <c r="W45" i="5"/>
  <c r="V45" i="5"/>
  <c r="W44" i="5"/>
  <c r="V44" i="5"/>
  <c r="W43" i="5"/>
  <c r="V43" i="5"/>
  <c r="W42" i="5"/>
  <c r="V42" i="5"/>
  <c r="W41" i="5"/>
  <c r="V41" i="5"/>
  <c r="W40" i="5"/>
  <c r="V40" i="5"/>
  <c r="W39" i="5"/>
  <c r="V39" i="5"/>
  <c r="W38" i="5"/>
  <c r="V38" i="5"/>
  <c r="W37" i="5"/>
  <c r="V37" i="5"/>
  <c r="W36" i="5"/>
  <c r="V36" i="5"/>
  <c r="W35" i="5"/>
  <c r="V35" i="5"/>
  <c r="W34" i="5"/>
  <c r="V34" i="5"/>
  <c r="W33" i="5"/>
  <c r="V33" i="5"/>
  <c r="W32" i="5"/>
  <c r="V32" i="5"/>
  <c r="W31" i="5"/>
  <c r="V31" i="5"/>
  <c r="W30" i="5"/>
  <c r="V30" i="5"/>
  <c r="W29" i="5"/>
  <c r="V29" i="5"/>
  <c r="W28" i="5"/>
  <c r="V28" i="5"/>
  <c r="W27" i="5"/>
  <c r="V27" i="5"/>
  <c r="W26" i="5"/>
  <c r="V26" i="5"/>
  <c r="W25" i="5"/>
  <c r="V25" i="5"/>
  <c r="W24" i="5"/>
  <c r="V24" i="5"/>
  <c r="W23" i="5"/>
  <c r="V23" i="5"/>
  <c r="W22" i="5"/>
  <c r="V22" i="5"/>
  <c r="W21" i="5"/>
  <c r="V21" i="5"/>
  <c r="W20" i="5"/>
  <c r="V20" i="5"/>
  <c r="W19" i="5"/>
  <c r="V19" i="5"/>
  <c r="W18" i="5"/>
  <c r="V18" i="5"/>
  <c r="W17" i="5"/>
  <c r="V17" i="5"/>
  <c r="W16" i="5"/>
  <c r="V16" i="5"/>
  <c r="W15" i="5"/>
  <c r="V15" i="5"/>
  <c r="Q132" i="5"/>
  <c r="P132" i="5"/>
  <c r="Q131" i="5"/>
  <c r="P131" i="5"/>
  <c r="Q130" i="5"/>
  <c r="P130" i="5"/>
  <c r="Q129" i="5"/>
  <c r="P129" i="5"/>
  <c r="Q128" i="5"/>
  <c r="P128" i="5"/>
  <c r="Q127" i="5"/>
  <c r="P127" i="5"/>
  <c r="Q126" i="5"/>
  <c r="P126" i="5"/>
  <c r="Q125" i="5"/>
  <c r="P125" i="5"/>
  <c r="Q124" i="5"/>
  <c r="P124" i="5"/>
  <c r="Q123" i="5"/>
  <c r="P123" i="5"/>
  <c r="Q122" i="5"/>
  <c r="P122" i="5"/>
  <c r="Q121" i="5"/>
  <c r="P121" i="5"/>
  <c r="Q120" i="5"/>
  <c r="P120" i="5"/>
  <c r="Q119" i="5"/>
  <c r="P119" i="5"/>
  <c r="Q118" i="5"/>
  <c r="P118" i="5"/>
  <c r="Q117" i="5"/>
  <c r="P117" i="5"/>
  <c r="Q116" i="5"/>
  <c r="P116" i="5"/>
  <c r="Q115" i="5"/>
  <c r="P115" i="5"/>
  <c r="Q114" i="5"/>
  <c r="P114" i="5"/>
  <c r="Q113" i="5"/>
  <c r="P113" i="5"/>
  <c r="Q112" i="5"/>
  <c r="P112" i="5"/>
  <c r="Q111" i="5"/>
  <c r="P111" i="5"/>
  <c r="Q110" i="5"/>
  <c r="P110" i="5"/>
  <c r="Q109" i="5"/>
  <c r="P109" i="5"/>
  <c r="Q108" i="5"/>
  <c r="P108" i="5"/>
  <c r="Q107" i="5"/>
  <c r="P107" i="5"/>
  <c r="Q106" i="5"/>
  <c r="P106" i="5"/>
  <c r="Q105" i="5"/>
  <c r="P105" i="5"/>
  <c r="Q104" i="5"/>
  <c r="P104" i="5"/>
  <c r="Q103" i="5"/>
  <c r="P103" i="5"/>
  <c r="Q102" i="5"/>
  <c r="P102" i="5"/>
  <c r="Q101" i="5"/>
  <c r="P101" i="5"/>
  <c r="Q100" i="5"/>
  <c r="P100" i="5"/>
  <c r="Q99" i="5"/>
  <c r="P99" i="5"/>
  <c r="Q98" i="5"/>
  <c r="P98" i="5"/>
  <c r="Q97" i="5"/>
  <c r="P97" i="5"/>
  <c r="Q96" i="5"/>
  <c r="P96" i="5"/>
  <c r="Q95" i="5"/>
  <c r="P95" i="5"/>
  <c r="Q94" i="5"/>
  <c r="P94" i="5"/>
  <c r="Q93" i="5"/>
  <c r="P93" i="5"/>
  <c r="Q92" i="5"/>
  <c r="P92" i="5"/>
  <c r="Q91" i="5"/>
  <c r="P91" i="5"/>
  <c r="Q90" i="5"/>
  <c r="P90" i="5"/>
  <c r="Q89" i="5"/>
  <c r="P89" i="5"/>
  <c r="Q88" i="5"/>
  <c r="P88" i="5"/>
  <c r="Q87" i="5"/>
  <c r="P87" i="5"/>
  <c r="Q86" i="5"/>
  <c r="P86" i="5"/>
  <c r="Q85" i="5"/>
  <c r="P85" i="5"/>
  <c r="Q84" i="5"/>
  <c r="P84" i="5"/>
  <c r="Q83" i="5"/>
  <c r="P83" i="5"/>
  <c r="Q82" i="5"/>
  <c r="P82" i="5"/>
  <c r="Q81" i="5"/>
  <c r="P81" i="5"/>
  <c r="Q80" i="5"/>
  <c r="P80" i="5"/>
  <c r="Q79" i="5"/>
  <c r="P79" i="5"/>
  <c r="Q78" i="5"/>
  <c r="P78" i="5"/>
  <c r="Q77" i="5"/>
  <c r="P77" i="5"/>
  <c r="Q76" i="5"/>
  <c r="P76" i="5"/>
  <c r="Q75" i="5"/>
  <c r="P75" i="5"/>
  <c r="Q74" i="5"/>
  <c r="P74" i="5"/>
  <c r="Q73" i="5"/>
  <c r="P73" i="5"/>
  <c r="Q72" i="5"/>
  <c r="P72" i="5"/>
  <c r="Q71" i="5"/>
  <c r="P71" i="5"/>
  <c r="Q70" i="5"/>
  <c r="P70" i="5"/>
  <c r="Q69" i="5"/>
  <c r="P69" i="5"/>
  <c r="Q68" i="5"/>
  <c r="P68" i="5"/>
  <c r="Q67" i="5"/>
  <c r="P67" i="5"/>
  <c r="Q66" i="5"/>
  <c r="P66" i="5"/>
  <c r="Q65" i="5"/>
  <c r="P65" i="5"/>
  <c r="Q64" i="5"/>
  <c r="P64" i="5"/>
  <c r="Q63" i="5"/>
  <c r="P63" i="5"/>
  <c r="Q62" i="5"/>
  <c r="P62" i="5"/>
  <c r="Q61" i="5"/>
  <c r="P61" i="5"/>
  <c r="Q60" i="5"/>
  <c r="P60" i="5"/>
  <c r="Q59" i="5"/>
  <c r="P59" i="5"/>
  <c r="Q58" i="5"/>
  <c r="P58" i="5"/>
  <c r="Q57" i="5"/>
  <c r="P57" i="5"/>
  <c r="Q56" i="5"/>
  <c r="P56" i="5"/>
  <c r="Q55" i="5"/>
  <c r="P55" i="5"/>
  <c r="Q54" i="5"/>
  <c r="P54" i="5"/>
  <c r="Q53" i="5"/>
  <c r="P53" i="5"/>
  <c r="Q52" i="5"/>
  <c r="P52" i="5"/>
  <c r="Q51" i="5"/>
  <c r="P51" i="5"/>
  <c r="Q50" i="5"/>
  <c r="P50" i="5"/>
  <c r="Q49" i="5"/>
  <c r="P49" i="5"/>
  <c r="Q48" i="5"/>
  <c r="P48" i="5"/>
  <c r="Q47" i="5"/>
  <c r="P47" i="5"/>
  <c r="Q46" i="5"/>
  <c r="P46" i="5"/>
  <c r="Q45" i="5"/>
  <c r="P45" i="5"/>
  <c r="Q44" i="5"/>
  <c r="P44" i="5"/>
  <c r="Q43" i="5"/>
  <c r="P43" i="5"/>
  <c r="Q42" i="5"/>
  <c r="P42" i="5"/>
  <c r="Q41" i="5"/>
  <c r="P41" i="5"/>
  <c r="Q40" i="5"/>
  <c r="P40" i="5"/>
  <c r="Q39" i="5"/>
  <c r="P39" i="5"/>
  <c r="Q38" i="5"/>
  <c r="P38" i="5"/>
  <c r="Q37" i="5"/>
  <c r="P37" i="5"/>
  <c r="Q36" i="5"/>
  <c r="P36" i="5"/>
  <c r="Q35" i="5"/>
  <c r="P35" i="5"/>
  <c r="Q34" i="5"/>
  <c r="P34" i="5"/>
  <c r="Q33" i="5"/>
  <c r="P33" i="5"/>
  <c r="Q32" i="5"/>
  <c r="P32" i="5"/>
  <c r="Q31" i="5"/>
  <c r="P31" i="5"/>
  <c r="Q30" i="5"/>
  <c r="P30" i="5"/>
  <c r="Q29" i="5"/>
  <c r="P29" i="5"/>
  <c r="Q28" i="5"/>
  <c r="P28" i="5"/>
  <c r="Q27" i="5"/>
  <c r="P27" i="5"/>
  <c r="Q26" i="5"/>
  <c r="P26" i="5"/>
  <c r="Q25" i="5"/>
  <c r="P25" i="5"/>
  <c r="Q24" i="5"/>
  <c r="P24" i="5"/>
  <c r="Q23" i="5"/>
  <c r="P23" i="5"/>
  <c r="Q22" i="5"/>
  <c r="P22" i="5"/>
  <c r="Q21" i="5"/>
  <c r="P21" i="5"/>
  <c r="Q20" i="5"/>
  <c r="P20" i="5"/>
  <c r="Q19" i="5"/>
  <c r="P19" i="5"/>
  <c r="Q18" i="5"/>
  <c r="P18" i="5"/>
  <c r="Q17" i="5"/>
  <c r="P17" i="5"/>
  <c r="Q16" i="5"/>
  <c r="P16" i="5"/>
  <c r="Q15" i="5"/>
  <c r="P15" i="5"/>
  <c r="K15" i="5"/>
  <c r="K132" i="5"/>
  <c r="J132" i="5"/>
  <c r="K131" i="5"/>
  <c r="J131" i="5"/>
  <c r="K130" i="5"/>
  <c r="J130" i="5"/>
  <c r="K129" i="5"/>
  <c r="J129" i="5"/>
  <c r="K128" i="5"/>
  <c r="J128" i="5"/>
  <c r="K127" i="5"/>
  <c r="J127" i="5"/>
  <c r="K126" i="5"/>
  <c r="J126" i="5"/>
  <c r="K125" i="5"/>
  <c r="J125" i="5"/>
  <c r="K124" i="5"/>
  <c r="J124" i="5"/>
  <c r="K123" i="5"/>
  <c r="J123" i="5"/>
  <c r="K122" i="5"/>
  <c r="J122" i="5"/>
  <c r="K121" i="5"/>
  <c r="J121" i="5"/>
  <c r="K120" i="5"/>
  <c r="J120" i="5"/>
  <c r="K119" i="5"/>
  <c r="J119" i="5"/>
  <c r="K118" i="5"/>
  <c r="J118" i="5"/>
  <c r="K117" i="5"/>
  <c r="J117" i="5"/>
  <c r="K116" i="5"/>
  <c r="J116" i="5"/>
  <c r="K115" i="5"/>
  <c r="J115" i="5"/>
  <c r="K114" i="5"/>
  <c r="J114" i="5"/>
  <c r="K113" i="5"/>
  <c r="J113" i="5"/>
  <c r="K112" i="5"/>
  <c r="J112" i="5"/>
  <c r="K111" i="5"/>
  <c r="J111" i="5"/>
  <c r="K110" i="5"/>
  <c r="J110" i="5"/>
  <c r="K109" i="5"/>
  <c r="J109" i="5"/>
  <c r="K108" i="5"/>
  <c r="J108" i="5"/>
  <c r="K107" i="5"/>
  <c r="J107" i="5"/>
  <c r="K106" i="5"/>
  <c r="J106" i="5"/>
  <c r="K105" i="5"/>
  <c r="J105" i="5"/>
  <c r="K104" i="5"/>
  <c r="J104" i="5"/>
  <c r="K103" i="5"/>
  <c r="J103" i="5"/>
  <c r="K102" i="5"/>
  <c r="J102" i="5"/>
  <c r="K101" i="5"/>
  <c r="J101" i="5"/>
  <c r="K100" i="5"/>
  <c r="J100" i="5"/>
  <c r="K99" i="5"/>
  <c r="J99" i="5"/>
  <c r="K98" i="5"/>
  <c r="J98" i="5"/>
  <c r="K97" i="5"/>
  <c r="J97" i="5"/>
  <c r="K96" i="5"/>
  <c r="J96" i="5"/>
  <c r="K95" i="5"/>
  <c r="J95" i="5"/>
  <c r="K94" i="5"/>
  <c r="J94" i="5"/>
  <c r="K93" i="5"/>
  <c r="J93" i="5"/>
  <c r="K92" i="5"/>
  <c r="J92" i="5"/>
  <c r="K91" i="5"/>
  <c r="J91" i="5"/>
  <c r="K90" i="5"/>
  <c r="J90" i="5"/>
  <c r="K89" i="5"/>
  <c r="J89" i="5"/>
  <c r="K88" i="5"/>
  <c r="J88" i="5"/>
  <c r="K87" i="5"/>
  <c r="J87" i="5"/>
  <c r="K86" i="5"/>
  <c r="J86" i="5"/>
  <c r="K85" i="5"/>
  <c r="J85" i="5"/>
  <c r="K84" i="5"/>
  <c r="J84" i="5"/>
  <c r="K83" i="5"/>
  <c r="J83" i="5"/>
  <c r="K82" i="5"/>
  <c r="J82" i="5"/>
  <c r="K81" i="5"/>
  <c r="J81" i="5"/>
  <c r="K80" i="5"/>
  <c r="J80" i="5"/>
  <c r="K79" i="5"/>
  <c r="J79" i="5"/>
  <c r="K78" i="5"/>
  <c r="J78" i="5"/>
  <c r="K77" i="5"/>
  <c r="J77" i="5"/>
  <c r="K76" i="5"/>
  <c r="J76" i="5"/>
  <c r="K75" i="5"/>
  <c r="J75" i="5"/>
  <c r="K74" i="5"/>
  <c r="J74" i="5"/>
  <c r="K73" i="5"/>
  <c r="J73" i="5"/>
  <c r="K72" i="5"/>
  <c r="J72" i="5"/>
  <c r="K71" i="5"/>
  <c r="J71" i="5"/>
  <c r="K70" i="5"/>
  <c r="J70" i="5"/>
  <c r="K69" i="5"/>
  <c r="J69" i="5"/>
  <c r="K68" i="5"/>
  <c r="J68" i="5"/>
  <c r="K67" i="5"/>
  <c r="J67" i="5"/>
  <c r="K66" i="5"/>
  <c r="J66" i="5"/>
  <c r="K65" i="5"/>
  <c r="J65" i="5"/>
  <c r="K64" i="5"/>
  <c r="J64" i="5"/>
  <c r="K63" i="5"/>
  <c r="J63" i="5"/>
  <c r="K62" i="5"/>
  <c r="J62" i="5"/>
  <c r="K61" i="5"/>
  <c r="J61" i="5"/>
  <c r="K60" i="5"/>
  <c r="J60" i="5"/>
  <c r="K59" i="5"/>
  <c r="J59" i="5"/>
  <c r="K58" i="5"/>
  <c r="J58" i="5"/>
  <c r="K57" i="5"/>
  <c r="J57" i="5"/>
  <c r="K56" i="5"/>
  <c r="J56" i="5"/>
  <c r="K55" i="5"/>
  <c r="J55" i="5"/>
  <c r="K54" i="5"/>
  <c r="J54" i="5"/>
  <c r="K53" i="5"/>
  <c r="J53" i="5"/>
  <c r="K52" i="5"/>
  <c r="J52" i="5"/>
  <c r="K51" i="5"/>
  <c r="J51" i="5"/>
  <c r="K50" i="5"/>
  <c r="J50" i="5"/>
  <c r="K49" i="5"/>
  <c r="J49" i="5"/>
  <c r="K48" i="5"/>
  <c r="J48" i="5"/>
  <c r="K47" i="5"/>
  <c r="J47" i="5"/>
  <c r="K46" i="5"/>
  <c r="J46" i="5"/>
  <c r="K45" i="5"/>
  <c r="J45" i="5"/>
  <c r="K44" i="5"/>
  <c r="J44" i="5"/>
  <c r="K43" i="5"/>
  <c r="J43" i="5"/>
  <c r="K42" i="5"/>
  <c r="J42" i="5"/>
  <c r="K41" i="5"/>
  <c r="J41" i="5"/>
  <c r="K40" i="5"/>
  <c r="J40" i="5"/>
  <c r="K39" i="5"/>
  <c r="J39" i="5"/>
  <c r="K38" i="5"/>
  <c r="J38" i="5"/>
  <c r="K37" i="5"/>
  <c r="J37" i="5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K26" i="5"/>
  <c r="J26" i="5"/>
  <c r="K25" i="5"/>
  <c r="J25" i="5"/>
  <c r="K24" i="5"/>
  <c r="J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J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5" i="5"/>
  <c r="G50" i="8"/>
  <c r="G54" i="8"/>
  <c r="G58" i="8"/>
  <c r="G62" i="8"/>
  <c r="G61" i="8"/>
  <c r="G60" i="8"/>
  <c r="G59" i="8"/>
  <c r="G57" i="8"/>
  <c r="G56" i="8"/>
  <c r="G55" i="8"/>
  <c r="G53" i="8"/>
  <c r="G52" i="8"/>
  <c r="G51" i="8"/>
  <c r="G49" i="8"/>
  <c r="G48" i="8"/>
  <c r="G18" i="8"/>
  <c r="G16" i="8"/>
  <c r="G14" i="8"/>
  <c r="G12" i="8"/>
  <c r="G10" i="8"/>
  <c r="G8" i="8"/>
  <c r="G6" i="8"/>
  <c r="G4" i="8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4" i="4"/>
  <c r="N140" i="4"/>
  <c r="K140" i="4"/>
  <c r="H140" i="4"/>
  <c r="E140" i="4"/>
  <c r="B140" i="4"/>
  <c r="B147" i="5"/>
  <c r="Z138" i="5"/>
  <c r="T138" i="5"/>
  <c r="N138" i="5"/>
  <c r="H138" i="5"/>
  <c r="AA132" i="5"/>
  <c r="AA131" i="5"/>
  <c r="AA130" i="5"/>
  <c r="AA129" i="5"/>
  <c r="AA128" i="5"/>
  <c r="AA127" i="5"/>
  <c r="AA126" i="5"/>
  <c r="AA125" i="5"/>
  <c r="AA124" i="5"/>
  <c r="AA123" i="5"/>
  <c r="AA122" i="5"/>
  <c r="AA121" i="5"/>
  <c r="AA120" i="5"/>
  <c r="AA119" i="5"/>
  <c r="AA118" i="5"/>
  <c r="AA117" i="5"/>
  <c r="AA116" i="5"/>
  <c r="AA115" i="5"/>
  <c r="AA114" i="5"/>
  <c r="AA113" i="5"/>
  <c r="AA112" i="5"/>
  <c r="AA111" i="5"/>
  <c r="AA110" i="5"/>
  <c r="AA109" i="5"/>
  <c r="AA108" i="5"/>
  <c r="AA107" i="5"/>
  <c r="AA106" i="5"/>
  <c r="AA105" i="5"/>
  <c r="AA104" i="5"/>
  <c r="AA103" i="5"/>
  <c r="AA102" i="5"/>
  <c r="AA101" i="5"/>
  <c r="AA100" i="5"/>
  <c r="AA99" i="5"/>
  <c r="AA98" i="5"/>
  <c r="AA97" i="5"/>
  <c r="AA96" i="5"/>
  <c r="AA95" i="5"/>
  <c r="AA94" i="5"/>
  <c r="AA93" i="5"/>
  <c r="AA92" i="5"/>
  <c r="AA91" i="5"/>
  <c r="AA90" i="5"/>
  <c r="AA89" i="5"/>
  <c r="AA88" i="5"/>
  <c r="AA87" i="5"/>
  <c r="AA86" i="5"/>
  <c r="AA85" i="5"/>
  <c r="AA84" i="5"/>
  <c r="AA83" i="5"/>
  <c r="AA82" i="5"/>
  <c r="AA81" i="5"/>
  <c r="AA80" i="5"/>
  <c r="AA79" i="5"/>
  <c r="AA78" i="5"/>
  <c r="AA77" i="5"/>
  <c r="AA76" i="5"/>
  <c r="AA75" i="5"/>
  <c r="AA74" i="5"/>
  <c r="AA73" i="5"/>
  <c r="AA72" i="5"/>
  <c r="AA71" i="5"/>
  <c r="AA70" i="5"/>
  <c r="AA69" i="5"/>
  <c r="AA68" i="5"/>
  <c r="AA67" i="5"/>
  <c r="AA66" i="5"/>
  <c r="AA65" i="5"/>
  <c r="AA64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38" i="5"/>
  <c r="AA37" i="5"/>
  <c r="AA36" i="5"/>
  <c r="AA35" i="5"/>
  <c r="AA34" i="5"/>
  <c r="AA33" i="5"/>
  <c r="AA32" i="5"/>
  <c r="AA31" i="5"/>
  <c r="AA30" i="5"/>
  <c r="AA29" i="5"/>
  <c r="AA28" i="5"/>
  <c r="AA27" i="5"/>
  <c r="AA26" i="5"/>
  <c r="AA25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AA6" i="5"/>
  <c r="AA5" i="5"/>
  <c r="AA4" i="5"/>
  <c r="AA3" i="5"/>
  <c r="U132" i="5"/>
  <c r="U131" i="5"/>
  <c r="U130" i="5"/>
  <c r="U129" i="5"/>
  <c r="U128" i="5"/>
  <c r="U127" i="5"/>
  <c r="U126" i="5"/>
  <c r="U125" i="5"/>
  <c r="U124" i="5"/>
  <c r="U123" i="5"/>
  <c r="U122" i="5"/>
  <c r="U121" i="5"/>
  <c r="U120" i="5"/>
  <c r="U119" i="5"/>
  <c r="U118" i="5"/>
  <c r="U117" i="5"/>
  <c r="U116" i="5"/>
  <c r="U115" i="5"/>
  <c r="U114" i="5"/>
  <c r="U113" i="5"/>
  <c r="U112" i="5"/>
  <c r="U111" i="5"/>
  <c r="U110" i="5"/>
  <c r="U109" i="5"/>
  <c r="U108" i="5"/>
  <c r="U107" i="5"/>
  <c r="U106" i="5"/>
  <c r="U105" i="5"/>
  <c r="U104" i="5"/>
  <c r="U103" i="5"/>
  <c r="U102" i="5"/>
  <c r="U101" i="5"/>
  <c r="U100" i="5"/>
  <c r="U99" i="5"/>
  <c r="U98" i="5"/>
  <c r="U97" i="5"/>
  <c r="U96" i="5"/>
  <c r="U95" i="5"/>
  <c r="U94" i="5"/>
  <c r="U93" i="5"/>
  <c r="U92" i="5"/>
  <c r="U91" i="5"/>
  <c r="U90" i="5"/>
  <c r="U89" i="5"/>
  <c r="U88" i="5"/>
  <c r="U87" i="5"/>
  <c r="U86" i="5"/>
  <c r="U85" i="5"/>
  <c r="U84" i="5"/>
  <c r="U83" i="5"/>
  <c r="U82" i="5"/>
  <c r="U81" i="5"/>
  <c r="U80" i="5"/>
  <c r="U79" i="5"/>
  <c r="U78" i="5"/>
  <c r="U77" i="5"/>
  <c r="U76" i="5"/>
  <c r="U75" i="5"/>
  <c r="U74" i="5"/>
  <c r="U73" i="5"/>
  <c r="U72" i="5"/>
  <c r="U71" i="5"/>
  <c r="U70" i="5"/>
  <c r="U69" i="5"/>
  <c r="U68" i="5"/>
  <c r="U67" i="5"/>
  <c r="U66" i="5"/>
  <c r="U65" i="5"/>
  <c r="U64" i="5"/>
  <c r="U63" i="5"/>
  <c r="U62" i="5"/>
  <c r="U61" i="5"/>
  <c r="U60" i="5"/>
  <c r="U59" i="5"/>
  <c r="U58" i="5"/>
  <c r="U57" i="5"/>
  <c r="U56" i="5"/>
  <c r="U55" i="5"/>
  <c r="U54" i="5"/>
  <c r="U53" i="5"/>
  <c r="U52" i="5"/>
  <c r="U51" i="5"/>
  <c r="U50" i="5"/>
  <c r="U49" i="5"/>
  <c r="U48" i="5"/>
  <c r="U47" i="5"/>
  <c r="U46" i="5"/>
  <c r="U45" i="5"/>
  <c r="U44" i="5"/>
  <c r="U43" i="5"/>
  <c r="U42" i="5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U10" i="5"/>
  <c r="U9" i="5"/>
  <c r="U8" i="5"/>
  <c r="U7" i="5"/>
  <c r="U6" i="5"/>
  <c r="U5" i="5"/>
  <c r="U4" i="5"/>
  <c r="U3" i="5"/>
  <c r="O132" i="5"/>
  <c r="O131" i="5"/>
  <c r="O130" i="5"/>
  <c r="O129" i="5"/>
  <c r="O128" i="5"/>
  <c r="O127" i="5"/>
  <c r="O126" i="5"/>
  <c r="O125" i="5"/>
  <c r="O124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B138" i="5"/>
  <c r="B141" i="5" s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3" i="5"/>
  <c r="C138" i="5" s="1"/>
  <c r="B142" i="5" s="1"/>
  <c r="B143" i="5" s="1"/>
  <c r="O138" i="5" l="1"/>
  <c r="AA138" i="5"/>
  <c r="G7" i="8"/>
  <c r="G11" i="8"/>
  <c r="G15" i="8"/>
  <c r="U138" i="5"/>
  <c r="G5" i="8"/>
  <c r="G9" i="8"/>
  <c r="G13" i="8"/>
  <c r="G17" i="8"/>
  <c r="I138" i="5"/>
</calcChain>
</file>

<file path=xl/sharedStrings.xml><?xml version="1.0" encoding="utf-8"?>
<sst xmlns="http://schemas.openxmlformats.org/spreadsheetml/2006/main" count="320" uniqueCount="62">
  <si>
    <t>INDEX PX - BCPP</t>
  </si>
  <si>
    <t>INDEX BUX - BÉT</t>
  </si>
  <si>
    <t>INDEX WIG20 - GPW</t>
  </si>
  <si>
    <t>INDEX SAX - BCPB</t>
  </si>
  <si>
    <t>INDEX LJSEX - LJSE</t>
  </si>
  <si>
    <t>DATUM</t>
  </si>
  <si>
    <t>HODNOTA PX</t>
  </si>
  <si>
    <t>HODNOTA BUX</t>
  </si>
  <si>
    <t>HODNOTA WIG20</t>
  </si>
  <si>
    <t>HODNOTA SAX</t>
  </si>
  <si>
    <t>HODNOTA LJSEX</t>
  </si>
  <si>
    <t>ZDROJE:</t>
  </si>
  <si>
    <t xml:space="preserve">ROČENKY BCPP, A.S. </t>
  </si>
  <si>
    <t xml:space="preserve">ROČENKY BÉT </t>
  </si>
  <si>
    <t>ROČENKY GPW</t>
  </si>
  <si>
    <t>ROČENKY BCPB</t>
  </si>
  <si>
    <t>ROČENKY LJSE</t>
  </si>
  <si>
    <t>www.pse.cz</t>
  </si>
  <si>
    <t>www.bse.hu</t>
  </si>
  <si>
    <t>www.gpw.pl</t>
  </si>
  <si>
    <t>www.bcpb.sk</t>
  </si>
  <si>
    <t>www.ljse.si</t>
  </si>
  <si>
    <t>vlastní úpravy</t>
  </si>
  <si>
    <t>logaritmické výnosy</t>
  </si>
  <si>
    <t>logaritmické výnosy (x)</t>
  </si>
  <si>
    <t>DATUM (n)</t>
  </si>
  <si>
    <r>
      <t>x</t>
    </r>
    <r>
      <rPr>
        <b/>
        <vertAlign val="subscript"/>
        <sz val="10"/>
        <rFont val="Calibri"/>
        <family val="2"/>
        <charset val="238"/>
        <scheme val="minor"/>
      </rPr>
      <t>2</t>
    </r>
  </si>
  <si>
    <t>n</t>
  </si>
  <si>
    <t>VÝPOČTY:</t>
  </si>
  <si>
    <t>Rozptyl</t>
  </si>
  <si>
    <t>Směrodatná odchylka</t>
  </si>
  <si>
    <t>Minimum</t>
  </si>
  <si>
    <t>Maximum</t>
  </si>
  <si>
    <t>Median</t>
  </si>
  <si>
    <t>Variační rozpětí</t>
  </si>
  <si>
    <t>Dolní kvartil</t>
  </si>
  <si>
    <t>Horní kvartil</t>
  </si>
  <si>
    <t>Šikmost</t>
  </si>
  <si>
    <t>Špičatost</t>
  </si>
  <si>
    <t xml:space="preserve">Průměrná výnosnost </t>
  </si>
  <si>
    <t>Aritmetický průměr</t>
  </si>
  <si>
    <t>POČET</t>
  </si>
  <si>
    <t>INTERVAL DOLNÍ</t>
  </si>
  <si>
    <t>INTERVAL HORNÍ</t>
  </si>
  <si>
    <t>POČET POZOROVÁNÍ</t>
  </si>
  <si>
    <t>PRAVDĚPODOBNOST ZJIŠTĚNÁ EMPIRICKÝM POZOROVÁNÍM</t>
  </si>
  <si>
    <t>NORMÁLNÍ ROZDĚLENÍ</t>
  </si>
  <si>
    <t>FUS</t>
  </si>
  <si>
    <t>FUH</t>
  </si>
  <si>
    <t>PRAVDĚPODOBNOST DLE NORMÁLNÍHO ROZDĚLENÍ</t>
  </si>
  <si>
    <t>WIG20</t>
  </si>
  <si>
    <t>PX</t>
  </si>
  <si>
    <t>12  MES SMR.ODCHYLKA</t>
  </si>
  <si>
    <t>12 MES STR HODNOTA KLOUZAVÝ PRŮMĚR</t>
  </si>
  <si>
    <t>Korelační koeficient</t>
  </si>
  <si>
    <t>12 MES-STR HODNOTA</t>
  </si>
  <si>
    <t>12  MES-SMR ODCHYLKA</t>
  </si>
  <si>
    <t>BUX</t>
  </si>
  <si>
    <t>OSA X</t>
  </si>
  <si>
    <t>INDEX PX</t>
  </si>
  <si>
    <t>SAX</t>
  </si>
  <si>
    <t>LJSEX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</si>
</sst>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K_č_-;\-* #,##0.00\ _K_č_-;_-* &quot;-&quot;??\ _K_č_-;_-@_-"/>
    <numFmt numFmtId="164" formatCode="d/m/yy;@"/>
    <numFmt numFmtId="165" formatCode="0.000000"/>
    <numFmt numFmtId="166" formatCode="#,##0.000000_ ;\-#,##0.000000\ "/>
    <numFmt numFmtId="167" formatCode="0.000%"/>
    <numFmt numFmtId="168" formatCode="0.0000000000"/>
    <numFmt numFmtId="169" formatCode="0.000000000000"/>
    <numFmt numFmtId="170" formatCode="0.000000000"/>
    <numFmt numFmtId="171" formatCode="0.00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vertAlign val="subscript"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7" fillId="2" borderId="0" applyNumberFormat="0" applyBorder="0" applyAlignment="0" applyProtection="0"/>
  </cellStyleXfs>
  <cellXfs count="190">
    <xf numFmtId="0" fontId="0" fillId="0" borderId="0" xfId="0"/>
    <xf numFmtId="0" fontId="0" fillId="0" borderId="0" xfId="0" applyFont="1"/>
    <xf numFmtId="164" fontId="4" fillId="0" borderId="7" xfId="0" applyNumberFormat="1" applyFont="1" applyBorder="1" applyAlignment="1">
      <alignment horizontal="right" vertical="top"/>
    </xf>
    <xf numFmtId="2" fontId="4" fillId="0" borderId="8" xfId="0" applyNumberFormat="1" applyFont="1" applyBorder="1" applyAlignment="1">
      <alignment horizontal="right" vertical="top"/>
    </xf>
    <xf numFmtId="164" fontId="5" fillId="0" borderId="10" xfId="0" applyNumberFormat="1" applyFon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164" fontId="5" fillId="0" borderId="10" xfId="1" applyNumberFormat="1" applyFont="1" applyBorder="1" applyAlignment="1">
      <alignment horizontal="right"/>
    </xf>
    <xf numFmtId="2" fontId="5" fillId="0" borderId="0" xfId="1" applyNumberFormat="1" applyFont="1" applyBorder="1" applyAlignment="1">
      <alignment horizontal="right"/>
    </xf>
    <xf numFmtId="164" fontId="5" fillId="0" borderId="10" xfId="2" applyNumberFormat="1" applyFont="1" applyBorder="1"/>
    <xf numFmtId="2" fontId="5" fillId="0" borderId="0" xfId="0" applyNumberFormat="1" applyFont="1" applyBorder="1"/>
    <xf numFmtId="43" fontId="5" fillId="0" borderId="0" xfId="2" applyNumberFormat="1" applyFont="1" applyBorder="1"/>
    <xf numFmtId="2" fontId="5" fillId="0" borderId="0" xfId="2" applyNumberFormat="1" applyFont="1" applyBorder="1"/>
    <xf numFmtId="0" fontId="0" fillId="0" borderId="10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10" xfId="0" applyFont="1" applyBorder="1"/>
    <xf numFmtId="0" fontId="0" fillId="0" borderId="0" xfId="0" applyFont="1" applyBorder="1"/>
    <xf numFmtId="0" fontId="0" fillId="0" borderId="11" xfId="0" applyFont="1" applyBorder="1"/>
    <xf numFmtId="0" fontId="6" fillId="0" borderId="10" xfId="0" applyFont="1" applyBorder="1" applyAlignment="1">
      <alignment horizontal="left"/>
    </xf>
    <xf numFmtId="2" fontId="0" fillId="0" borderId="0" xfId="0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8" fillId="0" borderId="10" xfId="3" applyFont="1" applyBorder="1" applyAlignment="1" applyProtection="1">
      <alignment horizontal="left"/>
    </xf>
    <xf numFmtId="0" fontId="0" fillId="0" borderId="10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2" fontId="0" fillId="0" borderId="13" xfId="0" applyNumberFormat="1" applyFont="1" applyBorder="1" applyAlignment="1">
      <alignment horizontal="left"/>
    </xf>
    <xf numFmtId="0" fontId="0" fillId="0" borderId="13" xfId="0" applyFont="1" applyBorder="1" applyAlignment="1">
      <alignment horizontal="right"/>
    </xf>
    <xf numFmtId="0" fontId="0" fillId="0" borderId="14" xfId="0" applyFont="1" applyBorder="1" applyAlignment="1">
      <alignment horizontal="right"/>
    </xf>
    <xf numFmtId="0" fontId="0" fillId="0" borderId="0" xfId="0" applyFont="1" applyAlignment="1">
      <alignment horizontal="right"/>
    </xf>
    <xf numFmtId="2" fontId="0" fillId="0" borderId="0" xfId="0" applyNumberFormat="1" applyFont="1" applyAlignment="1">
      <alignment horizontal="right"/>
    </xf>
    <xf numFmtId="165" fontId="4" fillId="0" borderId="9" xfId="0" applyNumberFormat="1" applyFont="1" applyBorder="1" applyAlignment="1">
      <alignment horizontal="right" vertical="top" wrapText="1"/>
    </xf>
    <xf numFmtId="165" fontId="5" fillId="0" borderId="11" xfId="0" applyNumberFormat="1" applyFont="1" applyBorder="1" applyAlignment="1">
      <alignment horizontal="right"/>
    </xf>
    <xf numFmtId="165" fontId="0" fillId="0" borderId="11" xfId="0" applyNumberFormat="1" applyFont="1" applyBorder="1" applyAlignment="1">
      <alignment horizontal="left"/>
    </xf>
    <xf numFmtId="165" fontId="0" fillId="0" borderId="14" xfId="0" applyNumberFormat="1" applyFont="1" applyBorder="1" applyAlignment="1">
      <alignment horizontal="left"/>
    </xf>
    <xf numFmtId="165" fontId="0" fillId="0" borderId="0" xfId="0" applyNumberFormat="1" applyFont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5" fontId="0" fillId="0" borderId="0" xfId="0" applyNumberFormat="1" applyFont="1" applyBorder="1" applyAlignment="1">
      <alignment horizontal="left"/>
    </xf>
    <xf numFmtId="165" fontId="0" fillId="0" borderId="13" xfId="0" applyNumberFormat="1" applyFont="1" applyBorder="1" applyAlignment="1">
      <alignment horizontal="left"/>
    </xf>
    <xf numFmtId="164" fontId="4" fillId="0" borderId="7" xfId="0" applyNumberFormat="1" applyFont="1" applyBorder="1" applyAlignment="1">
      <alignment horizontal="center" vertical="top" wrapText="1"/>
    </xf>
    <xf numFmtId="165" fontId="4" fillId="0" borderId="8" xfId="0" applyNumberFormat="1" applyFont="1" applyBorder="1" applyAlignment="1">
      <alignment horizontal="center" vertical="top" wrapText="1"/>
    </xf>
    <xf numFmtId="165" fontId="4" fillId="0" borderId="9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0" fontId="0" fillId="0" borderId="0" xfId="0" applyFont="1" applyAlignment="1">
      <alignment horizontal="center" wrapText="1"/>
    </xf>
    <xf numFmtId="165" fontId="5" fillId="0" borderId="0" xfId="1" applyNumberFormat="1" applyFont="1" applyBorder="1" applyAlignment="1">
      <alignment horizontal="right"/>
    </xf>
    <xf numFmtId="165" fontId="0" fillId="0" borderId="0" xfId="0" applyNumberFormat="1" applyFont="1" applyBorder="1" applyAlignment="1">
      <alignment horizontal="right"/>
    </xf>
    <xf numFmtId="165" fontId="0" fillId="0" borderId="13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center" vertical="top" wrapText="1"/>
    </xf>
    <xf numFmtId="164" fontId="5" fillId="0" borderId="0" xfId="2" applyNumberFormat="1" applyFont="1" applyBorder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0" xfId="3" applyFont="1" applyBorder="1" applyAlignment="1" applyProtection="1">
      <alignment horizontal="left"/>
    </xf>
    <xf numFmtId="0" fontId="0" fillId="0" borderId="0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9" xfId="0" applyFont="1" applyBorder="1" applyAlignment="1">
      <alignment horizontal="center" wrapText="1"/>
    </xf>
    <xf numFmtId="165" fontId="5" fillId="0" borderId="0" xfId="0" applyNumberFormat="1" applyFont="1" applyBorder="1"/>
    <xf numFmtId="165" fontId="5" fillId="0" borderId="0" xfId="2" applyNumberFormat="1" applyFont="1" applyBorder="1"/>
    <xf numFmtId="166" fontId="5" fillId="0" borderId="0" xfId="2" applyNumberFormat="1" applyFont="1" applyBorder="1"/>
    <xf numFmtId="1" fontId="5" fillId="0" borderId="10" xfId="0" applyNumberFormat="1" applyFont="1" applyBorder="1" applyAlignment="1">
      <alignment horizontal="right"/>
    </xf>
    <xf numFmtId="1" fontId="5" fillId="0" borderId="10" xfId="0" applyNumberFormat="1" applyFont="1" applyBorder="1" applyAlignment="1">
      <alignment horizontal="left"/>
    </xf>
    <xf numFmtId="1" fontId="11" fillId="0" borderId="10" xfId="0" applyNumberFormat="1" applyFont="1" applyBorder="1" applyAlignment="1">
      <alignment horizontal="left"/>
    </xf>
    <xf numFmtId="1" fontId="12" fillId="0" borderId="10" xfId="0" applyNumberFormat="1" applyFont="1" applyBorder="1" applyAlignment="1">
      <alignment horizontal="left"/>
    </xf>
    <xf numFmtId="1" fontId="14" fillId="0" borderId="10" xfId="0" applyNumberFormat="1" applyFont="1" applyBorder="1" applyAlignment="1">
      <alignment horizontal="left"/>
    </xf>
    <xf numFmtId="165" fontId="10" fillId="0" borderId="0" xfId="0" applyNumberFormat="1" applyFont="1" applyBorder="1" applyAlignment="1">
      <alignment horizontal="right"/>
    </xf>
    <xf numFmtId="165" fontId="10" fillId="0" borderId="11" xfId="0" applyNumberFormat="1" applyFont="1" applyBorder="1" applyAlignment="1">
      <alignment horizontal="right"/>
    </xf>
    <xf numFmtId="165" fontId="15" fillId="0" borderId="0" xfId="0" applyNumberFormat="1" applyFont="1" applyBorder="1" applyAlignment="1">
      <alignment horizontal="right"/>
    </xf>
    <xf numFmtId="0" fontId="15" fillId="0" borderId="11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15" fillId="0" borderId="11" xfId="0" applyFont="1" applyBorder="1"/>
    <xf numFmtId="0" fontId="15" fillId="0" borderId="0" xfId="0" applyFont="1"/>
    <xf numFmtId="1" fontId="14" fillId="0" borderId="10" xfId="0" applyNumberFormat="1" applyFont="1" applyBorder="1" applyAlignment="1">
      <alignment horizontal="left" wrapText="1"/>
    </xf>
    <xf numFmtId="164" fontId="12" fillId="0" borderId="10" xfId="0" applyNumberFormat="1" applyFont="1" applyBorder="1" applyAlignment="1">
      <alignment horizontal="left"/>
    </xf>
    <xf numFmtId="164" fontId="11" fillId="0" borderId="10" xfId="0" applyNumberFormat="1" applyFont="1" applyBorder="1" applyAlignment="1">
      <alignment horizontal="left"/>
    </xf>
    <xf numFmtId="164" fontId="12" fillId="0" borderId="10" xfId="0" applyNumberFormat="1" applyFont="1" applyBorder="1" applyAlignment="1">
      <alignment horizontal="left" wrapText="1"/>
    </xf>
    <xf numFmtId="10" fontId="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2" fontId="12" fillId="0" borderId="0" xfId="0" applyNumberFormat="1" applyFont="1" applyBorder="1" applyAlignment="1">
      <alignment horizontal="left"/>
    </xf>
    <xf numFmtId="165" fontId="12" fillId="0" borderId="11" xfId="0" applyNumberFormat="1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left"/>
    </xf>
    <xf numFmtId="165" fontId="14" fillId="0" borderId="10" xfId="0" applyNumberFormat="1" applyFont="1" applyBorder="1" applyAlignment="1">
      <alignment horizontal="left"/>
    </xf>
    <xf numFmtId="165" fontId="15" fillId="0" borderId="11" xfId="0" applyNumberFormat="1" applyFont="1" applyBorder="1" applyAlignment="1">
      <alignment horizontal="right"/>
    </xf>
    <xf numFmtId="165" fontId="15" fillId="0" borderId="0" xfId="0" applyNumberFormat="1" applyFont="1" applyBorder="1"/>
    <xf numFmtId="165" fontId="15" fillId="0" borderId="11" xfId="0" applyNumberFormat="1" applyFont="1" applyBorder="1"/>
    <xf numFmtId="165" fontId="15" fillId="0" borderId="0" xfId="0" applyNumberFormat="1" applyFont="1"/>
    <xf numFmtId="164" fontId="14" fillId="0" borderId="10" xfId="0" applyNumberFormat="1" applyFont="1" applyBorder="1" applyAlignment="1">
      <alignment horizontal="right"/>
    </xf>
    <xf numFmtId="165" fontId="14" fillId="0" borderId="0" xfId="0" applyNumberFormat="1" applyFont="1" applyBorder="1" applyAlignment="1">
      <alignment horizontal="right"/>
    </xf>
    <xf numFmtId="165" fontId="14" fillId="0" borderId="11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0" fontId="16" fillId="0" borderId="11" xfId="0" applyFont="1" applyBorder="1" applyAlignment="1">
      <alignment horizontal="right"/>
    </xf>
    <xf numFmtId="2" fontId="14" fillId="0" borderId="0" xfId="2" applyNumberFormat="1" applyFont="1" applyBorder="1"/>
    <xf numFmtId="10" fontId="14" fillId="0" borderId="11" xfId="2" applyNumberFormat="1" applyFont="1" applyBorder="1"/>
    <xf numFmtId="164" fontId="14" fillId="0" borderId="10" xfId="0" applyNumberFormat="1" applyFont="1" applyBorder="1" applyAlignment="1">
      <alignment horizontal="left"/>
    </xf>
    <xf numFmtId="0" fontId="16" fillId="0" borderId="0" xfId="0" applyFont="1" applyBorder="1"/>
    <xf numFmtId="0" fontId="16" fillId="0" borderId="11" xfId="0" applyFont="1" applyBorder="1"/>
    <xf numFmtId="43" fontId="14" fillId="0" borderId="0" xfId="2" applyNumberFormat="1" applyFont="1" applyBorder="1"/>
    <xf numFmtId="0" fontId="16" fillId="0" borderId="0" xfId="0" applyFont="1"/>
    <xf numFmtId="1" fontId="14" fillId="0" borderId="10" xfId="0" applyNumberFormat="1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2" fontId="13" fillId="0" borderId="0" xfId="0" applyNumberFormat="1" applyFont="1" applyBorder="1" applyAlignment="1">
      <alignment horizontal="right"/>
    </xf>
    <xf numFmtId="2" fontId="10" fillId="0" borderId="0" xfId="0" applyNumberFormat="1" applyFont="1" applyBorder="1" applyAlignment="1">
      <alignment horizontal="right"/>
    </xf>
    <xf numFmtId="168" fontId="0" fillId="0" borderId="0" xfId="0" applyNumberFormat="1"/>
    <xf numFmtId="0" fontId="0" fillId="0" borderId="0" xfId="0" applyAlignment="1">
      <alignment wrapText="1"/>
    </xf>
    <xf numFmtId="169" fontId="0" fillId="0" borderId="0" xfId="0" applyNumberFormat="1"/>
    <xf numFmtId="164" fontId="17" fillId="2" borderId="10" xfId="4" applyNumberFormat="1" applyBorder="1" applyAlignment="1">
      <alignment horizontal="right"/>
    </xf>
    <xf numFmtId="165" fontId="17" fillId="2" borderId="0" xfId="4" applyNumberFormat="1" applyBorder="1" applyAlignment="1">
      <alignment horizontal="right"/>
    </xf>
    <xf numFmtId="165" fontId="17" fillId="2" borderId="11" xfId="4" applyNumberFormat="1" applyBorder="1" applyAlignment="1">
      <alignment horizontal="right"/>
    </xf>
    <xf numFmtId="164" fontId="17" fillId="2" borderId="0" xfId="4" applyNumberFormat="1" applyBorder="1"/>
    <xf numFmtId="165" fontId="17" fillId="2" borderId="0" xfId="4" applyNumberFormat="1" applyBorder="1"/>
    <xf numFmtId="164" fontId="17" fillId="2" borderId="10" xfId="4" applyNumberFormat="1" applyBorder="1"/>
    <xf numFmtId="166" fontId="17" fillId="2" borderId="0" xfId="4" applyNumberFormat="1" applyBorder="1"/>
    <xf numFmtId="0" fontId="17" fillId="2" borderId="0" xfId="4"/>
    <xf numFmtId="1" fontId="11" fillId="0" borderId="10" xfId="0" applyNumberFormat="1" applyFont="1" applyBorder="1" applyAlignment="1">
      <alignment horizontal="left" wrapText="1"/>
    </xf>
    <xf numFmtId="165" fontId="4" fillId="0" borderId="0" xfId="0" applyNumberFormat="1" applyFont="1" applyBorder="1" applyAlignment="1">
      <alignment horizontal="right"/>
    </xf>
    <xf numFmtId="165" fontId="18" fillId="0" borderId="0" xfId="0" applyNumberFormat="1" applyFont="1" applyBorder="1" applyAlignment="1">
      <alignment horizontal="left"/>
    </xf>
    <xf numFmtId="165" fontId="18" fillId="0" borderId="13" xfId="0" applyNumberFormat="1" applyFont="1" applyBorder="1" applyAlignment="1">
      <alignment horizontal="left"/>
    </xf>
    <xf numFmtId="165" fontId="18" fillId="0" borderId="0" xfId="0" applyNumberFormat="1" applyFont="1" applyAlignment="1">
      <alignment horizontal="right"/>
    </xf>
    <xf numFmtId="164" fontId="5" fillId="0" borderId="10" xfId="0" applyNumberFormat="1" applyFont="1" applyFill="1" applyBorder="1" applyAlignment="1">
      <alignment horizontal="right"/>
    </xf>
    <xf numFmtId="0" fontId="5" fillId="0" borderId="0" xfId="0" applyFont="1" applyFill="1"/>
    <xf numFmtId="164" fontId="5" fillId="0" borderId="10" xfId="4" applyNumberFormat="1" applyFont="1" applyFill="1" applyBorder="1" applyAlignment="1">
      <alignment horizontal="right"/>
    </xf>
    <xf numFmtId="0" fontId="13" fillId="0" borderId="0" xfId="0" applyFont="1"/>
    <xf numFmtId="165" fontId="19" fillId="0" borderId="0" xfId="0" applyNumberFormat="1" applyFont="1" applyBorder="1" applyAlignment="1">
      <alignment horizontal="right"/>
    </xf>
    <xf numFmtId="165" fontId="19" fillId="0" borderId="11" xfId="0" applyNumberFormat="1" applyFont="1" applyBorder="1" applyAlignment="1">
      <alignment horizontal="right"/>
    </xf>
    <xf numFmtId="165" fontId="20" fillId="0" borderId="0" xfId="0" applyNumberFormat="1" applyFont="1" applyBorder="1" applyAlignment="1">
      <alignment horizontal="right"/>
    </xf>
    <xf numFmtId="0" fontId="20" fillId="0" borderId="11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0" xfId="0" applyFont="1" applyBorder="1"/>
    <xf numFmtId="0" fontId="20" fillId="0" borderId="11" xfId="0" applyFont="1" applyBorder="1"/>
    <xf numFmtId="0" fontId="20" fillId="0" borderId="0" xfId="0" applyFont="1"/>
    <xf numFmtId="0" fontId="5" fillId="0" borderId="0" xfId="0" applyFont="1" applyFill="1" applyBorder="1"/>
    <xf numFmtId="0" fontId="5" fillId="0" borderId="11" xfId="0" applyFont="1" applyFill="1" applyBorder="1"/>
    <xf numFmtId="0" fontId="18" fillId="0" borderId="0" xfId="0" applyFont="1" applyBorder="1" applyAlignment="1">
      <alignment horizontal="right"/>
    </xf>
    <xf numFmtId="43" fontId="5" fillId="0" borderId="0" xfId="2" applyNumberFormat="1" applyFont="1" applyBorder="1" applyAlignment="1">
      <alignment horizontal="center"/>
    </xf>
    <xf numFmtId="10" fontId="5" fillId="0" borderId="11" xfId="1" applyNumberFormat="1" applyFont="1" applyBorder="1" applyAlignment="1">
      <alignment horizontal="right"/>
    </xf>
    <xf numFmtId="0" fontId="18" fillId="0" borderId="0" xfId="0" applyFont="1"/>
    <xf numFmtId="165" fontId="5" fillId="0" borderId="0" xfId="1" applyNumberFormat="1" applyFont="1"/>
    <xf numFmtId="164" fontId="5" fillId="0" borderId="0" xfId="4" applyNumberFormat="1" applyFont="1" applyFill="1" applyBorder="1" applyAlignment="1">
      <alignment horizontal="right"/>
    </xf>
    <xf numFmtId="170" fontId="5" fillId="0" borderId="0" xfId="0" applyNumberFormat="1" applyFont="1" applyBorder="1" applyAlignment="1">
      <alignment horizontal="right"/>
    </xf>
    <xf numFmtId="170" fontId="5" fillId="0" borderId="0" xfId="0" applyNumberFormat="1" applyFont="1" applyFill="1"/>
    <xf numFmtId="170" fontId="5" fillId="0" borderId="0" xfId="1" applyNumberFormat="1" applyFont="1" applyBorder="1" applyAlignment="1">
      <alignment horizontal="right"/>
    </xf>
    <xf numFmtId="170" fontId="5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164" fontId="14" fillId="0" borderId="0" xfId="0" applyNumberFormat="1" applyFont="1" applyBorder="1" applyAlignment="1">
      <alignment horizontal="right"/>
    </xf>
    <xf numFmtId="1" fontId="14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>
      <alignment horizontal="right"/>
    </xf>
    <xf numFmtId="1" fontId="11" fillId="0" borderId="0" xfId="0" applyNumberFormat="1" applyFont="1" applyBorder="1" applyAlignment="1">
      <alignment horizontal="left"/>
    </xf>
    <xf numFmtId="1" fontId="14" fillId="0" borderId="0" xfId="0" applyNumberFormat="1" applyFont="1" applyBorder="1" applyAlignment="1">
      <alignment horizontal="left" wrapText="1"/>
    </xf>
    <xf numFmtId="165" fontId="14" fillId="0" borderId="0" xfId="0" applyNumberFormat="1" applyFont="1" applyBorder="1" applyAlignment="1">
      <alignment horizontal="left"/>
    </xf>
    <xf numFmtId="1" fontId="11" fillId="0" borderId="0" xfId="0" applyNumberFormat="1" applyFont="1" applyBorder="1" applyAlignment="1">
      <alignment horizontal="left" wrapText="1"/>
    </xf>
    <xf numFmtId="170" fontId="5" fillId="0" borderId="0" xfId="2" applyNumberFormat="1" applyFont="1" applyBorder="1"/>
    <xf numFmtId="0" fontId="0" fillId="0" borderId="10" xfId="0" applyBorder="1"/>
    <xf numFmtId="0" fontId="0" fillId="0" borderId="0" xfId="0" applyBorder="1"/>
    <xf numFmtId="168" fontId="0" fillId="0" borderId="0" xfId="0" applyNumberFormat="1" applyBorder="1"/>
    <xf numFmtId="169" fontId="0" fillId="0" borderId="0" xfId="0" applyNumberFormat="1" applyBorder="1"/>
    <xf numFmtId="169" fontId="0" fillId="0" borderId="11" xfId="0" applyNumberFormat="1" applyBorder="1"/>
    <xf numFmtId="0" fontId="0" fillId="0" borderId="12" xfId="0" applyBorder="1"/>
    <xf numFmtId="0" fontId="0" fillId="0" borderId="13" xfId="0" applyBorder="1"/>
    <xf numFmtId="168" fontId="0" fillId="0" borderId="13" xfId="0" applyNumberFormat="1" applyBorder="1"/>
    <xf numFmtId="169" fontId="0" fillId="0" borderId="13" xfId="0" applyNumberFormat="1" applyBorder="1"/>
    <xf numFmtId="169" fontId="0" fillId="0" borderId="14" xfId="0" applyNumberFormat="1" applyBorder="1"/>
    <xf numFmtId="169" fontId="0" fillId="0" borderId="16" xfId="0" applyNumberFormat="1" applyBorder="1" applyAlignment="1">
      <alignment wrapText="1"/>
    </xf>
    <xf numFmtId="0" fontId="0" fillId="0" borderId="16" xfId="0" applyBorder="1" applyAlignment="1">
      <alignment wrapText="1"/>
    </xf>
    <xf numFmtId="165" fontId="6" fillId="0" borderId="0" xfId="0" applyNumberFormat="1" applyFont="1" applyBorder="1" applyAlignment="1">
      <alignment horizontal="left"/>
    </xf>
    <xf numFmtId="165" fontId="5" fillId="0" borderId="0" xfId="0" applyNumberFormat="1" applyFont="1" applyBorder="1" applyAlignment="1">
      <alignment horizontal="left"/>
    </xf>
    <xf numFmtId="165" fontId="8" fillId="0" borderId="0" xfId="3" applyNumberFormat="1" applyFont="1" applyBorder="1" applyAlignment="1" applyProtection="1">
      <alignment horizontal="left"/>
    </xf>
    <xf numFmtId="165" fontId="2" fillId="0" borderId="0" xfId="0" applyNumberFormat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 vertical="top" wrapText="1"/>
    </xf>
    <xf numFmtId="165" fontId="0" fillId="0" borderId="0" xfId="0" applyNumberFormat="1" applyFont="1" applyBorder="1"/>
    <xf numFmtId="1" fontId="14" fillId="0" borderId="0" xfId="0" applyNumberFormat="1" applyFont="1" applyBorder="1" applyAlignment="1">
      <alignment horizontal="left"/>
    </xf>
    <xf numFmtId="1" fontId="16" fillId="0" borderId="0" xfId="0" applyNumberFormat="1" applyFont="1"/>
    <xf numFmtId="0" fontId="0" fillId="0" borderId="0" xfId="0" applyFill="1" applyBorder="1"/>
    <xf numFmtId="171" fontId="0" fillId="0" borderId="0" xfId="0" applyNumberFormat="1" applyAlignment="1">
      <alignment wrapText="1"/>
    </xf>
    <xf numFmtId="171" fontId="0" fillId="0" borderId="0" xfId="0" applyNumberFormat="1"/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9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8" fontId="0" fillId="0" borderId="15" xfId="0" applyNumberFormat="1" applyBorder="1" applyAlignment="1">
      <alignment horizontal="center" vertical="top" wrapText="1"/>
    </xf>
    <xf numFmtId="0" fontId="0" fillId="0" borderId="16" xfId="0" applyBorder="1" applyAlignment="1">
      <alignment vertical="top"/>
    </xf>
    <xf numFmtId="0" fontId="0" fillId="0" borderId="15" xfId="0" applyBorder="1" applyAlignment="1">
      <alignment vertical="top" wrapText="1"/>
    </xf>
    <xf numFmtId="0" fontId="20" fillId="0" borderId="0" xfId="0" applyFont="1" applyAlignment="1">
      <alignment horizontal="center"/>
    </xf>
  </cellXfs>
  <cellStyles count="5">
    <cellStyle name="Hypertextový odkaz" xfId="3" builtinId="8"/>
    <cellStyle name="Normální" xfId="0" builtinId="0"/>
    <cellStyle name="normální 2" xfId="1"/>
    <cellStyle name="normální 2 2" xfId="2"/>
    <cellStyle name="Správně" xfId="4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cs-CZ" sz="1200" baseline="0"/>
              <a:t>I</a:t>
            </a:r>
            <a:r>
              <a:rPr lang="en-US" sz="1200" baseline="0"/>
              <a:t>ndex PX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'PRŮM.VÝNOS VS. RIZIKO'!$B$2</c:f>
              <c:strCache>
                <c:ptCount val="1"/>
                <c:pt idx="0">
                  <c:v>12 MES-STR HODNOTA</c:v>
                </c:pt>
              </c:strCache>
            </c:strRef>
          </c:tx>
          <c:marker>
            <c:symbol val="none"/>
          </c:marker>
          <c:cat>
            <c:numRef>
              <c:f>'PRŮM.VÝNOS VS. RIZIKO'!$A$3:$A$123</c:f>
              <c:numCache>
                <c:formatCode>d/m/yy;@</c:formatCode>
                <c:ptCount val="121"/>
                <c:pt idx="0">
                  <c:v>36889</c:v>
                </c:pt>
                <c:pt idx="1">
                  <c:v>36922</c:v>
                </c:pt>
                <c:pt idx="2">
                  <c:v>36950</c:v>
                </c:pt>
                <c:pt idx="3">
                  <c:v>36980</c:v>
                </c:pt>
                <c:pt idx="4">
                  <c:v>37011</c:v>
                </c:pt>
                <c:pt idx="5">
                  <c:v>37042</c:v>
                </c:pt>
                <c:pt idx="6">
                  <c:v>37071</c:v>
                </c:pt>
                <c:pt idx="7">
                  <c:v>37103</c:v>
                </c:pt>
                <c:pt idx="8">
                  <c:v>37134</c:v>
                </c:pt>
                <c:pt idx="9">
                  <c:v>37161</c:v>
                </c:pt>
                <c:pt idx="10">
                  <c:v>37195</c:v>
                </c:pt>
                <c:pt idx="11">
                  <c:v>37225</c:v>
                </c:pt>
                <c:pt idx="12">
                  <c:v>37253</c:v>
                </c:pt>
                <c:pt idx="13">
                  <c:v>37287</c:v>
                </c:pt>
                <c:pt idx="14">
                  <c:v>37315</c:v>
                </c:pt>
                <c:pt idx="15">
                  <c:v>37344</c:v>
                </c:pt>
                <c:pt idx="16">
                  <c:v>37376</c:v>
                </c:pt>
                <c:pt idx="17">
                  <c:v>37407</c:v>
                </c:pt>
                <c:pt idx="18">
                  <c:v>37435</c:v>
                </c:pt>
                <c:pt idx="19">
                  <c:v>37468</c:v>
                </c:pt>
                <c:pt idx="20">
                  <c:v>37498</c:v>
                </c:pt>
                <c:pt idx="21">
                  <c:v>37529</c:v>
                </c:pt>
                <c:pt idx="22">
                  <c:v>37560</c:v>
                </c:pt>
                <c:pt idx="23">
                  <c:v>37589</c:v>
                </c:pt>
                <c:pt idx="24">
                  <c:v>37620</c:v>
                </c:pt>
                <c:pt idx="25">
                  <c:v>37652</c:v>
                </c:pt>
                <c:pt idx="26">
                  <c:v>37680</c:v>
                </c:pt>
                <c:pt idx="27">
                  <c:v>37711</c:v>
                </c:pt>
                <c:pt idx="28">
                  <c:v>37741</c:v>
                </c:pt>
                <c:pt idx="29">
                  <c:v>37771</c:v>
                </c:pt>
                <c:pt idx="30">
                  <c:v>37802</c:v>
                </c:pt>
                <c:pt idx="31">
                  <c:v>37833</c:v>
                </c:pt>
                <c:pt idx="32">
                  <c:v>37862</c:v>
                </c:pt>
                <c:pt idx="33">
                  <c:v>37894</c:v>
                </c:pt>
                <c:pt idx="34">
                  <c:v>37925</c:v>
                </c:pt>
                <c:pt idx="35">
                  <c:v>37953</c:v>
                </c:pt>
                <c:pt idx="36">
                  <c:v>37985</c:v>
                </c:pt>
                <c:pt idx="37">
                  <c:v>38016</c:v>
                </c:pt>
                <c:pt idx="38">
                  <c:v>38044</c:v>
                </c:pt>
                <c:pt idx="39">
                  <c:v>38077</c:v>
                </c:pt>
                <c:pt idx="40">
                  <c:v>38107</c:v>
                </c:pt>
                <c:pt idx="41">
                  <c:v>38138</c:v>
                </c:pt>
                <c:pt idx="42">
                  <c:v>38168</c:v>
                </c:pt>
                <c:pt idx="43">
                  <c:v>38198</c:v>
                </c:pt>
                <c:pt idx="44">
                  <c:v>38230</c:v>
                </c:pt>
                <c:pt idx="45">
                  <c:v>38260</c:v>
                </c:pt>
                <c:pt idx="46">
                  <c:v>38289</c:v>
                </c:pt>
                <c:pt idx="47">
                  <c:v>38321</c:v>
                </c:pt>
                <c:pt idx="48">
                  <c:v>38351</c:v>
                </c:pt>
                <c:pt idx="49">
                  <c:v>38383</c:v>
                </c:pt>
                <c:pt idx="50">
                  <c:v>38411</c:v>
                </c:pt>
                <c:pt idx="51">
                  <c:v>38442</c:v>
                </c:pt>
                <c:pt idx="52">
                  <c:v>38471</c:v>
                </c:pt>
                <c:pt idx="53">
                  <c:v>38503</c:v>
                </c:pt>
                <c:pt idx="54">
                  <c:v>38533</c:v>
                </c:pt>
                <c:pt idx="55">
                  <c:v>38562</c:v>
                </c:pt>
                <c:pt idx="56">
                  <c:v>38595</c:v>
                </c:pt>
                <c:pt idx="57">
                  <c:v>38625</c:v>
                </c:pt>
                <c:pt idx="58">
                  <c:v>38656</c:v>
                </c:pt>
                <c:pt idx="59">
                  <c:v>38686</c:v>
                </c:pt>
                <c:pt idx="60">
                  <c:v>38716</c:v>
                </c:pt>
                <c:pt idx="61">
                  <c:v>38748</c:v>
                </c:pt>
                <c:pt idx="62">
                  <c:v>38776</c:v>
                </c:pt>
                <c:pt idx="63">
                  <c:v>38807</c:v>
                </c:pt>
                <c:pt idx="64">
                  <c:v>38835</c:v>
                </c:pt>
                <c:pt idx="65">
                  <c:v>38868</c:v>
                </c:pt>
                <c:pt idx="66">
                  <c:v>38898</c:v>
                </c:pt>
                <c:pt idx="67">
                  <c:v>38929</c:v>
                </c:pt>
                <c:pt idx="68">
                  <c:v>38960</c:v>
                </c:pt>
                <c:pt idx="69">
                  <c:v>38989</c:v>
                </c:pt>
                <c:pt idx="70">
                  <c:v>39021</c:v>
                </c:pt>
                <c:pt idx="71">
                  <c:v>39051</c:v>
                </c:pt>
                <c:pt idx="72">
                  <c:v>39080</c:v>
                </c:pt>
                <c:pt idx="73">
                  <c:v>39113</c:v>
                </c:pt>
                <c:pt idx="74">
                  <c:v>39141</c:v>
                </c:pt>
                <c:pt idx="75">
                  <c:v>39171</c:v>
                </c:pt>
                <c:pt idx="76">
                  <c:v>39202</c:v>
                </c:pt>
                <c:pt idx="77">
                  <c:v>39233</c:v>
                </c:pt>
                <c:pt idx="78">
                  <c:v>39262</c:v>
                </c:pt>
                <c:pt idx="79">
                  <c:v>39294</c:v>
                </c:pt>
                <c:pt idx="80">
                  <c:v>39325</c:v>
                </c:pt>
                <c:pt idx="81">
                  <c:v>39352</c:v>
                </c:pt>
                <c:pt idx="82">
                  <c:v>39386</c:v>
                </c:pt>
                <c:pt idx="83">
                  <c:v>39416</c:v>
                </c:pt>
                <c:pt idx="84">
                  <c:v>39444</c:v>
                </c:pt>
                <c:pt idx="85">
                  <c:v>39478</c:v>
                </c:pt>
                <c:pt idx="86">
                  <c:v>39507</c:v>
                </c:pt>
                <c:pt idx="87">
                  <c:v>39538</c:v>
                </c:pt>
                <c:pt idx="88">
                  <c:v>39568</c:v>
                </c:pt>
                <c:pt idx="89">
                  <c:v>39598</c:v>
                </c:pt>
                <c:pt idx="90">
                  <c:v>39629</c:v>
                </c:pt>
                <c:pt idx="91">
                  <c:v>39660</c:v>
                </c:pt>
                <c:pt idx="92">
                  <c:v>39689</c:v>
                </c:pt>
                <c:pt idx="93">
                  <c:v>39721</c:v>
                </c:pt>
                <c:pt idx="94">
                  <c:v>39752</c:v>
                </c:pt>
                <c:pt idx="95">
                  <c:v>39780</c:v>
                </c:pt>
                <c:pt idx="96">
                  <c:v>39812</c:v>
                </c:pt>
                <c:pt idx="97">
                  <c:v>39843</c:v>
                </c:pt>
                <c:pt idx="98">
                  <c:v>39871</c:v>
                </c:pt>
                <c:pt idx="99">
                  <c:v>39903</c:v>
                </c:pt>
                <c:pt idx="100">
                  <c:v>39933</c:v>
                </c:pt>
                <c:pt idx="101">
                  <c:v>39962</c:v>
                </c:pt>
                <c:pt idx="102">
                  <c:v>39994</c:v>
                </c:pt>
                <c:pt idx="103">
                  <c:v>40025</c:v>
                </c:pt>
                <c:pt idx="104">
                  <c:v>40056</c:v>
                </c:pt>
                <c:pt idx="105">
                  <c:v>40086</c:v>
                </c:pt>
                <c:pt idx="106">
                  <c:v>40116</c:v>
                </c:pt>
                <c:pt idx="107">
                  <c:v>40147</c:v>
                </c:pt>
                <c:pt idx="108">
                  <c:v>40177</c:v>
                </c:pt>
                <c:pt idx="109">
                  <c:v>40207</c:v>
                </c:pt>
                <c:pt idx="110">
                  <c:v>40235</c:v>
                </c:pt>
                <c:pt idx="111">
                  <c:v>40268</c:v>
                </c:pt>
                <c:pt idx="112">
                  <c:v>40298</c:v>
                </c:pt>
                <c:pt idx="113">
                  <c:v>40329</c:v>
                </c:pt>
                <c:pt idx="114">
                  <c:v>40359</c:v>
                </c:pt>
                <c:pt idx="115">
                  <c:v>40389</c:v>
                </c:pt>
                <c:pt idx="116">
                  <c:v>40421</c:v>
                </c:pt>
                <c:pt idx="117">
                  <c:v>40451</c:v>
                </c:pt>
                <c:pt idx="118">
                  <c:v>40480</c:v>
                </c:pt>
                <c:pt idx="119">
                  <c:v>40512</c:v>
                </c:pt>
                <c:pt idx="120">
                  <c:v>40543</c:v>
                </c:pt>
              </c:numCache>
            </c:numRef>
          </c:cat>
          <c:val>
            <c:numRef>
              <c:f>'PRŮM.VÝNOS VS. RIZIKO'!$B$3:$B$123</c:f>
              <c:numCache>
                <c:formatCode>General</c:formatCode>
                <c:ptCount val="121"/>
                <c:pt idx="0">
                  <c:v>-0.19280623179385911</c:v>
                </c:pt>
                <c:pt idx="1">
                  <c:v>-0.82920352077863557</c:v>
                </c:pt>
                <c:pt idx="2">
                  <c:v>-2.9200213460080029</c:v>
                </c:pt>
                <c:pt idx="3">
                  <c:v>-3.4562024073639144</c:v>
                </c:pt>
                <c:pt idx="4">
                  <c:v>-3.123448884026137</c:v>
                </c:pt>
                <c:pt idx="5">
                  <c:v>-2.3371611761533386</c:v>
                </c:pt>
                <c:pt idx="6">
                  <c:v>-1.9021147177229099</c:v>
                </c:pt>
                <c:pt idx="7">
                  <c:v>-3.3358960716646902</c:v>
                </c:pt>
                <c:pt idx="8">
                  <c:v>-3.2628718766342542</c:v>
                </c:pt>
                <c:pt idx="9">
                  <c:v>-3.441410588273186</c:v>
                </c:pt>
                <c:pt idx="10">
                  <c:v>-2.5246047704892578</c:v>
                </c:pt>
                <c:pt idx="11">
                  <c:v>-0.36147241906524147</c:v>
                </c:pt>
                <c:pt idx="12">
                  <c:v>-1.6065301442041175</c:v>
                </c:pt>
                <c:pt idx="13">
                  <c:v>-1.3823099880631462</c:v>
                </c:pt>
                <c:pt idx="14">
                  <c:v>-0.73010011402135555</c:v>
                </c:pt>
                <c:pt idx="15">
                  <c:v>6.2436879920853748E-2</c:v>
                </c:pt>
                <c:pt idx="16">
                  <c:v>0.64476075195358062</c:v>
                </c:pt>
                <c:pt idx="17">
                  <c:v>0.25683433488821922</c:v>
                </c:pt>
                <c:pt idx="18">
                  <c:v>-0.10237392388315521</c:v>
                </c:pt>
                <c:pt idx="19">
                  <c:v>1.3642365550429858</c:v>
                </c:pt>
                <c:pt idx="20">
                  <c:v>1.7910442433503999</c:v>
                </c:pt>
                <c:pt idx="21">
                  <c:v>2.3873013612647411</c:v>
                </c:pt>
                <c:pt idx="22">
                  <c:v>1.147384049325743</c:v>
                </c:pt>
                <c:pt idx="23">
                  <c:v>1.3981579718156167</c:v>
                </c:pt>
                <c:pt idx="24">
                  <c:v>1.2906206529446369</c:v>
                </c:pt>
                <c:pt idx="25">
                  <c:v>0.75298269571548726</c:v>
                </c:pt>
                <c:pt idx="26">
                  <c:v>1.0592677578741865</c:v>
                </c:pt>
                <c:pt idx="27">
                  <c:v>1.1612169884614849</c:v>
                </c:pt>
                <c:pt idx="28">
                  <c:v>1.2420203173562072</c:v>
                </c:pt>
                <c:pt idx="29">
                  <c:v>1.7352879797999006</c:v>
                </c:pt>
                <c:pt idx="30">
                  <c:v>2.1664587056675622</c:v>
                </c:pt>
                <c:pt idx="31">
                  <c:v>1.9482553704089616</c:v>
                </c:pt>
                <c:pt idx="32">
                  <c:v>2.6245277287425615</c:v>
                </c:pt>
                <c:pt idx="33">
                  <c:v>2.5745630269260245</c:v>
                </c:pt>
                <c:pt idx="34">
                  <c:v>3.2573899580242927</c:v>
                </c:pt>
                <c:pt idx="35">
                  <c:v>2.4652906210757588</c:v>
                </c:pt>
                <c:pt idx="36">
                  <c:v>2.9844016343066877</c:v>
                </c:pt>
                <c:pt idx="37">
                  <c:v>3.3063256471180207</c:v>
                </c:pt>
                <c:pt idx="38">
                  <c:v>4.1160137371573313</c:v>
                </c:pt>
                <c:pt idx="39">
                  <c:v>4.2818697481889236</c:v>
                </c:pt>
                <c:pt idx="40">
                  <c:v>3.7640689702824459</c:v>
                </c:pt>
                <c:pt idx="41">
                  <c:v>2.8917025044909042</c:v>
                </c:pt>
                <c:pt idx="42">
                  <c:v>3.2833324554100449</c:v>
                </c:pt>
                <c:pt idx="43">
                  <c:v>2.7381783851724073</c:v>
                </c:pt>
                <c:pt idx="44">
                  <c:v>2.3093096927630321</c:v>
                </c:pt>
                <c:pt idx="45">
                  <c:v>3.120195662066449</c:v>
                </c:pt>
                <c:pt idx="46">
                  <c:v>2.9935978993053336</c:v>
                </c:pt>
                <c:pt idx="47">
                  <c:v>4.0203827815881974</c:v>
                </c:pt>
                <c:pt idx="48">
                  <c:v>3.7364889831902857</c:v>
                </c:pt>
                <c:pt idx="49">
                  <c:v>3.83469580089375</c:v>
                </c:pt>
                <c:pt idx="50">
                  <c:v>3.650284196480547</c:v>
                </c:pt>
                <c:pt idx="51">
                  <c:v>2.9121899042633772</c:v>
                </c:pt>
                <c:pt idx="52">
                  <c:v>2.74038588908209</c:v>
                </c:pt>
                <c:pt idx="53">
                  <c:v>3.2101235681911988</c:v>
                </c:pt>
                <c:pt idx="54">
                  <c:v>3.5167061653128555</c:v>
                </c:pt>
                <c:pt idx="55">
                  <c:v>3.9033721231793792</c:v>
                </c:pt>
                <c:pt idx="56">
                  <c:v>4.2009330084294083</c:v>
                </c:pt>
                <c:pt idx="57">
                  <c:v>4.2265532056290356</c:v>
                </c:pt>
                <c:pt idx="58">
                  <c:v>3.4604169063857881</c:v>
                </c:pt>
                <c:pt idx="59">
                  <c:v>2.7320254269994848</c:v>
                </c:pt>
                <c:pt idx="60">
                  <c:v>2.9650205868426855</c:v>
                </c:pt>
                <c:pt idx="61">
                  <c:v>2.7304153620174056</c:v>
                </c:pt>
                <c:pt idx="62">
                  <c:v>2.1200208799034024</c:v>
                </c:pt>
                <c:pt idx="63">
                  <c:v>2.213646223185243</c:v>
                </c:pt>
                <c:pt idx="64">
                  <c:v>2.277524158530412</c:v>
                </c:pt>
                <c:pt idx="65">
                  <c:v>1.1595729076332144</c:v>
                </c:pt>
                <c:pt idx="66">
                  <c:v>1.1574039558926774</c:v>
                </c:pt>
                <c:pt idx="67">
                  <c:v>1.0749637692313148</c:v>
                </c:pt>
                <c:pt idx="68">
                  <c:v>0.56403537900637046</c:v>
                </c:pt>
                <c:pt idx="69">
                  <c:v>-3.5617499876069068E-2</c:v>
                </c:pt>
                <c:pt idx="70">
                  <c:v>0.8981902588015197</c:v>
                </c:pt>
                <c:pt idx="71">
                  <c:v>0.93978031284020302</c:v>
                </c:pt>
                <c:pt idx="72">
                  <c:v>0.6311734619307563</c:v>
                </c:pt>
                <c:pt idx="73">
                  <c:v>0.74470169483735749</c:v>
                </c:pt>
                <c:pt idx="74">
                  <c:v>0.42259618336445054</c:v>
                </c:pt>
                <c:pt idx="75">
                  <c:v>0.9708854584380866</c:v>
                </c:pt>
                <c:pt idx="76">
                  <c:v>1.5835357568522095</c:v>
                </c:pt>
                <c:pt idx="77">
                  <c:v>2.682183775314225</c:v>
                </c:pt>
                <c:pt idx="78">
                  <c:v>2.4208418677086931</c:v>
                </c:pt>
                <c:pt idx="79">
                  <c:v>1.8347731306848674</c:v>
                </c:pt>
                <c:pt idx="80">
                  <c:v>1.778076662011796</c:v>
                </c:pt>
                <c:pt idx="81">
                  <c:v>1.8913627859020583</c:v>
                </c:pt>
                <c:pt idx="82">
                  <c:v>1.795040646589759</c:v>
                </c:pt>
                <c:pt idx="83">
                  <c:v>1.0152961677152368</c:v>
                </c:pt>
                <c:pt idx="84">
                  <c:v>1.1091550808800903</c:v>
                </c:pt>
                <c:pt idx="85">
                  <c:v>-0.86387745477358724</c:v>
                </c:pt>
                <c:pt idx="86">
                  <c:v>-0.32356391676447621</c:v>
                </c:pt>
                <c:pt idx="87">
                  <c:v>-0.81915922192338597</c:v>
                </c:pt>
                <c:pt idx="88">
                  <c:v>-0.95975505399065553</c:v>
                </c:pt>
                <c:pt idx="89">
                  <c:v>-0.70247924873755674</c:v>
                </c:pt>
                <c:pt idx="90">
                  <c:v>-1.8807361575441235</c:v>
                </c:pt>
                <c:pt idx="91">
                  <c:v>-1.6301478354688204</c:v>
                </c:pt>
                <c:pt idx="92">
                  <c:v>-1.5916612545585778</c:v>
                </c:pt>
                <c:pt idx="93">
                  <c:v>-3.421424095688256</c:v>
                </c:pt>
                <c:pt idx="94">
                  <c:v>-6.4702948368392077</c:v>
                </c:pt>
                <c:pt idx="95">
                  <c:v>-6.0033509760223147</c:v>
                </c:pt>
                <c:pt idx="96">
                  <c:v>-6.2421555753542286</c:v>
                </c:pt>
                <c:pt idx="97">
                  <c:v>-5.5093620559850756</c:v>
                </c:pt>
                <c:pt idx="98">
                  <c:v>-7.4450536503380595</c:v>
                </c:pt>
                <c:pt idx="99">
                  <c:v>-6.0630178264046899</c:v>
                </c:pt>
                <c:pt idx="100">
                  <c:v>-5.0271811111498304</c:v>
                </c:pt>
                <c:pt idx="101">
                  <c:v>-5.5604489212744239</c:v>
                </c:pt>
                <c:pt idx="102">
                  <c:v>-4.1813889923103238</c:v>
                </c:pt>
                <c:pt idx="103">
                  <c:v>-2.6896704219151464</c:v>
                </c:pt>
                <c:pt idx="104">
                  <c:v>-2.0042530892481789</c:v>
                </c:pt>
                <c:pt idx="105">
                  <c:v>-0.33594748658762885</c:v>
                </c:pt>
                <c:pt idx="106">
                  <c:v>2.1873180514203763</c:v>
                </c:pt>
                <c:pt idx="107">
                  <c:v>2.1442304778023966</c:v>
                </c:pt>
                <c:pt idx="108">
                  <c:v>2.1986097249655647</c:v>
                </c:pt>
                <c:pt idx="109">
                  <c:v>3.488657927719462</c:v>
                </c:pt>
                <c:pt idx="110">
                  <c:v>4.7897425108864864</c:v>
                </c:pt>
                <c:pt idx="111">
                  <c:v>3.8977790059266346</c:v>
                </c:pt>
                <c:pt idx="112">
                  <c:v>3.0906830881923439</c:v>
                </c:pt>
                <c:pt idx="113">
                  <c:v>2.5690599754474666</c:v>
                </c:pt>
                <c:pt idx="114">
                  <c:v>1.7184323530889056</c:v>
                </c:pt>
                <c:pt idx="115">
                  <c:v>0.81001644354781188</c:v>
                </c:pt>
                <c:pt idx="116" formatCode="0.000000000">
                  <c:v>-0.15268376000309539</c:v>
                </c:pt>
                <c:pt idx="117" formatCode="0.000000000">
                  <c:v>-0.18570262045733235</c:v>
                </c:pt>
                <c:pt idx="118">
                  <c:v>0.10591825941429119</c:v>
                </c:pt>
                <c:pt idx="119">
                  <c:v>-6.9704053473396144E-2</c:v>
                </c:pt>
                <c:pt idx="120" formatCode="0.000000000">
                  <c:v>0.76552087325151652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'PRŮM.VÝNOS VS. RIZIKO'!$C$2</c:f>
              <c:strCache>
                <c:ptCount val="1"/>
                <c:pt idx="0">
                  <c:v>12  MES-SMR ODCHYLKA</c:v>
                </c:pt>
              </c:strCache>
            </c:strRef>
          </c:tx>
          <c:marker>
            <c:symbol val="none"/>
          </c:marker>
          <c:cat>
            <c:numRef>
              <c:f>'PRŮM.VÝNOS VS. RIZIKO'!$A$3:$A$123</c:f>
              <c:numCache>
                <c:formatCode>d/m/yy;@</c:formatCode>
                <c:ptCount val="121"/>
                <c:pt idx="0">
                  <c:v>36889</c:v>
                </c:pt>
                <c:pt idx="1">
                  <c:v>36922</c:v>
                </c:pt>
                <c:pt idx="2">
                  <c:v>36950</c:v>
                </c:pt>
                <c:pt idx="3">
                  <c:v>36980</c:v>
                </c:pt>
                <c:pt idx="4">
                  <c:v>37011</c:v>
                </c:pt>
                <c:pt idx="5">
                  <c:v>37042</c:v>
                </c:pt>
                <c:pt idx="6">
                  <c:v>37071</c:v>
                </c:pt>
                <c:pt idx="7">
                  <c:v>37103</c:v>
                </c:pt>
                <c:pt idx="8">
                  <c:v>37134</c:v>
                </c:pt>
                <c:pt idx="9">
                  <c:v>37161</c:v>
                </c:pt>
                <c:pt idx="10">
                  <c:v>37195</c:v>
                </c:pt>
                <c:pt idx="11">
                  <c:v>37225</c:v>
                </c:pt>
                <c:pt idx="12">
                  <c:v>37253</c:v>
                </c:pt>
                <c:pt idx="13">
                  <c:v>37287</c:v>
                </c:pt>
                <c:pt idx="14">
                  <c:v>37315</c:v>
                </c:pt>
                <c:pt idx="15">
                  <c:v>37344</c:v>
                </c:pt>
                <c:pt idx="16">
                  <c:v>37376</c:v>
                </c:pt>
                <c:pt idx="17">
                  <c:v>37407</c:v>
                </c:pt>
                <c:pt idx="18">
                  <c:v>37435</c:v>
                </c:pt>
                <c:pt idx="19">
                  <c:v>37468</c:v>
                </c:pt>
                <c:pt idx="20">
                  <c:v>37498</c:v>
                </c:pt>
                <c:pt idx="21">
                  <c:v>37529</c:v>
                </c:pt>
                <c:pt idx="22">
                  <c:v>37560</c:v>
                </c:pt>
                <c:pt idx="23">
                  <c:v>37589</c:v>
                </c:pt>
                <c:pt idx="24">
                  <c:v>37620</c:v>
                </c:pt>
                <c:pt idx="25">
                  <c:v>37652</c:v>
                </c:pt>
                <c:pt idx="26">
                  <c:v>37680</c:v>
                </c:pt>
                <c:pt idx="27">
                  <c:v>37711</c:v>
                </c:pt>
                <c:pt idx="28">
                  <c:v>37741</c:v>
                </c:pt>
                <c:pt idx="29">
                  <c:v>37771</c:v>
                </c:pt>
                <c:pt idx="30">
                  <c:v>37802</c:v>
                </c:pt>
                <c:pt idx="31">
                  <c:v>37833</c:v>
                </c:pt>
                <c:pt idx="32">
                  <c:v>37862</c:v>
                </c:pt>
                <c:pt idx="33">
                  <c:v>37894</c:v>
                </c:pt>
                <c:pt idx="34">
                  <c:v>37925</c:v>
                </c:pt>
                <c:pt idx="35">
                  <c:v>37953</c:v>
                </c:pt>
                <c:pt idx="36">
                  <c:v>37985</c:v>
                </c:pt>
                <c:pt idx="37">
                  <c:v>38016</c:v>
                </c:pt>
                <c:pt idx="38">
                  <c:v>38044</c:v>
                </c:pt>
                <c:pt idx="39">
                  <c:v>38077</c:v>
                </c:pt>
                <c:pt idx="40">
                  <c:v>38107</c:v>
                </c:pt>
                <c:pt idx="41">
                  <c:v>38138</c:v>
                </c:pt>
                <c:pt idx="42">
                  <c:v>38168</c:v>
                </c:pt>
                <c:pt idx="43">
                  <c:v>38198</c:v>
                </c:pt>
                <c:pt idx="44">
                  <c:v>38230</c:v>
                </c:pt>
                <c:pt idx="45">
                  <c:v>38260</c:v>
                </c:pt>
                <c:pt idx="46">
                  <c:v>38289</c:v>
                </c:pt>
                <c:pt idx="47">
                  <c:v>38321</c:v>
                </c:pt>
                <c:pt idx="48">
                  <c:v>38351</c:v>
                </c:pt>
                <c:pt idx="49">
                  <c:v>38383</c:v>
                </c:pt>
                <c:pt idx="50">
                  <c:v>38411</c:v>
                </c:pt>
                <c:pt idx="51">
                  <c:v>38442</c:v>
                </c:pt>
                <c:pt idx="52">
                  <c:v>38471</c:v>
                </c:pt>
                <c:pt idx="53">
                  <c:v>38503</c:v>
                </c:pt>
                <c:pt idx="54">
                  <c:v>38533</c:v>
                </c:pt>
                <c:pt idx="55">
                  <c:v>38562</c:v>
                </c:pt>
                <c:pt idx="56">
                  <c:v>38595</c:v>
                </c:pt>
                <c:pt idx="57">
                  <c:v>38625</c:v>
                </c:pt>
                <c:pt idx="58">
                  <c:v>38656</c:v>
                </c:pt>
                <c:pt idx="59">
                  <c:v>38686</c:v>
                </c:pt>
                <c:pt idx="60">
                  <c:v>38716</c:v>
                </c:pt>
                <c:pt idx="61">
                  <c:v>38748</c:v>
                </c:pt>
                <c:pt idx="62">
                  <c:v>38776</c:v>
                </c:pt>
                <c:pt idx="63">
                  <c:v>38807</c:v>
                </c:pt>
                <c:pt idx="64">
                  <c:v>38835</c:v>
                </c:pt>
                <c:pt idx="65">
                  <c:v>38868</c:v>
                </c:pt>
                <c:pt idx="66">
                  <c:v>38898</c:v>
                </c:pt>
                <c:pt idx="67">
                  <c:v>38929</c:v>
                </c:pt>
                <c:pt idx="68">
                  <c:v>38960</c:v>
                </c:pt>
                <c:pt idx="69">
                  <c:v>38989</c:v>
                </c:pt>
                <c:pt idx="70">
                  <c:v>39021</c:v>
                </c:pt>
                <c:pt idx="71">
                  <c:v>39051</c:v>
                </c:pt>
                <c:pt idx="72">
                  <c:v>39080</c:v>
                </c:pt>
                <c:pt idx="73">
                  <c:v>39113</c:v>
                </c:pt>
                <c:pt idx="74">
                  <c:v>39141</c:v>
                </c:pt>
                <c:pt idx="75">
                  <c:v>39171</c:v>
                </c:pt>
                <c:pt idx="76">
                  <c:v>39202</c:v>
                </c:pt>
                <c:pt idx="77">
                  <c:v>39233</c:v>
                </c:pt>
                <c:pt idx="78">
                  <c:v>39262</c:v>
                </c:pt>
                <c:pt idx="79">
                  <c:v>39294</c:v>
                </c:pt>
                <c:pt idx="80">
                  <c:v>39325</c:v>
                </c:pt>
                <c:pt idx="81">
                  <c:v>39352</c:v>
                </c:pt>
                <c:pt idx="82">
                  <c:v>39386</c:v>
                </c:pt>
                <c:pt idx="83">
                  <c:v>39416</c:v>
                </c:pt>
                <c:pt idx="84">
                  <c:v>39444</c:v>
                </c:pt>
                <c:pt idx="85">
                  <c:v>39478</c:v>
                </c:pt>
                <c:pt idx="86">
                  <c:v>39507</c:v>
                </c:pt>
                <c:pt idx="87">
                  <c:v>39538</c:v>
                </c:pt>
                <c:pt idx="88">
                  <c:v>39568</c:v>
                </c:pt>
                <c:pt idx="89">
                  <c:v>39598</c:v>
                </c:pt>
                <c:pt idx="90">
                  <c:v>39629</c:v>
                </c:pt>
                <c:pt idx="91">
                  <c:v>39660</c:v>
                </c:pt>
                <c:pt idx="92">
                  <c:v>39689</c:v>
                </c:pt>
                <c:pt idx="93">
                  <c:v>39721</c:v>
                </c:pt>
                <c:pt idx="94">
                  <c:v>39752</c:v>
                </c:pt>
                <c:pt idx="95">
                  <c:v>39780</c:v>
                </c:pt>
                <c:pt idx="96">
                  <c:v>39812</c:v>
                </c:pt>
                <c:pt idx="97">
                  <c:v>39843</c:v>
                </c:pt>
                <c:pt idx="98">
                  <c:v>39871</c:v>
                </c:pt>
                <c:pt idx="99">
                  <c:v>39903</c:v>
                </c:pt>
                <c:pt idx="100">
                  <c:v>39933</c:v>
                </c:pt>
                <c:pt idx="101">
                  <c:v>39962</c:v>
                </c:pt>
                <c:pt idx="102">
                  <c:v>39994</c:v>
                </c:pt>
                <c:pt idx="103">
                  <c:v>40025</c:v>
                </c:pt>
                <c:pt idx="104">
                  <c:v>40056</c:v>
                </c:pt>
                <c:pt idx="105">
                  <c:v>40086</c:v>
                </c:pt>
                <c:pt idx="106">
                  <c:v>40116</c:v>
                </c:pt>
                <c:pt idx="107">
                  <c:v>40147</c:v>
                </c:pt>
                <c:pt idx="108">
                  <c:v>40177</c:v>
                </c:pt>
                <c:pt idx="109">
                  <c:v>40207</c:v>
                </c:pt>
                <c:pt idx="110">
                  <c:v>40235</c:v>
                </c:pt>
                <c:pt idx="111">
                  <c:v>40268</c:v>
                </c:pt>
                <c:pt idx="112">
                  <c:v>40298</c:v>
                </c:pt>
                <c:pt idx="113">
                  <c:v>40329</c:v>
                </c:pt>
                <c:pt idx="114">
                  <c:v>40359</c:v>
                </c:pt>
                <c:pt idx="115">
                  <c:v>40389</c:v>
                </c:pt>
                <c:pt idx="116">
                  <c:v>40421</c:v>
                </c:pt>
                <c:pt idx="117">
                  <c:v>40451</c:v>
                </c:pt>
                <c:pt idx="118">
                  <c:v>40480</c:v>
                </c:pt>
                <c:pt idx="119">
                  <c:v>40512</c:v>
                </c:pt>
                <c:pt idx="120">
                  <c:v>40543</c:v>
                </c:pt>
              </c:numCache>
            </c:numRef>
          </c:cat>
          <c:val>
            <c:numRef>
              <c:f>'PRŮM.VÝNOS VS. RIZIKO'!$C$3:$C$123</c:f>
              <c:numCache>
                <c:formatCode>General</c:formatCode>
                <c:ptCount val="121"/>
                <c:pt idx="0">
                  <c:v>10.779701861415978</c:v>
                </c:pt>
                <c:pt idx="1">
                  <c:v>10.440369633690219</c:v>
                </c:pt>
                <c:pt idx="2">
                  <c:v>10.125163306070665</c:v>
                </c:pt>
                <c:pt idx="3">
                  <c:v>8.9624660387342043</c:v>
                </c:pt>
                <c:pt idx="4">
                  <c:v>8.9215754998999177</c:v>
                </c:pt>
                <c:pt idx="5">
                  <c:v>9.1554873126910827</c:v>
                </c:pt>
                <c:pt idx="6">
                  <c:v>9.163856055812504</c:v>
                </c:pt>
                <c:pt idx="7">
                  <c:v>9.1033185697788657</c:v>
                </c:pt>
                <c:pt idx="8">
                  <c:v>8.5640702047601263</c:v>
                </c:pt>
                <c:pt idx="9">
                  <c:v>8.6865403292022432</c:v>
                </c:pt>
                <c:pt idx="10">
                  <c:v>9.595167907264031</c:v>
                </c:pt>
                <c:pt idx="11">
                  <c:v>9.7221556170422208</c:v>
                </c:pt>
                <c:pt idx="12">
                  <c:v>7.9321870977849613</c:v>
                </c:pt>
                <c:pt idx="13">
                  <c:v>6.9297220417225756</c:v>
                </c:pt>
                <c:pt idx="14">
                  <c:v>6.7370355668603397</c:v>
                </c:pt>
                <c:pt idx="15">
                  <c:v>6.3489563238676672</c:v>
                </c:pt>
                <c:pt idx="16">
                  <c:v>6.2167355247075893</c:v>
                </c:pt>
                <c:pt idx="17">
                  <c:v>6.1617831389828952</c:v>
                </c:pt>
                <c:pt idx="18">
                  <c:v>6.4996823591684807</c:v>
                </c:pt>
                <c:pt idx="19">
                  <c:v>6.8055953334316568</c:v>
                </c:pt>
                <c:pt idx="20">
                  <c:v>6.2440976089519307</c:v>
                </c:pt>
                <c:pt idx="21">
                  <c:v>6.0752315490098834</c:v>
                </c:pt>
                <c:pt idx="22">
                  <c:v>5.3884680744873785</c:v>
                </c:pt>
                <c:pt idx="23">
                  <c:v>4.8039281663256261</c:v>
                </c:pt>
                <c:pt idx="24">
                  <c:v>4.7678725388563938</c:v>
                </c:pt>
                <c:pt idx="25">
                  <c:v>4.7642611497398395</c:v>
                </c:pt>
                <c:pt idx="26">
                  <c:v>4.422852936089587</c:v>
                </c:pt>
                <c:pt idx="27">
                  <c:v>4.4202106547488755</c:v>
                </c:pt>
                <c:pt idx="28">
                  <c:v>4.5435230119801719</c:v>
                </c:pt>
                <c:pt idx="29">
                  <c:v>4.6761753193637903</c:v>
                </c:pt>
                <c:pt idx="30">
                  <c:v>4.8953889126747141</c:v>
                </c:pt>
                <c:pt idx="31">
                  <c:v>4.0303364817413421</c:v>
                </c:pt>
                <c:pt idx="32">
                  <c:v>3.9853799649822732</c:v>
                </c:pt>
                <c:pt idx="33">
                  <c:v>4.1829332090481941</c:v>
                </c:pt>
                <c:pt idx="34">
                  <c:v>4.0735887884617172</c:v>
                </c:pt>
                <c:pt idx="35">
                  <c:v>4.0174803044090579</c:v>
                </c:pt>
                <c:pt idx="36">
                  <c:v>3.8715980613680538</c:v>
                </c:pt>
                <c:pt idx="37">
                  <c:v>3.7741618490743458</c:v>
                </c:pt>
                <c:pt idx="38">
                  <c:v>4.2833542656216048</c:v>
                </c:pt>
                <c:pt idx="39">
                  <c:v>4.2640062934406755</c:v>
                </c:pt>
                <c:pt idx="40">
                  <c:v>4.4663495099659478</c:v>
                </c:pt>
                <c:pt idx="41">
                  <c:v>4.8921056678189574</c:v>
                </c:pt>
                <c:pt idx="42">
                  <c:v>4.8241560833812835</c:v>
                </c:pt>
                <c:pt idx="43">
                  <c:v>4.5462513734387713</c:v>
                </c:pt>
                <c:pt idx="44">
                  <c:v>4.4575634112035285</c:v>
                </c:pt>
                <c:pt idx="45">
                  <c:v>4.3417793201552524</c:v>
                </c:pt>
                <c:pt idx="46">
                  <c:v>4.0630710543616937</c:v>
                </c:pt>
                <c:pt idx="47">
                  <c:v>4.4521959340035453</c:v>
                </c:pt>
                <c:pt idx="48">
                  <c:v>4.1841404385986056</c:v>
                </c:pt>
                <c:pt idx="49">
                  <c:v>4.2033567584788072</c:v>
                </c:pt>
                <c:pt idx="50">
                  <c:v>4.4178194620761184</c:v>
                </c:pt>
                <c:pt idx="51">
                  <c:v>4.2710526938980609</c:v>
                </c:pt>
                <c:pt idx="52">
                  <c:v>4.4460031583471533</c:v>
                </c:pt>
                <c:pt idx="53">
                  <c:v>4.3587500519974185</c:v>
                </c:pt>
                <c:pt idx="54">
                  <c:v>3.9385483084354962</c:v>
                </c:pt>
                <c:pt idx="55">
                  <c:v>3.8802364214531249</c:v>
                </c:pt>
                <c:pt idx="56">
                  <c:v>3.7841840472228956</c:v>
                </c:pt>
                <c:pt idx="57">
                  <c:v>3.8662343612279977</c:v>
                </c:pt>
                <c:pt idx="58">
                  <c:v>4.5364063496825455</c:v>
                </c:pt>
                <c:pt idx="59">
                  <c:v>4.5613750576530201</c:v>
                </c:pt>
                <c:pt idx="60">
                  <c:v>4.1296839947649886</c:v>
                </c:pt>
                <c:pt idx="61">
                  <c:v>4.1232851716104051</c:v>
                </c:pt>
                <c:pt idx="62">
                  <c:v>4.0372476182486166</c:v>
                </c:pt>
                <c:pt idx="63">
                  <c:v>3.7215324731162536</c:v>
                </c:pt>
                <c:pt idx="64">
                  <c:v>3.6639769742496866</c:v>
                </c:pt>
                <c:pt idx="65">
                  <c:v>5.0497967169130442</c:v>
                </c:pt>
                <c:pt idx="66">
                  <c:v>5.1273667335482447</c:v>
                </c:pt>
                <c:pt idx="67">
                  <c:v>5.0765676015219938</c:v>
                </c:pt>
                <c:pt idx="68">
                  <c:v>5.0080364111545528</c:v>
                </c:pt>
                <c:pt idx="69">
                  <c:v>4.7272208261723581</c:v>
                </c:pt>
                <c:pt idx="70">
                  <c:v>4.6000599848260286</c:v>
                </c:pt>
                <c:pt idx="71">
                  <c:v>4.3237872735435419</c:v>
                </c:pt>
                <c:pt idx="72">
                  <c:v>4.3209599359163855</c:v>
                </c:pt>
                <c:pt idx="73">
                  <c:v>4.3021278982324862</c:v>
                </c:pt>
                <c:pt idx="74">
                  <c:v>4.3207350589020352</c:v>
                </c:pt>
                <c:pt idx="75">
                  <c:v>4.4795028784874242</c:v>
                </c:pt>
                <c:pt idx="76">
                  <c:v>4.5805214078153753</c:v>
                </c:pt>
                <c:pt idx="77">
                  <c:v>4.4798751132798156</c:v>
                </c:pt>
                <c:pt idx="78">
                  <c:v>2.3423958247388823</c:v>
                </c:pt>
                <c:pt idx="79">
                  <c:v>2.813374018882504</c:v>
                </c:pt>
                <c:pt idx="80">
                  <c:v>2.8323898078820431</c:v>
                </c:pt>
                <c:pt idx="81">
                  <c:v>2.8174530627699865</c:v>
                </c:pt>
                <c:pt idx="82">
                  <c:v>2.8948658868864658</c:v>
                </c:pt>
                <c:pt idx="83">
                  <c:v>3.5957417170942096</c:v>
                </c:pt>
                <c:pt idx="84">
                  <c:v>3.6007700859712664</c:v>
                </c:pt>
                <c:pt idx="85">
                  <c:v>6.4767505411991673</c:v>
                </c:pt>
                <c:pt idx="86">
                  <c:v>6.4621755179594169</c:v>
                </c:pt>
                <c:pt idx="87">
                  <c:v>6.4456582064915944</c:v>
                </c:pt>
                <c:pt idx="88">
                  <c:v>6.3665650621070373</c:v>
                </c:pt>
                <c:pt idx="89">
                  <c:v>6.3145711691604296</c:v>
                </c:pt>
                <c:pt idx="90">
                  <c:v>7.0582171877623603</c:v>
                </c:pt>
                <c:pt idx="91">
                  <c:v>7.0097790640162101</c:v>
                </c:pt>
                <c:pt idx="92">
                  <c:v>7.0075348524828502</c:v>
                </c:pt>
                <c:pt idx="93">
                  <c:v>8.6144980384889074</c:v>
                </c:pt>
                <c:pt idx="94">
                  <c:v>11.360187450184503</c:v>
                </c:pt>
                <c:pt idx="95">
                  <c:v>11.019570016450269</c:v>
                </c:pt>
                <c:pt idx="96">
                  <c:v>11.108590583319332</c:v>
                </c:pt>
                <c:pt idx="97">
                  <c:v>10.927382637496672</c:v>
                </c:pt>
                <c:pt idx="98">
                  <c:v>10.909971266305819</c:v>
                </c:pt>
                <c:pt idx="99">
                  <c:v>12.130522893401128</c:v>
                </c:pt>
                <c:pt idx="100">
                  <c:v>13.420738280377352</c:v>
                </c:pt>
                <c:pt idx="101">
                  <c:v>13.246813588743306</c:v>
                </c:pt>
                <c:pt idx="102">
                  <c:v>13.20740436819113</c:v>
                </c:pt>
                <c:pt idx="103">
                  <c:v>14.192396458320941</c:v>
                </c:pt>
                <c:pt idx="104">
                  <c:v>14.502180097656479</c:v>
                </c:pt>
                <c:pt idx="105">
                  <c:v>14.493616433212326</c:v>
                </c:pt>
                <c:pt idx="106">
                  <c:v>13.467963144181411</c:v>
                </c:pt>
                <c:pt idx="107">
                  <c:v>10.073709051577955</c:v>
                </c:pt>
                <c:pt idx="108">
                  <c:v>10.037006489099959</c:v>
                </c:pt>
                <c:pt idx="109">
                  <c:v>10.041116566050524</c:v>
                </c:pt>
                <c:pt idx="110">
                  <c:v>9.5172577381578094</c:v>
                </c:pt>
                <c:pt idx="111">
                  <c:v>7.1236509983984835</c:v>
                </c:pt>
                <c:pt idx="112">
                  <c:v>6.4293658152278486</c:v>
                </c:pt>
                <c:pt idx="113">
                  <c:v>6.1817192985540599</c:v>
                </c:pt>
                <c:pt idx="114">
                  <c:v>6.5224887334054031</c:v>
                </c:pt>
                <c:pt idx="115">
                  <c:v>6.6077657912775214</c:v>
                </c:pt>
                <c:pt idx="116">
                  <c:v>5.0767795993245777</c:v>
                </c:pt>
                <c:pt idx="117">
                  <c:v>4.5048478274747987</c:v>
                </c:pt>
                <c:pt idx="118">
                  <c:v>4.5465294956079916</c:v>
                </c:pt>
                <c:pt idx="119">
                  <c:v>4.6801366377757541</c:v>
                </c:pt>
                <c:pt idx="120" formatCode="0.000000000">
                  <c:v>5.3772824581833101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00960"/>
        <c:axId val="80195520"/>
      </c:lineChart>
      <c:dateAx>
        <c:axId val="122600960"/>
        <c:scaling>
          <c:orientation val="minMax"/>
        </c:scaling>
        <c:delete val="0"/>
        <c:axPos val="b"/>
        <c:numFmt formatCode="d/m/yy;@" sourceLinked="1"/>
        <c:majorTickMark val="out"/>
        <c:minorTickMark val="none"/>
        <c:tickLblPos val="low"/>
        <c:txPr>
          <a:bodyPr/>
          <a:lstStyle/>
          <a:p>
            <a:pPr>
              <a:defRPr sz="800" baseline="0"/>
            </a:pPr>
            <a:endParaRPr lang="cs-CZ"/>
          </a:p>
        </c:txPr>
        <c:crossAx val="80195520"/>
        <c:crossesAt val="0"/>
        <c:auto val="0"/>
        <c:lblOffset val="100"/>
        <c:baseTimeUnit val="days"/>
      </c:dateAx>
      <c:valAx>
        <c:axId val="80195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600960"/>
        <c:crosses val="autoZero"/>
        <c:crossBetween val="between"/>
        <c:majorUnit val="2"/>
      </c:valAx>
    </c:plotArea>
    <c:legend>
      <c:legendPos val="b"/>
      <c:overlay val="0"/>
      <c:txPr>
        <a:bodyPr/>
        <a:lstStyle/>
        <a:p>
          <a:pPr>
            <a:defRPr sz="800" baseline="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 b="0"/>
              <a:t>Pravděpodobnostní</a:t>
            </a:r>
            <a:r>
              <a:rPr lang="cs-CZ" sz="1200" b="0" baseline="0"/>
              <a:t> rozdělení logaritmických výnosů  indexu LJSEX</a:t>
            </a:r>
            <a:endParaRPr lang="cs-CZ" sz="1200" b="0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'ROZDĚLENÍ - GRAF'!$B$78</c:f>
              <c:strCache>
                <c:ptCount val="1"/>
                <c:pt idx="0">
                  <c:v>PRAVDĚPODOBNOST ZJIŠTĚNÁ EMPIRICKÝM POZOROVÁNÍM</c:v>
                </c:pt>
              </c:strCache>
            </c:strRef>
          </c:tx>
          <c:marker>
            <c:symbol val="none"/>
          </c:marker>
          <c:xVal>
            <c:numRef>
              <c:f>'ROZDĚLENÍ - GRAF'!$A$79:$A$93</c:f>
              <c:numCache>
                <c:formatCode>General</c:formatCode>
                <c:ptCount val="15"/>
                <c:pt idx="0">
                  <c:v>-35</c:v>
                </c:pt>
                <c:pt idx="1">
                  <c:v>-30</c:v>
                </c:pt>
                <c:pt idx="2">
                  <c:v>-25</c:v>
                </c:pt>
                <c:pt idx="3">
                  <c:v>-20</c:v>
                </c:pt>
                <c:pt idx="4">
                  <c:v>-15</c:v>
                </c:pt>
                <c:pt idx="5">
                  <c:v>-10</c:v>
                </c:pt>
                <c:pt idx="6">
                  <c:v>-5</c:v>
                </c:pt>
                <c:pt idx="7">
                  <c:v>0</c:v>
                </c:pt>
                <c:pt idx="8">
                  <c:v>5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</c:numCache>
            </c:numRef>
          </c:xVal>
          <c:yVal>
            <c:numRef>
              <c:f>'ROZDĚLENÍ - GRAF'!$B$79:$B$93</c:f>
              <c:numCache>
                <c:formatCode>0.000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7.6923076923076927E-3</c:v>
                </c:pt>
                <c:pt idx="3">
                  <c:v>1.5384615384615385E-2</c:v>
                </c:pt>
                <c:pt idx="4">
                  <c:v>2.3076923076923078E-2</c:v>
                </c:pt>
                <c:pt idx="5">
                  <c:v>6.9230769230769235E-2</c:v>
                </c:pt>
                <c:pt idx="6">
                  <c:v>0.35384615384615387</c:v>
                </c:pt>
                <c:pt idx="7">
                  <c:v>0.36153846153846153</c:v>
                </c:pt>
                <c:pt idx="8">
                  <c:v>0.11538461538461539</c:v>
                </c:pt>
                <c:pt idx="9">
                  <c:v>5.3846153846153849E-2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'ROZDĚLENÍ - GRAF'!$C$78</c:f>
              <c:strCache>
                <c:ptCount val="1"/>
                <c:pt idx="0">
                  <c:v>PRAVDĚPODOBNOST DLE NORMÁLNÍHO ROZDĚLENÍ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'ROZDĚLENÍ - GRAF'!$A$79:$A$93</c:f>
              <c:numCache>
                <c:formatCode>General</c:formatCode>
                <c:ptCount val="15"/>
                <c:pt idx="0">
                  <c:v>-35</c:v>
                </c:pt>
                <c:pt idx="1">
                  <c:v>-30</c:v>
                </c:pt>
                <c:pt idx="2">
                  <c:v>-25</c:v>
                </c:pt>
                <c:pt idx="3">
                  <c:v>-20</c:v>
                </c:pt>
                <c:pt idx="4">
                  <c:v>-15</c:v>
                </c:pt>
                <c:pt idx="5">
                  <c:v>-10</c:v>
                </c:pt>
                <c:pt idx="6">
                  <c:v>-5</c:v>
                </c:pt>
                <c:pt idx="7">
                  <c:v>0</c:v>
                </c:pt>
                <c:pt idx="8">
                  <c:v>5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</c:numCache>
            </c:numRef>
          </c:xVal>
          <c:yVal>
            <c:numRef>
              <c:f>'ROZDĚLENÍ - GRAF'!$C$79:$C$93</c:f>
              <c:numCache>
                <c:formatCode>0.000</c:formatCode>
                <c:ptCount val="15"/>
                <c:pt idx="0">
                  <c:v>4.1354175233459486E-8</c:v>
                </c:pt>
                <c:pt idx="1">
                  <c:v>4.0722322161405013E-6</c:v>
                </c:pt>
                <c:pt idx="2">
                  <c:v>1.6559298381148385E-4</c:v>
                </c:pt>
                <c:pt idx="3">
                  <c:v>3.219565737444021E-3</c:v>
                </c:pt>
                <c:pt idx="4">
                  <c:v>3.0095635137830156E-2</c:v>
                </c:pt>
                <c:pt idx="5">
                  <c:v>0.13599485584149251</c:v>
                </c:pt>
                <c:pt idx="6">
                  <c:v>0.29841008349395104</c:v>
                </c:pt>
                <c:pt idx="7">
                  <c:v>0.31881852704729385</c:v>
                </c:pt>
                <c:pt idx="8">
                  <c:v>0.16588841232287999</c:v>
                </c:pt>
                <c:pt idx="9">
                  <c:v>4.194163441427734E-2</c:v>
                </c:pt>
                <c:pt idx="10">
                  <c:v>5.1308580909007473E-3</c:v>
                </c:pt>
                <c:pt idx="11">
                  <c:v>3.0208741679116358E-4</c:v>
                </c:pt>
                <c:pt idx="12">
                  <c:v>8.5124397618541181E-6</c:v>
                </c:pt>
                <c:pt idx="13">
                  <c:v>1.1420902368275421E-7</c:v>
                </c:pt>
                <c:pt idx="14">
                  <c:v>7.263082357766848E-10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443776"/>
        <c:axId val="163444352"/>
      </c:scatterChart>
      <c:valAx>
        <c:axId val="163443776"/>
        <c:scaling>
          <c:orientation val="minMax"/>
        </c:scaling>
        <c:delete val="0"/>
        <c:axPos val="b"/>
        <c:majorGridlines>
          <c:spPr>
            <a:ln w="3175" cmpd="dbl">
              <a:prstDash val="dash"/>
            </a:ln>
          </c:spPr>
        </c:majorGridlines>
        <c:numFmt formatCode="General" sourceLinked="1"/>
        <c:majorTickMark val="in"/>
        <c:minorTickMark val="in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163444352"/>
        <c:crosses val="autoZero"/>
        <c:crossBetween val="midCat"/>
        <c:majorUnit val="10"/>
        <c:minorUnit val="5"/>
      </c:valAx>
      <c:valAx>
        <c:axId val="163444352"/>
        <c:scaling>
          <c:orientation val="minMax"/>
          <c:min val="0"/>
        </c:scaling>
        <c:delete val="0"/>
        <c:axPos val="l"/>
        <c:majorGridlines>
          <c:spPr>
            <a:ln w="3175" cmpd="dbl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dash"/>
            </a:ln>
          </c:spPr>
        </c:majorGridlines>
        <c:numFmt formatCode="0.000" sourceLinked="1"/>
        <c:majorTickMark val="in"/>
        <c:minorTickMark val="in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63443776"/>
        <c:crossesAt val="-40"/>
        <c:crossBetween val="midCat"/>
        <c:majorUnit val="5.000000000000001E-2"/>
      </c:valAx>
      <c:spPr>
        <a:ln w="0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 alignWithMargins="0"/>
    <c:pageMargins b="0.98425196899999956" l="0.78740157499999996" r="0.78740157499999996" t="0.98425196899999956" header="0.49212598450000039" footer="0.4921259845000003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 baseline="0"/>
              <a:t>Index BUX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'PRŮM.VÝNOS VS. RIZIKO'!$F$2</c:f>
              <c:strCache>
                <c:ptCount val="1"/>
                <c:pt idx="0">
                  <c:v>12 MES-STR HODNOTA</c:v>
                </c:pt>
              </c:strCache>
            </c:strRef>
          </c:tx>
          <c:marker>
            <c:symbol val="none"/>
          </c:marker>
          <c:cat>
            <c:numRef>
              <c:f>'PRŮM.VÝNOS VS. RIZIKO'!$E$3:$E$123</c:f>
              <c:numCache>
                <c:formatCode>d/m/yy;@</c:formatCode>
                <c:ptCount val="121"/>
                <c:pt idx="0">
                  <c:v>36889</c:v>
                </c:pt>
                <c:pt idx="1">
                  <c:v>36922</c:v>
                </c:pt>
                <c:pt idx="2">
                  <c:v>36950</c:v>
                </c:pt>
                <c:pt idx="3">
                  <c:v>36980</c:v>
                </c:pt>
                <c:pt idx="4">
                  <c:v>37011</c:v>
                </c:pt>
                <c:pt idx="5">
                  <c:v>37042</c:v>
                </c:pt>
                <c:pt idx="6">
                  <c:v>37071</c:v>
                </c:pt>
                <c:pt idx="7">
                  <c:v>37103</c:v>
                </c:pt>
                <c:pt idx="8">
                  <c:v>37134</c:v>
                </c:pt>
                <c:pt idx="9">
                  <c:v>37161</c:v>
                </c:pt>
                <c:pt idx="10">
                  <c:v>37195</c:v>
                </c:pt>
                <c:pt idx="11">
                  <c:v>37225</c:v>
                </c:pt>
                <c:pt idx="12">
                  <c:v>37253</c:v>
                </c:pt>
                <c:pt idx="13">
                  <c:v>37287</c:v>
                </c:pt>
                <c:pt idx="14">
                  <c:v>37315</c:v>
                </c:pt>
                <c:pt idx="15">
                  <c:v>37344</c:v>
                </c:pt>
                <c:pt idx="16">
                  <c:v>37376</c:v>
                </c:pt>
                <c:pt idx="17">
                  <c:v>37407</c:v>
                </c:pt>
                <c:pt idx="18">
                  <c:v>37435</c:v>
                </c:pt>
                <c:pt idx="19">
                  <c:v>37468</c:v>
                </c:pt>
                <c:pt idx="20">
                  <c:v>37498</c:v>
                </c:pt>
                <c:pt idx="21">
                  <c:v>37529</c:v>
                </c:pt>
                <c:pt idx="22">
                  <c:v>37560</c:v>
                </c:pt>
                <c:pt idx="23">
                  <c:v>37589</c:v>
                </c:pt>
                <c:pt idx="24">
                  <c:v>37620</c:v>
                </c:pt>
                <c:pt idx="25">
                  <c:v>37652</c:v>
                </c:pt>
                <c:pt idx="26">
                  <c:v>37680</c:v>
                </c:pt>
                <c:pt idx="27">
                  <c:v>37711</c:v>
                </c:pt>
                <c:pt idx="28">
                  <c:v>37741</c:v>
                </c:pt>
                <c:pt idx="29">
                  <c:v>37771</c:v>
                </c:pt>
                <c:pt idx="30">
                  <c:v>37802</c:v>
                </c:pt>
                <c:pt idx="31">
                  <c:v>37833</c:v>
                </c:pt>
                <c:pt idx="32">
                  <c:v>37862</c:v>
                </c:pt>
                <c:pt idx="33">
                  <c:v>37894</c:v>
                </c:pt>
                <c:pt idx="34">
                  <c:v>37925</c:v>
                </c:pt>
                <c:pt idx="35">
                  <c:v>37953</c:v>
                </c:pt>
                <c:pt idx="36">
                  <c:v>37985</c:v>
                </c:pt>
                <c:pt idx="37">
                  <c:v>38016</c:v>
                </c:pt>
                <c:pt idx="38">
                  <c:v>38044</c:v>
                </c:pt>
                <c:pt idx="39">
                  <c:v>38077</c:v>
                </c:pt>
                <c:pt idx="40">
                  <c:v>38107</c:v>
                </c:pt>
                <c:pt idx="41">
                  <c:v>38138</c:v>
                </c:pt>
                <c:pt idx="42">
                  <c:v>38168</c:v>
                </c:pt>
                <c:pt idx="43">
                  <c:v>38198</c:v>
                </c:pt>
                <c:pt idx="44">
                  <c:v>38230</c:v>
                </c:pt>
                <c:pt idx="45">
                  <c:v>38260</c:v>
                </c:pt>
                <c:pt idx="46">
                  <c:v>38289</c:v>
                </c:pt>
                <c:pt idx="47">
                  <c:v>38321</c:v>
                </c:pt>
                <c:pt idx="48">
                  <c:v>38351</c:v>
                </c:pt>
                <c:pt idx="49">
                  <c:v>38383</c:v>
                </c:pt>
                <c:pt idx="50">
                  <c:v>38411</c:v>
                </c:pt>
                <c:pt idx="51">
                  <c:v>38442</c:v>
                </c:pt>
                <c:pt idx="52">
                  <c:v>38471</c:v>
                </c:pt>
                <c:pt idx="53">
                  <c:v>38503</c:v>
                </c:pt>
                <c:pt idx="54">
                  <c:v>38533</c:v>
                </c:pt>
                <c:pt idx="55">
                  <c:v>38562</c:v>
                </c:pt>
                <c:pt idx="56">
                  <c:v>38595</c:v>
                </c:pt>
                <c:pt idx="57">
                  <c:v>38625</c:v>
                </c:pt>
                <c:pt idx="58">
                  <c:v>38656</c:v>
                </c:pt>
                <c:pt idx="59">
                  <c:v>38686</c:v>
                </c:pt>
                <c:pt idx="60">
                  <c:v>38716</c:v>
                </c:pt>
                <c:pt idx="61">
                  <c:v>38748</c:v>
                </c:pt>
                <c:pt idx="62">
                  <c:v>38776</c:v>
                </c:pt>
                <c:pt idx="63">
                  <c:v>38807</c:v>
                </c:pt>
                <c:pt idx="64">
                  <c:v>38835</c:v>
                </c:pt>
                <c:pt idx="65">
                  <c:v>38868</c:v>
                </c:pt>
                <c:pt idx="66">
                  <c:v>38898</c:v>
                </c:pt>
                <c:pt idx="67">
                  <c:v>38929</c:v>
                </c:pt>
                <c:pt idx="68">
                  <c:v>38960</c:v>
                </c:pt>
                <c:pt idx="69">
                  <c:v>38989</c:v>
                </c:pt>
                <c:pt idx="70">
                  <c:v>39021</c:v>
                </c:pt>
                <c:pt idx="71">
                  <c:v>39051</c:v>
                </c:pt>
                <c:pt idx="72">
                  <c:v>39080</c:v>
                </c:pt>
                <c:pt idx="73">
                  <c:v>39113</c:v>
                </c:pt>
                <c:pt idx="74">
                  <c:v>39141</c:v>
                </c:pt>
                <c:pt idx="75">
                  <c:v>39171</c:v>
                </c:pt>
                <c:pt idx="76">
                  <c:v>39202</c:v>
                </c:pt>
                <c:pt idx="77">
                  <c:v>39233</c:v>
                </c:pt>
                <c:pt idx="78">
                  <c:v>39262</c:v>
                </c:pt>
                <c:pt idx="79">
                  <c:v>39294</c:v>
                </c:pt>
                <c:pt idx="80">
                  <c:v>39325</c:v>
                </c:pt>
                <c:pt idx="81">
                  <c:v>39352</c:v>
                </c:pt>
                <c:pt idx="82">
                  <c:v>39386</c:v>
                </c:pt>
                <c:pt idx="83">
                  <c:v>39416</c:v>
                </c:pt>
                <c:pt idx="84">
                  <c:v>39444</c:v>
                </c:pt>
                <c:pt idx="85">
                  <c:v>39478</c:v>
                </c:pt>
                <c:pt idx="86">
                  <c:v>39507</c:v>
                </c:pt>
                <c:pt idx="87">
                  <c:v>39538</c:v>
                </c:pt>
                <c:pt idx="88">
                  <c:v>39568</c:v>
                </c:pt>
                <c:pt idx="89">
                  <c:v>39598</c:v>
                </c:pt>
                <c:pt idx="90">
                  <c:v>39629</c:v>
                </c:pt>
                <c:pt idx="91">
                  <c:v>39660</c:v>
                </c:pt>
                <c:pt idx="92">
                  <c:v>39689</c:v>
                </c:pt>
                <c:pt idx="93">
                  <c:v>39721</c:v>
                </c:pt>
                <c:pt idx="94">
                  <c:v>39752</c:v>
                </c:pt>
                <c:pt idx="95">
                  <c:v>39780</c:v>
                </c:pt>
                <c:pt idx="96">
                  <c:v>39812</c:v>
                </c:pt>
                <c:pt idx="97">
                  <c:v>39843</c:v>
                </c:pt>
                <c:pt idx="98">
                  <c:v>39871</c:v>
                </c:pt>
                <c:pt idx="99">
                  <c:v>39903</c:v>
                </c:pt>
                <c:pt idx="100">
                  <c:v>39933</c:v>
                </c:pt>
                <c:pt idx="101">
                  <c:v>39962</c:v>
                </c:pt>
                <c:pt idx="102">
                  <c:v>39994</c:v>
                </c:pt>
                <c:pt idx="103">
                  <c:v>40025</c:v>
                </c:pt>
                <c:pt idx="104">
                  <c:v>40056</c:v>
                </c:pt>
                <c:pt idx="105">
                  <c:v>40086</c:v>
                </c:pt>
                <c:pt idx="106">
                  <c:v>40116</c:v>
                </c:pt>
                <c:pt idx="107">
                  <c:v>40147</c:v>
                </c:pt>
                <c:pt idx="108">
                  <c:v>40177</c:v>
                </c:pt>
                <c:pt idx="109">
                  <c:v>40207</c:v>
                </c:pt>
                <c:pt idx="110">
                  <c:v>40235</c:v>
                </c:pt>
                <c:pt idx="111">
                  <c:v>40268</c:v>
                </c:pt>
                <c:pt idx="112">
                  <c:v>40298</c:v>
                </c:pt>
                <c:pt idx="113">
                  <c:v>40329</c:v>
                </c:pt>
                <c:pt idx="114">
                  <c:v>40359</c:v>
                </c:pt>
                <c:pt idx="115">
                  <c:v>40389</c:v>
                </c:pt>
                <c:pt idx="116">
                  <c:v>40421</c:v>
                </c:pt>
                <c:pt idx="117">
                  <c:v>40451</c:v>
                </c:pt>
                <c:pt idx="118">
                  <c:v>40480</c:v>
                </c:pt>
                <c:pt idx="119">
                  <c:v>40512</c:v>
                </c:pt>
                <c:pt idx="120">
                  <c:v>40543</c:v>
                </c:pt>
              </c:numCache>
            </c:numRef>
          </c:cat>
          <c:val>
            <c:numRef>
              <c:f>'PRŮM.VÝNOS VS. RIZIKO'!$F$3:$F$123</c:f>
              <c:numCache>
                <c:formatCode>General</c:formatCode>
                <c:ptCount val="121"/>
                <c:pt idx="0">
                  <c:v>-0.97064854703557601</c:v>
                </c:pt>
                <c:pt idx="1">
                  <c:v>-1.3243523332435132</c:v>
                </c:pt>
                <c:pt idx="2">
                  <c:v>-2.9375886910921225</c:v>
                </c:pt>
                <c:pt idx="3">
                  <c:v>-3.3971363923035458</c:v>
                </c:pt>
                <c:pt idx="4">
                  <c:v>-2.1367880409516538</c:v>
                </c:pt>
                <c:pt idx="5">
                  <c:v>-1.9855182867601091</c:v>
                </c:pt>
                <c:pt idx="6">
                  <c:v>-1.7682284668202541</c:v>
                </c:pt>
                <c:pt idx="7">
                  <c:v>-1.8395622482471581</c:v>
                </c:pt>
                <c:pt idx="8">
                  <c:v>-2.3510000359912464</c:v>
                </c:pt>
                <c:pt idx="9">
                  <c:v>-2.4362509679852242</c:v>
                </c:pt>
                <c:pt idx="10">
                  <c:v>-1.5538905089364323</c:v>
                </c:pt>
                <c:pt idx="11">
                  <c:v>0.27816250474252219</c:v>
                </c:pt>
                <c:pt idx="12">
                  <c:v>-0.80009980842663531</c:v>
                </c:pt>
                <c:pt idx="13">
                  <c:v>-3.8544355887385841E-2</c:v>
                </c:pt>
                <c:pt idx="14">
                  <c:v>0.91374871952640824</c:v>
                </c:pt>
                <c:pt idx="15">
                  <c:v>1.6536398211115966</c:v>
                </c:pt>
                <c:pt idx="16">
                  <c:v>1.9478200356034314</c:v>
                </c:pt>
                <c:pt idx="17">
                  <c:v>1.1084659602009477</c:v>
                </c:pt>
                <c:pt idx="18">
                  <c:v>0.62579207917893653</c:v>
                </c:pt>
                <c:pt idx="19">
                  <c:v>0.53611364018191965</c:v>
                </c:pt>
                <c:pt idx="20">
                  <c:v>1.555154484563485</c:v>
                </c:pt>
                <c:pt idx="21">
                  <c:v>1.1670322845161192</c:v>
                </c:pt>
                <c:pt idx="22">
                  <c:v>0.67592365021781708</c:v>
                </c:pt>
                <c:pt idx="23">
                  <c:v>0.90739485626548289</c:v>
                </c:pt>
                <c:pt idx="24">
                  <c:v>0.74528976457921559</c:v>
                </c:pt>
                <c:pt idx="25">
                  <c:v>-0.66558724440792061</c:v>
                </c:pt>
                <c:pt idx="26">
                  <c:v>-0.80288775551983582</c:v>
                </c:pt>
                <c:pt idx="27">
                  <c:v>-0.7400595605704533</c:v>
                </c:pt>
                <c:pt idx="28">
                  <c:v>-0.50217449013372217</c:v>
                </c:pt>
                <c:pt idx="29">
                  <c:v>0.22454473789759177</c:v>
                </c:pt>
                <c:pt idx="30">
                  <c:v>0.58681898521567943</c:v>
                </c:pt>
                <c:pt idx="31">
                  <c:v>1.3707245120132032</c:v>
                </c:pt>
                <c:pt idx="32">
                  <c:v>1.3937371173481001</c:v>
                </c:pt>
                <c:pt idx="33">
                  <c:v>1.9084586316710024</c:v>
                </c:pt>
                <c:pt idx="34">
                  <c:v>2.2057958219490046</c:v>
                </c:pt>
                <c:pt idx="35">
                  <c:v>1.1387585491761036</c:v>
                </c:pt>
                <c:pt idx="36">
                  <c:v>1.538951816897886</c:v>
                </c:pt>
                <c:pt idx="37">
                  <c:v>2.4663150084206866</c:v>
                </c:pt>
                <c:pt idx="38">
                  <c:v>2.9227111462397204</c:v>
                </c:pt>
                <c:pt idx="39">
                  <c:v>3.2714313568433351</c:v>
                </c:pt>
                <c:pt idx="40">
                  <c:v>2.5370063247341847</c:v>
                </c:pt>
                <c:pt idx="41">
                  <c:v>2.5233373561371084</c:v>
                </c:pt>
                <c:pt idx="42">
                  <c:v>3.2814259109341362</c:v>
                </c:pt>
                <c:pt idx="43">
                  <c:v>2.8594448916754742</c:v>
                </c:pt>
                <c:pt idx="44">
                  <c:v>2.4595867206413193</c:v>
                </c:pt>
                <c:pt idx="45">
                  <c:v>2.8999495376259197</c:v>
                </c:pt>
                <c:pt idx="46">
                  <c:v>2.6793644155284588</c:v>
                </c:pt>
                <c:pt idx="47">
                  <c:v>3.6969556766784559</c:v>
                </c:pt>
                <c:pt idx="48">
                  <c:v>3.7680044178233749</c:v>
                </c:pt>
                <c:pt idx="49">
                  <c:v>3.6271362232665361</c:v>
                </c:pt>
                <c:pt idx="50">
                  <c:v>4.8742792519794964</c:v>
                </c:pt>
                <c:pt idx="51">
                  <c:v>3.686087040550682</c:v>
                </c:pt>
                <c:pt idx="52">
                  <c:v>3.2621996483140236</c:v>
                </c:pt>
                <c:pt idx="53">
                  <c:v>3.3690809619807784</c:v>
                </c:pt>
                <c:pt idx="54">
                  <c:v>4.0428380576665939</c:v>
                </c:pt>
                <c:pt idx="55">
                  <c:v>4.7774432988813524</c:v>
                </c:pt>
                <c:pt idx="56">
                  <c:v>4.7697077379022179</c:v>
                </c:pt>
                <c:pt idx="57">
                  <c:v>4.9656169281480684</c:v>
                </c:pt>
                <c:pt idx="58">
                  <c:v>3.6781218360170196</c:v>
                </c:pt>
                <c:pt idx="59">
                  <c:v>3.3331638141684974</c:v>
                </c:pt>
                <c:pt idx="60">
                  <c:v>2.8623319712262063</c:v>
                </c:pt>
                <c:pt idx="61">
                  <c:v>2.9665988559522591</c:v>
                </c:pt>
                <c:pt idx="62">
                  <c:v>1.946741504804228</c:v>
                </c:pt>
                <c:pt idx="63">
                  <c:v>2.4899638016357231</c:v>
                </c:pt>
                <c:pt idx="64">
                  <c:v>3.3072253052057743</c:v>
                </c:pt>
                <c:pt idx="65">
                  <c:v>1.9025610845632073</c:v>
                </c:pt>
                <c:pt idx="66">
                  <c:v>1.108532314844964</c:v>
                </c:pt>
                <c:pt idx="67">
                  <c:v>0.72058664238359904</c:v>
                </c:pt>
                <c:pt idx="68">
                  <c:v>0.21280027192185358</c:v>
                </c:pt>
                <c:pt idx="69">
                  <c:v>-0.44513215918621601</c:v>
                </c:pt>
                <c:pt idx="70">
                  <c:v>0.72507349330111681</c:v>
                </c:pt>
                <c:pt idx="71">
                  <c:v>0.64584921507346849</c:v>
                </c:pt>
                <c:pt idx="72">
                  <c:v>1.4867507615183555</c:v>
                </c:pt>
                <c:pt idx="73">
                  <c:v>0.66925865165755971</c:v>
                </c:pt>
                <c:pt idx="74">
                  <c:v>5.4098377180844537E-2</c:v>
                </c:pt>
                <c:pt idx="75">
                  <c:v>0.12838970976662978</c:v>
                </c:pt>
                <c:pt idx="76">
                  <c:v>0.3577911936488043</c:v>
                </c:pt>
                <c:pt idx="77">
                  <c:v>1.9067668649384029</c:v>
                </c:pt>
                <c:pt idx="78">
                  <c:v>2.5095867776432059</c:v>
                </c:pt>
                <c:pt idx="79">
                  <c:v>2.1557635516491334</c:v>
                </c:pt>
                <c:pt idx="80">
                  <c:v>1.7810143762964081</c:v>
                </c:pt>
                <c:pt idx="81">
                  <c:v>2.225050126308211</c:v>
                </c:pt>
                <c:pt idx="82">
                  <c:v>1.6767814606756322</c:v>
                </c:pt>
                <c:pt idx="83">
                  <c:v>0.98724909247113557</c:v>
                </c:pt>
                <c:pt idx="84">
                  <c:v>0.45407712987367194</c:v>
                </c:pt>
                <c:pt idx="85">
                  <c:v>-0.20474789219817602</c:v>
                </c:pt>
                <c:pt idx="86">
                  <c:v>4.6363154779438531E-2</c:v>
                </c:pt>
                <c:pt idx="87">
                  <c:v>-0.63275040409206029</c:v>
                </c:pt>
                <c:pt idx="88">
                  <c:v>-0.98390479352702032</c:v>
                </c:pt>
                <c:pt idx="89">
                  <c:v>-1.3984098587639753</c:v>
                </c:pt>
                <c:pt idx="90">
                  <c:v>-2.9162236427677937</c:v>
                </c:pt>
                <c:pt idx="91">
                  <c:v>-2.2990410818860627</c:v>
                </c:pt>
                <c:pt idx="92">
                  <c:v>-2.2152416953089706</c:v>
                </c:pt>
                <c:pt idx="93">
                  <c:v>-3.4111328852366305</c:v>
                </c:pt>
                <c:pt idx="94">
                  <c:v>-5.8898354424543014</c:v>
                </c:pt>
                <c:pt idx="95">
                  <c:v>-5.8964550496116113</c:v>
                </c:pt>
                <c:pt idx="96">
                  <c:v>-6.3522589260326612</c:v>
                </c:pt>
                <c:pt idx="97">
                  <c:v>-5.9350689133967451</c:v>
                </c:pt>
                <c:pt idx="98">
                  <c:v>-6.9637280166778401</c:v>
                </c:pt>
                <c:pt idx="99">
                  <c:v>-5.6115923716956688</c:v>
                </c:pt>
                <c:pt idx="100">
                  <c:v>-4.6882601204621439</c:v>
                </c:pt>
                <c:pt idx="101">
                  <c:v>-3.4437038326470044</c:v>
                </c:pt>
                <c:pt idx="102">
                  <c:v>-2.3812887190667831</c:v>
                </c:pt>
                <c:pt idx="103">
                  <c:v>-2.09126049141409</c:v>
                </c:pt>
                <c:pt idx="104">
                  <c:v>-0.66759844405878488</c:v>
                </c:pt>
                <c:pt idx="105">
                  <c:v>0.57889737381855433</c:v>
                </c:pt>
                <c:pt idx="106">
                  <c:v>3.5071216154384612</c:v>
                </c:pt>
                <c:pt idx="107">
                  <c:v>4.1174744001936618</c:v>
                </c:pt>
                <c:pt idx="108">
                  <c:v>4.5868923992647304</c:v>
                </c:pt>
                <c:pt idx="109">
                  <c:v>5.3300427011096234</c:v>
                </c:pt>
                <c:pt idx="110">
                  <c:v>6.1314424546056978</c:v>
                </c:pt>
                <c:pt idx="111">
                  <c:v>6.5318937024503443</c:v>
                </c:pt>
                <c:pt idx="112">
                  <c:v>5.4529699078775513</c:v>
                </c:pt>
                <c:pt idx="113">
                  <c:v>3.2657582612837763</c:v>
                </c:pt>
                <c:pt idx="114">
                  <c:v>2.6479390401775196</c:v>
                </c:pt>
                <c:pt idx="115">
                  <c:v>2.1124298084517878</c:v>
                </c:pt>
                <c:pt idx="116">
                  <c:v>1.2624359320017191</c:v>
                </c:pt>
                <c:pt idx="117">
                  <c:v>1.1574097581594927</c:v>
                </c:pt>
                <c:pt idx="118" formatCode="0.000000000">
                  <c:v>0.98237814449576943</c:v>
                </c:pt>
                <c:pt idx="119" formatCode="0.000000000">
                  <c:v>-6.7501954685515272E-2</c:v>
                </c:pt>
                <c:pt idx="120" formatCode="0.000000000">
                  <c:v>3.9189420617950312E-2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'PRŮM.VÝNOS VS. RIZIKO'!$G$2</c:f>
              <c:strCache>
                <c:ptCount val="1"/>
                <c:pt idx="0">
                  <c:v>12  MES-SMR ODCHYLKA</c:v>
                </c:pt>
              </c:strCache>
            </c:strRef>
          </c:tx>
          <c:marker>
            <c:symbol val="none"/>
          </c:marker>
          <c:cat>
            <c:numRef>
              <c:f>'PRŮM.VÝNOS VS. RIZIKO'!$E$3:$E$123</c:f>
              <c:numCache>
                <c:formatCode>d/m/yy;@</c:formatCode>
                <c:ptCount val="121"/>
                <c:pt idx="0">
                  <c:v>36889</c:v>
                </c:pt>
                <c:pt idx="1">
                  <c:v>36922</c:v>
                </c:pt>
                <c:pt idx="2">
                  <c:v>36950</c:v>
                </c:pt>
                <c:pt idx="3">
                  <c:v>36980</c:v>
                </c:pt>
                <c:pt idx="4">
                  <c:v>37011</c:v>
                </c:pt>
                <c:pt idx="5">
                  <c:v>37042</c:v>
                </c:pt>
                <c:pt idx="6">
                  <c:v>37071</c:v>
                </c:pt>
                <c:pt idx="7">
                  <c:v>37103</c:v>
                </c:pt>
                <c:pt idx="8">
                  <c:v>37134</c:v>
                </c:pt>
                <c:pt idx="9">
                  <c:v>37161</c:v>
                </c:pt>
                <c:pt idx="10">
                  <c:v>37195</c:v>
                </c:pt>
                <c:pt idx="11">
                  <c:v>37225</c:v>
                </c:pt>
                <c:pt idx="12">
                  <c:v>37253</c:v>
                </c:pt>
                <c:pt idx="13">
                  <c:v>37287</c:v>
                </c:pt>
                <c:pt idx="14">
                  <c:v>37315</c:v>
                </c:pt>
                <c:pt idx="15">
                  <c:v>37344</c:v>
                </c:pt>
                <c:pt idx="16">
                  <c:v>37376</c:v>
                </c:pt>
                <c:pt idx="17">
                  <c:v>37407</c:v>
                </c:pt>
                <c:pt idx="18">
                  <c:v>37435</c:v>
                </c:pt>
                <c:pt idx="19">
                  <c:v>37468</c:v>
                </c:pt>
                <c:pt idx="20">
                  <c:v>37498</c:v>
                </c:pt>
                <c:pt idx="21">
                  <c:v>37529</c:v>
                </c:pt>
                <c:pt idx="22">
                  <c:v>37560</c:v>
                </c:pt>
                <c:pt idx="23">
                  <c:v>37589</c:v>
                </c:pt>
                <c:pt idx="24">
                  <c:v>37620</c:v>
                </c:pt>
                <c:pt idx="25">
                  <c:v>37652</c:v>
                </c:pt>
                <c:pt idx="26">
                  <c:v>37680</c:v>
                </c:pt>
                <c:pt idx="27">
                  <c:v>37711</c:v>
                </c:pt>
                <c:pt idx="28">
                  <c:v>37741</c:v>
                </c:pt>
                <c:pt idx="29">
                  <c:v>37771</c:v>
                </c:pt>
                <c:pt idx="30">
                  <c:v>37802</c:v>
                </c:pt>
                <c:pt idx="31">
                  <c:v>37833</c:v>
                </c:pt>
                <c:pt idx="32">
                  <c:v>37862</c:v>
                </c:pt>
                <c:pt idx="33">
                  <c:v>37894</c:v>
                </c:pt>
                <c:pt idx="34">
                  <c:v>37925</c:v>
                </c:pt>
                <c:pt idx="35">
                  <c:v>37953</c:v>
                </c:pt>
                <c:pt idx="36">
                  <c:v>37985</c:v>
                </c:pt>
                <c:pt idx="37">
                  <c:v>38016</c:v>
                </c:pt>
                <c:pt idx="38">
                  <c:v>38044</c:v>
                </c:pt>
                <c:pt idx="39">
                  <c:v>38077</c:v>
                </c:pt>
                <c:pt idx="40">
                  <c:v>38107</c:v>
                </c:pt>
                <c:pt idx="41">
                  <c:v>38138</c:v>
                </c:pt>
                <c:pt idx="42">
                  <c:v>38168</c:v>
                </c:pt>
                <c:pt idx="43">
                  <c:v>38198</c:v>
                </c:pt>
                <c:pt idx="44">
                  <c:v>38230</c:v>
                </c:pt>
                <c:pt idx="45">
                  <c:v>38260</c:v>
                </c:pt>
                <c:pt idx="46">
                  <c:v>38289</c:v>
                </c:pt>
                <c:pt idx="47">
                  <c:v>38321</c:v>
                </c:pt>
                <c:pt idx="48">
                  <c:v>38351</c:v>
                </c:pt>
                <c:pt idx="49">
                  <c:v>38383</c:v>
                </c:pt>
                <c:pt idx="50">
                  <c:v>38411</c:v>
                </c:pt>
                <c:pt idx="51">
                  <c:v>38442</c:v>
                </c:pt>
                <c:pt idx="52">
                  <c:v>38471</c:v>
                </c:pt>
                <c:pt idx="53">
                  <c:v>38503</c:v>
                </c:pt>
                <c:pt idx="54">
                  <c:v>38533</c:v>
                </c:pt>
                <c:pt idx="55">
                  <c:v>38562</c:v>
                </c:pt>
                <c:pt idx="56">
                  <c:v>38595</c:v>
                </c:pt>
                <c:pt idx="57">
                  <c:v>38625</c:v>
                </c:pt>
                <c:pt idx="58">
                  <c:v>38656</c:v>
                </c:pt>
                <c:pt idx="59">
                  <c:v>38686</c:v>
                </c:pt>
                <c:pt idx="60">
                  <c:v>38716</c:v>
                </c:pt>
                <c:pt idx="61">
                  <c:v>38748</c:v>
                </c:pt>
                <c:pt idx="62">
                  <c:v>38776</c:v>
                </c:pt>
                <c:pt idx="63">
                  <c:v>38807</c:v>
                </c:pt>
                <c:pt idx="64">
                  <c:v>38835</c:v>
                </c:pt>
                <c:pt idx="65">
                  <c:v>38868</c:v>
                </c:pt>
                <c:pt idx="66">
                  <c:v>38898</c:v>
                </c:pt>
                <c:pt idx="67">
                  <c:v>38929</c:v>
                </c:pt>
                <c:pt idx="68">
                  <c:v>38960</c:v>
                </c:pt>
                <c:pt idx="69">
                  <c:v>38989</c:v>
                </c:pt>
                <c:pt idx="70">
                  <c:v>39021</c:v>
                </c:pt>
                <c:pt idx="71">
                  <c:v>39051</c:v>
                </c:pt>
                <c:pt idx="72">
                  <c:v>39080</c:v>
                </c:pt>
                <c:pt idx="73">
                  <c:v>39113</c:v>
                </c:pt>
                <c:pt idx="74">
                  <c:v>39141</c:v>
                </c:pt>
                <c:pt idx="75">
                  <c:v>39171</c:v>
                </c:pt>
                <c:pt idx="76">
                  <c:v>39202</c:v>
                </c:pt>
                <c:pt idx="77">
                  <c:v>39233</c:v>
                </c:pt>
                <c:pt idx="78">
                  <c:v>39262</c:v>
                </c:pt>
                <c:pt idx="79">
                  <c:v>39294</c:v>
                </c:pt>
                <c:pt idx="80">
                  <c:v>39325</c:v>
                </c:pt>
                <c:pt idx="81">
                  <c:v>39352</c:v>
                </c:pt>
                <c:pt idx="82">
                  <c:v>39386</c:v>
                </c:pt>
                <c:pt idx="83">
                  <c:v>39416</c:v>
                </c:pt>
                <c:pt idx="84">
                  <c:v>39444</c:v>
                </c:pt>
                <c:pt idx="85">
                  <c:v>39478</c:v>
                </c:pt>
                <c:pt idx="86">
                  <c:v>39507</c:v>
                </c:pt>
                <c:pt idx="87">
                  <c:v>39538</c:v>
                </c:pt>
                <c:pt idx="88">
                  <c:v>39568</c:v>
                </c:pt>
                <c:pt idx="89">
                  <c:v>39598</c:v>
                </c:pt>
                <c:pt idx="90">
                  <c:v>39629</c:v>
                </c:pt>
                <c:pt idx="91">
                  <c:v>39660</c:v>
                </c:pt>
                <c:pt idx="92">
                  <c:v>39689</c:v>
                </c:pt>
                <c:pt idx="93">
                  <c:v>39721</c:v>
                </c:pt>
                <c:pt idx="94">
                  <c:v>39752</c:v>
                </c:pt>
                <c:pt idx="95">
                  <c:v>39780</c:v>
                </c:pt>
                <c:pt idx="96">
                  <c:v>39812</c:v>
                </c:pt>
                <c:pt idx="97">
                  <c:v>39843</c:v>
                </c:pt>
                <c:pt idx="98">
                  <c:v>39871</c:v>
                </c:pt>
                <c:pt idx="99">
                  <c:v>39903</c:v>
                </c:pt>
                <c:pt idx="100">
                  <c:v>39933</c:v>
                </c:pt>
                <c:pt idx="101">
                  <c:v>39962</c:v>
                </c:pt>
                <c:pt idx="102">
                  <c:v>39994</c:v>
                </c:pt>
                <c:pt idx="103">
                  <c:v>40025</c:v>
                </c:pt>
                <c:pt idx="104">
                  <c:v>40056</c:v>
                </c:pt>
                <c:pt idx="105">
                  <c:v>40086</c:v>
                </c:pt>
                <c:pt idx="106">
                  <c:v>40116</c:v>
                </c:pt>
                <c:pt idx="107">
                  <c:v>40147</c:v>
                </c:pt>
                <c:pt idx="108">
                  <c:v>40177</c:v>
                </c:pt>
                <c:pt idx="109">
                  <c:v>40207</c:v>
                </c:pt>
                <c:pt idx="110">
                  <c:v>40235</c:v>
                </c:pt>
                <c:pt idx="111">
                  <c:v>40268</c:v>
                </c:pt>
                <c:pt idx="112">
                  <c:v>40298</c:v>
                </c:pt>
                <c:pt idx="113">
                  <c:v>40329</c:v>
                </c:pt>
                <c:pt idx="114">
                  <c:v>40359</c:v>
                </c:pt>
                <c:pt idx="115">
                  <c:v>40389</c:v>
                </c:pt>
                <c:pt idx="116">
                  <c:v>40421</c:v>
                </c:pt>
                <c:pt idx="117">
                  <c:v>40451</c:v>
                </c:pt>
                <c:pt idx="118">
                  <c:v>40480</c:v>
                </c:pt>
                <c:pt idx="119">
                  <c:v>40512</c:v>
                </c:pt>
                <c:pt idx="120">
                  <c:v>40543</c:v>
                </c:pt>
              </c:numCache>
            </c:numRef>
          </c:cat>
          <c:val>
            <c:numRef>
              <c:f>'PRŮM.VÝNOS VS. RIZIKO'!$G$3:$G$123</c:f>
              <c:numCache>
                <c:formatCode>General</c:formatCode>
                <c:ptCount val="121"/>
                <c:pt idx="0">
                  <c:v>7.997439283554292</c:v>
                </c:pt>
                <c:pt idx="1">
                  <c:v>7.783929599800814</c:v>
                </c:pt>
                <c:pt idx="2">
                  <c:v>8.0634987889875802</c:v>
                </c:pt>
                <c:pt idx="3">
                  <c:v>7.7821160500090638</c:v>
                </c:pt>
                <c:pt idx="4">
                  <c:v>7.9546677859415915</c:v>
                </c:pt>
                <c:pt idx="5">
                  <c:v>7.6552671306312536</c:v>
                </c:pt>
                <c:pt idx="6">
                  <c:v>7.6510570604430876</c:v>
                </c:pt>
                <c:pt idx="7">
                  <c:v>7.4658574333552714</c:v>
                </c:pt>
                <c:pt idx="8">
                  <c:v>7.4783461742085402</c:v>
                </c:pt>
                <c:pt idx="9">
                  <c:v>7.3655363000640133</c:v>
                </c:pt>
                <c:pt idx="10">
                  <c:v>7.9970723625397202</c:v>
                </c:pt>
                <c:pt idx="11">
                  <c:v>8.1891614820109346</c:v>
                </c:pt>
                <c:pt idx="12">
                  <c:v>6.7874641326290561</c:v>
                </c:pt>
                <c:pt idx="13">
                  <c:v>6.7613448788766846</c:v>
                </c:pt>
                <c:pt idx="14">
                  <c:v>6.7094802555499955</c:v>
                </c:pt>
                <c:pt idx="15">
                  <c:v>5.5101808131531795</c:v>
                </c:pt>
                <c:pt idx="16">
                  <c:v>5.2104378331134997</c:v>
                </c:pt>
                <c:pt idx="17">
                  <c:v>5.6832161176081941</c:v>
                </c:pt>
                <c:pt idx="18">
                  <c:v>6.5378086619126154</c:v>
                </c:pt>
                <c:pt idx="19">
                  <c:v>6.4120334830990853</c:v>
                </c:pt>
                <c:pt idx="20">
                  <c:v>6.7309394022794828</c:v>
                </c:pt>
                <c:pt idx="21">
                  <c:v>7.0295128920718231</c:v>
                </c:pt>
                <c:pt idx="22">
                  <c:v>6.967213765409948</c:v>
                </c:pt>
                <c:pt idx="23">
                  <c:v>6.8524077156113705</c:v>
                </c:pt>
                <c:pt idx="24">
                  <c:v>6.8023053452700886</c:v>
                </c:pt>
                <c:pt idx="25">
                  <c:v>6.9209910191594517</c:v>
                </c:pt>
                <c:pt idx="26">
                  <c:v>5.9675112360876765</c:v>
                </c:pt>
                <c:pt idx="27">
                  <c:v>6.0383819967783108</c:v>
                </c:pt>
                <c:pt idx="28">
                  <c:v>6.5863312213375931</c:v>
                </c:pt>
                <c:pt idx="29">
                  <c:v>6.3388099866861998</c:v>
                </c:pt>
                <c:pt idx="30">
                  <c:v>6.3572980617171178</c:v>
                </c:pt>
                <c:pt idx="31">
                  <c:v>5.7277093745864702</c:v>
                </c:pt>
                <c:pt idx="32">
                  <c:v>5.9516786537452884</c:v>
                </c:pt>
                <c:pt idx="33">
                  <c:v>5.6809814827446798</c:v>
                </c:pt>
                <c:pt idx="34">
                  <c:v>5.254512925764395</c:v>
                </c:pt>
                <c:pt idx="35">
                  <c:v>5.5820465031139239</c:v>
                </c:pt>
                <c:pt idx="36">
                  <c:v>5.3100215977671388</c:v>
                </c:pt>
                <c:pt idx="37">
                  <c:v>5.4334831905119891</c:v>
                </c:pt>
                <c:pt idx="38">
                  <c:v>5.1484973786989032</c:v>
                </c:pt>
                <c:pt idx="39">
                  <c:v>4.9589664689526538</c:v>
                </c:pt>
                <c:pt idx="40">
                  <c:v>5.0040646626956367</c:v>
                </c:pt>
                <c:pt idx="41">
                  <c:v>4.6462202642263533</c:v>
                </c:pt>
                <c:pt idx="42">
                  <c:v>4.6453920407859997</c:v>
                </c:pt>
                <c:pt idx="43">
                  <c:v>3.8118024451509402</c:v>
                </c:pt>
                <c:pt idx="44">
                  <c:v>3.7148681520459994</c:v>
                </c:pt>
                <c:pt idx="45">
                  <c:v>3.3132266208749779</c:v>
                </c:pt>
                <c:pt idx="46">
                  <c:v>3.1256112681125261</c:v>
                </c:pt>
                <c:pt idx="47">
                  <c:v>3.1569280365380847</c:v>
                </c:pt>
                <c:pt idx="48">
                  <c:v>2.1554775660215557</c:v>
                </c:pt>
                <c:pt idx="49">
                  <c:v>2.1851208457204381</c:v>
                </c:pt>
                <c:pt idx="50">
                  <c:v>4.014615301448953</c:v>
                </c:pt>
                <c:pt idx="51">
                  <c:v>5.0750787196928231</c:v>
                </c:pt>
                <c:pt idx="52">
                  <c:v>5.4350946527899833</c:v>
                </c:pt>
                <c:pt idx="53">
                  <c:v>5.3929697836006971</c:v>
                </c:pt>
                <c:pt idx="54">
                  <c:v>5.6863440639097851</c:v>
                </c:pt>
                <c:pt idx="55">
                  <c:v>5.8872883145255699</c:v>
                </c:pt>
                <c:pt idx="56">
                  <c:v>5.8147385020130695</c:v>
                </c:pt>
                <c:pt idx="57">
                  <c:v>5.8242887175308811</c:v>
                </c:pt>
                <c:pt idx="58">
                  <c:v>7.231395773019921</c:v>
                </c:pt>
                <c:pt idx="59">
                  <c:v>7.2311257153574298</c:v>
                </c:pt>
                <c:pt idx="60">
                  <c:v>7.2877839470940193</c:v>
                </c:pt>
                <c:pt idx="61">
                  <c:v>7.3513268049564875</c:v>
                </c:pt>
                <c:pt idx="62">
                  <c:v>7.3349747158123639</c:v>
                </c:pt>
                <c:pt idx="63">
                  <c:v>6.2285224039868918</c:v>
                </c:pt>
                <c:pt idx="64">
                  <c:v>5.7240494038747292</c:v>
                </c:pt>
                <c:pt idx="65">
                  <c:v>7.0041340154700213</c:v>
                </c:pt>
                <c:pt idx="66">
                  <c:v>7.0023690109116181</c:v>
                </c:pt>
                <c:pt idx="67">
                  <c:v>6.6596678078897575</c:v>
                </c:pt>
                <c:pt idx="68">
                  <c:v>6.2225963797930319</c:v>
                </c:pt>
                <c:pt idx="69">
                  <c:v>6.1606992941609349</c:v>
                </c:pt>
                <c:pt idx="70">
                  <c:v>5.9684205589793571</c:v>
                </c:pt>
                <c:pt idx="71">
                  <c:v>5.073465403562146</c:v>
                </c:pt>
                <c:pt idx="72">
                  <c:v>5.4218383419210552</c:v>
                </c:pt>
                <c:pt idx="73">
                  <c:v>5.492631506298352</c:v>
                </c:pt>
                <c:pt idx="74">
                  <c:v>5.3457904861983101</c:v>
                </c:pt>
                <c:pt idx="75">
                  <c:v>5.2142686099548587</c:v>
                </c:pt>
                <c:pt idx="76">
                  <c:v>5.6364254507142251</c:v>
                </c:pt>
                <c:pt idx="77">
                  <c:v>5.6041228543604369</c:v>
                </c:pt>
                <c:pt idx="78">
                  <c:v>4.1000160942470956</c:v>
                </c:pt>
                <c:pt idx="79">
                  <c:v>4.0895681232817322</c:v>
                </c:pt>
                <c:pt idx="80">
                  <c:v>4.6242594095327991</c:v>
                </c:pt>
                <c:pt idx="81">
                  <c:v>4.5352415565653921</c:v>
                </c:pt>
                <c:pt idx="82">
                  <c:v>4.6857891771340991</c:v>
                </c:pt>
                <c:pt idx="83">
                  <c:v>5.1148715867897296</c:v>
                </c:pt>
                <c:pt idx="84">
                  <c:v>5.1102956507714925</c:v>
                </c:pt>
                <c:pt idx="85">
                  <c:v>5.5967447208190206</c:v>
                </c:pt>
                <c:pt idx="86">
                  <c:v>5.5397811007387636</c:v>
                </c:pt>
                <c:pt idx="87">
                  <c:v>5.881015320244587</c:v>
                </c:pt>
                <c:pt idx="88">
                  <c:v>6.0040965160827877</c:v>
                </c:pt>
                <c:pt idx="89">
                  <c:v>5.4883047567963041</c:v>
                </c:pt>
                <c:pt idx="90">
                  <c:v>5.7280475858180973</c:v>
                </c:pt>
                <c:pt idx="91">
                  <c:v>5.8053194191166462</c:v>
                </c:pt>
                <c:pt idx="92">
                  <c:v>5.7976664461442722</c:v>
                </c:pt>
                <c:pt idx="93">
                  <c:v>6.1172681495809771</c:v>
                </c:pt>
                <c:pt idx="94">
                  <c:v>9.8967077929408518</c:v>
                </c:pt>
                <c:pt idx="95">
                  <c:v>9.8797544161482893</c:v>
                </c:pt>
                <c:pt idx="96">
                  <c:v>9.8979626216861103</c:v>
                </c:pt>
                <c:pt idx="97">
                  <c:v>9.6547144792256621</c:v>
                </c:pt>
                <c:pt idx="98">
                  <c:v>9.7017158167106778</c:v>
                </c:pt>
                <c:pt idx="99">
                  <c:v>10.349328149690052</c:v>
                </c:pt>
                <c:pt idx="100">
                  <c:v>11.708423529782076</c:v>
                </c:pt>
                <c:pt idx="101">
                  <c:v>12.606635608915349</c:v>
                </c:pt>
                <c:pt idx="102">
                  <c:v>12.674739272917718</c:v>
                </c:pt>
                <c:pt idx="103">
                  <c:v>13.078773319051328</c:v>
                </c:pt>
                <c:pt idx="104">
                  <c:v>13.27241344559893</c:v>
                </c:pt>
                <c:pt idx="105">
                  <c:v>13.27226321935502</c:v>
                </c:pt>
                <c:pt idx="106">
                  <c:v>12.928755349178529</c:v>
                </c:pt>
                <c:pt idx="107">
                  <c:v>8.4037001857496421</c:v>
                </c:pt>
                <c:pt idx="108">
                  <c:v>7.9619955569096517</c:v>
                </c:pt>
                <c:pt idx="109">
                  <c:v>7.6693731478536886</c:v>
                </c:pt>
                <c:pt idx="110">
                  <c:v>7.3491045481727575</c:v>
                </c:pt>
                <c:pt idx="111">
                  <c:v>5.7892586833459632</c:v>
                </c:pt>
                <c:pt idx="112">
                  <c:v>5.8886979801385282</c:v>
                </c:pt>
                <c:pt idx="113">
                  <c:v>6.9432095574877808</c:v>
                </c:pt>
                <c:pt idx="114">
                  <c:v>6.5838340286681456</c:v>
                </c:pt>
                <c:pt idx="115">
                  <c:v>6.6309801528716754</c:v>
                </c:pt>
                <c:pt idx="116">
                  <c:v>6.0842878217416869</c:v>
                </c:pt>
                <c:pt idx="117">
                  <c:v>5.4545817973786024</c:v>
                </c:pt>
                <c:pt idx="118" formatCode="0.000000000">
                  <c:v>5.409057497757078</c:v>
                </c:pt>
                <c:pt idx="119" formatCode="0.000000000">
                  <c:v>6.342399500672772</c:v>
                </c:pt>
                <c:pt idx="120" formatCode="0.000000000">
                  <c:v>6.3968138887578929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0288"/>
        <c:axId val="80197824"/>
      </c:lineChart>
      <c:dateAx>
        <c:axId val="122700288"/>
        <c:scaling>
          <c:orientation val="minMax"/>
        </c:scaling>
        <c:delete val="0"/>
        <c:axPos val="b"/>
        <c:numFmt formatCode="d/m/yy;@" sourceLinked="1"/>
        <c:majorTickMark val="out"/>
        <c:minorTickMark val="none"/>
        <c:tickLblPos val="low"/>
        <c:txPr>
          <a:bodyPr/>
          <a:lstStyle/>
          <a:p>
            <a:pPr>
              <a:defRPr sz="800" baseline="0"/>
            </a:pPr>
            <a:endParaRPr lang="cs-CZ"/>
          </a:p>
        </c:txPr>
        <c:crossAx val="80197824"/>
        <c:crosses val="autoZero"/>
        <c:auto val="1"/>
        <c:lblOffset val="100"/>
        <c:baseTimeUnit val="days"/>
      </c:dateAx>
      <c:valAx>
        <c:axId val="80197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700288"/>
        <c:crosses val="autoZero"/>
        <c:crossBetween val="between"/>
        <c:majorUnit val="2"/>
        <c:minorUnit val="1"/>
      </c:valAx>
    </c:plotArea>
    <c:legend>
      <c:legendPos val="b"/>
      <c:overlay val="0"/>
      <c:txPr>
        <a:bodyPr/>
        <a:lstStyle/>
        <a:p>
          <a:pPr>
            <a:defRPr sz="800" baseline="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 baseline="0"/>
              <a:t>Index WIG20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'PRŮM.VÝNOS VS. RIZIKO'!$J$2</c:f>
              <c:strCache>
                <c:ptCount val="1"/>
                <c:pt idx="0">
                  <c:v>12 MES-STR HODNOTA</c:v>
                </c:pt>
              </c:strCache>
            </c:strRef>
          </c:tx>
          <c:marker>
            <c:symbol val="none"/>
          </c:marker>
          <c:cat>
            <c:numRef>
              <c:f>'PRŮM.VÝNOS VS. RIZIKO'!$I$3:$I$123</c:f>
              <c:numCache>
                <c:formatCode>d/m/yy;@</c:formatCode>
                <c:ptCount val="121"/>
                <c:pt idx="0">
                  <c:v>36889</c:v>
                </c:pt>
                <c:pt idx="1">
                  <c:v>36922</c:v>
                </c:pt>
                <c:pt idx="2">
                  <c:v>36950</c:v>
                </c:pt>
                <c:pt idx="3">
                  <c:v>36980</c:v>
                </c:pt>
                <c:pt idx="4">
                  <c:v>37011</c:v>
                </c:pt>
                <c:pt idx="5">
                  <c:v>37042</c:v>
                </c:pt>
                <c:pt idx="6">
                  <c:v>37071</c:v>
                </c:pt>
                <c:pt idx="7">
                  <c:v>37103</c:v>
                </c:pt>
                <c:pt idx="8">
                  <c:v>37134</c:v>
                </c:pt>
                <c:pt idx="9">
                  <c:v>37161</c:v>
                </c:pt>
                <c:pt idx="10">
                  <c:v>37195</c:v>
                </c:pt>
                <c:pt idx="11">
                  <c:v>37225</c:v>
                </c:pt>
                <c:pt idx="12">
                  <c:v>37253</c:v>
                </c:pt>
                <c:pt idx="13">
                  <c:v>37287</c:v>
                </c:pt>
                <c:pt idx="14">
                  <c:v>37315</c:v>
                </c:pt>
                <c:pt idx="15">
                  <c:v>37344</c:v>
                </c:pt>
                <c:pt idx="16">
                  <c:v>37376</c:v>
                </c:pt>
                <c:pt idx="17">
                  <c:v>37407</c:v>
                </c:pt>
                <c:pt idx="18">
                  <c:v>37435</c:v>
                </c:pt>
                <c:pt idx="19">
                  <c:v>37468</c:v>
                </c:pt>
                <c:pt idx="20">
                  <c:v>37498</c:v>
                </c:pt>
                <c:pt idx="21">
                  <c:v>37529</c:v>
                </c:pt>
                <c:pt idx="22">
                  <c:v>37560</c:v>
                </c:pt>
                <c:pt idx="23">
                  <c:v>37589</c:v>
                </c:pt>
                <c:pt idx="24">
                  <c:v>37620</c:v>
                </c:pt>
                <c:pt idx="25">
                  <c:v>37652</c:v>
                </c:pt>
                <c:pt idx="26">
                  <c:v>37680</c:v>
                </c:pt>
                <c:pt idx="27">
                  <c:v>37711</c:v>
                </c:pt>
                <c:pt idx="28">
                  <c:v>37741</c:v>
                </c:pt>
                <c:pt idx="29">
                  <c:v>37771</c:v>
                </c:pt>
                <c:pt idx="30">
                  <c:v>37802</c:v>
                </c:pt>
                <c:pt idx="31">
                  <c:v>37833</c:v>
                </c:pt>
                <c:pt idx="32">
                  <c:v>37862</c:v>
                </c:pt>
                <c:pt idx="33">
                  <c:v>37894</c:v>
                </c:pt>
                <c:pt idx="34">
                  <c:v>37925</c:v>
                </c:pt>
                <c:pt idx="35">
                  <c:v>37953</c:v>
                </c:pt>
                <c:pt idx="36">
                  <c:v>37985</c:v>
                </c:pt>
                <c:pt idx="37">
                  <c:v>38016</c:v>
                </c:pt>
                <c:pt idx="38">
                  <c:v>38044</c:v>
                </c:pt>
                <c:pt idx="39">
                  <c:v>38077</c:v>
                </c:pt>
                <c:pt idx="40">
                  <c:v>38107</c:v>
                </c:pt>
                <c:pt idx="41">
                  <c:v>38138</c:v>
                </c:pt>
                <c:pt idx="42">
                  <c:v>38168</c:v>
                </c:pt>
                <c:pt idx="43">
                  <c:v>38198</c:v>
                </c:pt>
                <c:pt idx="44">
                  <c:v>38230</c:v>
                </c:pt>
                <c:pt idx="45">
                  <c:v>38260</c:v>
                </c:pt>
                <c:pt idx="46">
                  <c:v>38289</c:v>
                </c:pt>
                <c:pt idx="47">
                  <c:v>38321</c:v>
                </c:pt>
                <c:pt idx="48">
                  <c:v>38351</c:v>
                </c:pt>
                <c:pt idx="49">
                  <c:v>38383</c:v>
                </c:pt>
                <c:pt idx="50">
                  <c:v>38411</c:v>
                </c:pt>
                <c:pt idx="51">
                  <c:v>38442</c:v>
                </c:pt>
                <c:pt idx="52">
                  <c:v>38471</c:v>
                </c:pt>
                <c:pt idx="53">
                  <c:v>38503</c:v>
                </c:pt>
                <c:pt idx="54">
                  <c:v>38533</c:v>
                </c:pt>
                <c:pt idx="55">
                  <c:v>38562</c:v>
                </c:pt>
                <c:pt idx="56">
                  <c:v>38595</c:v>
                </c:pt>
                <c:pt idx="57">
                  <c:v>38625</c:v>
                </c:pt>
                <c:pt idx="58">
                  <c:v>38656</c:v>
                </c:pt>
                <c:pt idx="59">
                  <c:v>38686</c:v>
                </c:pt>
                <c:pt idx="60">
                  <c:v>38716</c:v>
                </c:pt>
                <c:pt idx="61">
                  <c:v>38748</c:v>
                </c:pt>
                <c:pt idx="62">
                  <c:v>38776</c:v>
                </c:pt>
                <c:pt idx="63">
                  <c:v>38807</c:v>
                </c:pt>
                <c:pt idx="64">
                  <c:v>38835</c:v>
                </c:pt>
                <c:pt idx="65">
                  <c:v>38868</c:v>
                </c:pt>
                <c:pt idx="66">
                  <c:v>38898</c:v>
                </c:pt>
                <c:pt idx="67">
                  <c:v>38929</c:v>
                </c:pt>
                <c:pt idx="68">
                  <c:v>38960</c:v>
                </c:pt>
                <c:pt idx="69">
                  <c:v>38989</c:v>
                </c:pt>
                <c:pt idx="70">
                  <c:v>39021</c:v>
                </c:pt>
                <c:pt idx="71">
                  <c:v>39051</c:v>
                </c:pt>
                <c:pt idx="72">
                  <c:v>39080</c:v>
                </c:pt>
                <c:pt idx="73">
                  <c:v>39113</c:v>
                </c:pt>
                <c:pt idx="74">
                  <c:v>39141</c:v>
                </c:pt>
                <c:pt idx="75">
                  <c:v>39171</c:v>
                </c:pt>
                <c:pt idx="76">
                  <c:v>39202</c:v>
                </c:pt>
                <c:pt idx="77">
                  <c:v>39233</c:v>
                </c:pt>
                <c:pt idx="78">
                  <c:v>39262</c:v>
                </c:pt>
                <c:pt idx="79">
                  <c:v>39294</c:v>
                </c:pt>
                <c:pt idx="80">
                  <c:v>39325</c:v>
                </c:pt>
                <c:pt idx="81">
                  <c:v>39352</c:v>
                </c:pt>
                <c:pt idx="82">
                  <c:v>39386</c:v>
                </c:pt>
                <c:pt idx="83">
                  <c:v>39416</c:v>
                </c:pt>
                <c:pt idx="84">
                  <c:v>39444</c:v>
                </c:pt>
                <c:pt idx="85">
                  <c:v>39478</c:v>
                </c:pt>
                <c:pt idx="86">
                  <c:v>39507</c:v>
                </c:pt>
                <c:pt idx="87">
                  <c:v>39538</c:v>
                </c:pt>
                <c:pt idx="88">
                  <c:v>39568</c:v>
                </c:pt>
                <c:pt idx="89">
                  <c:v>39598</c:v>
                </c:pt>
                <c:pt idx="90">
                  <c:v>39629</c:v>
                </c:pt>
                <c:pt idx="91">
                  <c:v>39660</c:v>
                </c:pt>
                <c:pt idx="92">
                  <c:v>39689</c:v>
                </c:pt>
                <c:pt idx="93">
                  <c:v>39721</c:v>
                </c:pt>
                <c:pt idx="94">
                  <c:v>39752</c:v>
                </c:pt>
                <c:pt idx="95">
                  <c:v>39780</c:v>
                </c:pt>
                <c:pt idx="96">
                  <c:v>39812</c:v>
                </c:pt>
                <c:pt idx="97">
                  <c:v>39843</c:v>
                </c:pt>
                <c:pt idx="98">
                  <c:v>39871</c:v>
                </c:pt>
                <c:pt idx="99">
                  <c:v>39903</c:v>
                </c:pt>
                <c:pt idx="100">
                  <c:v>39933</c:v>
                </c:pt>
                <c:pt idx="101">
                  <c:v>39962</c:v>
                </c:pt>
                <c:pt idx="102">
                  <c:v>39994</c:v>
                </c:pt>
                <c:pt idx="103">
                  <c:v>40025</c:v>
                </c:pt>
                <c:pt idx="104">
                  <c:v>40056</c:v>
                </c:pt>
                <c:pt idx="105">
                  <c:v>40086</c:v>
                </c:pt>
                <c:pt idx="106">
                  <c:v>40116</c:v>
                </c:pt>
                <c:pt idx="107">
                  <c:v>40147</c:v>
                </c:pt>
                <c:pt idx="108">
                  <c:v>40177</c:v>
                </c:pt>
                <c:pt idx="109">
                  <c:v>40207</c:v>
                </c:pt>
                <c:pt idx="110">
                  <c:v>40235</c:v>
                </c:pt>
                <c:pt idx="111">
                  <c:v>40268</c:v>
                </c:pt>
                <c:pt idx="112">
                  <c:v>40298</c:v>
                </c:pt>
                <c:pt idx="113">
                  <c:v>40329</c:v>
                </c:pt>
                <c:pt idx="114">
                  <c:v>40359</c:v>
                </c:pt>
                <c:pt idx="115">
                  <c:v>40389</c:v>
                </c:pt>
                <c:pt idx="116">
                  <c:v>40421</c:v>
                </c:pt>
                <c:pt idx="117">
                  <c:v>40451</c:v>
                </c:pt>
                <c:pt idx="118">
                  <c:v>40480</c:v>
                </c:pt>
                <c:pt idx="119">
                  <c:v>40512</c:v>
                </c:pt>
                <c:pt idx="120">
                  <c:v>40543</c:v>
                </c:pt>
              </c:numCache>
            </c:numRef>
          </c:cat>
          <c:val>
            <c:numRef>
              <c:f>'PRŮM.VÝNOS VS. RIZIKO'!$J$3:$J$123</c:f>
              <c:numCache>
                <c:formatCode>General</c:formatCode>
                <c:ptCount val="121"/>
                <c:pt idx="0">
                  <c:v>0.28184843969683016</c:v>
                </c:pt>
                <c:pt idx="1">
                  <c:v>-0.62491927258158475</c:v>
                </c:pt>
                <c:pt idx="2">
                  <c:v>-3.7665426978588101</c:v>
                </c:pt>
                <c:pt idx="3">
                  <c:v>-4.1924312168577131</c:v>
                </c:pt>
                <c:pt idx="4">
                  <c:v>-2.9082008231163954</c:v>
                </c:pt>
                <c:pt idx="5">
                  <c:v>-2.6386457746556311</c:v>
                </c:pt>
                <c:pt idx="6">
                  <c:v>-3.7669598546848335</c:v>
                </c:pt>
                <c:pt idx="7">
                  <c:v>-4.1938673865497291</c:v>
                </c:pt>
                <c:pt idx="8">
                  <c:v>-4.3168151844257556</c:v>
                </c:pt>
                <c:pt idx="9">
                  <c:v>-4.1786077605203777</c:v>
                </c:pt>
                <c:pt idx="10">
                  <c:v>-1.9842255385347969</c:v>
                </c:pt>
                <c:pt idx="11">
                  <c:v>-2.1631447319725283</c:v>
                </c:pt>
                <c:pt idx="12">
                  <c:v>-3.3960999435205479</c:v>
                </c:pt>
                <c:pt idx="13">
                  <c:v>-1.6991400462560202</c:v>
                </c:pt>
                <c:pt idx="14">
                  <c:v>-0.71453823897352431</c:v>
                </c:pt>
                <c:pt idx="15">
                  <c:v>-0.22623045950241524</c:v>
                </c:pt>
                <c:pt idx="16">
                  <c:v>-0.72248759937728213</c:v>
                </c:pt>
                <c:pt idx="17">
                  <c:v>-0.57901689934082634</c:v>
                </c:pt>
                <c:pt idx="18">
                  <c:v>-0.36755637636525967</c:v>
                </c:pt>
                <c:pt idx="19">
                  <c:v>-0.79048867809299317</c:v>
                </c:pt>
                <c:pt idx="20">
                  <c:v>-0.10878862429140786</c:v>
                </c:pt>
                <c:pt idx="21">
                  <c:v>0.17969344212135732</c:v>
                </c:pt>
                <c:pt idx="22">
                  <c:v>-0.39338813012560853</c:v>
                </c:pt>
                <c:pt idx="23">
                  <c:v>-0.22326075994691941</c:v>
                </c:pt>
                <c:pt idx="24">
                  <c:v>-0.22834777407259033</c:v>
                </c:pt>
                <c:pt idx="25">
                  <c:v>-2.1552842394142311</c:v>
                </c:pt>
                <c:pt idx="26">
                  <c:v>-1.8183710949290537</c:v>
                </c:pt>
                <c:pt idx="27">
                  <c:v>-1.6881403848054848</c:v>
                </c:pt>
                <c:pt idx="28">
                  <c:v>-1.441444466144411</c:v>
                </c:pt>
                <c:pt idx="29">
                  <c:v>-1.1527698318275788</c:v>
                </c:pt>
                <c:pt idx="30">
                  <c:v>0.24465697171858203</c:v>
                </c:pt>
                <c:pt idx="31">
                  <c:v>2.184026182077714</c:v>
                </c:pt>
                <c:pt idx="32">
                  <c:v>3.1355713955280025</c:v>
                </c:pt>
                <c:pt idx="33">
                  <c:v>2.8855886210443544</c:v>
                </c:pt>
                <c:pt idx="34">
                  <c:v>2.4474902898104092</c:v>
                </c:pt>
                <c:pt idx="35">
                  <c:v>1.4396666139584087</c:v>
                </c:pt>
                <c:pt idx="36">
                  <c:v>2.4319406872541931</c:v>
                </c:pt>
                <c:pt idx="37">
                  <c:v>3.1680479946119213</c:v>
                </c:pt>
                <c:pt idx="38">
                  <c:v>3.7762574033586582</c:v>
                </c:pt>
                <c:pt idx="39">
                  <c:v>3.977299441533614</c:v>
                </c:pt>
                <c:pt idx="40">
                  <c:v>3.8161861670848189</c:v>
                </c:pt>
                <c:pt idx="41">
                  <c:v>2.9094179901027801</c:v>
                </c:pt>
                <c:pt idx="42">
                  <c:v>2.6756162503443441</c:v>
                </c:pt>
                <c:pt idx="43">
                  <c:v>1.5719479061990931</c:v>
                </c:pt>
                <c:pt idx="44">
                  <c:v>0.43451986579514656</c:v>
                </c:pt>
                <c:pt idx="45">
                  <c:v>1.6797397286327269</c:v>
                </c:pt>
                <c:pt idx="46">
                  <c:v>1.1646759823924417</c:v>
                </c:pt>
                <c:pt idx="47">
                  <c:v>1.9948068375795251</c:v>
                </c:pt>
                <c:pt idx="48">
                  <c:v>1.8299140388097286</c:v>
                </c:pt>
                <c:pt idx="49">
                  <c:v>1.2117115817737261</c:v>
                </c:pt>
                <c:pt idx="50">
                  <c:v>1.5841588936745439</c:v>
                </c:pt>
                <c:pt idx="51">
                  <c:v>1.0471028136211924</c:v>
                </c:pt>
                <c:pt idx="52">
                  <c:v>0.47021266903108927</c:v>
                </c:pt>
                <c:pt idx="53">
                  <c:v>1.0471654355425002</c:v>
                </c:pt>
                <c:pt idx="54">
                  <c:v>1.4186207846025534</c:v>
                </c:pt>
                <c:pt idx="55">
                  <c:v>2.2813142840816036</c:v>
                </c:pt>
                <c:pt idx="56">
                  <c:v>2.2938590390591651</c:v>
                </c:pt>
                <c:pt idx="57">
                  <c:v>2.7666982296258822</c:v>
                </c:pt>
                <c:pt idx="58">
                  <c:v>2.0948823449152836</c:v>
                </c:pt>
                <c:pt idx="59">
                  <c:v>2.6352320130180593</c:v>
                </c:pt>
                <c:pt idx="60">
                  <c:v>2.5265881236230969</c:v>
                </c:pt>
                <c:pt idx="61">
                  <c:v>3.3014124931985371</c:v>
                </c:pt>
                <c:pt idx="62">
                  <c:v>2.5358012141793118</c:v>
                </c:pt>
                <c:pt idx="63">
                  <c:v>3.0007704674194513</c:v>
                </c:pt>
                <c:pt idx="64">
                  <c:v>4.5084345053658881</c:v>
                </c:pt>
                <c:pt idx="65">
                  <c:v>3.1931668269819489</c:v>
                </c:pt>
                <c:pt idx="66">
                  <c:v>2.8718371406409866</c:v>
                </c:pt>
                <c:pt idx="67">
                  <c:v>3.0900499162730406</c:v>
                </c:pt>
                <c:pt idx="68">
                  <c:v>2.2088970994985631</c:v>
                </c:pt>
                <c:pt idx="69">
                  <c:v>1.2285670401528836</c:v>
                </c:pt>
                <c:pt idx="70">
                  <c:v>2.3647448344817024</c:v>
                </c:pt>
                <c:pt idx="71">
                  <c:v>2.0181765151924638</c:v>
                </c:pt>
                <c:pt idx="72">
                  <c:v>1.775749846246133</c:v>
                </c:pt>
                <c:pt idx="73">
                  <c:v>1.8044204800137909</c:v>
                </c:pt>
                <c:pt idx="74">
                  <c:v>1.1134409628599462</c:v>
                </c:pt>
                <c:pt idx="75">
                  <c:v>1.7177073438359614</c:v>
                </c:pt>
                <c:pt idx="76">
                  <c:v>0.97658578613168956</c:v>
                </c:pt>
                <c:pt idx="77">
                  <c:v>2.1707677607593956</c:v>
                </c:pt>
                <c:pt idx="78">
                  <c:v>2.1923761745863115</c:v>
                </c:pt>
                <c:pt idx="79">
                  <c:v>1.3116838431291782</c:v>
                </c:pt>
                <c:pt idx="80">
                  <c:v>1.6308514905224374</c:v>
                </c:pt>
                <c:pt idx="81">
                  <c:v>1.8254337468491515</c:v>
                </c:pt>
                <c:pt idx="82">
                  <c:v>1.8467416126048519</c:v>
                </c:pt>
                <c:pt idx="83">
                  <c:v>0.80972812126773874</c:v>
                </c:pt>
                <c:pt idx="84">
                  <c:v>0.42175428962794764</c:v>
                </c:pt>
                <c:pt idx="85">
                  <c:v>-1.3782673466010698</c:v>
                </c:pt>
                <c:pt idx="86">
                  <c:v>-0.84918246902185113</c:v>
                </c:pt>
                <c:pt idx="87">
                  <c:v>-1.3853906052556209</c:v>
                </c:pt>
                <c:pt idx="88">
                  <c:v>-1.7147129585561121</c:v>
                </c:pt>
                <c:pt idx="89">
                  <c:v>-1.8995899220498453</c:v>
                </c:pt>
                <c:pt idx="90">
                  <c:v>-3.1012401091971307</c:v>
                </c:pt>
                <c:pt idx="91">
                  <c:v>-2.544239951681774</c:v>
                </c:pt>
                <c:pt idx="92">
                  <c:v>-2.7249972875877639</c:v>
                </c:pt>
                <c:pt idx="93">
                  <c:v>-3.5113572820861427</c:v>
                </c:pt>
                <c:pt idx="94">
                  <c:v>-6.2765117354319031</c:v>
                </c:pt>
                <c:pt idx="95">
                  <c:v>-5.9222021751685228</c:v>
                </c:pt>
                <c:pt idx="96">
                  <c:v>-5.4838462328591939</c:v>
                </c:pt>
                <c:pt idx="97">
                  <c:v>-5.1307484653271294</c:v>
                </c:pt>
                <c:pt idx="98">
                  <c:v>-6.3139450522600837</c:v>
                </c:pt>
                <c:pt idx="99">
                  <c:v>-5.6579019165531532</c:v>
                </c:pt>
                <c:pt idx="100">
                  <c:v>-4.0459305426211385</c:v>
                </c:pt>
                <c:pt idx="101">
                  <c:v>-3.9785608806492818</c:v>
                </c:pt>
                <c:pt idx="102">
                  <c:v>-2.7519511328242778</c:v>
                </c:pt>
                <c:pt idx="103">
                  <c:v>-2.1070080411415661</c:v>
                </c:pt>
                <c:pt idx="104">
                  <c:v>-1.3345175488315066</c:v>
                </c:pt>
                <c:pt idx="105">
                  <c:v>-0.69907396968965241</c:v>
                </c:pt>
                <c:pt idx="106">
                  <c:v>1.8318067732647103</c:v>
                </c:pt>
                <c:pt idx="107">
                  <c:v>2.5040671135834858</c:v>
                </c:pt>
                <c:pt idx="108">
                  <c:v>2.4057740594761436</c:v>
                </c:pt>
                <c:pt idx="109">
                  <c:v>3.3448794865461231</c:v>
                </c:pt>
                <c:pt idx="110">
                  <c:v>4.1747261474760418</c:v>
                </c:pt>
                <c:pt idx="111">
                  <c:v>4.1766259563969541</c:v>
                </c:pt>
                <c:pt idx="112">
                  <c:v>2.9013482715912233</c:v>
                </c:pt>
                <c:pt idx="113">
                  <c:v>2.50296220991526</c:v>
                </c:pt>
                <c:pt idx="114">
                  <c:v>1.6532414367891397</c:v>
                </c:pt>
                <c:pt idx="115">
                  <c:v>1.2203505182282044</c:v>
                </c:pt>
                <c:pt idx="116">
                  <c:v>0.78437845995170308</c:v>
                </c:pt>
                <c:pt idx="117">
                  <c:v>1.4697089461287154</c:v>
                </c:pt>
                <c:pt idx="118" formatCode="0.000000000">
                  <c:v>1.2765150214546346</c:v>
                </c:pt>
                <c:pt idx="119" formatCode="0.000000000">
                  <c:v>0.86996004249556924</c:v>
                </c:pt>
                <c:pt idx="120" formatCode="0.000000000">
                  <c:v>1.1560083639466552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'PRŮM.VÝNOS VS. RIZIKO'!$K$2</c:f>
              <c:strCache>
                <c:ptCount val="1"/>
                <c:pt idx="0">
                  <c:v>12  MES-SMR ODCHYLKA</c:v>
                </c:pt>
              </c:strCache>
            </c:strRef>
          </c:tx>
          <c:marker>
            <c:symbol val="none"/>
          </c:marker>
          <c:cat>
            <c:numRef>
              <c:f>'PRŮM.VÝNOS VS. RIZIKO'!$I$3:$I$123</c:f>
              <c:numCache>
                <c:formatCode>d/m/yy;@</c:formatCode>
                <c:ptCount val="121"/>
                <c:pt idx="0">
                  <c:v>36889</c:v>
                </c:pt>
                <c:pt idx="1">
                  <c:v>36922</c:v>
                </c:pt>
                <c:pt idx="2">
                  <c:v>36950</c:v>
                </c:pt>
                <c:pt idx="3">
                  <c:v>36980</c:v>
                </c:pt>
                <c:pt idx="4">
                  <c:v>37011</c:v>
                </c:pt>
                <c:pt idx="5">
                  <c:v>37042</c:v>
                </c:pt>
                <c:pt idx="6">
                  <c:v>37071</c:v>
                </c:pt>
                <c:pt idx="7">
                  <c:v>37103</c:v>
                </c:pt>
                <c:pt idx="8">
                  <c:v>37134</c:v>
                </c:pt>
                <c:pt idx="9">
                  <c:v>37161</c:v>
                </c:pt>
                <c:pt idx="10">
                  <c:v>37195</c:v>
                </c:pt>
                <c:pt idx="11">
                  <c:v>37225</c:v>
                </c:pt>
                <c:pt idx="12">
                  <c:v>37253</c:v>
                </c:pt>
                <c:pt idx="13">
                  <c:v>37287</c:v>
                </c:pt>
                <c:pt idx="14">
                  <c:v>37315</c:v>
                </c:pt>
                <c:pt idx="15">
                  <c:v>37344</c:v>
                </c:pt>
                <c:pt idx="16">
                  <c:v>37376</c:v>
                </c:pt>
                <c:pt idx="17">
                  <c:v>37407</c:v>
                </c:pt>
                <c:pt idx="18">
                  <c:v>37435</c:v>
                </c:pt>
                <c:pt idx="19">
                  <c:v>37468</c:v>
                </c:pt>
                <c:pt idx="20">
                  <c:v>37498</c:v>
                </c:pt>
                <c:pt idx="21">
                  <c:v>37529</c:v>
                </c:pt>
                <c:pt idx="22">
                  <c:v>37560</c:v>
                </c:pt>
                <c:pt idx="23">
                  <c:v>37589</c:v>
                </c:pt>
                <c:pt idx="24">
                  <c:v>37620</c:v>
                </c:pt>
                <c:pt idx="25">
                  <c:v>37652</c:v>
                </c:pt>
                <c:pt idx="26">
                  <c:v>37680</c:v>
                </c:pt>
                <c:pt idx="27">
                  <c:v>37711</c:v>
                </c:pt>
                <c:pt idx="28">
                  <c:v>37741</c:v>
                </c:pt>
                <c:pt idx="29">
                  <c:v>37771</c:v>
                </c:pt>
                <c:pt idx="30">
                  <c:v>37802</c:v>
                </c:pt>
                <c:pt idx="31">
                  <c:v>37833</c:v>
                </c:pt>
                <c:pt idx="32">
                  <c:v>37862</c:v>
                </c:pt>
                <c:pt idx="33">
                  <c:v>37894</c:v>
                </c:pt>
                <c:pt idx="34">
                  <c:v>37925</c:v>
                </c:pt>
                <c:pt idx="35">
                  <c:v>37953</c:v>
                </c:pt>
                <c:pt idx="36">
                  <c:v>37985</c:v>
                </c:pt>
                <c:pt idx="37">
                  <c:v>38016</c:v>
                </c:pt>
                <c:pt idx="38">
                  <c:v>38044</c:v>
                </c:pt>
                <c:pt idx="39">
                  <c:v>38077</c:v>
                </c:pt>
                <c:pt idx="40">
                  <c:v>38107</c:v>
                </c:pt>
                <c:pt idx="41">
                  <c:v>38138</c:v>
                </c:pt>
                <c:pt idx="42">
                  <c:v>38168</c:v>
                </c:pt>
                <c:pt idx="43">
                  <c:v>38198</c:v>
                </c:pt>
                <c:pt idx="44">
                  <c:v>38230</c:v>
                </c:pt>
                <c:pt idx="45">
                  <c:v>38260</c:v>
                </c:pt>
                <c:pt idx="46">
                  <c:v>38289</c:v>
                </c:pt>
                <c:pt idx="47">
                  <c:v>38321</c:v>
                </c:pt>
                <c:pt idx="48">
                  <c:v>38351</c:v>
                </c:pt>
                <c:pt idx="49">
                  <c:v>38383</c:v>
                </c:pt>
                <c:pt idx="50">
                  <c:v>38411</c:v>
                </c:pt>
                <c:pt idx="51">
                  <c:v>38442</c:v>
                </c:pt>
                <c:pt idx="52">
                  <c:v>38471</c:v>
                </c:pt>
                <c:pt idx="53">
                  <c:v>38503</c:v>
                </c:pt>
                <c:pt idx="54">
                  <c:v>38533</c:v>
                </c:pt>
                <c:pt idx="55">
                  <c:v>38562</c:v>
                </c:pt>
                <c:pt idx="56">
                  <c:v>38595</c:v>
                </c:pt>
                <c:pt idx="57">
                  <c:v>38625</c:v>
                </c:pt>
                <c:pt idx="58">
                  <c:v>38656</c:v>
                </c:pt>
                <c:pt idx="59">
                  <c:v>38686</c:v>
                </c:pt>
                <c:pt idx="60">
                  <c:v>38716</c:v>
                </c:pt>
                <c:pt idx="61">
                  <c:v>38748</c:v>
                </c:pt>
                <c:pt idx="62">
                  <c:v>38776</c:v>
                </c:pt>
                <c:pt idx="63">
                  <c:v>38807</c:v>
                </c:pt>
                <c:pt idx="64">
                  <c:v>38835</c:v>
                </c:pt>
                <c:pt idx="65">
                  <c:v>38868</c:v>
                </c:pt>
                <c:pt idx="66">
                  <c:v>38898</c:v>
                </c:pt>
                <c:pt idx="67">
                  <c:v>38929</c:v>
                </c:pt>
                <c:pt idx="68">
                  <c:v>38960</c:v>
                </c:pt>
                <c:pt idx="69">
                  <c:v>38989</c:v>
                </c:pt>
                <c:pt idx="70">
                  <c:v>39021</c:v>
                </c:pt>
                <c:pt idx="71">
                  <c:v>39051</c:v>
                </c:pt>
                <c:pt idx="72">
                  <c:v>39080</c:v>
                </c:pt>
                <c:pt idx="73">
                  <c:v>39113</c:v>
                </c:pt>
                <c:pt idx="74">
                  <c:v>39141</c:v>
                </c:pt>
                <c:pt idx="75">
                  <c:v>39171</c:v>
                </c:pt>
                <c:pt idx="76">
                  <c:v>39202</c:v>
                </c:pt>
                <c:pt idx="77">
                  <c:v>39233</c:v>
                </c:pt>
                <c:pt idx="78">
                  <c:v>39262</c:v>
                </c:pt>
                <c:pt idx="79">
                  <c:v>39294</c:v>
                </c:pt>
                <c:pt idx="80">
                  <c:v>39325</c:v>
                </c:pt>
                <c:pt idx="81">
                  <c:v>39352</c:v>
                </c:pt>
                <c:pt idx="82">
                  <c:v>39386</c:v>
                </c:pt>
                <c:pt idx="83">
                  <c:v>39416</c:v>
                </c:pt>
                <c:pt idx="84">
                  <c:v>39444</c:v>
                </c:pt>
                <c:pt idx="85">
                  <c:v>39478</c:v>
                </c:pt>
                <c:pt idx="86">
                  <c:v>39507</c:v>
                </c:pt>
                <c:pt idx="87">
                  <c:v>39538</c:v>
                </c:pt>
                <c:pt idx="88">
                  <c:v>39568</c:v>
                </c:pt>
                <c:pt idx="89">
                  <c:v>39598</c:v>
                </c:pt>
                <c:pt idx="90">
                  <c:v>39629</c:v>
                </c:pt>
                <c:pt idx="91">
                  <c:v>39660</c:v>
                </c:pt>
                <c:pt idx="92">
                  <c:v>39689</c:v>
                </c:pt>
                <c:pt idx="93">
                  <c:v>39721</c:v>
                </c:pt>
                <c:pt idx="94">
                  <c:v>39752</c:v>
                </c:pt>
                <c:pt idx="95">
                  <c:v>39780</c:v>
                </c:pt>
                <c:pt idx="96">
                  <c:v>39812</c:v>
                </c:pt>
                <c:pt idx="97">
                  <c:v>39843</c:v>
                </c:pt>
                <c:pt idx="98">
                  <c:v>39871</c:v>
                </c:pt>
                <c:pt idx="99">
                  <c:v>39903</c:v>
                </c:pt>
                <c:pt idx="100">
                  <c:v>39933</c:v>
                </c:pt>
                <c:pt idx="101">
                  <c:v>39962</c:v>
                </c:pt>
                <c:pt idx="102">
                  <c:v>39994</c:v>
                </c:pt>
                <c:pt idx="103">
                  <c:v>40025</c:v>
                </c:pt>
                <c:pt idx="104">
                  <c:v>40056</c:v>
                </c:pt>
                <c:pt idx="105">
                  <c:v>40086</c:v>
                </c:pt>
                <c:pt idx="106">
                  <c:v>40116</c:v>
                </c:pt>
                <c:pt idx="107">
                  <c:v>40147</c:v>
                </c:pt>
                <c:pt idx="108">
                  <c:v>40177</c:v>
                </c:pt>
                <c:pt idx="109">
                  <c:v>40207</c:v>
                </c:pt>
                <c:pt idx="110">
                  <c:v>40235</c:v>
                </c:pt>
                <c:pt idx="111">
                  <c:v>40268</c:v>
                </c:pt>
                <c:pt idx="112">
                  <c:v>40298</c:v>
                </c:pt>
                <c:pt idx="113">
                  <c:v>40329</c:v>
                </c:pt>
                <c:pt idx="114">
                  <c:v>40359</c:v>
                </c:pt>
                <c:pt idx="115">
                  <c:v>40389</c:v>
                </c:pt>
                <c:pt idx="116">
                  <c:v>40421</c:v>
                </c:pt>
                <c:pt idx="117">
                  <c:v>40451</c:v>
                </c:pt>
                <c:pt idx="118">
                  <c:v>40480</c:v>
                </c:pt>
                <c:pt idx="119">
                  <c:v>40512</c:v>
                </c:pt>
                <c:pt idx="120">
                  <c:v>40543</c:v>
                </c:pt>
              </c:numCache>
            </c:numRef>
          </c:cat>
          <c:val>
            <c:numRef>
              <c:f>'PRŮM.VÝNOS VS. RIZIKO'!$K$3:$K$123</c:f>
              <c:numCache>
                <c:formatCode>General</c:formatCode>
                <c:ptCount val="121"/>
                <c:pt idx="0">
                  <c:v>8.9877131449359382</c:v>
                </c:pt>
                <c:pt idx="1">
                  <c:v>8.665926841341193</c:v>
                </c:pt>
                <c:pt idx="2">
                  <c:v>9.4378792022672506</c:v>
                </c:pt>
                <c:pt idx="3">
                  <c:v>6.9953928028836492</c:v>
                </c:pt>
                <c:pt idx="4">
                  <c:v>7.370917558213459</c:v>
                </c:pt>
                <c:pt idx="5">
                  <c:v>7.1783747077066167</c:v>
                </c:pt>
                <c:pt idx="6">
                  <c:v>7.8242087393507616</c:v>
                </c:pt>
                <c:pt idx="7">
                  <c:v>7.8666100033826103</c:v>
                </c:pt>
                <c:pt idx="8">
                  <c:v>7.8651655837868981</c:v>
                </c:pt>
                <c:pt idx="9">
                  <c:v>8.0161144719617567</c:v>
                </c:pt>
                <c:pt idx="10">
                  <c:v>9.8759411565812396</c:v>
                </c:pt>
                <c:pt idx="11">
                  <c:v>9.8102130631756275</c:v>
                </c:pt>
                <c:pt idx="12">
                  <c:v>9.7043521210991379</c:v>
                </c:pt>
                <c:pt idx="13">
                  <c:v>10.544863902651359</c:v>
                </c:pt>
                <c:pt idx="14">
                  <c:v>10.591551631362712</c:v>
                </c:pt>
                <c:pt idx="15">
                  <c:v>9.6304866971452689</c:v>
                </c:pt>
                <c:pt idx="16">
                  <c:v>9.410448149187129</c:v>
                </c:pt>
                <c:pt idx="17">
                  <c:v>9.3721234008474088</c:v>
                </c:pt>
                <c:pt idx="18">
                  <c:v>9.8202618640795301</c:v>
                </c:pt>
                <c:pt idx="19">
                  <c:v>9.6923894441095193</c:v>
                </c:pt>
                <c:pt idx="20">
                  <c:v>9.6324911312554136</c:v>
                </c:pt>
                <c:pt idx="21">
                  <c:v>9.7909940109599436</c:v>
                </c:pt>
                <c:pt idx="22">
                  <c:v>9.8724700716221196</c:v>
                </c:pt>
                <c:pt idx="23">
                  <c:v>8.4717308072963675</c:v>
                </c:pt>
                <c:pt idx="24">
                  <c:v>8.5108021394832338</c:v>
                </c:pt>
                <c:pt idx="25">
                  <c:v>8.5681337864998763</c:v>
                </c:pt>
                <c:pt idx="26">
                  <c:v>6.6986698682939991</c:v>
                </c:pt>
                <c:pt idx="27">
                  <c:v>6.6347201711594277</c:v>
                </c:pt>
                <c:pt idx="28">
                  <c:v>6.6922901706415878</c:v>
                </c:pt>
                <c:pt idx="29">
                  <c:v>7.0631462927515871</c:v>
                </c:pt>
                <c:pt idx="30">
                  <c:v>7.1359400553136494</c:v>
                </c:pt>
                <c:pt idx="31">
                  <c:v>6.8973232584165185</c:v>
                </c:pt>
                <c:pt idx="32">
                  <c:v>6.7673677898094891</c:v>
                </c:pt>
                <c:pt idx="33">
                  <c:v>7.6367345821202521</c:v>
                </c:pt>
                <c:pt idx="34">
                  <c:v>7.2158573186516088</c:v>
                </c:pt>
                <c:pt idx="35">
                  <c:v>7.3762263558662404</c:v>
                </c:pt>
                <c:pt idx="36">
                  <c:v>7.5822018717924307</c:v>
                </c:pt>
                <c:pt idx="37">
                  <c:v>7.4153233450516058</c:v>
                </c:pt>
                <c:pt idx="38">
                  <c:v>7.1063221551878186</c:v>
                </c:pt>
                <c:pt idx="39">
                  <c:v>6.9868806739642109</c:v>
                </c:pt>
                <c:pt idx="40">
                  <c:v>6.9752438158723375</c:v>
                </c:pt>
                <c:pt idx="41">
                  <c:v>7.2444951277151262</c:v>
                </c:pt>
                <c:pt idx="42">
                  <c:v>7.1637228581009822</c:v>
                </c:pt>
                <c:pt idx="43">
                  <c:v>7.2996003461789849</c:v>
                </c:pt>
                <c:pt idx="44">
                  <c:v>6.9377608519867771</c:v>
                </c:pt>
                <c:pt idx="45">
                  <c:v>5.5533838663041442</c:v>
                </c:pt>
                <c:pt idx="46">
                  <c:v>4.5520186154564586</c:v>
                </c:pt>
                <c:pt idx="47">
                  <c:v>4.2923924529469488</c:v>
                </c:pt>
                <c:pt idx="48">
                  <c:v>3.3889788192567285</c:v>
                </c:pt>
                <c:pt idx="49">
                  <c:v>3.2831443678217243</c:v>
                </c:pt>
                <c:pt idx="50">
                  <c:v>4.030264820773799</c:v>
                </c:pt>
                <c:pt idx="51">
                  <c:v>4.2036671955606328</c:v>
                </c:pt>
                <c:pt idx="52">
                  <c:v>4.7420869099483651</c:v>
                </c:pt>
                <c:pt idx="53">
                  <c:v>4.7882560373762804</c:v>
                </c:pt>
                <c:pt idx="54">
                  <c:v>4.8367555307562995</c:v>
                </c:pt>
                <c:pt idx="55">
                  <c:v>5.0816445635019338</c:v>
                </c:pt>
                <c:pt idx="56">
                  <c:v>4.8843657931670243</c:v>
                </c:pt>
                <c:pt idx="57">
                  <c:v>5.3288111763908654</c:v>
                </c:pt>
                <c:pt idx="58">
                  <c:v>5.9559272040774376</c:v>
                </c:pt>
                <c:pt idx="59">
                  <c:v>6.1257128449985387</c:v>
                </c:pt>
                <c:pt idx="60">
                  <c:v>6.1457483854833201</c:v>
                </c:pt>
                <c:pt idx="61">
                  <c:v>6.1140169681402865</c:v>
                </c:pt>
                <c:pt idx="62">
                  <c:v>5.8425402482474036</c:v>
                </c:pt>
                <c:pt idx="63">
                  <c:v>5.4788710462371322</c:v>
                </c:pt>
                <c:pt idx="64">
                  <c:v>5.5054491529801526</c:v>
                </c:pt>
                <c:pt idx="65">
                  <c:v>6.4475210584977365</c:v>
                </c:pt>
                <c:pt idx="66">
                  <c:v>6.4487042634355403</c:v>
                </c:pt>
                <c:pt idx="67">
                  <c:v>6.6444228761497648</c:v>
                </c:pt>
                <c:pt idx="68">
                  <c:v>7.1281537406632083</c:v>
                </c:pt>
                <c:pt idx="69">
                  <c:v>7.1905399201676605</c:v>
                </c:pt>
                <c:pt idx="70">
                  <c:v>6.9011189053835977</c:v>
                </c:pt>
                <c:pt idx="71">
                  <c:v>6.3998591091567221</c:v>
                </c:pt>
                <c:pt idx="72">
                  <c:v>6.2211166306412364</c:v>
                </c:pt>
                <c:pt idx="73">
                  <c:v>6.2557996873920283</c:v>
                </c:pt>
                <c:pt idx="74">
                  <c:v>6.6248840461518688</c:v>
                </c:pt>
                <c:pt idx="75">
                  <c:v>6.8912581111524478</c:v>
                </c:pt>
                <c:pt idx="76">
                  <c:v>6.8888062544503699</c:v>
                </c:pt>
                <c:pt idx="77">
                  <c:v>6.3673923152660112</c:v>
                </c:pt>
                <c:pt idx="78">
                  <c:v>4.9875141655522741</c:v>
                </c:pt>
                <c:pt idx="79">
                  <c:v>5.0424220444992631</c:v>
                </c:pt>
                <c:pt idx="80">
                  <c:v>4.6797658921611411</c:v>
                </c:pt>
                <c:pt idx="81">
                  <c:v>4.0064765576048744</c:v>
                </c:pt>
                <c:pt idx="82">
                  <c:v>4.1038687678347934</c:v>
                </c:pt>
                <c:pt idx="83">
                  <c:v>4.8726894937735477</c:v>
                </c:pt>
                <c:pt idx="84">
                  <c:v>4.9028246365614772</c:v>
                </c:pt>
                <c:pt idx="85">
                  <c:v>6.514212140321221</c:v>
                </c:pt>
                <c:pt idx="86">
                  <c:v>6.22561472739691</c:v>
                </c:pt>
                <c:pt idx="87">
                  <c:v>6.0347313963064897</c:v>
                </c:pt>
                <c:pt idx="88">
                  <c:v>5.4655807134467729</c:v>
                </c:pt>
                <c:pt idx="89">
                  <c:v>5.3849186206013844</c:v>
                </c:pt>
                <c:pt idx="90">
                  <c:v>5.880932651957222</c:v>
                </c:pt>
                <c:pt idx="91">
                  <c:v>6.1563798167054973</c:v>
                </c:pt>
                <c:pt idx="92">
                  <c:v>6.1970225301949879</c:v>
                </c:pt>
                <c:pt idx="93">
                  <c:v>6.3837017917445298</c:v>
                </c:pt>
                <c:pt idx="94">
                  <c:v>8.8036034172059203</c:v>
                </c:pt>
                <c:pt idx="95">
                  <c:v>8.1297150139637875</c:v>
                </c:pt>
                <c:pt idx="96">
                  <c:v>8.4094702660459753</c:v>
                </c:pt>
                <c:pt idx="97">
                  <c:v>8.5266376434187112</c:v>
                </c:pt>
                <c:pt idx="98">
                  <c:v>8.4631606109061064</c:v>
                </c:pt>
                <c:pt idx="99">
                  <c:v>9.3610960738302911</c:v>
                </c:pt>
                <c:pt idx="100">
                  <c:v>11.014068714801613</c:v>
                </c:pt>
                <c:pt idx="101">
                  <c:v>11.058742614074177</c:v>
                </c:pt>
                <c:pt idx="102">
                  <c:v>11.190063172875695</c:v>
                </c:pt>
                <c:pt idx="103">
                  <c:v>11.80095897762383</c:v>
                </c:pt>
                <c:pt idx="104">
                  <c:v>11.693749303805555</c:v>
                </c:pt>
                <c:pt idx="105">
                  <c:v>11.633179728960748</c:v>
                </c:pt>
                <c:pt idx="106">
                  <c:v>11.503100656463738</c:v>
                </c:pt>
                <c:pt idx="107">
                  <c:v>8.6460573455065806</c:v>
                </c:pt>
                <c:pt idx="108">
                  <c:v>8.4345811973875211</c:v>
                </c:pt>
                <c:pt idx="109">
                  <c:v>8.4639661211179043</c:v>
                </c:pt>
                <c:pt idx="110">
                  <c:v>7.807675908782107</c:v>
                </c:pt>
                <c:pt idx="111">
                  <c:v>6.0794084661380108</c:v>
                </c:pt>
                <c:pt idx="112">
                  <c:v>5.927319074594835</c:v>
                </c:pt>
                <c:pt idx="113">
                  <c:v>4.9237942059607152</c:v>
                </c:pt>
                <c:pt idx="114">
                  <c:v>5.4936234120063085</c:v>
                </c:pt>
                <c:pt idx="115">
                  <c:v>5.779916391415469</c:v>
                </c:pt>
                <c:pt idx="116">
                  <c:v>4.7791658354633348</c:v>
                </c:pt>
                <c:pt idx="117">
                  <c:v>5.0346969752305029</c:v>
                </c:pt>
                <c:pt idx="118" formatCode="0.000000000">
                  <c:v>4.9942027842727592</c:v>
                </c:pt>
                <c:pt idx="119" formatCode="0.000000000">
                  <c:v>5.0079668278498239</c:v>
                </c:pt>
                <c:pt idx="120" formatCode="0.000000000">
                  <c:v>5.0811872750008247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0800"/>
        <c:axId val="124265024"/>
      </c:lineChart>
      <c:dateAx>
        <c:axId val="122700800"/>
        <c:scaling>
          <c:orientation val="minMax"/>
        </c:scaling>
        <c:delete val="0"/>
        <c:axPos val="b"/>
        <c:numFmt formatCode="d/m/yy;@" sourceLinked="1"/>
        <c:majorTickMark val="out"/>
        <c:minorTickMark val="none"/>
        <c:tickLblPos val="low"/>
        <c:txPr>
          <a:bodyPr/>
          <a:lstStyle/>
          <a:p>
            <a:pPr>
              <a:defRPr sz="800" baseline="0"/>
            </a:pPr>
            <a:endParaRPr lang="cs-CZ"/>
          </a:p>
        </c:txPr>
        <c:crossAx val="124265024"/>
        <c:crosses val="autoZero"/>
        <c:auto val="1"/>
        <c:lblOffset val="100"/>
        <c:baseTimeUnit val="days"/>
      </c:dateAx>
      <c:valAx>
        <c:axId val="124265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7008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 baseline="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 baseline="0"/>
              <a:t>Index SAX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'PRŮM.VÝNOS VS. RIZIKO'!$N$2</c:f>
              <c:strCache>
                <c:ptCount val="1"/>
                <c:pt idx="0">
                  <c:v>12 MES-STR HODNOTA</c:v>
                </c:pt>
              </c:strCache>
            </c:strRef>
          </c:tx>
          <c:marker>
            <c:symbol val="none"/>
          </c:marker>
          <c:cat>
            <c:numRef>
              <c:f>'PRŮM.VÝNOS VS. RIZIKO'!$M$3:$M$123</c:f>
              <c:numCache>
                <c:formatCode>d/m/yy;@</c:formatCode>
                <c:ptCount val="121"/>
                <c:pt idx="0">
                  <c:v>36889</c:v>
                </c:pt>
                <c:pt idx="1">
                  <c:v>36922</c:v>
                </c:pt>
                <c:pt idx="2">
                  <c:v>36950</c:v>
                </c:pt>
                <c:pt idx="3">
                  <c:v>36980</c:v>
                </c:pt>
                <c:pt idx="4">
                  <c:v>37011</c:v>
                </c:pt>
                <c:pt idx="5">
                  <c:v>37042</c:v>
                </c:pt>
                <c:pt idx="6">
                  <c:v>37071</c:v>
                </c:pt>
                <c:pt idx="7">
                  <c:v>37103</c:v>
                </c:pt>
                <c:pt idx="8">
                  <c:v>37134</c:v>
                </c:pt>
                <c:pt idx="9">
                  <c:v>37161</c:v>
                </c:pt>
                <c:pt idx="10">
                  <c:v>37195</c:v>
                </c:pt>
                <c:pt idx="11">
                  <c:v>37225</c:v>
                </c:pt>
                <c:pt idx="12">
                  <c:v>37253</c:v>
                </c:pt>
                <c:pt idx="13">
                  <c:v>37287</c:v>
                </c:pt>
                <c:pt idx="14">
                  <c:v>37315</c:v>
                </c:pt>
                <c:pt idx="15">
                  <c:v>37344</c:v>
                </c:pt>
                <c:pt idx="16">
                  <c:v>37376</c:v>
                </c:pt>
                <c:pt idx="17">
                  <c:v>37407</c:v>
                </c:pt>
                <c:pt idx="18">
                  <c:v>37435</c:v>
                </c:pt>
                <c:pt idx="19">
                  <c:v>37468</c:v>
                </c:pt>
                <c:pt idx="20">
                  <c:v>37498</c:v>
                </c:pt>
                <c:pt idx="21">
                  <c:v>37529</c:v>
                </c:pt>
                <c:pt idx="22">
                  <c:v>37560</c:v>
                </c:pt>
                <c:pt idx="23">
                  <c:v>37589</c:v>
                </c:pt>
                <c:pt idx="24">
                  <c:v>37620</c:v>
                </c:pt>
                <c:pt idx="25">
                  <c:v>37652</c:v>
                </c:pt>
                <c:pt idx="26">
                  <c:v>37680</c:v>
                </c:pt>
                <c:pt idx="27">
                  <c:v>37711</c:v>
                </c:pt>
                <c:pt idx="28">
                  <c:v>37741</c:v>
                </c:pt>
                <c:pt idx="29">
                  <c:v>37771</c:v>
                </c:pt>
                <c:pt idx="30">
                  <c:v>37802</c:v>
                </c:pt>
                <c:pt idx="31">
                  <c:v>37833</c:v>
                </c:pt>
                <c:pt idx="32">
                  <c:v>37862</c:v>
                </c:pt>
                <c:pt idx="33">
                  <c:v>37894</c:v>
                </c:pt>
                <c:pt idx="34">
                  <c:v>37925</c:v>
                </c:pt>
                <c:pt idx="35">
                  <c:v>37953</c:v>
                </c:pt>
                <c:pt idx="36">
                  <c:v>37985</c:v>
                </c:pt>
                <c:pt idx="37">
                  <c:v>38016</c:v>
                </c:pt>
                <c:pt idx="38">
                  <c:v>38044</c:v>
                </c:pt>
                <c:pt idx="39">
                  <c:v>38077</c:v>
                </c:pt>
                <c:pt idx="40">
                  <c:v>38107</c:v>
                </c:pt>
                <c:pt idx="41">
                  <c:v>38138</c:v>
                </c:pt>
                <c:pt idx="42">
                  <c:v>38168</c:v>
                </c:pt>
                <c:pt idx="43">
                  <c:v>38198</c:v>
                </c:pt>
                <c:pt idx="44">
                  <c:v>38230</c:v>
                </c:pt>
                <c:pt idx="45">
                  <c:v>38260</c:v>
                </c:pt>
                <c:pt idx="46">
                  <c:v>38289</c:v>
                </c:pt>
                <c:pt idx="47">
                  <c:v>38321</c:v>
                </c:pt>
                <c:pt idx="48">
                  <c:v>38351</c:v>
                </c:pt>
                <c:pt idx="49">
                  <c:v>38383</c:v>
                </c:pt>
                <c:pt idx="50">
                  <c:v>38411</c:v>
                </c:pt>
                <c:pt idx="51">
                  <c:v>38442</c:v>
                </c:pt>
                <c:pt idx="52">
                  <c:v>38471</c:v>
                </c:pt>
                <c:pt idx="53">
                  <c:v>38503</c:v>
                </c:pt>
                <c:pt idx="54">
                  <c:v>38533</c:v>
                </c:pt>
                <c:pt idx="55">
                  <c:v>38562</c:v>
                </c:pt>
                <c:pt idx="56">
                  <c:v>38595</c:v>
                </c:pt>
                <c:pt idx="57">
                  <c:v>38625</c:v>
                </c:pt>
                <c:pt idx="58">
                  <c:v>38656</c:v>
                </c:pt>
                <c:pt idx="59">
                  <c:v>38686</c:v>
                </c:pt>
                <c:pt idx="60">
                  <c:v>38716</c:v>
                </c:pt>
                <c:pt idx="61">
                  <c:v>38748</c:v>
                </c:pt>
                <c:pt idx="62">
                  <c:v>38776</c:v>
                </c:pt>
                <c:pt idx="63">
                  <c:v>38807</c:v>
                </c:pt>
                <c:pt idx="64">
                  <c:v>38835</c:v>
                </c:pt>
                <c:pt idx="65">
                  <c:v>38868</c:v>
                </c:pt>
                <c:pt idx="66">
                  <c:v>38898</c:v>
                </c:pt>
                <c:pt idx="67">
                  <c:v>38929</c:v>
                </c:pt>
                <c:pt idx="68">
                  <c:v>38960</c:v>
                </c:pt>
                <c:pt idx="69">
                  <c:v>38989</c:v>
                </c:pt>
                <c:pt idx="70">
                  <c:v>39021</c:v>
                </c:pt>
                <c:pt idx="71">
                  <c:v>39051</c:v>
                </c:pt>
                <c:pt idx="72">
                  <c:v>39080</c:v>
                </c:pt>
                <c:pt idx="73">
                  <c:v>39113</c:v>
                </c:pt>
                <c:pt idx="74">
                  <c:v>39141</c:v>
                </c:pt>
                <c:pt idx="75">
                  <c:v>39171</c:v>
                </c:pt>
                <c:pt idx="76">
                  <c:v>39202</c:v>
                </c:pt>
                <c:pt idx="77">
                  <c:v>39233</c:v>
                </c:pt>
                <c:pt idx="78">
                  <c:v>39262</c:v>
                </c:pt>
                <c:pt idx="79">
                  <c:v>39294</c:v>
                </c:pt>
                <c:pt idx="80">
                  <c:v>39325</c:v>
                </c:pt>
                <c:pt idx="81">
                  <c:v>39352</c:v>
                </c:pt>
                <c:pt idx="82">
                  <c:v>39386</c:v>
                </c:pt>
                <c:pt idx="83">
                  <c:v>39416</c:v>
                </c:pt>
                <c:pt idx="84">
                  <c:v>39444</c:v>
                </c:pt>
                <c:pt idx="85">
                  <c:v>39478</c:v>
                </c:pt>
                <c:pt idx="86">
                  <c:v>39507</c:v>
                </c:pt>
                <c:pt idx="87">
                  <c:v>39538</c:v>
                </c:pt>
                <c:pt idx="88">
                  <c:v>39568</c:v>
                </c:pt>
                <c:pt idx="89">
                  <c:v>39598</c:v>
                </c:pt>
                <c:pt idx="90">
                  <c:v>39629</c:v>
                </c:pt>
                <c:pt idx="91">
                  <c:v>39660</c:v>
                </c:pt>
                <c:pt idx="92">
                  <c:v>39689</c:v>
                </c:pt>
                <c:pt idx="93">
                  <c:v>39721</c:v>
                </c:pt>
                <c:pt idx="94">
                  <c:v>39752</c:v>
                </c:pt>
                <c:pt idx="95">
                  <c:v>39780</c:v>
                </c:pt>
                <c:pt idx="96">
                  <c:v>39812</c:v>
                </c:pt>
                <c:pt idx="97">
                  <c:v>39843</c:v>
                </c:pt>
                <c:pt idx="98">
                  <c:v>39871</c:v>
                </c:pt>
                <c:pt idx="99">
                  <c:v>39903</c:v>
                </c:pt>
                <c:pt idx="100">
                  <c:v>39933</c:v>
                </c:pt>
                <c:pt idx="101">
                  <c:v>39962</c:v>
                </c:pt>
                <c:pt idx="102">
                  <c:v>39994</c:v>
                </c:pt>
                <c:pt idx="103">
                  <c:v>40025</c:v>
                </c:pt>
                <c:pt idx="104">
                  <c:v>40056</c:v>
                </c:pt>
                <c:pt idx="105">
                  <c:v>40086</c:v>
                </c:pt>
                <c:pt idx="106">
                  <c:v>40116</c:v>
                </c:pt>
                <c:pt idx="107">
                  <c:v>40147</c:v>
                </c:pt>
                <c:pt idx="108">
                  <c:v>40177</c:v>
                </c:pt>
                <c:pt idx="109">
                  <c:v>40207</c:v>
                </c:pt>
                <c:pt idx="110">
                  <c:v>40235</c:v>
                </c:pt>
                <c:pt idx="111">
                  <c:v>40268</c:v>
                </c:pt>
                <c:pt idx="112">
                  <c:v>40298</c:v>
                </c:pt>
                <c:pt idx="113">
                  <c:v>40329</c:v>
                </c:pt>
                <c:pt idx="114">
                  <c:v>40359</c:v>
                </c:pt>
                <c:pt idx="115">
                  <c:v>40389</c:v>
                </c:pt>
                <c:pt idx="116">
                  <c:v>40421</c:v>
                </c:pt>
                <c:pt idx="117">
                  <c:v>40451</c:v>
                </c:pt>
                <c:pt idx="118">
                  <c:v>40480</c:v>
                </c:pt>
                <c:pt idx="119">
                  <c:v>40512</c:v>
                </c:pt>
                <c:pt idx="120">
                  <c:v>40543</c:v>
                </c:pt>
              </c:numCache>
            </c:numRef>
          </c:cat>
          <c:val>
            <c:numRef>
              <c:f>'PRŮM.VÝNOS VS. RIZIKO'!$N$3:$N$123</c:f>
              <c:numCache>
                <c:formatCode>General</c:formatCode>
                <c:ptCount val="121"/>
                <c:pt idx="0">
                  <c:v>1.4665577464311703</c:v>
                </c:pt>
                <c:pt idx="1">
                  <c:v>1.469217226065463</c:v>
                </c:pt>
                <c:pt idx="2">
                  <c:v>1.5674235429202543</c:v>
                </c:pt>
                <c:pt idx="3">
                  <c:v>0.41518807449441769</c:v>
                </c:pt>
                <c:pt idx="4">
                  <c:v>1.2859609288695302</c:v>
                </c:pt>
                <c:pt idx="5">
                  <c:v>2.1301595867985044</c:v>
                </c:pt>
                <c:pt idx="6">
                  <c:v>2.5791922767488984</c:v>
                </c:pt>
                <c:pt idx="7">
                  <c:v>2.2232385405291932</c:v>
                </c:pt>
                <c:pt idx="8">
                  <c:v>1.906800179055453</c:v>
                </c:pt>
                <c:pt idx="9">
                  <c:v>2.3766032214368313</c:v>
                </c:pt>
                <c:pt idx="10">
                  <c:v>1.6973984090190204</c:v>
                </c:pt>
                <c:pt idx="11">
                  <c:v>2.1000582535851389</c:v>
                </c:pt>
                <c:pt idx="12">
                  <c:v>2.2765573410470141</c:v>
                </c:pt>
                <c:pt idx="13">
                  <c:v>2.4622664955993376</c:v>
                </c:pt>
                <c:pt idx="14">
                  <c:v>2.2439229533002556</c:v>
                </c:pt>
                <c:pt idx="15">
                  <c:v>2.6227320066507813</c:v>
                </c:pt>
                <c:pt idx="16">
                  <c:v>1.5684344452508177</c:v>
                </c:pt>
                <c:pt idx="17">
                  <c:v>1.3273126525506236</c:v>
                </c:pt>
                <c:pt idx="18">
                  <c:v>1.1054943741400332</c:v>
                </c:pt>
                <c:pt idx="19">
                  <c:v>0.6127094303912598</c:v>
                </c:pt>
                <c:pt idx="20">
                  <c:v>7.7147307854123312E-2</c:v>
                </c:pt>
                <c:pt idx="21">
                  <c:v>-0.41120744374116097</c:v>
                </c:pt>
                <c:pt idx="22">
                  <c:v>0.11327381074225744</c:v>
                </c:pt>
                <c:pt idx="23">
                  <c:v>1.7309807966723323</c:v>
                </c:pt>
                <c:pt idx="24">
                  <c:v>1.2295016970439221</c:v>
                </c:pt>
                <c:pt idx="25">
                  <c:v>2.0583106461047254</c:v>
                </c:pt>
                <c:pt idx="26">
                  <c:v>2.5468718173996021</c:v>
                </c:pt>
                <c:pt idx="27">
                  <c:v>3.464114274750596</c:v>
                </c:pt>
                <c:pt idx="28">
                  <c:v>3.1978675336356162</c:v>
                </c:pt>
                <c:pt idx="29">
                  <c:v>2.2499220329184197</c:v>
                </c:pt>
                <c:pt idx="30">
                  <c:v>2.6409488746434406</c:v>
                </c:pt>
                <c:pt idx="31">
                  <c:v>3.1653851941296627</c:v>
                </c:pt>
                <c:pt idx="32">
                  <c:v>3.6262171486697894</c:v>
                </c:pt>
                <c:pt idx="33">
                  <c:v>3.3444751129245422</c:v>
                </c:pt>
                <c:pt idx="34">
                  <c:v>3.3847704314945446</c:v>
                </c:pt>
                <c:pt idx="35">
                  <c:v>1.4965929705900383</c:v>
                </c:pt>
                <c:pt idx="36">
                  <c:v>1.9851526908150285</c:v>
                </c:pt>
                <c:pt idx="37">
                  <c:v>0.46612768092465134</c:v>
                </c:pt>
                <c:pt idx="38">
                  <c:v>0.95412884439459356</c:v>
                </c:pt>
                <c:pt idx="39">
                  <c:v>0.55878114733090012</c:v>
                </c:pt>
                <c:pt idx="40">
                  <c:v>0.67496013082493833</c:v>
                </c:pt>
                <c:pt idx="41">
                  <c:v>2.130334128845742</c:v>
                </c:pt>
                <c:pt idx="42">
                  <c:v>1.8149264547968096</c:v>
                </c:pt>
                <c:pt idx="43">
                  <c:v>1.3480200625862897</c:v>
                </c:pt>
                <c:pt idx="44">
                  <c:v>1.2917537598421254</c:v>
                </c:pt>
                <c:pt idx="45">
                  <c:v>2.6835438270669107</c:v>
                </c:pt>
                <c:pt idx="46">
                  <c:v>3.1681923100785654</c:v>
                </c:pt>
                <c:pt idx="47">
                  <c:v>4.4379308633448744</c:v>
                </c:pt>
                <c:pt idx="48">
                  <c:v>5.0765132914021738</c:v>
                </c:pt>
                <c:pt idx="49">
                  <c:v>5.868521409432895</c:v>
                </c:pt>
                <c:pt idx="50">
                  <c:v>7.5781702569948903</c:v>
                </c:pt>
                <c:pt idx="51">
                  <c:v>7.5290004283155616</c:v>
                </c:pt>
                <c:pt idx="52">
                  <c:v>8.107685028297869</c:v>
                </c:pt>
                <c:pt idx="53">
                  <c:v>6.6641165138850837</c:v>
                </c:pt>
                <c:pt idx="54">
                  <c:v>6.6797263037493479</c:v>
                </c:pt>
                <c:pt idx="55">
                  <c:v>7.5196083799728086</c:v>
                </c:pt>
                <c:pt idx="56">
                  <c:v>7.0257225518486495</c:v>
                </c:pt>
                <c:pt idx="57">
                  <c:v>5.6453017462657273</c:v>
                </c:pt>
                <c:pt idx="58">
                  <c:v>4.6621295068581814</c:v>
                </c:pt>
                <c:pt idx="59">
                  <c:v>2.5964387168013676</c:v>
                </c:pt>
                <c:pt idx="60">
                  <c:v>1.961415707716655</c:v>
                </c:pt>
                <c:pt idx="61">
                  <c:v>1.9029890582776527</c:v>
                </c:pt>
                <c:pt idx="62">
                  <c:v>-0.91514408334870312</c:v>
                </c:pt>
                <c:pt idx="63">
                  <c:v>-0.60718654062354249</c:v>
                </c:pt>
                <c:pt idx="64">
                  <c:v>-0.88570474432239088</c:v>
                </c:pt>
                <c:pt idx="65">
                  <c:v>-0.85071903831153894</c:v>
                </c:pt>
                <c:pt idx="66">
                  <c:v>-1.2091036963648143</c:v>
                </c:pt>
                <c:pt idx="67">
                  <c:v>-1.7410044735744219</c:v>
                </c:pt>
                <c:pt idx="68">
                  <c:v>-1.3071934026691674</c:v>
                </c:pt>
                <c:pt idx="69">
                  <c:v>-1.0256431942367101</c:v>
                </c:pt>
                <c:pt idx="70">
                  <c:v>-0.89400470852771807</c:v>
                </c:pt>
                <c:pt idx="71">
                  <c:v>5.7720814536247701E-2</c:v>
                </c:pt>
                <c:pt idx="72">
                  <c:v>4.6245031738911813E-2</c:v>
                </c:pt>
                <c:pt idx="73">
                  <c:v>-3.0357528254620902E-2</c:v>
                </c:pt>
                <c:pt idx="74">
                  <c:v>0.4409419190481989</c:v>
                </c:pt>
                <c:pt idx="75">
                  <c:v>2.0948812162161861E-2</c:v>
                </c:pt>
                <c:pt idx="76">
                  <c:v>-0.45820098382924151</c:v>
                </c:pt>
                <c:pt idx="77">
                  <c:v>8.4194008707346349E-2</c:v>
                </c:pt>
                <c:pt idx="78">
                  <c:v>0.69137315073651473</c:v>
                </c:pt>
                <c:pt idx="79">
                  <c:v>0.71900586326579441</c:v>
                </c:pt>
                <c:pt idx="80">
                  <c:v>0.49981000623560146</c:v>
                </c:pt>
                <c:pt idx="81">
                  <c:v>0.48344658301119708</c:v>
                </c:pt>
                <c:pt idx="82">
                  <c:v>0.8008297080292085</c:v>
                </c:pt>
                <c:pt idx="83">
                  <c:v>0.58563069332075257</c:v>
                </c:pt>
                <c:pt idx="84">
                  <c:v>0.58155475036199744</c:v>
                </c:pt>
                <c:pt idx="85">
                  <c:v>0.66052843917269544</c:v>
                </c:pt>
                <c:pt idx="86">
                  <c:v>0.56346395220500478</c:v>
                </c:pt>
                <c:pt idx="87">
                  <c:v>0.80274297485741408</c:v>
                </c:pt>
                <c:pt idx="88">
                  <c:v>1.0352624126285164</c:v>
                </c:pt>
                <c:pt idx="89">
                  <c:v>1.0752232897215608</c:v>
                </c:pt>
                <c:pt idx="90">
                  <c:v>0.54919979469319669</c:v>
                </c:pt>
                <c:pt idx="91">
                  <c:v>0.68691363252658311</c:v>
                </c:pt>
                <c:pt idx="92">
                  <c:v>0.28966371484967129</c:v>
                </c:pt>
                <c:pt idx="93">
                  <c:v>0.42555779285713413</c:v>
                </c:pt>
                <c:pt idx="94">
                  <c:v>-1.5947941166600439</c:v>
                </c:pt>
                <c:pt idx="95">
                  <c:v>-1.9681758437060919</c:v>
                </c:pt>
                <c:pt idx="96">
                  <c:v>-1.797585291551133</c:v>
                </c:pt>
                <c:pt idx="97">
                  <c:v>-2.0787784765797421</c:v>
                </c:pt>
                <c:pt idx="98">
                  <c:v>-2.4780071767730374</c:v>
                </c:pt>
                <c:pt idx="99">
                  <c:v>-2.6550026805580345</c:v>
                </c:pt>
                <c:pt idx="100">
                  <c:v>-2.3191114925795584</c:v>
                </c:pt>
                <c:pt idx="101">
                  <c:v>-2.1774712809636978</c:v>
                </c:pt>
                <c:pt idx="102">
                  <c:v>-2.2869135997475012</c:v>
                </c:pt>
                <c:pt idx="103">
                  <c:v>-3.6387270214570742</c:v>
                </c:pt>
                <c:pt idx="104">
                  <c:v>-3.0794843841211197</c:v>
                </c:pt>
                <c:pt idx="105">
                  <c:v>-3.3982911698942302</c:v>
                </c:pt>
                <c:pt idx="106">
                  <c:v>-2.4184301269237243</c:v>
                </c:pt>
                <c:pt idx="107">
                  <c:v>-1.8308695922458762</c:v>
                </c:pt>
                <c:pt idx="108">
                  <c:v>-2.4723946921142437</c:v>
                </c:pt>
                <c:pt idx="109">
                  <c:v>-3.0462987576902765</c:v>
                </c:pt>
                <c:pt idx="110">
                  <c:v>-2.9470383835519471</c:v>
                </c:pt>
                <c:pt idx="111">
                  <c:v>-2.6037860290305819</c:v>
                </c:pt>
                <c:pt idx="112">
                  <c:v>-2.912365042937386</c:v>
                </c:pt>
                <c:pt idx="113">
                  <c:v>-4.2140393192702623</c:v>
                </c:pt>
                <c:pt idx="114">
                  <c:v>-3.6931907792809788</c:v>
                </c:pt>
                <c:pt idx="115">
                  <c:v>-2.6840630592657853</c:v>
                </c:pt>
                <c:pt idx="116">
                  <c:v>-2.5407799887837927</c:v>
                </c:pt>
                <c:pt idx="117">
                  <c:v>-2.1668525029585317</c:v>
                </c:pt>
                <c:pt idx="118" formatCode="0.000000000">
                  <c:v>-1.9968654826255798</c:v>
                </c:pt>
                <c:pt idx="119" formatCode="0.000000000">
                  <c:v>-1.8500376495460695</c:v>
                </c:pt>
                <c:pt idx="120" formatCode="0.000000000">
                  <c:v>-1.2283847753210047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'PRŮM.VÝNOS VS. RIZIKO'!$O$2</c:f>
              <c:strCache>
                <c:ptCount val="1"/>
                <c:pt idx="0">
                  <c:v>12  MES-SMR ODCHYLKA</c:v>
                </c:pt>
              </c:strCache>
            </c:strRef>
          </c:tx>
          <c:marker>
            <c:symbol val="none"/>
          </c:marker>
          <c:cat>
            <c:numRef>
              <c:f>'PRŮM.VÝNOS VS. RIZIKO'!$M$3:$M$123</c:f>
              <c:numCache>
                <c:formatCode>d/m/yy;@</c:formatCode>
                <c:ptCount val="121"/>
                <c:pt idx="0">
                  <c:v>36889</c:v>
                </c:pt>
                <c:pt idx="1">
                  <c:v>36922</c:v>
                </c:pt>
                <c:pt idx="2">
                  <c:v>36950</c:v>
                </c:pt>
                <c:pt idx="3">
                  <c:v>36980</c:v>
                </c:pt>
                <c:pt idx="4">
                  <c:v>37011</c:v>
                </c:pt>
                <c:pt idx="5">
                  <c:v>37042</c:v>
                </c:pt>
                <c:pt idx="6">
                  <c:v>37071</c:v>
                </c:pt>
                <c:pt idx="7">
                  <c:v>37103</c:v>
                </c:pt>
                <c:pt idx="8">
                  <c:v>37134</c:v>
                </c:pt>
                <c:pt idx="9">
                  <c:v>37161</c:v>
                </c:pt>
                <c:pt idx="10">
                  <c:v>37195</c:v>
                </c:pt>
                <c:pt idx="11">
                  <c:v>37225</c:v>
                </c:pt>
                <c:pt idx="12">
                  <c:v>37253</c:v>
                </c:pt>
                <c:pt idx="13">
                  <c:v>37287</c:v>
                </c:pt>
                <c:pt idx="14">
                  <c:v>37315</c:v>
                </c:pt>
                <c:pt idx="15">
                  <c:v>37344</c:v>
                </c:pt>
                <c:pt idx="16">
                  <c:v>37376</c:v>
                </c:pt>
                <c:pt idx="17">
                  <c:v>37407</c:v>
                </c:pt>
                <c:pt idx="18">
                  <c:v>37435</c:v>
                </c:pt>
                <c:pt idx="19">
                  <c:v>37468</c:v>
                </c:pt>
                <c:pt idx="20">
                  <c:v>37498</c:v>
                </c:pt>
                <c:pt idx="21">
                  <c:v>37529</c:v>
                </c:pt>
                <c:pt idx="22">
                  <c:v>37560</c:v>
                </c:pt>
                <c:pt idx="23">
                  <c:v>37589</c:v>
                </c:pt>
                <c:pt idx="24">
                  <c:v>37620</c:v>
                </c:pt>
                <c:pt idx="25">
                  <c:v>37652</c:v>
                </c:pt>
                <c:pt idx="26">
                  <c:v>37680</c:v>
                </c:pt>
                <c:pt idx="27">
                  <c:v>37711</c:v>
                </c:pt>
                <c:pt idx="28">
                  <c:v>37741</c:v>
                </c:pt>
                <c:pt idx="29">
                  <c:v>37771</c:v>
                </c:pt>
                <c:pt idx="30">
                  <c:v>37802</c:v>
                </c:pt>
                <c:pt idx="31">
                  <c:v>37833</c:v>
                </c:pt>
                <c:pt idx="32">
                  <c:v>37862</c:v>
                </c:pt>
                <c:pt idx="33">
                  <c:v>37894</c:v>
                </c:pt>
                <c:pt idx="34">
                  <c:v>37925</c:v>
                </c:pt>
                <c:pt idx="35">
                  <c:v>37953</c:v>
                </c:pt>
                <c:pt idx="36">
                  <c:v>37985</c:v>
                </c:pt>
                <c:pt idx="37">
                  <c:v>38016</c:v>
                </c:pt>
                <c:pt idx="38">
                  <c:v>38044</c:v>
                </c:pt>
                <c:pt idx="39">
                  <c:v>38077</c:v>
                </c:pt>
                <c:pt idx="40">
                  <c:v>38107</c:v>
                </c:pt>
                <c:pt idx="41">
                  <c:v>38138</c:v>
                </c:pt>
                <c:pt idx="42">
                  <c:v>38168</c:v>
                </c:pt>
                <c:pt idx="43">
                  <c:v>38198</c:v>
                </c:pt>
                <c:pt idx="44">
                  <c:v>38230</c:v>
                </c:pt>
                <c:pt idx="45">
                  <c:v>38260</c:v>
                </c:pt>
                <c:pt idx="46">
                  <c:v>38289</c:v>
                </c:pt>
                <c:pt idx="47">
                  <c:v>38321</c:v>
                </c:pt>
                <c:pt idx="48">
                  <c:v>38351</c:v>
                </c:pt>
                <c:pt idx="49">
                  <c:v>38383</c:v>
                </c:pt>
                <c:pt idx="50">
                  <c:v>38411</c:v>
                </c:pt>
                <c:pt idx="51">
                  <c:v>38442</c:v>
                </c:pt>
                <c:pt idx="52">
                  <c:v>38471</c:v>
                </c:pt>
                <c:pt idx="53">
                  <c:v>38503</c:v>
                </c:pt>
                <c:pt idx="54">
                  <c:v>38533</c:v>
                </c:pt>
                <c:pt idx="55">
                  <c:v>38562</c:v>
                </c:pt>
                <c:pt idx="56">
                  <c:v>38595</c:v>
                </c:pt>
                <c:pt idx="57">
                  <c:v>38625</c:v>
                </c:pt>
                <c:pt idx="58">
                  <c:v>38656</c:v>
                </c:pt>
                <c:pt idx="59">
                  <c:v>38686</c:v>
                </c:pt>
                <c:pt idx="60">
                  <c:v>38716</c:v>
                </c:pt>
                <c:pt idx="61">
                  <c:v>38748</c:v>
                </c:pt>
                <c:pt idx="62">
                  <c:v>38776</c:v>
                </c:pt>
                <c:pt idx="63">
                  <c:v>38807</c:v>
                </c:pt>
                <c:pt idx="64">
                  <c:v>38835</c:v>
                </c:pt>
                <c:pt idx="65">
                  <c:v>38868</c:v>
                </c:pt>
                <c:pt idx="66">
                  <c:v>38898</c:v>
                </c:pt>
                <c:pt idx="67">
                  <c:v>38929</c:v>
                </c:pt>
                <c:pt idx="68">
                  <c:v>38960</c:v>
                </c:pt>
                <c:pt idx="69">
                  <c:v>38989</c:v>
                </c:pt>
                <c:pt idx="70">
                  <c:v>39021</c:v>
                </c:pt>
                <c:pt idx="71">
                  <c:v>39051</c:v>
                </c:pt>
                <c:pt idx="72">
                  <c:v>39080</c:v>
                </c:pt>
                <c:pt idx="73">
                  <c:v>39113</c:v>
                </c:pt>
                <c:pt idx="74">
                  <c:v>39141</c:v>
                </c:pt>
                <c:pt idx="75">
                  <c:v>39171</c:v>
                </c:pt>
                <c:pt idx="76">
                  <c:v>39202</c:v>
                </c:pt>
                <c:pt idx="77">
                  <c:v>39233</c:v>
                </c:pt>
                <c:pt idx="78">
                  <c:v>39262</c:v>
                </c:pt>
                <c:pt idx="79">
                  <c:v>39294</c:v>
                </c:pt>
                <c:pt idx="80">
                  <c:v>39325</c:v>
                </c:pt>
                <c:pt idx="81">
                  <c:v>39352</c:v>
                </c:pt>
                <c:pt idx="82">
                  <c:v>39386</c:v>
                </c:pt>
                <c:pt idx="83">
                  <c:v>39416</c:v>
                </c:pt>
                <c:pt idx="84">
                  <c:v>39444</c:v>
                </c:pt>
                <c:pt idx="85">
                  <c:v>39478</c:v>
                </c:pt>
                <c:pt idx="86">
                  <c:v>39507</c:v>
                </c:pt>
                <c:pt idx="87">
                  <c:v>39538</c:v>
                </c:pt>
                <c:pt idx="88">
                  <c:v>39568</c:v>
                </c:pt>
                <c:pt idx="89">
                  <c:v>39598</c:v>
                </c:pt>
                <c:pt idx="90">
                  <c:v>39629</c:v>
                </c:pt>
                <c:pt idx="91">
                  <c:v>39660</c:v>
                </c:pt>
                <c:pt idx="92">
                  <c:v>39689</c:v>
                </c:pt>
                <c:pt idx="93">
                  <c:v>39721</c:v>
                </c:pt>
                <c:pt idx="94">
                  <c:v>39752</c:v>
                </c:pt>
                <c:pt idx="95">
                  <c:v>39780</c:v>
                </c:pt>
                <c:pt idx="96">
                  <c:v>39812</c:v>
                </c:pt>
                <c:pt idx="97">
                  <c:v>39843</c:v>
                </c:pt>
                <c:pt idx="98">
                  <c:v>39871</c:v>
                </c:pt>
                <c:pt idx="99">
                  <c:v>39903</c:v>
                </c:pt>
                <c:pt idx="100">
                  <c:v>39933</c:v>
                </c:pt>
                <c:pt idx="101">
                  <c:v>39962</c:v>
                </c:pt>
                <c:pt idx="102">
                  <c:v>39994</c:v>
                </c:pt>
                <c:pt idx="103">
                  <c:v>40025</c:v>
                </c:pt>
                <c:pt idx="104">
                  <c:v>40056</c:v>
                </c:pt>
                <c:pt idx="105">
                  <c:v>40086</c:v>
                </c:pt>
                <c:pt idx="106">
                  <c:v>40116</c:v>
                </c:pt>
                <c:pt idx="107">
                  <c:v>40147</c:v>
                </c:pt>
                <c:pt idx="108">
                  <c:v>40177</c:v>
                </c:pt>
                <c:pt idx="109">
                  <c:v>40207</c:v>
                </c:pt>
                <c:pt idx="110">
                  <c:v>40235</c:v>
                </c:pt>
                <c:pt idx="111">
                  <c:v>40268</c:v>
                </c:pt>
                <c:pt idx="112">
                  <c:v>40298</c:v>
                </c:pt>
                <c:pt idx="113">
                  <c:v>40329</c:v>
                </c:pt>
                <c:pt idx="114">
                  <c:v>40359</c:v>
                </c:pt>
                <c:pt idx="115">
                  <c:v>40389</c:v>
                </c:pt>
                <c:pt idx="116">
                  <c:v>40421</c:v>
                </c:pt>
                <c:pt idx="117">
                  <c:v>40451</c:v>
                </c:pt>
                <c:pt idx="118">
                  <c:v>40480</c:v>
                </c:pt>
                <c:pt idx="119">
                  <c:v>40512</c:v>
                </c:pt>
                <c:pt idx="120">
                  <c:v>40543</c:v>
                </c:pt>
              </c:numCache>
            </c:numRef>
          </c:cat>
          <c:val>
            <c:numRef>
              <c:f>'PRŮM.VÝNOS VS. RIZIKO'!$O$3:$O$123</c:f>
              <c:numCache>
                <c:formatCode>General</c:formatCode>
                <c:ptCount val="121"/>
                <c:pt idx="0">
                  <c:v>4.5272704163094986</c:v>
                </c:pt>
                <c:pt idx="1">
                  <c:v>4.4626540458732027</c:v>
                </c:pt>
                <c:pt idx="2">
                  <c:v>4.3802421060592671</c:v>
                </c:pt>
                <c:pt idx="3">
                  <c:v>5.0925611160053617</c:v>
                </c:pt>
                <c:pt idx="4">
                  <c:v>5.6437479676815565</c:v>
                </c:pt>
                <c:pt idx="5">
                  <c:v>5.8668134301619155</c:v>
                </c:pt>
                <c:pt idx="6">
                  <c:v>5.7216839341161263</c:v>
                </c:pt>
                <c:pt idx="7">
                  <c:v>5.5264377055910829</c:v>
                </c:pt>
                <c:pt idx="8">
                  <c:v>5.4613550081497433</c:v>
                </c:pt>
                <c:pt idx="9">
                  <c:v>5.0466794200284033</c:v>
                </c:pt>
                <c:pt idx="10">
                  <c:v>5.1834312549300456</c:v>
                </c:pt>
                <c:pt idx="11">
                  <c:v>5.0813399363359943</c:v>
                </c:pt>
                <c:pt idx="12">
                  <c:v>4.9805087103872285</c:v>
                </c:pt>
                <c:pt idx="13">
                  <c:v>4.9321282895250214</c:v>
                </c:pt>
                <c:pt idx="14">
                  <c:v>4.9971446938059065</c:v>
                </c:pt>
                <c:pt idx="15">
                  <c:v>5.2293753949623492</c:v>
                </c:pt>
                <c:pt idx="16">
                  <c:v>4.4398395259284493</c:v>
                </c:pt>
                <c:pt idx="17">
                  <c:v>3.7982168370383236</c:v>
                </c:pt>
                <c:pt idx="18">
                  <c:v>3.4671525195487227</c:v>
                </c:pt>
                <c:pt idx="19">
                  <c:v>3.5619850709586198</c:v>
                </c:pt>
                <c:pt idx="20">
                  <c:v>3.463464198934282</c:v>
                </c:pt>
                <c:pt idx="21">
                  <c:v>2.9226050684855305</c:v>
                </c:pt>
                <c:pt idx="22">
                  <c:v>2.5923174614569211</c:v>
                </c:pt>
                <c:pt idx="23">
                  <c:v>6.4402042655713272</c:v>
                </c:pt>
                <c:pt idx="24">
                  <c:v>6.6851812047086527</c:v>
                </c:pt>
                <c:pt idx="25">
                  <c:v>7.0722973091684533</c:v>
                </c:pt>
                <c:pt idx="26">
                  <c:v>7.05207243179182</c:v>
                </c:pt>
                <c:pt idx="27">
                  <c:v>6.980520237901561</c:v>
                </c:pt>
                <c:pt idx="28">
                  <c:v>7.0622617349720791</c:v>
                </c:pt>
                <c:pt idx="29">
                  <c:v>7.4287453759284912</c:v>
                </c:pt>
                <c:pt idx="30">
                  <c:v>7.425034623873767</c:v>
                </c:pt>
                <c:pt idx="31">
                  <c:v>7.3918695567580528</c:v>
                </c:pt>
                <c:pt idx="32">
                  <c:v>7.2972065707369085</c:v>
                </c:pt>
                <c:pt idx="33">
                  <c:v>7.4658411043822674</c:v>
                </c:pt>
                <c:pt idx="34">
                  <c:v>7.4287240762922417</c:v>
                </c:pt>
                <c:pt idx="35">
                  <c:v>7.4913554149337918</c:v>
                </c:pt>
                <c:pt idx="36">
                  <c:v>5.0190911882059099</c:v>
                </c:pt>
                <c:pt idx="37">
                  <c:v>5.4013131258505025</c:v>
                </c:pt>
                <c:pt idx="38">
                  <c:v>5.2454809804908979</c:v>
                </c:pt>
                <c:pt idx="39">
                  <c:v>5.2334076292844962</c:v>
                </c:pt>
                <c:pt idx="40">
                  <c:v>5.0915879691271835</c:v>
                </c:pt>
                <c:pt idx="41">
                  <c:v>5.5206361513310478</c:v>
                </c:pt>
                <c:pt idx="42">
                  <c:v>4.9896855019281654</c:v>
                </c:pt>
                <c:pt idx="43">
                  <c:v>5.0226310947753428</c:v>
                </c:pt>
                <c:pt idx="44">
                  <c:v>5.0891105192644845</c:v>
                </c:pt>
                <c:pt idx="45">
                  <c:v>5.9273798943719278</c:v>
                </c:pt>
                <c:pt idx="46">
                  <c:v>6.0687446943300056</c:v>
                </c:pt>
                <c:pt idx="47">
                  <c:v>6.8263430874844486</c:v>
                </c:pt>
                <c:pt idx="48">
                  <c:v>6.7928607499522924</c:v>
                </c:pt>
                <c:pt idx="49">
                  <c:v>6.7747627664464209</c:v>
                </c:pt>
                <c:pt idx="50">
                  <c:v>8.3564170568632612</c:v>
                </c:pt>
                <c:pt idx="51">
                  <c:v>8.5078867398332907</c:v>
                </c:pt>
                <c:pt idx="52">
                  <c:v>8.4635459899609078</c:v>
                </c:pt>
                <c:pt idx="53">
                  <c:v>8.7894914440035148</c:v>
                </c:pt>
                <c:pt idx="54">
                  <c:v>8.8696721511749637</c:v>
                </c:pt>
                <c:pt idx="55">
                  <c:v>8.7319833469453183</c:v>
                </c:pt>
                <c:pt idx="56">
                  <c:v>8.6594226482349388</c:v>
                </c:pt>
                <c:pt idx="57">
                  <c:v>9.0429398000071401</c:v>
                </c:pt>
                <c:pt idx="58">
                  <c:v>8.995362553329139</c:v>
                </c:pt>
                <c:pt idx="59">
                  <c:v>9.6778263332784782</c:v>
                </c:pt>
                <c:pt idx="60">
                  <c:v>9.1125386265300534</c:v>
                </c:pt>
                <c:pt idx="61">
                  <c:v>8.9576345167680085</c:v>
                </c:pt>
                <c:pt idx="62">
                  <c:v>9.12873029562836</c:v>
                </c:pt>
                <c:pt idx="63">
                  <c:v>4.7017244365403688</c:v>
                </c:pt>
                <c:pt idx="64">
                  <c:v>4.6695276296110686</c:v>
                </c:pt>
                <c:pt idx="65">
                  <c:v>4.7675328209718124</c:v>
                </c:pt>
                <c:pt idx="66">
                  <c:v>4.5605989092134562</c:v>
                </c:pt>
                <c:pt idx="67">
                  <c:v>4.6220844549733728</c:v>
                </c:pt>
                <c:pt idx="68">
                  <c:v>4.0975732138204268</c:v>
                </c:pt>
                <c:pt idx="69">
                  <c:v>4.1194826612696129</c:v>
                </c:pt>
                <c:pt idx="70">
                  <c:v>4.0985260790636646</c:v>
                </c:pt>
                <c:pt idx="71">
                  <c:v>4.1472977169001934</c:v>
                </c:pt>
                <c:pt idx="72">
                  <c:v>3.2070116398658501</c:v>
                </c:pt>
                <c:pt idx="73">
                  <c:v>3.2035247251357117</c:v>
                </c:pt>
                <c:pt idx="74">
                  <c:v>3.2106731329807814</c:v>
                </c:pt>
                <c:pt idx="75">
                  <c:v>2.8998305899647154</c:v>
                </c:pt>
                <c:pt idx="76">
                  <c:v>3.0023417189249915</c:v>
                </c:pt>
                <c:pt idx="77">
                  <c:v>3.0063679685773312</c:v>
                </c:pt>
                <c:pt idx="78">
                  <c:v>2.6572347059883552</c:v>
                </c:pt>
                <c:pt idx="79">
                  <c:v>2.4510567406517487</c:v>
                </c:pt>
                <c:pt idx="80">
                  <c:v>2.447983723567825</c:v>
                </c:pt>
                <c:pt idx="81">
                  <c:v>2.1687529796775249</c:v>
                </c:pt>
                <c:pt idx="82">
                  <c:v>2.3395532761084041</c:v>
                </c:pt>
                <c:pt idx="83">
                  <c:v>2.3774258571647486</c:v>
                </c:pt>
                <c:pt idx="84">
                  <c:v>2.3622692174538855</c:v>
                </c:pt>
                <c:pt idx="85">
                  <c:v>2.3622866210667732</c:v>
                </c:pt>
                <c:pt idx="86">
                  <c:v>2.3562017861133704</c:v>
                </c:pt>
                <c:pt idx="87">
                  <c:v>2.4441212744326251</c:v>
                </c:pt>
                <c:pt idx="88">
                  <c:v>2.65370422442503</c:v>
                </c:pt>
                <c:pt idx="89">
                  <c:v>1.9016859690506598</c:v>
                </c:pt>
                <c:pt idx="90">
                  <c:v>2.1268669960243876</c:v>
                </c:pt>
                <c:pt idx="91">
                  <c:v>2.1813244448542082</c:v>
                </c:pt>
                <c:pt idx="92">
                  <c:v>2.3014932406446276</c:v>
                </c:pt>
                <c:pt idx="93">
                  <c:v>2.2909726367756309</c:v>
                </c:pt>
                <c:pt idx="94">
                  <c:v>6.0202505582998942</c:v>
                </c:pt>
                <c:pt idx="95">
                  <c:v>5.938160998677529</c:v>
                </c:pt>
                <c:pt idx="96">
                  <c:v>6.058995939947379</c:v>
                </c:pt>
                <c:pt idx="97">
                  <c:v>6.0318393843000369</c:v>
                </c:pt>
                <c:pt idx="98">
                  <c:v>6.0442843976013325</c:v>
                </c:pt>
                <c:pt idx="99">
                  <c:v>6.0821023903586884</c:v>
                </c:pt>
                <c:pt idx="100">
                  <c:v>5.9663549536039007</c:v>
                </c:pt>
                <c:pt idx="101">
                  <c:v>6.0920602654255944</c:v>
                </c:pt>
                <c:pt idx="102">
                  <c:v>6.0623549184946626</c:v>
                </c:pt>
                <c:pt idx="103">
                  <c:v>6.5943377140831334</c:v>
                </c:pt>
                <c:pt idx="104">
                  <c:v>6.5848510509304488</c:v>
                </c:pt>
                <c:pt idx="105">
                  <c:v>6.5914531933863376</c:v>
                </c:pt>
                <c:pt idx="106">
                  <c:v>6.5898898140605473</c:v>
                </c:pt>
                <c:pt idx="107">
                  <c:v>4.6292273027386717</c:v>
                </c:pt>
                <c:pt idx="108">
                  <c:v>4.606691304376465</c:v>
                </c:pt>
                <c:pt idx="109">
                  <c:v>4.8091748128484406</c:v>
                </c:pt>
                <c:pt idx="110">
                  <c:v>4.8136984950131163</c:v>
                </c:pt>
                <c:pt idx="111">
                  <c:v>5.2316562854209945</c:v>
                </c:pt>
                <c:pt idx="112">
                  <c:v>5.1478004291667236</c:v>
                </c:pt>
                <c:pt idx="113">
                  <c:v>5.7491754793074135</c:v>
                </c:pt>
                <c:pt idx="114">
                  <c:v>5.7458164581088047</c:v>
                </c:pt>
                <c:pt idx="115">
                  <c:v>5.8327896509981105</c:v>
                </c:pt>
                <c:pt idx="116">
                  <c:v>5.7382768341627939</c:v>
                </c:pt>
                <c:pt idx="117">
                  <c:v>5.6297608928430094</c:v>
                </c:pt>
                <c:pt idx="118" formatCode="0.000000000">
                  <c:v>5.755702936565422</c:v>
                </c:pt>
                <c:pt idx="119" formatCode="0.000000000">
                  <c:v>5.6526369467617528</c:v>
                </c:pt>
                <c:pt idx="120" formatCode="0.000000000">
                  <c:v>5.6929431462154501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82720"/>
        <c:axId val="124267328"/>
      </c:lineChart>
      <c:dateAx>
        <c:axId val="124382720"/>
        <c:scaling>
          <c:orientation val="minMax"/>
        </c:scaling>
        <c:delete val="0"/>
        <c:axPos val="b"/>
        <c:numFmt formatCode="d/m/yy;@" sourceLinked="1"/>
        <c:majorTickMark val="out"/>
        <c:minorTickMark val="none"/>
        <c:tickLblPos val="low"/>
        <c:txPr>
          <a:bodyPr/>
          <a:lstStyle/>
          <a:p>
            <a:pPr>
              <a:defRPr sz="800" baseline="0"/>
            </a:pPr>
            <a:endParaRPr lang="cs-CZ"/>
          </a:p>
        </c:txPr>
        <c:crossAx val="124267328"/>
        <c:crosses val="autoZero"/>
        <c:auto val="1"/>
        <c:lblOffset val="100"/>
        <c:baseTimeUnit val="days"/>
      </c:dateAx>
      <c:valAx>
        <c:axId val="124267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38272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 baseline="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 baseline="0"/>
              <a:t>Index LJSEX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'PRŮM.VÝNOS VS. RIZIKO'!$R$2</c:f>
              <c:strCache>
                <c:ptCount val="1"/>
                <c:pt idx="0">
                  <c:v>12 MES-STR HODNOTA</c:v>
                </c:pt>
              </c:strCache>
            </c:strRef>
          </c:tx>
          <c:marker>
            <c:symbol val="none"/>
          </c:marker>
          <c:cat>
            <c:numRef>
              <c:f>'PRŮM.VÝNOS VS. RIZIKO'!$Q$3:$Q$121</c:f>
              <c:numCache>
                <c:formatCode>d/m/yy;@</c:formatCode>
                <c:ptCount val="119"/>
                <c:pt idx="0">
                  <c:v>36889</c:v>
                </c:pt>
                <c:pt idx="1">
                  <c:v>36922</c:v>
                </c:pt>
                <c:pt idx="2">
                  <c:v>36950</c:v>
                </c:pt>
                <c:pt idx="3">
                  <c:v>36980</c:v>
                </c:pt>
                <c:pt idx="4">
                  <c:v>37011</c:v>
                </c:pt>
                <c:pt idx="5">
                  <c:v>37042</c:v>
                </c:pt>
                <c:pt idx="6">
                  <c:v>37071</c:v>
                </c:pt>
                <c:pt idx="7">
                  <c:v>37103</c:v>
                </c:pt>
                <c:pt idx="8">
                  <c:v>37134</c:v>
                </c:pt>
                <c:pt idx="9">
                  <c:v>37161</c:v>
                </c:pt>
                <c:pt idx="10">
                  <c:v>37195</c:v>
                </c:pt>
                <c:pt idx="11">
                  <c:v>37225</c:v>
                </c:pt>
                <c:pt idx="12">
                  <c:v>37253</c:v>
                </c:pt>
                <c:pt idx="13">
                  <c:v>37287</c:v>
                </c:pt>
                <c:pt idx="14">
                  <c:v>37315</c:v>
                </c:pt>
                <c:pt idx="15">
                  <c:v>37344</c:v>
                </c:pt>
                <c:pt idx="16">
                  <c:v>37376</c:v>
                </c:pt>
                <c:pt idx="17">
                  <c:v>37407</c:v>
                </c:pt>
                <c:pt idx="18">
                  <c:v>37435</c:v>
                </c:pt>
                <c:pt idx="19">
                  <c:v>37468</c:v>
                </c:pt>
                <c:pt idx="20">
                  <c:v>37498</c:v>
                </c:pt>
                <c:pt idx="21">
                  <c:v>37529</c:v>
                </c:pt>
                <c:pt idx="22">
                  <c:v>37560</c:v>
                </c:pt>
                <c:pt idx="23">
                  <c:v>37589</c:v>
                </c:pt>
                <c:pt idx="24">
                  <c:v>37620</c:v>
                </c:pt>
                <c:pt idx="25">
                  <c:v>37652</c:v>
                </c:pt>
                <c:pt idx="26">
                  <c:v>37680</c:v>
                </c:pt>
                <c:pt idx="27">
                  <c:v>37711</c:v>
                </c:pt>
                <c:pt idx="28">
                  <c:v>37741</c:v>
                </c:pt>
                <c:pt idx="29">
                  <c:v>37771</c:v>
                </c:pt>
                <c:pt idx="30">
                  <c:v>37802</c:v>
                </c:pt>
                <c:pt idx="31">
                  <c:v>37833</c:v>
                </c:pt>
                <c:pt idx="32">
                  <c:v>37862</c:v>
                </c:pt>
                <c:pt idx="33">
                  <c:v>37894</c:v>
                </c:pt>
                <c:pt idx="34">
                  <c:v>37925</c:v>
                </c:pt>
                <c:pt idx="35">
                  <c:v>37953</c:v>
                </c:pt>
                <c:pt idx="36">
                  <c:v>37985</c:v>
                </c:pt>
                <c:pt idx="37">
                  <c:v>38016</c:v>
                </c:pt>
                <c:pt idx="38">
                  <c:v>38044</c:v>
                </c:pt>
                <c:pt idx="39">
                  <c:v>38077</c:v>
                </c:pt>
                <c:pt idx="40">
                  <c:v>38107</c:v>
                </c:pt>
                <c:pt idx="41">
                  <c:v>38138</c:v>
                </c:pt>
                <c:pt idx="42">
                  <c:v>38168</c:v>
                </c:pt>
                <c:pt idx="43">
                  <c:v>38198</c:v>
                </c:pt>
                <c:pt idx="44">
                  <c:v>38230</c:v>
                </c:pt>
                <c:pt idx="45">
                  <c:v>38260</c:v>
                </c:pt>
                <c:pt idx="46">
                  <c:v>38289</c:v>
                </c:pt>
                <c:pt idx="47">
                  <c:v>38321</c:v>
                </c:pt>
                <c:pt idx="48">
                  <c:v>38351</c:v>
                </c:pt>
                <c:pt idx="49">
                  <c:v>38383</c:v>
                </c:pt>
                <c:pt idx="50">
                  <c:v>38411</c:v>
                </c:pt>
                <c:pt idx="51">
                  <c:v>38442</c:v>
                </c:pt>
                <c:pt idx="52">
                  <c:v>38471</c:v>
                </c:pt>
                <c:pt idx="53">
                  <c:v>38503</c:v>
                </c:pt>
                <c:pt idx="54">
                  <c:v>38533</c:v>
                </c:pt>
                <c:pt idx="55">
                  <c:v>38562</c:v>
                </c:pt>
                <c:pt idx="56">
                  <c:v>38595</c:v>
                </c:pt>
                <c:pt idx="57">
                  <c:v>38625</c:v>
                </c:pt>
                <c:pt idx="58">
                  <c:v>38656</c:v>
                </c:pt>
                <c:pt idx="59">
                  <c:v>38686</c:v>
                </c:pt>
                <c:pt idx="60">
                  <c:v>38716</c:v>
                </c:pt>
                <c:pt idx="61">
                  <c:v>38748</c:v>
                </c:pt>
                <c:pt idx="62">
                  <c:v>38776</c:v>
                </c:pt>
                <c:pt idx="63">
                  <c:v>38807</c:v>
                </c:pt>
                <c:pt idx="64">
                  <c:v>38835</c:v>
                </c:pt>
                <c:pt idx="65">
                  <c:v>38868</c:v>
                </c:pt>
                <c:pt idx="66">
                  <c:v>38898</c:v>
                </c:pt>
                <c:pt idx="67">
                  <c:v>38929</c:v>
                </c:pt>
                <c:pt idx="68">
                  <c:v>38960</c:v>
                </c:pt>
                <c:pt idx="69">
                  <c:v>38989</c:v>
                </c:pt>
                <c:pt idx="70">
                  <c:v>39021</c:v>
                </c:pt>
                <c:pt idx="71">
                  <c:v>39051</c:v>
                </c:pt>
                <c:pt idx="72">
                  <c:v>39080</c:v>
                </c:pt>
                <c:pt idx="73">
                  <c:v>39113</c:v>
                </c:pt>
                <c:pt idx="74">
                  <c:v>39141</c:v>
                </c:pt>
                <c:pt idx="75">
                  <c:v>39171</c:v>
                </c:pt>
                <c:pt idx="76">
                  <c:v>39202</c:v>
                </c:pt>
                <c:pt idx="77">
                  <c:v>39233</c:v>
                </c:pt>
                <c:pt idx="78">
                  <c:v>39262</c:v>
                </c:pt>
                <c:pt idx="79">
                  <c:v>39294</c:v>
                </c:pt>
                <c:pt idx="80">
                  <c:v>39325</c:v>
                </c:pt>
                <c:pt idx="81">
                  <c:v>39352</c:v>
                </c:pt>
                <c:pt idx="82">
                  <c:v>39386</c:v>
                </c:pt>
                <c:pt idx="83">
                  <c:v>39416</c:v>
                </c:pt>
                <c:pt idx="84">
                  <c:v>39444</c:v>
                </c:pt>
                <c:pt idx="85">
                  <c:v>39478</c:v>
                </c:pt>
                <c:pt idx="86">
                  <c:v>39507</c:v>
                </c:pt>
                <c:pt idx="87">
                  <c:v>39538</c:v>
                </c:pt>
                <c:pt idx="88">
                  <c:v>39568</c:v>
                </c:pt>
                <c:pt idx="89">
                  <c:v>39598</c:v>
                </c:pt>
                <c:pt idx="90">
                  <c:v>39629</c:v>
                </c:pt>
                <c:pt idx="91">
                  <c:v>39660</c:v>
                </c:pt>
                <c:pt idx="92">
                  <c:v>39689</c:v>
                </c:pt>
                <c:pt idx="93">
                  <c:v>39721</c:v>
                </c:pt>
                <c:pt idx="94">
                  <c:v>39752</c:v>
                </c:pt>
                <c:pt idx="95">
                  <c:v>39780</c:v>
                </c:pt>
                <c:pt idx="96">
                  <c:v>39812</c:v>
                </c:pt>
                <c:pt idx="97">
                  <c:v>39843</c:v>
                </c:pt>
                <c:pt idx="98">
                  <c:v>39871</c:v>
                </c:pt>
                <c:pt idx="99">
                  <c:v>39903</c:v>
                </c:pt>
                <c:pt idx="100">
                  <c:v>39933</c:v>
                </c:pt>
                <c:pt idx="101">
                  <c:v>39962</c:v>
                </c:pt>
                <c:pt idx="102">
                  <c:v>39994</c:v>
                </c:pt>
                <c:pt idx="103">
                  <c:v>40025</c:v>
                </c:pt>
                <c:pt idx="104">
                  <c:v>40056</c:v>
                </c:pt>
                <c:pt idx="105">
                  <c:v>40086</c:v>
                </c:pt>
                <c:pt idx="106">
                  <c:v>40116</c:v>
                </c:pt>
                <c:pt idx="107">
                  <c:v>40147</c:v>
                </c:pt>
                <c:pt idx="108">
                  <c:v>40177</c:v>
                </c:pt>
                <c:pt idx="109">
                  <c:v>40207</c:v>
                </c:pt>
                <c:pt idx="110">
                  <c:v>40235</c:v>
                </c:pt>
                <c:pt idx="111">
                  <c:v>40268</c:v>
                </c:pt>
                <c:pt idx="112">
                  <c:v>40298</c:v>
                </c:pt>
                <c:pt idx="113">
                  <c:v>40329</c:v>
                </c:pt>
                <c:pt idx="114">
                  <c:v>40359</c:v>
                </c:pt>
                <c:pt idx="115">
                  <c:v>40389</c:v>
                </c:pt>
                <c:pt idx="116">
                  <c:v>40421</c:v>
                </c:pt>
                <c:pt idx="117">
                  <c:v>40451</c:v>
                </c:pt>
                <c:pt idx="118">
                  <c:v>40466</c:v>
                </c:pt>
              </c:numCache>
            </c:numRef>
          </c:cat>
          <c:val>
            <c:numRef>
              <c:f>'PRŮM.VÝNOS VS. RIZIKO'!$R$3:$R$121</c:f>
              <c:numCache>
                <c:formatCode>General</c:formatCode>
                <c:ptCount val="119"/>
                <c:pt idx="0">
                  <c:v>7.7472198596254911E-3</c:v>
                </c:pt>
                <c:pt idx="1">
                  <c:v>-0.1154854806164396</c:v>
                </c:pt>
                <c:pt idx="2">
                  <c:v>0.17075516660578494</c:v>
                </c:pt>
                <c:pt idx="3">
                  <c:v>-2.8918784775881314E-3</c:v>
                </c:pt>
                <c:pt idx="4">
                  <c:v>-6.9723581358394071E-2</c:v>
                </c:pt>
                <c:pt idx="5">
                  <c:v>0.65441761743890348</c:v>
                </c:pt>
                <c:pt idx="6">
                  <c:v>0.91443550337333424</c:v>
                </c:pt>
                <c:pt idx="7">
                  <c:v>1.0687727440917394</c:v>
                </c:pt>
                <c:pt idx="8">
                  <c:v>1.2368080671289805</c:v>
                </c:pt>
                <c:pt idx="9">
                  <c:v>1.6479050918681553</c:v>
                </c:pt>
                <c:pt idx="10">
                  <c:v>1.6045579398496157</c:v>
                </c:pt>
                <c:pt idx="11">
                  <c:v>1.698006042812894</c:v>
                </c:pt>
                <c:pt idx="12">
                  <c:v>1.4501585676958435</c:v>
                </c:pt>
                <c:pt idx="13">
                  <c:v>1.3417216827318483</c:v>
                </c:pt>
                <c:pt idx="14">
                  <c:v>1.6889155251353187</c:v>
                </c:pt>
                <c:pt idx="15">
                  <c:v>3.2412575891302233</c:v>
                </c:pt>
                <c:pt idx="16">
                  <c:v>3.893302970377539</c:v>
                </c:pt>
                <c:pt idx="17">
                  <c:v>4.197618646529965</c:v>
                </c:pt>
                <c:pt idx="18">
                  <c:v>3.8351109711668507</c:v>
                </c:pt>
                <c:pt idx="19">
                  <c:v>3.1793793867910929</c:v>
                </c:pt>
                <c:pt idx="20">
                  <c:v>3.8983435836720339</c:v>
                </c:pt>
                <c:pt idx="21">
                  <c:v>4.2477425404319353</c:v>
                </c:pt>
                <c:pt idx="22">
                  <c:v>4.3611027724989553</c:v>
                </c:pt>
                <c:pt idx="23">
                  <c:v>4.0443573374506396</c:v>
                </c:pt>
                <c:pt idx="24">
                  <c:v>3.6651965144438652</c:v>
                </c:pt>
                <c:pt idx="25">
                  <c:v>3.3822292991997345</c:v>
                </c:pt>
                <c:pt idx="26">
                  <c:v>3.1061399068493514</c:v>
                </c:pt>
                <c:pt idx="27">
                  <c:v>1.8458546606014388</c:v>
                </c:pt>
                <c:pt idx="28">
                  <c:v>1.311056504235079</c:v>
                </c:pt>
                <c:pt idx="29">
                  <c:v>0.64964463704750097</c:v>
                </c:pt>
                <c:pt idx="30">
                  <c:v>0.58298235642176477</c:v>
                </c:pt>
                <c:pt idx="31">
                  <c:v>0.97638060055613707</c:v>
                </c:pt>
                <c:pt idx="32">
                  <c:v>0.53049571624913894</c:v>
                </c:pt>
                <c:pt idx="33">
                  <c:v>0.72792310365644342</c:v>
                </c:pt>
                <c:pt idx="34">
                  <c:v>0.53360156088520705</c:v>
                </c:pt>
                <c:pt idx="35">
                  <c:v>1.0875725780205237</c:v>
                </c:pt>
                <c:pt idx="36">
                  <c:v>1.3585496349847996</c:v>
                </c:pt>
                <c:pt idx="37">
                  <c:v>1.9935582154860281</c:v>
                </c:pt>
                <c:pt idx="38">
                  <c:v>2.0677215318566589</c:v>
                </c:pt>
                <c:pt idx="39">
                  <c:v>2.6520672456789463</c:v>
                </c:pt>
                <c:pt idx="40">
                  <c:v>3.2027513047362768</c:v>
                </c:pt>
                <c:pt idx="41">
                  <c:v>2.7753284955549371</c:v>
                </c:pt>
                <c:pt idx="42">
                  <c:v>3.0608154446313187</c:v>
                </c:pt>
                <c:pt idx="43">
                  <c:v>3.330463884515463</c:v>
                </c:pt>
                <c:pt idx="44">
                  <c:v>2.963075879837973</c:v>
                </c:pt>
                <c:pt idx="45">
                  <c:v>2.4321538683511759</c:v>
                </c:pt>
                <c:pt idx="46">
                  <c:v>2.3060553875471048</c:v>
                </c:pt>
                <c:pt idx="47">
                  <c:v>1.7108735859928597</c:v>
                </c:pt>
                <c:pt idx="48">
                  <c:v>1.8424369291059062</c:v>
                </c:pt>
                <c:pt idx="49">
                  <c:v>1.6660708805423436</c:v>
                </c:pt>
                <c:pt idx="50">
                  <c:v>1.6215645239696059</c:v>
                </c:pt>
                <c:pt idx="51">
                  <c:v>0.87216505050582427</c:v>
                </c:pt>
                <c:pt idx="52">
                  <c:v>0.11892618805592707</c:v>
                </c:pt>
                <c:pt idx="53">
                  <c:v>0.39150525159469635</c:v>
                </c:pt>
                <c:pt idx="54">
                  <c:v>-9.4343546077061788E-2</c:v>
                </c:pt>
                <c:pt idx="55">
                  <c:v>-0.21395246043812341</c:v>
                </c:pt>
                <c:pt idx="56">
                  <c:v>-0.44099281870553969</c:v>
                </c:pt>
                <c:pt idx="57">
                  <c:v>-0.6231322686165589</c:v>
                </c:pt>
                <c:pt idx="58">
                  <c:v>-0.54754380097628008</c:v>
                </c:pt>
                <c:pt idx="59">
                  <c:v>-0.3780085218319999</c:v>
                </c:pt>
                <c:pt idx="60">
                  <c:v>-0.47975505824351394</c:v>
                </c:pt>
                <c:pt idx="61">
                  <c:v>-0.83959035779623825</c:v>
                </c:pt>
                <c:pt idx="62">
                  <c:v>-0.79624772349890327</c:v>
                </c:pt>
                <c:pt idx="63">
                  <c:v>-0.75247574543399287</c:v>
                </c:pt>
                <c:pt idx="64">
                  <c:v>0.31918835763855569</c:v>
                </c:pt>
                <c:pt idx="65">
                  <c:v>0.67742925461935499</c:v>
                </c:pt>
                <c:pt idx="66">
                  <c:v>1.2247370482603752</c:v>
                </c:pt>
                <c:pt idx="67">
                  <c:v>1.2614511301045777</c:v>
                </c:pt>
                <c:pt idx="68">
                  <c:v>1.5066149047694211</c:v>
                </c:pt>
                <c:pt idx="69">
                  <c:v>1.8453421774678052</c:v>
                </c:pt>
                <c:pt idx="70">
                  <c:v>2.2943643927253898</c:v>
                </c:pt>
                <c:pt idx="71">
                  <c:v>2.2590266462789721</c:v>
                </c:pt>
                <c:pt idx="72">
                  <c:v>2.675393389723165</c:v>
                </c:pt>
                <c:pt idx="73">
                  <c:v>3.7336886144632451</c:v>
                </c:pt>
                <c:pt idx="74">
                  <c:v>3.6826028835109734</c:v>
                </c:pt>
                <c:pt idx="75">
                  <c:v>4.5807137884498861</c:v>
                </c:pt>
                <c:pt idx="76">
                  <c:v>4.7838340566257758</c:v>
                </c:pt>
                <c:pt idx="77">
                  <c:v>5.2319822105524771</c:v>
                </c:pt>
                <c:pt idx="78">
                  <c:v>6.0779559564172621</c:v>
                </c:pt>
                <c:pt idx="79">
                  <c:v>6.4253890847718154</c:v>
                </c:pt>
                <c:pt idx="80">
                  <c:v>6.7425159955970022</c:v>
                </c:pt>
                <c:pt idx="81">
                  <c:v>6.410335422606976</c:v>
                </c:pt>
                <c:pt idx="82">
                  <c:v>5.6172501013480298</c:v>
                </c:pt>
                <c:pt idx="83">
                  <c:v>5.0447824859561372</c:v>
                </c:pt>
                <c:pt idx="84">
                  <c:v>4.8109641238530445</c:v>
                </c:pt>
                <c:pt idx="85">
                  <c:v>2.8682971076411898</c:v>
                </c:pt>
                <c:pt idx="86">
                  <c:v>2.9140494278783033</c:v>
                </c:pt>
                <c:pt idx="87">
                  <c:v>1.0052696749968633</c:v>
                </c:pt>
                <c:pt idx="88">
                  <c:v>-0.27446186661167121</c:v>
                </c:pt>
                <c:pt idx="89">
                  <c:v>-0.92581853318245422</c:v>
                </c:pt>
                <c:pt idx="90">
                  <c:v>-2.4428550117063352</c:v>
                </c:pt>
                <c:pt idx="91">
                  <c:v>-3.1679151084572421</c:v>
                </c:pt>
                <c:pt idx="92">
                  <c:v>-4.2173292973287868</c:v>
                </c:pt>
                <c:pt idx="93">
                  <c:v>-5.5828346353644873</c:v>
                </c:pt>
                <c:pt idx="94">
                  <c:v>-7.0104923504464765</c:v>
                </c:pt>
                <c:pt idx="95">
                  <c:v>-7.9268058111897117</c:v>
                </c:pt>
                <c:pt idx="96">
                  <c:v>-9.364716453602151</c:v>
                </c:pt>
                <c:pt idx="97">
                  <c:v>-8.1817651781531424</c:v>
                </c:pt>
                <c:pt idx="98">
                  <c:v>-8.5078744906024628</c:v>
                </c:pt>
                <c:pt idx="99">
                  <c:v>-7.4549424987268678</c:v>
                </c:pt>
                <c:pt idx="100">
                  <c:v>-7.0091250425686811</c:v>
                </c:pt>
                <c:pt idx="101">
                  <c:v>-6.0747233010608523</c:v>
                </c:pt>
                <c:pt idx="102">
                  <c:v>-5.1163146803605102</c:v>
                </c:pt>
                <c:pt idx="103">
                  <c:v>-5.2399902031588379</c:v>
                </c:pt>
                <c:pt idx="104">
                  <c:v>-4.8024420226690028</c:v>
                </c:pt>
                <c:pt idx="105">
                  <c:v>-3.0309324640120483</c:v>
                </c:pt>
                <c:pt idx="106">
                  <c:v>-1.1516668849462637</c:v>
                </c:pt>
                <c:pt idx="107">
                  <c:v>-0.22482256359374433</c:v>
                </c:pt>
                <c:pt idx="108">
                  <c:v>0.82156838484085759</c:v>
                </c:pt>
                <c:pt idx="109">
                  <c:v>0.59011369019557058</c:v>
                </c:pt>
                <c:pt idx="110">
                  <c:v>0.73994472220628715</c:v>
                </c:pt>
                <c:pt idx="111">
                  <c:v>0.84497829971224014</c:v>
                </c:pt>
                <c:pt idx="112">
                  <c:v>0.58089091167937335</c:v>
                </c:pt>
                <c:pt idx="113">
                  <c:v>-1.0576097404760472</c:v>
                </c:pt>
                <c:pt idx="114">
                  <c:v>-1.5230060414287945</c:v>
                </c:pt>
                <c:pt idx="115">
                  <c:v>-2.0070254458256422</c:v>
                </c:pt>
                <c:pt idx="116">
                  <c:v>-1.9786312040874183</c:v>
                </c:pt>
                <c:pt idx="117">
                  <c:v>-2.2061769718318005</c:v>
                </c:pt>
                <c:pt idx="118">
                  <c:v>-2.4105079035705876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'PRŮM.VÝNOS VS. RIZIKO'!$S$2</c:f>
              <c:strCache>
                <c:ptCount val="1"/>
                <c:pt idx="0">
                  <c:v>12  MES-SMR ODCHYLKA</c:v>
                </c:pt>
              </c:strCache>
            </c:strRef>
          </c:tx>
          <c:marker>
            <c:symbol val="none"/>
          </c:marker>
          <c:cat>
            <c:numRef>
              <c:f>'PRŮM.VÝNOS VS. RIZIKO'!$Q$3:$Q$121</c:f>
              <c:numCache>
                <c:formatCode>d/m/yy;@</c:formatCode>
                <c:ptCount val="119"/>
                <c:pt idx="0">
                  <c:v>36889</c:v>
                </c:pt>
                <c:pt idx="1">
                  <c:v>36922</c:v>
                </c:pt>
                <c:pt idx="2">
                  <c:v>36950</c:v>
                </c:pt>
                <c:pt idx="3">
                  <c:v>36980</c:v>
                </c:pt>
                <c:pt idx="4">
                  <c:v>37011</c:v>
                </c:pt>
                <c:pt idx="5">
                  <c:v>37042</c:v>
                </c:pt>
                <c:pt idx="6">
                  <c:v>37071</c:v>
                </c:pt>
                <c:pt idx="7">
                  <c:v>37103</c:v>
                </c:pt>
                <c:pt idx="8">
                  <c:v>37134</c:v>
                </c:pt>
                <c:pt idx="9">
                  <c:v>37161</c:v>
                </c:pt>
                <c:pt idx="10">
                  <c:v>37195</c:v>
                </c:pt>
                <c:pt idx="11">
                  <c:v>37225</c:v>
                </c:pt>
                <c:pt idx="12">
                  <c:v>37253</c:v>
                </c:pt>
                <c:pt idx="13">
                  <c:v>37287</c:v>
                </c:pt>
                <c:pt idx="14">
                  <c:v>37315</c:v>
                </c:pt>
                <c:pt idx="15">
                  <c:v>37344</c:v>
                </c:pt>
                <c:pt idx="16">
                  <c:v>37376</c:v>
                </c:pt>
                <c:pt idx="17">
                  <c:v>37407</c:v>
                </c:pt>
                <c:pt idx="18">
                  <c:v>37435</c:v>
                </c:pt>
                <c:pt idx="19">
                  <c:v>37468</c:v>
                </c:pt>
                <c:pt idx="20">
                  <c:v>37498</c:v>
                </c:pt>
                <c:pt idx="21">
                  <c:v>37529</c:v>
                </c:pt>
                <c:pt idx="22">
                  <c:v>37560</c:v>
                </c:pt>
                <c:pt idx="23">
                  <c:v>37589</c:v>
                </c:pt>
                <c:pt idx="24">
                  <c:v>37620</c:v>
                </c:pt>
                <c:pt idx="25">
                  <c:v>37652</c:v>
                </c:pt>
                <c:pt idx="26">
                  <c:v>37680</c:v>
                </c:pt>
                <c:pt idx="27">
                  <c:v>37711</c:v>
                </c:pt>
                <c:pt idx="28">
                  <c:v>37741</c:v>
                </c:pt>
                <c:pt idx="29">
                  <c:v>37771</c:v>
                </c:pt>
                <c:pt idx="30">
                  <c:v>37802</c:v>
                </c:pt>
                <c:pt idx="31">
                  <c:v>37833</c:v>
                </c:pt>
                <c:pt idx="32">
                  <c:v>37862</c:v>
                </c:pt>
                <c:pt idx="33">
                  <c:v>37894</c:v>
                </c:pt>
                <c:pt idx="34">
                  <c:v>37925</c:v>
                </c:pt>
                <c:pt idx="35">
                  <c:v>37953</c:v>
                </c:pt>
                <c:pt idx="36">
                  <c:v>37985</c:v>
                </c:pt>
                <c:pt idx="37">
                  <c:v>38016</c:v>
                </c:pt>
                <c:pt idx="38">
                  <c:v>38044</c:v>
                </c:pt>
                <c:pt idx="39">
                  <c:v>38077</c:v>
                </c:pt>
                <c:pt idx="40">
                  <c:v>38107</c:v>
                </c:pt>
                <c:pt idx="41">
                  <c:v>38138</c:v>
                </c:pt>
                <c:pt idx="42">
                  <c:v>38168</c:v>
                </c:pt>
                <c:pt idx="43">
                  <c:v>38198</c:v>
                </c:pt>
                <c:pt idx="44">
                  <c:v>38230</c:v>
                </c:pt>
                <c:pt idx="45">
                  <c:v>38260</c:v>
                </c:pt>
                <c:pt idx="46">
                  <c:v>38289</c:v>
                </c:pt>
                <c:pt idx="47">
                  <c:v>38321</c:v>
                </c:pt>
                <c:pt idx="48">
                  <c:v>38351</c:v>
                </c:pt>
                <c:pt idx="49">
                  <c:v>38383</c:v>
                </c:pt>
                <c:pt idx="50">
                  <c:v>38411</c:v>
                </c:pt>
                <c:pt idx="51">
                  <c:v>38442</c:v>
                </c:pt>
                <c:pt idx="52">
                  <c:v>38471</c:v>
                </c:pt>
                <c:pt idx="53">
                  <c:v>38503</c:v>
                </c:pt>
                <c:pt idx="54">
                  <c:v>38533</c:v>
                </c:pt>
                <c:pt idx="55">
                  <c:v>38562</c:v>
                </c:pt>
                <c:pt idx="56">
                  <c:v>38595</c:v>
                </c:pt>
                <c:pt idx="57">
                  <c:v>38625</c:v>
                </c:pt>
                <c:pt idx="58">
                  <c:v>38656</c:v>
                </c:pt>
                <c:pt idx="59">
                  <c:v>38686</c:v>
                </c:pt>
                <c:pt idx="60">
                  <c:v>38716</c:v>
                </c:pt>
                <c:pt idx="61">
                  <c:v>38748</c:v>
                </c:pt>
                <c:pt idx="62">
                  <c:v>38776</c:v>
                </c:pt>
                <c:pt idx="63">
                  <c:v>38807</c:v>
                </c:pt>
                <c:pt idx="64">
                  <c:v>38835</c:v>
                </c:pt>
                <c:pt idx="65">
                  <c:v>38868</c:v>
                </c:pt>
                <c:pt idx="66">
                  <c:v>38898</c:v>
                </c:pt>
                <c:pt idx="67">
                  <c:v>38929</c:v>
                </c:pt>
                <c:pt idx="68">
                  <c:v>38960</c:v>
                </c:pt>
                <c:pt idx="69">
                  <c:v>38989</c:v>
                </c:pt>
                <c:pt idx="70">
                  <c:v>39021</c:v>
                </c:pt>
                <c:pt idx="71">
                  <c:v>39051</c:v>
                </c:pt>
                <c:pt idx="72">
                  <c:v>39080</c:v>
                </c:pt>
                <c:pt idx="73">
                  <c:v>39113</c:v>
                </c:pt>
                <c:pt idx="74">
                  <c:v>39141</c:v>
                </c:pt>
                <c:pt idx="75">
                  <c:v>39171</c:v>
                </c:pt>
                <c:pt idx="76">
                  <c:v>39202</c:v>
                </c:pt>
                <c:pt idx="77">
                  <c:v>39233</c:v>
                </c:pt>
                <c:pt idx="78">
                  <c:v>39262</c:v>
                </c:pt>
                <c:pt idx="79">
                  <c:v>39294</c:v>
                </c:pt>
                <c:pt idx="80">
                  <c:v>39325</c:v>
                </c:pt>
                <c:pt idx="81">
                  <c:v>39352</c:v>
                </c:pt>
                <c:pt idx="82">
                  <c:v>39386</c:v>
                </c:pt>
                <c:pt idx="83">
                  <c:v>39416</c:v>
                </c:pt>
                <c:pt idx="84">
                  <c:v>39444</c:v>
                </c:pt>
                <c:pt idx="85">
                  <c:v>39478</c:v>
                </c:pt>
                <c:pt idx="86">
                  <c:v>39507</c:v>
                </c:pt>
                <c:pt idx="87">
                  <c:v>39538</c:v>
                </c:pt>
                <c:pt idx="88">
                  <c:v>39568</c:v>
                </c:pt>
                <c:pt idx="89">
                  <c:v>39598</c:v>
                </c:pt>
                <c:pt idx="90">
                  <c:v>39629</c:v>
                </c:pt>
                <c:pt idx="91">
                  <c:v>39660</c:v>
                </c:pt>
                <c:pt idx="92">
                  <c:v>39689</c:v>
                </c:pt>
                <c:pt idx="93">
                  <c:v>39721</c:v>
                </c:pt>
                <c:pt idx="94">
                  <c:v>39752</c:v>
                </c:pt>
                <c:pt idx="95">
                  <c:v>39780</c:v>
                </c:pt>
                <c:pt idx="96">
                  <c:v>39812</c:v>
                </c:pt>
                <c:pt idx="97">
                  <c:v>39843</c:v>
                </c:pt>
                <c:pt idx="98">
                  <c:v>39871</c:v>
                </c:pt>
                <c:pt idx="99">
                  <c:v>39903</c:v>
                </c:pt>
                <c:pt idx="100">
                  <c:v>39933</c:v>
                </c:pt>
                <c:pt idx="101">
                  <c:v>39962</c:v>
                </c:pt>
                <c:pt idx="102">
                  <c:v>39994</c:v>
                </c:pt>
                <c:pt idx="103">
                  <c:v>40025</c:v>
                </c:pt>
                <c:pt idx="104">
                  <c:v>40056</c:v>
                </c:pt>
                <c:pt idx="105">
                  <c:v>40086</c:v>
                </c:pt>
                <c:pt idx="106">
                  <c:v>40116</c:v>
                </c:pt>
                <c:pt idx="107">
                  <c:v>40147</c:v>
                </c:pt>
                <c:pt idx="108">
                  <c:v>40177</c:v>
                </c:pt>
                <c:pt idx="109">
                  <c:v>40207</c:v>
                </c:pt>
                <c:pt idx="110">
                  <c:v>40235</c:v>
                </c:pt>
                <c:pt idx="111">
                  <c:v>40268</c:v>
                </c:pt>
                <c:pt idx="112">
                  <c:v>40298</c:v>
                </c:pt>
                <c:pt idx="113">
                  <c:v>40329</c:v>
                </c:pt>
                <c:pt idx="114">
                  <c:v>40359</c:v>
                </c:pt>
                <c:pt idx="115">
                  <c:v>40389</c:v>
                </c:pt>
                <c:pt idx="116">
                  <c:v>40421</c:v>
                </c:pt>
                <c:pt idx="117">
                  <c:v>40451</c:v>
                </c:pt>
                <c:pt idx="118">
                  <c:v>40466</c:v>
                </c:pt>
              </c:numCache>
            </c:numRef>
          </c:cat>
          <c:val>
            <c:numRef>
              <c:f>'PRŮM.VÝNOS VS. RIZIKO'!$S$3:$S$121</c:f>
              <c:numCache>
                <c:formatCode>General</c:formatCode>
                <c:ptCount val="119"/>
                <c:pt idx="0">
                  <c:v>3.7884827561598486</c:v>
                </c:pt>
                <c:pt idx="1">
                  <c:v>3.7677678953356608</c:v>
                </c:pt>
                <c:pt idx="2">
                  <c:v>3.621111517542535</c:v>
                </c:pt>
                <c:pt idx="3">
                  <c:v>3.3094748574815274</c:v>
                </c:pt>
                <c:pt idx="4">
                  <c:v>3.2719619597558967</c:v>
                </c:pt>
                <c:pt idx="5">
                  <c:v>3.4298127560064509</c:v>
                </c:pt>
                <c:pt idx="6">
                  <c:v>3.138092886018903</c:v>
                </c:pt>
                <c:pt idx="7">
                  <c:v>3.2719895962369656</c:v>
                </c:pt>
                <c:pt idx="8">
                  <c:v>3.3212581816290712</c:v>
                </c:pt>
                <c:pt idx="9">
                  <c:v>3.3203550910109372</c:v>
                </c:pt>
                <c:pt idx="10">
                  <c:v>2.9283700307180798</c:v>
                </c:pt>
                <c:pt idx="11">
                  <c:v>3.0279396145800987</c:v>
                </c:pt>
                <c:pt idx="12">
                  <c:v>2.9924216820536009</c:v>
                </c:pt>
                <c:pt idx="13">
                  <c:v>2.9249248459199308</c:v>
                </c:pt>
                <c:pt idx="14">
                  <c:v>2.8669541119571473</c:v>
                </c:pt>
                <c:pt idx="15">
                  <c:v>4.1441142610614001</c:v>
                </c:pt>
                <c:pt idx="16">
                  <c:v>3.6816411006607379</c:v>
                </c:pt>
                <c:pt idx="17">
                  <c:v>3.5172026197966173</c:v>
                </c:pt>
                <c:pt idx="18">
                  <c:v>3.8740870929624753</c:v>
                </c:pt>
                <c:pt idx="19">
                  <c:v>4.2797325031621805</c:v>
                </c:pt>
                <c:pt idx="20">
                  <c:v>4.9311494020702575</c:v>
                </c:pt>
                <c:pt idx="21">
                  <c:v>4.9380694000858965</c:v>
                </c:pt>
                <c:pt idx="22">
                  <c:v>4.8500410799976272</c:v>
                </c:pt>
                <c:pt idx="23">
                  <c:v>4.9024426810237998</c:v>
                </c:pt>
                <c:pt idx="24">
                  <c:v>5.2993181888030128</c:v>
                </c:pt>
                <c:pt idx="25">
                  <c:v>5.399430452639348</c:v>
                </c:pt>
                <c:pt idx="26">
                  <c:v>5.6367819237022001</c:v>
                </c:pt>
                <c:pt idx="27">
                  <c:v>5.7014527507170598</c:v>
                </c:pt>
                <c:pt idx="28">
                  <c:v>4.7011717225575982</c:v>
                </c:pt>
                <c:pt idx="29">
                  <c:v>4.5356761297475643</c:v>
                </c:pt>
                <c:pt idx="30">
                  <c:v>4.2471563388772946</c:v>
                </c:pt>
                <c:pt idx="31">
                  <c:v>4.2035738046713877</c:v>
                </c:pt>
                <c:pt idx="32">
                  <c:v>4.379597031135944</c:v>
                </c:pt>
                <c:pt idx="33">
                  <c:v>3.4938827582524716</c:v>
                </c:pt>
                <c:pt idx="34">
                  <c:v>3.3162840035189842</c:v>
                </c:pt>
                <c:pt idx="35">
                  <c:v>3.7210173938172133</c:v>
                </c:pt>
                <c:pt idx="36">
                  <c:v>3.7384785070465973</c:v>
                </c:pt>
                <c:pt idx="37">
                  <c:v>3.7703366841354704</c:v>
                </c:pt>
                <c:pt idx="38">
                  <c:v>3.8253087386426432</c:v>
                </c:pt>
                <c:pt idx="39">
                  <c:v>3.7504943252935292</c:v>
                </c:pt>
                <c:pt idx="40">
                  <c:v>3.7608234409241335</c:v>
                </c:pt>
                <c:pt idx="41">
                  <c:v>4.336264929480981</c:v>
                </c:pt>
                <c:pt idx="42">
                  <c:v>4.2862379098427095</c:v>
                </c:pt>
                <c:pt idx="43">
                  <c:v>4.0287314483843293</c:v>
                </c:pt>
                <c:pt idx="44">
                  <c:v>4.0050074162195681</c:v>
                </c:pt>
                <c:pt idx="45">
                  <c:v>3.8862228419614993</c:v>
                </c:pt>
                <c:pt idx="46">
                  <c:v>3.7416829451238951</c:v>
                </c:pt>
                <c:pt idx="47">
                  <c:v>3.7643870553153818</c:v>
                </c:pt>
                <c:pt idx="48">
                  <c:v>3.4318870611123455</c:v>
                </c:pt>
                <c:pt idx="49">
                  <c:v>3.4563938172354378</c:v>
                </c:pt>
                <c:pt idx="50">
                  <c:v>3.3786854045211907</c:v>
                </c:pt>
                <c:pt idx="51">
                  <c:v>3.4714586079043812</c:v>
                </c:pt>
                <c:pt idx="52">
                  <c:v>3.3207698317256189</c:v>
                </c:pt>
                <c:pt idx="53">
                  <c:v>2.9302241719659929</c:v>
                </c:pt>
                <c:pt idx="54">
                  <c:v>2.866741110911188</c:v>
                </c:pt>
                <c:pt idx="55">
                  <c:v>3.0056113963880988</c:v>
                </c:pt>
                <c:pt idx="56">
                  <c:v>2.6895923978051011</c:v>
                </c:pt>
                <c:pt idx="57">
                  <c:v>2.5626347179544569</c:v>
                </c:pt>
                <c:pt idx="58">
                  <c:v>2.5511321093858652</c:v>
                </c:pt>
                <c:pt idx="59">
                  <c:v>2.6705149316763901</c:v>
                </c:pt>
                <c:pt idx="60">
                  <c:v>2.6654357090396119</c:v>
                </c:pt>
                <c:pt idx="61">
                  <c:v>2.6284252116091382</c:v>
                </c:pt>
                <c:pt idx="62">
                  <c:v>2.2335313564263206</c:v>
                </c:pt>
                <c:pt idx="63">
                  <c:v>2.2357778787220148</c:v>
                </c:pt>
                <c:pt idx="64">
                  <c:v>3.6450478260419756</c:v>
                </c:pt>
                <c:pt idx="65">
                  <c:v>3.5905008197943817</c:v>
                </c:pt>
                <c:pt idx="66">
                  <c:v>3.5083113134510464</c:v>
                </c:pt>
                <c:pt idx="67">
                  <c:v>3.1527523050384212</c:v>
                </c:pt>
                <c:pt idx="68">
                  <c:v>3.134181112060066</c:v>
                </c:pt>
                <c:pt idx="69">
                  <c:v>3.1268108437322342</c:v>
                </c:pt>
                <c:pt idx="70">
                  <c:v>3.2049687208616224</c:v>
                </c:pt>
                <c:pt idx="71">
                  <c:v>3.1728309206794663</c:v>
                </c:pt>
                <c:pt idx="72">
                  <c:v>3.2598796486973818</c:v>
                </c:pt>
                <c:pt idx="73">
                  <c:v>4.1828605889890671</c:v>
                </c:pt>
                <c:pt idx="74">
                  <c:v>4.3995314791902373</c:v>
                </c:pt>
                <c:pt idx="75">
                  <c:v>4.3202613289648486</c:v>
                </c:pt>
                <c:pt idx="76">
                  <c:v>4.454439849343883</c:v>
                </c:pt>
                <c:pt idx="77">
                  <c:v>4.263429628789746</c:v>
                </c:pt>
                <c:pt idx="78">
                  <c:v>4.5082470467565638</c:v>
                </c:pt>
                <c:pt idx="79">
                  <c:v>4.3669143485485984</c:v>
                </c:pt>
                <c:pt idx="80">
                  <c:v>4.3128180160481167</c:v>
                </c:pt>
                <c:pt idx="81">
                  <c:v>4.700859117552084</c:v>
                </c:pt>
                <c:pt idx="82">
                  <c:v>5.3110336244382159</c:v>
                </c:pt>
                <c:pt idx="83">
                  <c:v>6.0007828528083689</c:v>
                </c:pt>
                <c:pt idx="84">
                  <c:v>5.9915620832879579</c:v>
                </c:pt>
                <c:pt idx="85">
                  <c:v>7.2428595517111418</c:v>
                </c:pt>
                <c:pt idx="86">
                  <c:v>6.8588954218408853</c:v>
                </c:pt>
                <c:pt idx="87">
                  <c:v>8.1678164204009729</c:v>
                </c:pt>
                <c:pt idx="88">
                  <c:v>7.9915024142652857</c:v>
                </c:pt>
                <c:pt idx="89">
                  <c:v>7.2027983627407588</c:v>
                </c:pt>
                <c:pt idx="90">
                  <c:v>7.0186115814981145</c:v>
                </c:pt>
                <c:pt idx="91">
                  <c:v>5.9547061561773758</c:v>
                </c:pt>
                <c:pt idx="92">
                  <c:v>5.2060974223875975</c:v>
                </c:pt>
                <c:pt idx="93">
                  <c:v>5.5931501652152384</c:v>
                </c:pt>
                <c:pt idx="94">
                  <c:v>6.7930077407570417</c:v>
                </c:pt>
                <c:pt idx="95">
                  <c:v>7.1321807330054252</c:v>
                </c:pt>
                <c:pt idx="96">
                  <c:v>7.3311645617023418</c:v>
                </c:pt>
                <c:pt idx="97">
                  <c:v>7.5047046864822393</c:v>
                </c:pt>
                <c:pt idx="98">
                  <c:v>7.5051874318182028</c:v>
                </c:pt>
                <c:pt idx="99">
                  <c:v>7.5056893705572563</c:v>
                </c:pt>
                <c:pt idx="100">
                  <c:v>7.749594555497227</c:v>
                </c:pt>
                <c:pt idx="101">
                  <c:v>9.009486252007493</c:v>
                </c:pt>
                <c:pt idx="102">
                  <c:v>9.3525045758864529</c:v>
                </c:pt>
                <c:pt idx="103">
                  <c:v>9.3767874678225969</c:v>
                </c:pt>
                <c:pt idx="104">
                  <c:v>9.3811309683191144</c:v>
                </c:pt>
                <c:pt idx="105">
                  <c:v>9.6433885471108969</c:v>
                </c:pt>
                <c:pt idx="106">
                  <c:v>8.9212966963476976</c:v>
                </c:pt>
                <c:pt idx="107">
                  <c:v>7.3073637409264638</c:v>
                </c:pt>
                <c:pt idx="108">
                  <c:v>6.0308324136856744</c:v>
                </c:pt>
                <c:pt idx="109">
                  <c:v>4.3154584107474676</c:v>
                </c:pt>
                <c:pt idx="110">
                  <c:v>4.4125866371802189</c:v>
                </c:pt>
                <c:pt idx="111">
                  <c:v>4.0629096641735298</c:v>
                </c:pt>
                <c:pt idx="112">
                  <c:v>4.0087883486761493</c:v>
                </c:pt>
                <c:pt idx="113">
                  <c:v>4.7017305396550508</c:v>
                </c:pt>
                <c:pt idx="114">
                  <c:v>3.487973462052258</c:v>
                </c:pt>
                <c:pt idx="115">
                  <c:v>3.4935225583408829</c:v>
                </c:pt>
                <c:pt idx="116">
                  <c:v>3.5249787113732403</c:v>
                </c:pt>
                <c:pt idx="117">
                  <c:v>3.588720059445853</c:v>
                </c:pt>
                <c:pt idx="118">
                  <c:v>3.2611732941629543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55456"/>
        <c:axId val="124269632"/>
      </c:lineChart>
      <c:dateAx>
        <c:axId val="126355456"/>
        <c:scaling>
          <c:orientation val="minMax"/>
        </c:scaling>
        <c:delete val="0"/>
        <c:axPos val="b"/>
        <c:numFmt formatCode="d/m/yy;@" sourceLinked="1"/>
        <c:majorTickMark val="out"/>
        <c:minorTickMark val="none"/>
        <c:tickLblPos val="low"/>
        <c:txPr>
          <a:bodyPr/>
          <a:lstStyle/>
          <a:p>
            <a:pPr>
              <a:defRPr sz="800" baseline="0"/>
            </a:pPr>
            <a:endParaRPr lang="cs-CZ"/>
          </a:p>
        </c:txPr>
        <c:crossAx val="124269632"/>
        <c:crosses val="autoZero"/>
        <c:auto val="1"/>
        <c:lblOffset val="100"/>
        <c:baseTimeUnit val="days"/>
      </c:dateAx>
      <c:valAx>
        <c:axId val="124269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355456"/>
        <c:crosses val="autoZero"/>
        <c:crossBetween val="between"/>
        <c:majorUnit val="2"/>
      </c:valAx>
    </c:plotArea>
    <c:legend>
      <c:legendPos val="b"/>
      <c:layout/>
      <c:overlay val="0"/>
      <c:txPr>
        <a:bodyPr/>
        <a:lstStyle/>
        <a:p>
          <a:pPr>
            <a:defRPr sz="800" baseline="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 b="0"/>
              <a:t>Pravděpodobnostní</a:t>
            </a:r>
            <a:r>
              <a:rPr lang="cs-CZ" sz="1200" b="0" baseline="0"/>
              <a:t> rozdělení logaritmických výnosů  indexu PX</a:t>
            </a:r>
            <a:endParaRPr lang="cs-CZ" sz="1200" b="0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'ROZDĚLENÍ - GRAF'!$B$2</c:f>
              <c:strCache>
                <c:ptCount val="1"/>
                <c:pt idx="0">
                  <c:v>PRAVDĚPODOBNOST ZJIŠTĚNÁ EMPIRICKÝM POZOROVÁNÍM</c:v>
                </c:pt>
              </c:strCache>
            </c:strRef>
          </c:tx>
          <c:marker>
            <c:symbol val="none"/>
          </c:marker>
          <c:xVal>
            <c:numRef>
              <c:f>'ROZDĚLENÍ - GRAF'!$A$3:$A$17</c:f>
              <c:numCache>
                <c:formatCode>General</c:formatCode>
                <c:ptCount val="15"/>
                <c:pt idx="0">
                  <c:v>-35</c:v>
                </c:pt>
                <c:pt idx="1">
                  <c:v>-30</c:v>
                </c:pt>
                <c:pt idx="2">
                  <c:v>-25</c:v>
                </c:pt>
                <c:pt idx="3">
                  <c:v>-20</c:v>
                </c:pt>
                <c:pt idx="4">
                  <c:v>-15</c:v>
                </c:pt>
                <c:pt idx="5">
                  <c:v>-10</c:v>
                </c:pt>
                <c:pt idx="6">
                  <c:v>-5</c:v>
                </c:pt>
                <c:pt idx="7">
                  <c:v>0</c:v>
                </c:pt>
                <c:pt idx="8">
                  <c:v>5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</c:numCache>
            </c:numRef>
          </c:xVal>
          <c:yVal>
            <c:numRef>
              <c:f>'ROZDĚLENÍ - GRAF'!$B$3:$B$17</c:f>
              <c:numCache>
                <c:formatCode>0.000</c:formatCode>
                <c:ptCount val="15"/>
                <c:pt idx="0">
                  <c:v>7.575757575757576E-3</c:v>
                </c:pt>
                <c:pt idx="1">
                  <c:v>0</c:v>
                </c:pt>
                <c:pt idx="2">
                  <c:v>1.5151515151515152E-2</c:v>
                </c:pt>
                <c:pt idx="3">
                  <c:v>1.5151515151515152E-2</c:v>
                </c:pt>
                <c:pt idx="4">
                  <c:v>2.2727272727272728E-2</c:v>
                </c:pt>
                <c:pt idx="5">
                  <c:v>9.8484848484848481E-2</c:v>
                </c:pt>
                <c:pt idx="6">
                  <c:v>0.25757575757575757</c:v>
                </c:pt>
                <c:pt idx="7">
                  <c:v>0.32575757575757575</c:v>
                </c:pt>
                <c:pt idx="8">
                  <c:v>0.18181818181818182</c:v>
                </c:pt>
                <c:pt idx="9">
                  <c:v>3.787878787878788E-2</c:v>
                </c:pt>
                <c:pt idx="10">
                  <c:v>3.787878787878788E-2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'ROZDĚLENÍ - GRAF'!$C$2</c:f>
              <c:strCache>
                <c:ptCount val="1"/>
                <c:pt idx="0">
                  <c:v>PRAVDĚPODOBNOST DLE NORMÁLNÍHO ROZDĚLENÍ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'ROZDĚLENÍ - GRAF'!$A$3:$A$17</c:f>
              <c:numCache>
                <c:formatCode>General</c:formatCode>
                <c:ptCount val="15"/>
                <c:pt idx="0">
                  <c:v>-35</c:v>
                </c:pt>
                <c:pt idx="1">
                  <c:v>-30</c:v>
                </c:pt>
                <c:pt idx="2">
                  <c:v>-25</c:v>
                </c:pt>
                <c:pt idx="3">
                  <c:v>-20</c:v>
                </c:pt>
                <c:pt idx="4">
                  <c:v>-15</c:v>
                </c:pt>
                <c:pt idx="5">
                  <c:v>-10</c:v>
                </c:pt>
                <c:pt idx="6">
                  <c:v>-5</c:v>
                </c:pt>
                <c:pt idx="7">
                  <c:v>0</c:v>
                </c:pt>
                <c:pt idx="8">
                  <c:v>5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</c:numCache>
            </c:numRef>
          </c:xVal>
          <c:yVal>
            <c:numRef>
              <c:f>'ROZDĚLENÍ - GRAF'!$C$3:$C$17</c:f>
              <c:numCache>
                <c:formatCode>0.000</c:formatCode>
                <c:ptCount val="15"/>
                <c:pt idx="0">
                  <c:v>1.9481756831177348E-5</c:v>
                </c:pt>
                <c:pt idx="1">
                  <c:v>2.7643509236900693E-4</c:v>
                </c:pt>
                <c:pt idx="2">
                  <c:v>2.5402070634435213E-3</c:v>
                </c:pt>
                <c:pt idx="3">
                  <c:v>1.5133360387895409E-2</c:v>
                </c:pt>
                <c:pt idx="4">
                  <c:v>5.8510247081675154E-2</c:v>
                </c:pt>
                <c:pt idx="5">
                  <c:v>0.14693628488505112</c:v>
                </c:pt>
                <c:pt idx="6">
                  <c:v>0.23982773120036258</c:v>
                </c:pt>
                <c:pt idx="7">
                  <c:v>0.25450447101660617</c:v>
                </c:pt>
                <c:pt idx="8">
                  <c:v>0.17560462689569967</c:v>
                </c:pt>
                <c:pt idx="9">
                  <c:v>7.8759792465067591E-2</c:v>
                </c:pt>
                <c:pt idx="10">
                  <c:v>2.2948791954246039E-2</c:v>
                </c:pt>
                <c:pt idx="11">
                  <c:v>4.3406601745361595E-3</c:v>
                </c:pt>
                <c:pt idx="12">
                  <c:v>5.3243766300004047E-4</c:v>
                </c:pt>
                <c:pt idx="13">
                  <c:v>4.2308385294176354E-5</c:v>
                </c:pt>
                <c:pt idx="14">
                  <c:v>2.1753808591151724E-6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912320"/>
        <c:axId val="124271936"/>
      </c:scatterChart>
      <c:valAx>
        <c:axId val="146912320"/>
        <c:scaling>
          <c:orientation val="minMax"/>
        </c:scaling>
        <c:delete val="0"/>
        <c:axPos val="b"/>
        <c:majorGridlines>
          <c:spPr>
            <a:ln w="3175" cmpd="dbl">
              <a:prstDash val="dash"/>
            </a:ln>
          </c:spPr>
        </c:majorGridlines>
        <c:numFmt formatCode="General" sourceLinked="1"/>
        <c:majorTickMark val="in"/>
        <c:minorTickMark val="in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124271936"/>
        <c:crosses val="autoZero"/>
        <c:crossBetween val="midCat"/>
        <c:majorUnit val="10"/>
        <c:minorUnit val="5"/>
      </c:valAx>
      <c:valAx>
        <c:axId val="124271936"/>
        <c:scaling>
          <c:orientation val="minMax"/>
          <c:min val="0"/>
        </c:scaling>
        <c:delete val="0"/>
        <c:axPos val="l"/>
        <c:majorGridlines>
          <c:spPr>
            <a:ln w="3175" cmpd="dbl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dash"/>
            </a:ln>
          </c:spPr>
        </c:majorGridlines>
        <c:numFmt formatCode="0.000" sourceLinked="1"/>
        <c:majorTickMark val="in"/>
        <c:minorTickMark val="in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46912320"/>
        <c:crossesAt val="-40"/>
        <c:crossBetween val="midCat"/>
        <c:majorUnit val="5.000000000000001E-2"/>
      </c:valAx>
      <c:spPr>
        <a:ln w="0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 alignWithMargins="0"/>
    <c:pageMargins b="0.98425196899999956" l="0.78740157499999996" r="0.78740157499999996" t="0.98425196899999956" header="0.49212598450000039" footer="0.49212598450000039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 b="0"/>
              <a:t>Pravděpodobnostní</a:t>
            </a:r>
            <a:r>
              <a:rPr lang="cs-CZ" sz="1200" b="0" baseline="0"/>
              <a:t> rozdělení logaritmických výnosů  indexu BUX</a:t>
            </a:r>
            <a:endParaRPr lang="cs-CZ" sz="1200" b="0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'ROZDĚLENÍ - GRAF'!$B$21</c:f>
              <c:strCache>
                <c:ptCount val="1"/>
                <c:pt idx="0">
                  <c:v>PRAVDĚPODOBNOST ZJIŠTĚNÁ EMPIRICKÝM POZOROVÁNÍM</c:v>
                </c:pt>
              </c:strCache>
            </c:strRef>
          </c:tx>
          <c:marker>
            <c:symbol val="none"/>
          </c:marker>
          <c:xVal>
            <c:numRef>
              <c:f>'ROZDĚLENÍ - GRAF'!$A$22:$A$36</c:f>
              <c:numCache>
                <c:formatCode>General</c:formatCode>
                <c:ptCount val="15"/>
                <c:pt idx="0">
                  <c:v>-35</c:v>
                </c:pt>
                <c:pt idx="1">
                  <c:v>-30</c:v>
                </c:pt>
                <c:pt idx="2">
                  <c:v>-25</c:v>
                </c:pt>
                <c:pt idx="3">
                  <c:v>-20</c:v>
                </c:pt>
                <c:pt idx="4">
                  <c:v>-15</c:v>
                </c:pt>
                <c:pt idx="5">
                  <c:v>-10</c:v>
                </c:pt>
                <c:pt idx="6">
                  <c:v>-5</c:v>
                </c:pt>
                <c:pt idx="7">
                  <c:v>0</c:v>
                </c:pt>
                <c:pt idx="8">
                  <c:v>5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</c:numCache>
            </c:numRef>
          </c:xVal>
          <c:yVal>
            <c:numRef>
              <c:f>'ROZDĚLENÍ - GRAF'!$B$22:$B$36</c:f>
              <c:numCache>
                <c:formatCode>0.000</c:formatCode>
                <c:ptCount val="15"/>
                <c:pt idx="0">
                  <c:v>7.575757575757576E-3</c:v>
                </c:pt>
                <c:pt idx="1">
                  <c:v>0</c:v>
                </c:pt>
                <c:pt idx="2">
                  <c:v>0</c:v>
                </c:pt>
                <c:pt idx="3">
                  <c:v>7.575757575757576E-3</c:v>
                </c:pt>
                <c:pt idx="4">
                  <c:v>8.3333333333333329E-2</c:v>
                </c:pt>
                <c:pt idx="5">
                  <c:v>9.8484848484848481E-2</c:v>
                </c:pt>
                <c:pt idx="6">
                  <c:v>0.20454545454545456</c:v>
                </c:pt>
                <c:pt idx="7">
                  <c:v>0.33333333333333331</c:v>
                </c:pt>
                <c:pt idx="8">
                  <c:v>0.18939393939393939</c:v>
                </c:pt>
                <c:pt idx="9">
                  <c:v>6.0606060606060608E-2</c:v>
                </c:pt>
                <c:pt idx="10">
                  <c:v>1.5151515151515152E-2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'ROZDĚLENÍ - GRAF'!$C$21</c:f>
              <c:strCache>
                <c:ptCount val="1"/>
                <c:pt idx="0">
                  <c:v>PRAVDĚPODOBNOST DLE NORMÁLNÍHO ROZDĚLENÍ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'ROZDĚLENÍ - GRAF'!$A$22:$A$36</c:f>
              <c:numCache>
                <c:formatCode>General</c:formatCode>
                <c:ptCount val="15"/>
                <c:pt idx="0">
                  <c:v>-35</c:v>
                </c:pt>
                <c:pt idx="1">
                  <c:v>-30</c:v>
                </c:pt>
                <c:pt idx="2">
                  <c:v>-25</c:v>
                </c:pt>
                <c:pt idx="3">
                  <c:v>-20</c:v>
                </c:pt>
                <c:pt idx="4">
                  <c:v>-15</c:v>
                </c:pt>
                <c:pt idx="5">
                  <c:v>-10</c:v>
                </c:pt>
                <c:pt idx="6">
                  <c:v>-5</c:v>
                </c:pt>
                <c:pt idx="7">
                  <c:v>0</c:v>
                </c:pt>
                <c:pt idx="8">
                  <c:v>5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</c:numCache>
            </c:numRef>
          </c:xVal>
          <c:yVal>
            <c:numRef>
              <c:f>'ROZDĚLENÍ - GRAF'!$C$22:$C$36</c:f>
              <c:numCache>
                <c:formatCode>0.000</c:formatCode>
                <c:ptCount val="15"/>
                <c:pt idx="0">
                  <c:v>1.2828424944037227E-5</c:v>
                </c:pt>
                <c:pt idx="1">
                  <c:v>2.0647373519506158E-4</c:v>
                </c:pt>
                <c:pt idx="2">
                  <c:v>2.1065722702508726E-3</c:v>
                </c:pt>
                <c:pt idx="3">
                  <c:v>1.3641707338665592E-2</c:v>
                </c:pt>
                <c:pt idx="4">
                  <c:v>5.6138637878128839E-2</c:v>
                </c:pt>
                <c:pt idx="5">
                  <c:v>0.14695938343406578</c:v>
                </c:pt>
                <c:pt idx="6">
                  <c:v>0.2449076167342501</c:v>
                </c:pt>
                <c:pt idx="7">
                  <c:v>0.25993223153928069</c:v>
                </c:pt>
                <c:pt idx="8">
                  <c:v>0.17570846540861162</c:v>
                </c:pt>
                <c:pt idx="9">
                  <c:v>7.5623732111172015E-2</c:v>
                </c:pt>
                <c:pt idx="10">
                  <c:v>2.0709265139314814E-2</c:v>
                </c:pt>
                <c:pt idx="11">
                  <c:v>3.6049375462877675E-3</c:v>
                </c:pt>
                <c:pt idx="12">
                  <c:v>3.9843217990509494E-4</c:v>
                </c:pt>
                <c:pt idx="13">
                  <c:v>2.7924179829996731E-5</c:v>
                </c:pt>
                <c:pt idx="14">
                  <c:v>1.2393784623032644E-6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914624"/>
        <c:axId val="148203776"/>
      </c:scatterChart>
      <c:valAx>
        <c:axId val="146914624"/>
        <c:scaling>
          <c:orientation val="minMax"/>
        </c:scaling>
        <c:delete val="0"/>
        <c:axPos val="b"/>
        <c:majorGridlines>
          <c:spPr>
            <a:ln w="3175" cmpd="dbl">
              <a:prstDash val="dash"/>
            </a:ln>
          </c:spPr>
        </c:majorGridlines>
        <c:numFmt formatCode="General" sourceLinked="1"/>
        <c:majorTickMark val="in"/>
        <c:minorTickMark val="in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148203776"/>
        <c:crosses val="autoZero"/>
        <c:crossBetween val="midCat"/>
        <c:majorUnit val="10"/>
        <c:minorUnit val="5"/>
      </c:valAx>
      <c:valAx>
        <c:axId val="148203776"/>
        <c:scaling>
          <c:orientation val="minMax"/>
          <c:min val="0"/>
        </c:scaling>
        <c:delete val="0"/>
        <c:axPos val="l"/>
        <c:majorGridlines>
          <c:spPr>
            <a:ln w="3175" cmpd="dbl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dash"/>
            </a:ln>
          </c:spPr>
        </c:majorGridlines>
        <c:numFmt formatCode="0.000" sourceLinked="1"/>
        <c:majorTickMark val="in"/>
        <c:minorTickMark val="in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46914624"/>
        <c:crossesAt val="-40"/>
        <c:crossBetween val="midCat"/>
        <c:majorUnit val="5.000000000000001E-2"/>
      </c:valAx>
      <c:spPr>
        <a:ln w="0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 alignWithMargins="0"/>
    <c:pageMargins b="0.98425196899999956" l="0.78740157499999996" r="0.78740157499999996" t="0.98425196899999956" header="0.49212598450000039" footer="0.49212598450000039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 b="0"/>
              <a:t>Pravděpodobnostní</a:t>
            </a:r>
            <a:r>
              <a:rPr lang="cs-CZ" sz="1200" b="0" baseline="0"/>
              <a:t> rozdělení logaritmických výnosů  indexu WIG20</a:t>
            </a:r>
            <a:endParaRPr lang="cs-CZ" sz="1200" b="0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'ROZDĚLENÍ - GRAF'!$B$40</c:f>
              <c:strCache>
                <c:ptCount val="1"/>
                <c:pt idx="0">
                  <c:v>PRAVDĚPODOBNOST ZJIŠTĚNÁ EMPIRICKÝM POZOROVÁNÍM</c:v>
                </c:pt>
              </c:strCache>
            </c:strRef>
          </c:tx>
          <c:marker>
            <c:symbol val="none"/>
          </c:marker>
          <c:xVal>
            <c:numRef>
              <c:f>'ROZDĚLENÍ - GRAF'!$A$41:$A$55</c:f>
              <c:numCache>
                <c:formatCode>General</c:formatCode>
                <c:ptCount val="15"/>
                <c:pt idx="0">
                  <c:v>-35</c:v>
                </c:pt>
                <c:pt idx="1">
                  <c:v>-30</c:v>
                </c:pt>
                <c:pt idx="2">
                  <c:v>-25</c:v>
                </c:pt>
                <c:pt idx="3">
                  <c:v>-20</c:v>
                </c:pt>
                <c:pt idx="4">
                  <c:v>-15</c:v>
                </c:pt>
                <c:pt idx="5">
                  <c:v>-10</c:v>
                </c:pt>
                <c:pt idx="6">
                  <c:v>-5</c:v>
                </c:pt>
                <c:pt idx="7">
                  <c:v>0</c:v>
                </c:pt>
                <c:pt idx="8">
                  <c:v>5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</c:numCache>
            </c:numRef>
          </c:xVal>
          <c:yVal>
            <c:numRef>
              <c:f>'ROZDĚLENÍ - GRAF'!$B$41:$B$55</c:f>
              <c:numCache>
                <c:formatCode>0.000</c:formatCode>
                <c:ptCount val="15"/>
                <c:pt idx="0">
                  <c:v>0</c:v>
                </c:pt>
                <c:pt idx="1">
                  <c:v>7.575757575757576E-3</c:v>
                </c:pt>
                <c:pt idx="2">
                  <c:v>0</c:v>
                </c:pt>
                <c:pt idx="3">
                  <c:v>2.2727272727272728E-2</c:v>
                </c:pt>
                <c:pt idx="4">
                  <c:v>7.575757575757576E-2</c:v>
                </c:pt>
                <c:pt idx="5">
                  <c:v>0.12121212121212122</c:v>
                </c:pt>
                <c:pt idx="6">
                  <c:v>0.23484848484848486</c:v>
                </c:pt>
                <c:pt idx="7">
                  <c:v>0.28030303030303028</c:v>
                </c:pt>
                <c:pt idx="8">
                  <c:v>0.16666666666666666</c:v>
                </c:pt>
                <c:pt idx="9">
                  <c:v>5.3030303030303032E-2</c:v>
                </c:pt>
                <c:pt idx="10">
                  <c:v>3.0303030303030304E-2</c:v>
                </c:pt>
                <c:pt idx="11">
                  <c:v>7.575757575757576E-3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'ROZDĚLENÍ - GRAF'!$C$40</c:f>
              <c:strCache>
                <c:ptCount val="1"/>
                <c:pt idx="0">
                  <c:v>PRAVDĚPODOBNOST DLE NORMÁLNÍHO ROZDĚLENÍ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'ROZDĚLENÍ - GRAF'!$A$41:$A$55</c:f>
              <c:numCache>
                <c:formatCode>General</c:formatCode>
                <c:ptCount val="15"/>
                <c:pt idx="0">
                  <c:v>-35</c:v>
                </c:pt>
                <c:pt idx="1">
                  <c:v>-30</c:v>
                </c:pt>
                <c:pt idx="2">
                  <c:v>-25</c:v>
                </c:pt>
                <c:pt idx="3">
                  <c:v>-20</c:v>
                </c:pt>
                <c:pt idx="4">
                  <c:v>-15</c:v>
                </c:pt>
                <c:pt idx="5">
                  <c:v>-10</c:v>
                </c:pt>
                <c:pt idx="6">
                  <c:v>-5</c:v>
                </c:pt>
                <c:pt idx="7">
                  <c:v>0</c:v>
                </c:pt>
                <c:pt idx="8">
                  <c:v>5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</c:numCache>
            </c:numRef>
          </c:xVal>
          <c:yVal>
            <c:numRef>
              <c:f>'ROZDĚLENÍ - GRAF'!$C$41:$C$55</c:f>
              <c:numCache>
                <c:formatCode>0.000</c:formatCode>
                <c:ptCount val="15"/>
                <c:pt idx="0">
                  <c:v>3.0791282357477023E-5</c:v>
                </c:pt>
                <c:pt idx="1">
                  <c:v>5.0023470784772033E-4</c:v>
                </c:pt>
                <c:pt idx="2">
                  <c:v>3.8354406088685344E-3</c:v>
                </c:pt>
                <c:pt idx="3">
                  <c:v>1.9649831943543423E-2</c:v>
                </c:pt>
                <c:pt idx="4">
                  <c:v>6.731958625342363E-2</c:v>
                </c:pt>
                <c:pt idx="5">
                  <c:v>0.15432662993545759</c:v>
                </c:pt>
                <c:pt idx="6">
                  <c:v>0.23684115550607365</c:v>
                </c:pt>
                <c:pt idx="7">
                  <c:v>0.24338732372932254</c:v>
                </c:pt>
                <c:pt idx="8">
                  <c:v>0.16748278698646679</c:v>
                </c:pt>
                <c:pt idx="9">
                  <c:v>7.7157755939448514E-2</c:v>
                </c:pt>
                <c:pt idx="10">
                  <c:v>2.378690741429601E-2</c:v>
                </c:pt>
                <c:pt idx="11">
                  <c:v>4.9043006591260596E-3</c:v>
                </c:pt>
                <c:pt idx="12">
                  <c:v>6.7572014928962698E-4</c:v>
                </c:pt>
                <c:pt idx="13">
                  <c:v>6.2163539325199579E-5</c:v>
                </c:pt>
                <c:pt idx="14">
                  <c:v>3.8149617818117321E-6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193408"/>
        <c:axId val="163193984"/>
      </c:scatterChart>
      <c:valAx>
        <c:axId val="163193408"/>
        <c:scaling>
          <c:orientation val="minMax"/>
        </c:scaling>
        <c:delete val="0"/>
        <c:axPos val="b"/>
        <c:majorGridlines>
          <c:spPr>
            <a:ln w="3175" cmpd="dbl">
              <a:prstDash val="dash"/>
            </a:ln>
          </c:spPr>
        </c:majorGridlines>
        <c:numFmt formatCode="General" sourceLinked="1"/>
        <c:majorTickMark val="in"/>
        <c:minorTickMark val="in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163193984"/>
        <c:crosses val="autoZero"/>
        <c:crossBetween val="midCat"/>
        <c:majorUnit val="10"/>
        <c:minorUnit val="5"/>
      </c:valAx>
      <c:valAx>
        <c:axId val="163193984"/>
        <c:scaling>
          <c:orientation val="minMax"/>
          <c:min val="0"/>
        </c:scaling>
        <c:delete val="0"/>
        <c:axPos val="l"/>
        <c:majorGridlines>
          <c:spPr>
            <a:ln w="3175" cmpd="dbl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dash"/>
            </a:ln>
          </c:spPr>
        </c:majorGridlines>
        <c:numFmt formatCode="0.000" sourceLinked="1"/>
        <c:majorTickMark val="in"/>
        <c:minorTickMark val="in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63193408"/>
        <c:crossesAt val="-40"/>
        <c:crossBetween val="midCat"/>
        <c:majorUnit val="5.000000000000001E-2"/>
      </c:valAx>
      <c:spPr>
        <a:ln w="0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 alignWithMargins="0"/>
    <c:pageMargins b="0.98425196899999956" l="0.78740157499999996" r="0.78740157499999996" t="0.98425196899999956" header="0.49212598450000039" footer="0.49212598450000039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 b="0"/>
              <a:t>Pravděpodobnostní</a:t>
            </a:r>
            <a:r>
              <a:rPr lang="cs-CZ" sz="1200" b="0" baseline="0"/>
              <a:t> rozdělení logaritmických výnosů  indexu SAX</a:t>
            </a:r>
            <a:endParaRPr lang="cs-CZ" sz="1200" b="0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'ROZDĚLENÍ - GRAF'!$B$59</c:f>
              <c:strCache>
                <c:ptCount val="1"/>
                <c:pt idx="0">
                  <c:v>PRAVDĚPODOBNOST ZJIŠTĚNÁ EMPIRICKÝM POZOROVÁNÍM</c:v>
                </c:pt>
              </c:strCache>
            </c:strRef>
          </c:tx>
          <c:marker>
            <c:symbol val="none"/>
          </c:marker>
          <c:xVal>
            <c:numRef>
              <c:f>'ROZDĚLENÍ - GRAF'!$A$60:$A$74</c:f>
              <c:numCache>
                <c:formatCode>General</c:formatCode>
                <c:ptCount val="15"/>
                <c:pt idx="0">
                  <c:v>-35</c:v>
                </c:pt>
                <c:pt idx="1">
                  <c:v>-30</c:v>
                </c:pt>
                <c:pt idx="2">
                  <c:v>-25</c:v>
                </c:pt>
                <c:pt idx="3">
                  <c:v>-20</c:v>
                </c:pt>
                <c:pt idx="4">
                  <c:v>-15</c:v>
                </c:pt>
                <c:pt idx="5">
                  <c:v>-10</c:v>
                </c:pt>
                <c:pt idx="6">
                  <c:v>-5</c:v>
                </c:pt>
                <c:pt idx="7">
                  <c:v>0</c:v>
                </c:pt>
                <c:pt idx="8">
                  <c:v>5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</c:numCache>
            </c:numRef>
          </c:xVal>
          <c:yVal>
            <c:numRef>
              <c:f>'ROZDĚLENÍ - GRAF'!$B$60:$B$74</c:f>
              <c:numCache>
                <c:formatCode>0.000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7.575757575757576E-3</c:v>
                </c:pt>
                <c:pt idx="3">
                  <c:v>0</c:v>
                </c:pt>
                <c:pt idx="4">
                  <c:v>1.5151515151515152E-2</c:v>
                </c:pt>
                <c:pt idx="5">
                  <c:v>0.11363636363636363</c:v>
                </c:pt>
                <c:pt idx="6">
                  <c:v>0.28030303030303028</c:v>
                </c:pt>
                <c:pt idx="7">
                  <c:v>0.40151515151515149</c:v>
                </c:pt>
                <c:pt idx="8">
                  <c:v>0.12121212121212122</c:v>
                </c:pt>
                <c:pt idx="9">
                  <c:v>4.5454545454545456E-2</c:v>
                </c:pt>
                <c:pt idx="10">
                  <c:v>0</c:v>
                </c:pt>
                <c:pt idx="11">
                  <c:v>7.575757575757576E-3</c:v>
                </c:pt>
                <c:pt idx="12">
                  <c:v>7.575757575757576E-3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'ROZDĚLENÍ - GRAF'!$C$59</c:f>
              <c:strCache>
                <c:ptCount val="1"/>
                <c:pt idx="0">
                  <c:v>PRAVDĚPODOBNOST DLE NORMÁLNÍHO ROZDĚLENÍ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'ROZDĚLENÍ - GRAF'!$A$60:$A$74</c:f>
              <c:numCache>
                <c:formatCode>General</c:formatCode>
                <c:ptCount val="15"/>
                <c:pt idx="0">
                  <c:v>-35</c:v>
                </c:pt>
                <c:pt idx="1">
                  <c:v>-30</c:v>
                </c:pt>
                <c:pt idx="2">
                  <c:v>-25</c:v>
                </c:pt>
                <c:pt idx="3">
                  <c:v>-20</c:v>
                </c:pt>
                <c:pt idx="4">
                  <c:v>-15</c:v>
                </c:pt>
                <c:pt idx="5">
                  <c:v>-10</c:v>
                </c:pt>
                <c:pt idx="6">
                  <c:v>-5</c:v>
                </c:pt>
                <c:pt idx="7">
                  <c:v>0</c:v>
                </c:pt>
                <c:pt idx="8">
                  <c:v>5</c:v>
                </c:pt>
                <c:pt idx="9">
                  <c:v>10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</c:numCache>
            </c:numRef>
          </c:xVal>
          <c:yVal>
            <c:numRef>
              <c:f>'ROZDĚLENÍ - GRAF'!$C$60:$C$74</c:f>
              <c:numCache>
                <c:formatCode>0.000</c:formatCode>
                <c:ptCount val="15"/>
                <c:pt idx="0">
                  <c:v>1.7340602322448431E-7</c:v>
                </c:pt>
                <c:pt idx="1">
                  <c:v>1.0980259800372189E-5</c:v>
                </c:pt>
                <c:pt idx="2">
                  <c:v>3.0339318186443053E-4</c:v>
                </c:pt>
                <c:pt idx="3">
                  <c:v>4.3779046550839603E-3</c:v>
                </c:pt>
                <c:pt idx="4">
                  <c:v>3.311746717842453E-2</c:v>
                </c:pt>
                <c:pt idx="5">
                  <c:v>0.13180919920269599</c:v>
                </c:pt>
                <c:pt idx="6">
                  <c:v>0.27682060618819454</c:v>
                </c:pt>
                <c:pt idx="7">
                  <c:v>0.3073084418435133</c:v>
                </c:pt>
                <c:pt idx="8">
                  <c:v>0.18037891841958498</c:v>
                </c:pt>
                <c:pt idx="9">
                  <c:v>5.5908119125428257E-2</c:v>
                </c:pt>
                <c:pt idx="10">
                  <c:v>9.126849988900676E-3</c:v>
                </c:pt>
                <c:pt idx="11">
                  <c:v>7.8204419182448248E-4</c:v>
                </c:pt>
                <c:pt idx="12">
                  <c:v>3.5039179865803405E-5</c:v>
                </c:pt>
                <c:pt idx="13">
                  <c:v>8.1781417993198602E-7</c:v>
                </c:pt>
                <c:pt idx="14">
                  <c:v>9.9090967653481243E-9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230656"/>
        <c:axId val="148231808"/>
      </c:scatterChart>
      <c:valAx>
        <c:axId val="148230656"/>
        <c:scaling>
          <c:orientation val="minMax"/>
        </c:scaling>
        <c:delete val="0"/>
        <c:axPos val="b"/>
        <c:majorGridlines>
          <c:spPr>
            <a:ln w="3175" cmpd="dbl">
              <a:prstDash val="dash"/>
            </a:ln>
          </c:spPr>
        </c:majorGridlines>
        <c:numFmt formatCode="General" sourceLinked="1"/>
        <c:majorTickMark val="in"/>
        <c:minorTickMark val="in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148231808"/>
        <c:crosses val="autoZero"/>
        <c:crossBetween val="midCat"/>
        <c:majorUnit val="10"/>
        <c:minorUnit val="5"/>
      </c:valAx>
      <c:valAx>
        <c:axId val="148231808"/>
        <c:scaling>
          <c:orientation val="minMax"/>
          <c:min val="0"/>
        </c:scaling>
        <c:delete val="0"/>
        <c:axPos val="l"/>
        <c:majorGridlines>
          <c:spPr>
            <a:ln w="3175" cmpd="dbl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dash"/>
            </a:ln>
          </c:spPr>
        </c:majorGridlines>
        <c:numFmt formatCode="0.000" sourceLinked="1"/>
        <c:majorTickMark val="in"/>
        <c:minorTickMark val="in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48230656"/>
        <c:crossesAt val="-40"/>
        <c:crossBetween val="midCat"/>
        <c:majorUnit val="5.000000000000001E-2"/>
      </c:valAx>
      <c:spPr>
        <a:ln w="0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 alignWithMargins="0"/>
    <c:pageMargins b="0.98425196899999956" l="0.78740157499999996" r="0.78740157499999996" t="0.98425196899999956" header="0.49212598450000039" footer="0.49212598450000039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123</xdr:row>
      <xdr:rowOff>161925</xdr:rowOff>
    </xdr:from>
    <xdr:to>
      <xdr:col>3</xdr:col>
      <xdr:colOff>952500</xdr:colOff>
      <xdr:row>137</xdr:row>
      <xdr:rowOff>104775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123</xdr:row>
      <xdr:rowOff>161925</xdr:rowOff>
    </xdr:from>
    <xdr:to>
      <xdr:col>7</xdr:col>
      <xdr:colOff>971550</xdr:colOff>
      <xdr:row>137</xdr:row>
      <xdr:rowOff>104775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57150</xdr:colOff>
      <xdr:row>124</xdr:row>
      <xdr:rowOff>9525</xdr:rowOff>
    </xdr:from>
    <xdr:to>
      <xdr:col>11</xdr:col>
      <xdr:colOff>990600</xdr:colOff>
      <xdr:row>137</xdr:row>
      <xdr:rowOff>142875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66675</xdr:colOff>
      <xdr:row>123</xdr:row>
      <xdr:rowOff>152400</xdr:rowOff>
    </xdr:from>
    <xdr:to>
      <xdr:col>15</xdr:col>
      <xdr:colOff>1009650</xdr:colOff>
      <xdr:row>137</xdr:row>
      <xdr:rowOff>95250</xdr:rowOff>
    </xdr:to>
    <xdr:graphicFrame macro="">
      <xdr:nvGraphicFramePr>
        <xdr:cNvPr id="12" name="Graf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38100</xdr:colOff>
      <xdr:row>123</xdr:row>
      <xdr:rowOff>152400</xdr:rowOff>
    </xdr:from>
    <xdr:to>
      <xdr:col>19</xdr:col>
      <xdr:colOff>952500</xdr:colOff>
      <xdr:row>137</xdr:row>
      <xdr:rowOff>95250</xdr:rowOff>
    </xdr:to>
    <xdr:graphicFrame macro="">
      <xdr:nvGraphicFramePr>
        <xdr:cNvPr id="13" name="Graf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609597</xdr:colOff>
      <xdr:row>1</xdr:row>
      <xdr:rowOff>0</xdr:rowOff>
    </xdr:from>
    <xdr:to>
      <xdr:col>11</xdr:col>
      <xdr:colOff>28575</xdr:colOff>
      <xdr:row>17</xdr:row>
      <xdr:rowOff>57150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20</xdr:row>
      <xdr:rowOff>28575</xdr:rowOff>
    </xdr:from>
    <xdr:to>
      <xdr:col>11</xdr:col>
      <xdr:colOff>38103</xdr:colOff>
      <xdr:row>36</xdr:row>
      <xdr:rowOff>85725</xdr:rowOff>
    </xdr:to>
    <xdr:graphicFrame macro="">
      <xdr:nvGraphicFramePr>
        <xdr:cNvPr id="1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600075</xdr:colOff>
      <xdr:row>39</xdr:row>
      <xdr:rowOff>0</xdr:rowOff>
    </xdr:from>
    <xdr:to>
      <xdr:col>11</xdr:col>
      <xdr:colOff>19053</xdr:colOff>
      <xdr:row>55</xdr:row>
      <xdr:rowOff>57150</xdr:rowOff>
    </xdr:to>
    <xdr:graphicFrame macro="">
      <xdr:nvGraphicFramePr>
        <xdr:cNvPr id="1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600075</xdr:colOff>
      <xdr:row>58</xdr:row>
      <xdr:rowOff>9525</xdr:rowOff>
    </xdr:from>
    <xdr:to>
      <xdr:col>11</xdr:col>
      <xdr:colOff>19053</xdr:colOff>
      <xdr:row>74</xdr:row>
      <xdr:rowOff>66675</xdr:rowOff>
    </xdr:to>
    <xdr:graphicFrame macro="">
      <xdr:nvGraphicFramePr>
        <xdr:cNvPr id="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590550</xdr:colOff>
      <xdr:row>77</xdr:row>
      <xdr:rowOff>9525</xdr:rowOff>
    </xdr:from>
    <xdr:to>
      <xdr:col>11</xdr:col>
      <xdr:colOff>9528</xdr:colOff>
      <xdr:row>93</xdr:row>
      <xdr:rowOff>66675</xdr:rowOff>
    </xdr:to>
    <xdr:graphicFrame macro="">
      <xdr:nvGraphicFramePr>
        <xdr:cNvPr id="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pw.pl/" TargetMode="External"/><Relationship Id="rId2" Type="http://schemas.openxmlformats.org/officeDocument/2006/relationships/hyperlink" Target="http://www.bse.hu/" TargetMode="External"/><Relationship Id="rId1" Type="http://schemas.openxmlformats.org/officeDocument/2006/relationships/hyperlink" Target="http://www.pse.cz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ljse.si/" TargetMode="External"/><Relationship Id="rId4" Type="http://schemas.openxmlformats.org/officeDocument/2006/relationships/hyperlink" Target="http://www.bcpb.sk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pw.pl/" TargetMode="External"/><Relationship Id="rId2" Type="http://schemas.openxmlformats.org/officeDocument/2006/relationships/hyperlink" Target="http://www.bse.hu/" TargetMode="External"/><Relationship Id="rId1" Type="http://schemas.openxmlformats.org/officeDocument/2006/relationships/hyperlink" Target="http://www.pse.cz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ljse.si/" TargetMode="External"/><Relationship Id="rId4" Type="http://schemas.openxmlformats.org/officeDocument/2006/relationships/hyperlink" Target="http://www.bcpb.sk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pw.pl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bse.hu/" TargetMode="External"/><Relationship Id="rId1" Type="http://schemas.openxmlformats.org/officeDocument/2006/relationships/hyperlink" Target="http://www.pse.cz/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www.ljse.si/" TargetMode="External"/><Relationship Id="rId4" Type="http://schemas.openxmlformats.org/officeDocument/2006/relationships/hyperlink" Target="http://www.bcpb.sk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cpb.sk/" TargetMode="External"/><Relationship Id="rId2" Type="http://schemas.openxmlformats.org/officeDocument/2006/relationships/hyperlink" Target="http://www.gpw.pl/" TargetMode="External"/><Relationship Id="rId1" Type="http://schemas.openxmlformats.org/officeDocument/2006/relationships/hyperlink" Target="http://www.pse.cz/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://www.bse.hu/" TargetMode="External"/><Relationship Id="rId4" Type="http://schemas.openxmlformats.org/officeDocument/2006/relationships/hyperlink" Target="http://www.ljse.s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topLeftCell="A115" workbookViewId="0">
      <selection activeCell="O138" sqref="O138"/>
    </sheetView>
  </sheetViews>
  <sheetFormatPr defaultRowHeight="15" x14ac:dyDescent="0.25"/>
  <cols>
    <col min="1" max="1" width="13.7109375" style="27" customWidth="1"/>
    <col min="2" max="2" width="13.7109375" style="28" customWidth="1"/>
    <col min="3" max="3" width="13.7109375" style="33" customWidth="1"/>
    <col min="4" max="6" width="13.7109375" style="27" customWidth="1"/>
    <col min="7" max="15" width="13.7109375" style="1" customWidth="1"/>
    <col min="16" max="16384" width="9.140625" style="1"/>
  </cols>
  <sheetData>
    <row r="1" spans="1:15" ht="23.25" x14ac:dyDescent="0.35">
      <c r="A1" s="173" t="s">
        <v>0</v>
      </c>
      <c r="B1" s="174"/>
      <c r="C1" s="175"/>
      <c r="D1" s="176" t="s">
        <v>1</v>
      </c>
      <c r="E1" s="177"/>
      <c r="F1" s="178"/>
      <c r="G1" s="176" t="s">
        <v>2</v>
      </c>
      <c r="H1" s="177"/>
      <c r="I1" s="178"/>
      <c r="J1" s="176" t="s">
        <v>3</v>
      </c>
      <c r="K1" s="177"/>
      <c r="L1" s="178"/>
      <c r="M1" s="176" t="s">
        <v>4</v>
      </c>
      <c r="N1" s="177"/>
      <c r="O1" s="178"/>
    </row>
    <row r="2" spans="1:15" ht="26.25" thickBot="1" x14ac:dyDescent="0.3">
      <c r="A2" s="2" t="s">
        <v>5</v>
      </c>
      <c r="B2" s="3" t="s">
        <v>6</v>
      </c>
      <c r="C2" s="29" t="s">
        <v>23</v>
      </c>
      <c r="D2" s="2" t="s">
        <v>5</v>
      </c>
      <c r="E2" s="3" t="s">
        <v>7</v>
      </c>
      <c r="F2" s="29" t="s">
        <v>23</v>
      </c>
      <c r="G2" s="2" t="s">
        <v>5</v>
      </c>
      <c r="H2" s="3" t="s">
        <v>8</v>
      </c>
      <c r="I2" s="29" t="s">
        <v>23</v>
      </c>
      <c r="J2" s="2" t="s">
        <v>5</v>
      </c>
      <c r="K2" s="3" t="s">
        <v>9</v>
      </c>
      <c r="L2" s="29" t="s">
        <v>23</v>
      </c>
      <c r="M2" s="2" t="s">
        <v>5</v>
      </c>
      <c r="N2" s="3" t="s">
        <v>10</v>
      </c>
      <c r="O2" s="29" t="s">
        <v>23</v>
      </c>
    </row>
    <row r="3" spans="1:15" ht="15.75" thickTop="1" x14ac:dyDescent="0.25">
      <c r="A3" s="4">
        <v>36523</v>
      </c>
      <c r="B3" s="5">
        <v>489.7</v>
      </c>
      <c r="C3" s="30">
        <v>0</v>
      </c>
      <c r="D3" s="6">
        <v>36523</v>
      </c>
      <c r="E3" s="7">
        <v>8819.4500000000007</v>
      </c>
      <c r="F3" s="30">
        <v>0</v>
      </c>
      <c r="G3" s="8">
        <v>36523</v>
      </c>
      <c r="H3" s="9">
        <v>1755.8</v>
      </c>
      <c r="I3" s="30">
        <v>0</v>
      </c>
      <c r="J3" s="8">
        <v>36514</v>
      </c>
      <c r="K3" s="10">
        <v>77.069999999999993</v>
      </c>
      <c r="L3" s="30">
        <v>0</v>
      </c>
      <c r="M3" s="8">
        <v>36523</v>
      </c>
      <c r="N3" s="10">
        <v>1806.26</v>
      </c>
      <c r="O3" s="30">
        <v>0</v>
      </c>
    </row>
    <row r="4" spans="1:15" x14ac:dyDescent="0.25">
      <c r="A4" s="4">
        <v>36556</v>
      </c>
      <c r="B4" s="5">
        <v>554.29999999999995</v>
      </c>
      <c r="C4" s="30">
        <f>100*(LN(B4)-LN(B3))</f>
        <v>12.391309771748649</v>
      </c>
      <c r="D4" s="6">
        <v>36556</v>
      </c>
      <c r="E4" s="7">
        <v>9548.9</v>
      </c>
      <c r="F4" s="30">
        <f>100*(LN(E4)-LN(E3))</f>
        <v>7.9466454814768994</v>
      </c>
      <c r="G4" s="8">
        <v>36556</v>
      </c>
      <c r="H4" s="9">
        <v>1910.1</v>
      </c>
      <c r="I4" s="30">
        <f>100*(LN(H4)-LN(H3))</f>
        <v>8.4231003198980581</v>
      </c>
      <c r="J4" s="8">
        <v>36556</v>
      </c>
      <c r="K4" s="10">
        <v>75.31</v>
      </c>
      <c r="L4" s="30">
        <f>100*(LN(K4)-LN(K3))</f>
        <v>-2.3101171676641385</v>
      </c>
      <c r="M4" s="8">
        <v>36556</v>
      </c>
      <c r="N4" s="10">
        <v>1901.52</v>
      </c>
      <c r="O4" s="30">
        <f>100*(LN(N4)-LN(N3))</f>
        <v>5.1395157147499759</v>
      </c>
    </row>
    <row r="5" spans="1:15" x14ac:dyDescent="0.25">
      <c r="A5" s="4">
        <v>36585</v>
      </c>
      <c r="B5" s="5">
        <v>644.79999999999995</v>
      </c>
      <c r="C5" s="30">
        <f t="shared" ref="C5:C68" si="0">100*(LN(B5)-LN(B4))</f>
        <v>15.12341347666597</v>
      </c>
      <c r="D5" s="6">
        <v>36585</v>
      </c>
      <c r="E5" s="7">
        <v>10124.65</v>
      </c>
      <c r="F5" s="30">
        <f t="shared" ref="F5:F68" si="1">100*(LN(E5)-LN(E4))</f>
        <v>5.8547079881417829</v>
      </c>
      <c r="G5" s="8">
        <v>36585</v>
      </c>
      <c r="H5" s="9">
        <v>2341.9</v>
      </c>
      <c r="I5" s="30">
        <f t="shared" ref="I5:I68" si="2">100*(LN(H5)-LN(H4))</f>
        <v>20.380696900671502</v>
      </c>
      <c r="J5" s="8">
        <v>36585</v>
      </c>
      <c r="K5" s="10">
        <v>74.03</v>
      </c>
      <c r="L5" s="30">
        <f t="shared" ref="L5:L68" si="3">100*(LN(K5)-LN(K4))</f>
        <v>-1.7142511658253312</v>
      </c>
      <c r="M5" s="8">
        <v>36585</v>
      </c>
      <c r="N5" s="10">
        <v>1771.81</v>
      </c>
      <c r="O5" s="30">
        <f t="shared" ref="O5:O68" si="4">100*(LN(N5)-LN(N4))</f>
        <v>-7.0651943385215965</v>
      </c>
    </row>
    <row r="6" spans="1:15" x14ac:dyDescent="0.25">
      <c r="A6" s="4">
        <v>36616</v>
      </c>
      <c r="B6" s="5">
        <v>644.20000000000005</v>
      </c>
      <c r="C6" s="30">
        <f t="shared" si="0"/>
        <v>-9.3095429531953044E-2</v>
      </c>
      <c r="D6" s="6">
        <v>36616</v>
      </c>
      <c r="E6" s="7">
        <v>10000.64</v>
      </c>
      <c r="F6" s="30">
        <f t="shared" si="1"/>
        <v>-1.2323953547751287</v>
      </c>
      <c r="G6" s="8">
        <v>36616</v>
      </c>
      <c r="H6" s="9">
        <v>2275.5</v>
      </c>
      <c r="I6" s="30">
        <f t="shared" si="2"/>
        <v>-2.876275724110755</v>
      </c>
      <c r="J6" s="8">
        <v>36616</v>
      </c>
      <c r="K6" s="10">
        <v>77.91</v>
      </c>
      <c r="L6" s="30">
        <f t="shared" si="3"/>
        <v>5.108389788775991</v>
      </c>
      <c r="M6" s="8">
        <v>36616</v>
      </c>
      <c r="N6" s="10">
        <v>1729.28</v>
      </c>
      <c r="O6" s="30">
        <f t="shared" si="4"/>
        <v>-2.4296486048155153</v>
      </c>
    </row>
    <row r="7" spans="1:15" x14ac:dyDescent="0.25">
      <c r="A7" s="4">
        <v>36644</v>
      </c>
      <c r="B7" s="5">
        <v>604</v>
      </c>
      <c r="C7" s="30">
        <f t="shared" si="0"/>
        <v>-6.4435038962283642</v>
      </c>
      <c r="D7" s="6">
        <v>36644</v>
      </c>
      <c r="E7" s="7">
        <v>8872.49</v>
      </c>
      <c r="F7" s="30">
        <f t="shared" si="1"/>
        <v>-11.969361248630328</v>
      </c>
      <c r="G7" s="8">
        <v>36644</v>
      </c>
      <c r="H7" s="9">
        <v>2042.8</v>
      </c>
      <c r="I7" s="30">
        <f t="shared" si="2"/>
        <v>-10.78783926832072</v>
      </c>
      <c r="J7" s="8">
        <v>36644</v>
      </c>
      <c r="K7" s="10">
        <v>78.09</v>
      </c>
      <c r="L7" s="30">
        <f t="shared" si="3"/>
        <v>0.23076933318169068</v>
      </c>
      <c r="M7" s="8">
        <v>36644</v>
      </c>
      <c r="N7" s="10">
        <v>1716.29</v>
      </c>
      <c r="O7" s="30">
        <f t="shared" si="4"/>
        <v>-0.75401524533171838</v>
      </c>
    </row>
    <row r="8" spans="1:15" x14ac:dyDescent="0.25">
      <c r="A8" s="4">
        <v>36677</v>
      </c>
      <c r="B8" s="5">
        <v>579.4</v>
      </c>
      <c r="C8" s="30">
        <f t="shared" si="0"/>
        <v>-4.1581112599565095</v>
      </c>
      <c r="D8" s="6">
        <v>36677</v>
      </c>
      <c r="E8" s="7">
        <v>9015.8700000000008</v>
      </c>
      <c r="F8" s="30">
        <f t="shared" si="1"/>
        <v>1.6030879362691763</v>
      </c>
      <c r="G8" s="8">
        <v>36677</v>
      </c>
      <c r="H8" s="9">
        <v>2014.7</v>
      </c>
      <c r="I8" s="30">
        <f t="shared" si="2"/>
        <v>-1.3851114851625823</v>
      </c>
      <c r="J8" s="8">
        <v>36677</v>
      </c>
      <c r="K8" s="10">
        <v>75.98</v>
      </c>
      <c r="L8" s="30">
        <f t="shared" si="3"/>
        <v>-2.7391859915104178</v>
      </c>
      <c r="M8" s="8">
        <v>36677</v>
      </c>
      <c r="N8" s="10">
        <v>1635.21</v>
      </c>
      <c r="O8" s="30">
        <f t="shared" si="4"/>
        <v>-4.8393747987839575</v>
      </c>
    </row>
    <row r="9" spans="1:15" x14ac:dyDescent="0.25">
      <c r="A9" s="4">
        <v>36707</v>
      </c>
      <c r="B9" s="5">
        <v>524.79999999999995</v>
      </c>
      <c r="C9" s="30">
        <f t="shared" si="0"/>
        <v>-9.8975847705371045</v>
      </c>
      <c r="D9" s="6">
        <v>36707</v>
      </c>
      <c r="E9" s="7">
        <v>8318.2999999999993</v>
      </c>
      <c r="F9" s="30">
        <f t="shared" si="1"/>
        <v>-8.0528450790071204</v>
      </c>
      <c r="G9" s="8">
        <v>36707</v>
      </c>
      <c r="H9" s="9">
        <v>1997.7</v>
      </c>
      <c r="I9" s="30">
        <f t="shared" si="2"/>
        <v>-0.84737821371767552</v>
      </c>
      <c r="J9" s="8">
        <v>36707</v>
      </c>
      <c r="K9" s="10">
        <v>73.66</v>
      </c>
      <c r="L9" s="30">
        <f t="shared" si="3"/>
        <v>-3.1010236742559982</v>
      </c>
      <c r="M9" s="8">
        <v>36707</v>
      </c>
      <c r="N9" s="10">
        <v>1624.17</v>
      </c>
      <c r="O9" s="30">
        <f t="shared" si="4"/>
        <v>-0.6774320404537626</v>
      </c>
    </row>
    <row r="10" spans="1:15" x14ac:dyDescent="0.25">
      <c r="A10" s="4">
        <v>36738</v>
      </c>
      <c r="B10" s="5">
        <v>570.5</v>
      </c>
      <c r="C10" s="30">
        <f t="shared" si="0"/>
        <v>8.3495931672251444</v>
      </c>
      <c r="D10" s="6">
        <v>36738</v>
      </c>
      <c r="E10" s="7">
        <v>8221.2900000000009</v>
      </c>
      <c r="F10" s="30">
        <f t="shared" si="1"/>
        <v>-1.1730775970692164</v>
      </c>
      <c r="G10" s="8">
        <v>36738</v>
      </c>
      <c r="H10" s="9">
        <v>1941.1</v>
      </c>
      <c r="I10" s="30">
        <f t="shared" si="2"/>
        <v>-2.874169610764099</v>
      </c>
      <c r="J10" s="8">
        <v>36738</v>
      </c>
      <c r="K10" s="10">
        <v>79.8</v>
      </c>
      <c r="L10" s="30">
        <f t="shared" si="3"/>
        <v>8.0063593438843839</v>
      </c>
      <c r="M10" s="8">
        <v>36738</v>
      </c>
      <c r="N10" s="10">
        <v>1671.73</v>
      </c>
      <c r="O10" s="30">
        <f t="shared" si="4"/>
        <v>2.8862102305203585</v>
      </c>
    </row>
    <row r="11" spans="1:15" x14ac:dyDescent="0.25">
      <c r="A11" s="4">
        <v>36769</v>
      </c>
      <c r="B11" s="5">
        <v>538.6</v>
      </c>
      <c r="C11" s="30">
        <f t="shared" si="0"/>
        <v>-5.7539988924632191</v>
      </c>
      <c r="D11" s="6">
        <v>36769</v>
      </c>
      <c r="E11" s="7">
        <v>8433.19</v>
      </c>
      <c r="F11" s="30">
        <f t="shared" si="1"/>
        <v>2.5447979811742627</v>
      </c>
      <c r="G11" s="8">
        <v>36769</v>
      </c>
      <c r="H11" s="9">
        <v>1911.7</v>
      </c>
      <c r="I11" s="30">
        <f t="shared" si="2"/>
        <v>-1.5261924142072836</v>
      </c>
      <c r="J11" s="8">
        <v>36769</v>
      </c>
      <c r="K11" s="10">
        <v>88.95</v>
      </c>
      <c r="L11" s="30">
        <f t="shared" si="3"/>
        <v>10.855090965608127</v>
      </c>
      <c r="M11" s="8">
        <v>36769</v>
      </c>
      <c r="N11" s="10">
        <v>1703.1</v>
      </c>
      <c r="O11" s="30">
        <f t="shared" si="4"/>
        <v>1.8591101493555584</v>
      </c>
    </row>
    <row r="12" spans="1:15" x14ac:dyDescent="0.25">
      <c r="A12" s="4">
        <v>36798</v>
      </c>
      <c r="B12" s="5">
        <v>501.6</v>
      </c>
      <c r="C12" s="30">
        <f t="shared" si="0"/>
        <v>-7.1170191058786969</v>
      </c>
      <c r="D12" s="6">
        <v>36798</v>
      </c>
      <c r="E12" s="7">
        <v>8270.41</v>
      </c>
      <c r="F12" s="30">
        <f t="shared" si="1"/>
        <v>-1.9491026283233737</v>
      </c>
      <c r="G12" s="8">
        <v>36798</v>
      </c>
      <c r="H12" s="9">
        <v>1688.4</v>
      </c>
      <c r="I12" s="30">
        <f t="shared" si="2"/>
        <v>-12.421156362662877</v>
      </c>
      <c r="J12" s="8">
        <v>36798</v>
      </c>
      <c r="K12" s="10">
        <v>89.48</v>
      </c>
      <c r="L12" s="30">
        <f t="shared" si="3"/>
        <v>0.5940722510084484</v>
      </c>
      <c r="M12" s="8">
        <v>36798</v>
      </c>
      <c r="N12" s="10">
        <v>1632.29</v>
      </c>
      <c r="O12" s="30">
        <f t="shared" si="4"/>
        <v>-4.2466183028384563</v>
      </c>
    </row>
    <row r="13" spans="1:15" x14ac:dyDescent="0.25">
      <c r="A13" s="4">
        <v>36830</v>
      </c>
      <c r="B13" s="5">
        <v>508.1</v>
      </c>
      <c r="C13" s="30">
        <f t="shared" si="0"/>
        <v>1.2875289280975366</v>
      </c>
      <c r="D13" s="6">
        <v>36830</v>
      </c>
      <c r="E13" s="7">
        <v>8161.53</v>
      </c>
      <c r="F13" s="30">
        <f t="shared" si="1"/>
        <v>-1.3252433190178436</v>
      </c>
      <c r="G13" s="8">
        <v>36830</v>
      </c>
      <c r="H13" s="9">
        <v>1568.8</v>
      </c>
      <c r="I13" s="30">
        <f t="shared" si="2"/>
        <v>-7.3470339026207476</v>
      </c>
      <c r="J13" s="8">
        <v>36830</v>
      </c>
      <c r="K13" s="10">
        <v>94.77</v>
      </c>
      <c r="L13" s="30">
        <f t="shared" si="3"/>
        <v>5.7437766860174655</v>
      </c>
      <c r="M13" s="8">
        <v>36830</v>
      </c>
      <c r="N13" s="10">
        <v>1676.42</v>
      </c>
      <c r="O13" s="30">
        <f t="shared" si="4"/>
        <v>2.6676630490236164</v>
      </c>
    </row>
    <row r="14" spans="1:15" x14ac:dyDescent="0.25">
      <c r="A14" s="4">
        <v>36860</v>
      </c>
      <c r="B14" s="5">
        <v>409.9</v>
      </c>
      <c r="C14" s="30">
        <f t="shared" si="0"/>
        <v>-21.476505108939481</v>
      </c>
      <c r="D14" s="6">
        <v>36860</v>
      </c>
      <c r="E14" s="7">
        <v>6891.29</v>
      </c>
      <c r="F14" s="30">
        <f t="shared" si="1"/>
        <v>-16.917335603299755</v>
      </c>
      <c r="G14" s="8">
        <v>36860</v>
      </c>
      <c r="H14" s="9">
        <v>1623.2</v>
      </c>
      <c r="I14" s="30">
        <f t="shared" si="2"/>
        <v>3.4088513629468409</v>
      </c>
      <c r="J14" s="8">
        <v>36860</v>
      </c>
      <c r="K14" s="10">
        <v>93.02</v>
      </c>
      <c r="L14" s="30">
        <f t="shared" si="3"/>
        <v>-1.8638379686152895</v>
      </c>
      <c r="M14" s="8">
        <v>36860</v>
      </c>
      <c r="N14" s="10">
        <v>1737.22</v>
      </c>
      <c r="O14" s="30">
        <f t="shared" si="4"/>
        <v>3.5625567066938757</v>
      </c>
    </row>
    <row r="15" spans="1:15" x14ac:dyDescent="0.25">
      <c r="A15" s="4">
        <v>36889</v>
      </c>
      <c r="B15" s="5">
        <v>478.5</v>
      </c>
      <c r="C15" s="30">
        <f t="shared" si="0"/>
        <v>15.474298338271719</v>
      </c>
      <c r="D15" s="6">
        <v>36889</v>
      </c>
      <c r="E15" s="7">
        <v>7849.75</v>
      </c>
      <c r="F15" s="30">
        <f t="shared" si="1"/>
        <v>13.022338878633732</v>
      </c>
      <c r="G15" s="8">
        <v>36889</v>
      </c>
      <c r="H15" s="9">
        <v>1816.2</v>
      </c>
      <c r="I15" s="30">
        <f t="shared" si="2"/>
        <v>11.234689674412301</v>
      </c>
      <c r="J15" s="8">
        <v>36882</v>
      </c>
      <c r="K15" s="10">
        <v>91.9</v>
      </c>
      <c r="L15" s="30">
        <f t="shared" si="3"/>
        <v>-1.2113494434308869</v>
      </c>
      <c r="M15" s="8">
        <v>36889</v>
      </c>
      <c r="N15" s="10">
        <v>1807.94</v>
      </c>
      <c r="O15" s="30">
        <f t="shared" si="4"/>
        <v>3.9901941187171275</v>
      </c>
    </row>
    <row r="16" spans="1:15" x14ac:dyDescent="0.25">
      <c r="A16" s="4">
        <v>36922</v>
      </c>
      <c r="B16" s="5">
        <v>501.8</v>
      </c>
      <c r="C16" s="30">
        <f t="shared" si="0"/>
        <v>4.7545423039313306</v>
      </c>
      <c r="D16" s="6">
        <v>36922</v>
      </c>
      <c r="E16" s="7">
        <v>8145.81</v>
      </c>
      <c r="F16" s="30">
        <f t="shared" si="1"/>
        <v>3.7022000469816518</v>
      </c>
      <c r="G16" s="8">
        <v>36922</v>
      </c>
      <c r="H16" s="9">
        <v>1772.1</v>
      </c>
      <c r="I16" s="30">
        <f t="shared" si="2"/>
        <v>-2.4581122274429212</v>
      </c>
      <c r="J16" s="8">
        <v>36922</v>
      </c>
      <c r="K16" s="10">
        <v>89.83</v>
      </c>
      <c r="L16" s="30">
        <f t="shared" si="3"/>
        <v>-2.2782034120526262</v>
      </c>
      <c r="M16" s="8">
        <v>36922</v>
      </c>
      <c r="N16" s="10">
        <v>1875.35</v>
      </c>
      <c r="O16" s="30">
        <f t="shared" si="4"/>
        <v>3.6607233090371949</v>
      </c>
    </row>
    <row r="17" spans="1:15" x14ac:dyDescent="0.25">
      <c r="A17" s="4">
        <v>36950</v>
      </c>
      <c r="B17" s="5">
        <v>454.2</v>
      </c>
      <c r="C17" s="30">
        <f t="shared" si="0"/>
        <v>-9.9664004260864303</v>
      </c>
      <c r="D17" s="6">
        <v>36950</v>
      </c>
      <c r="E17" s="7">
        <v>7116.83</v>
      </c>
      <c r="F17" s="30">
        <f t="shared" si="1"/>
        <v>-13.50412830604153</v>
      </c>
      <c r="G17" s="8">
        <v>36950</v>
      </c>
      <c r="H17" s="9">
        <v>1490.3</v>
      </c>
      <c r="I17" s="30">
        <f t="shared" si="2"/>
        <v>-17.318784202655202</v>
      </c>
      <c r="J17" s="8">
        <v>36950</v>
      </c>
      <c r="K17" s="10">
        <v>89.35</v>
      </c>
      <c r="L17" s="30">
        <f t="shared" si="3"/>
        <v>-0.53577536356783639</v>
      </c>
      <c r="M17" s="8">
        <v>36950</v>
      </c>
      <c r="N17" s="10">
        <v>1808.49</v>
      </c>
      <c r="O17" s="30">
        <f t="shared" si="4"/>
        <v>-3.6303065718549021</v>
      </c>
    </row>
    <row r="18" spans="1:15" x14ac:dyDescent="0.25">
      <c r="A18" s="4">
        <v>36980</v>
      </c>
      <c r="B18" s="5">
        <v>425.5</v>
      </c>
      <c r="C18" s="30">
        <f t="shared" si="0"/>
        <v>-6.5272681658028908</v>
      </c>
      <c r="D18" s="6">
        <v>36980</v>
      </c>
      <c r="E18" s="7">
        <v>6652.5</v>
      </c>
      <c r="F18" s="30">
        <f t="shared" si="1"/>
        <v>-6.7469677693122065</v>
      </c>
      <c r="G18" s="8">
        <v>36980</v>
      </c>
      <c r="H18" s="9">
        <v>1375.9</v>
      </c>
      <c r="I18" s="30">
        <f t="shared" si="2"/>
        <v>-7.9869379520975947</v>
      </c>
      <c r="J18" s="8">
        <v>36980</v>
      </c>
      <c r="K18" s="10">
        <v>81.89</v>
      </c>
      <c r="L18" s="30">
        <f t="shared" si="3"/>
        <v>-8.7184358323340483</v>
      </c>
      <c r="M18" s="8">
        <v>36980</v>
      </c>
      <c r="N18" s="10">
        <v>1728.68</v>
      </c>
      <c r="O18" s="30">
        <f t="shared" si="4"/>
        <v>-4.5134131458159921</v>
      </c>
    </row>
    <row r="19" spans="1:15" x14ac:dyDescent="0.25">
      <c r="A19" s="4">
        <v>37011</v>
      </c>
      <c r="B19" s="5">
        <v>415.2</v>
      </c>
      <c r="C19" s="30">
        <f t="shared" si="0"/>
        <v>-2.450461616175037</v>
      </c>
      <c r="D19" s="6">
        <v>37011</v>
      </c>
      <c r="E19" s="7">
        <v>6865.72</v>
      </c>
      <c r="F19" s="30">
        <f t="shared" si="1"/>
        <v>3.1548189675923766</v>
      </c>
      <c r="G19" s="8">
        <v>37011</v>
      </c>
      <c r="H19" s="9">
        <v>1441</v>
      </c>
      <c r="I19" s="30">
        <f t="shared" si="2"/>
        <v>4.6229254565750999</v>
      </c>
      <c r="J19" s="8">
        <v>37011</v>
      </c>
      <c r="K19" s="10">
        <v>91.12</v>
      </c>
      <c r="L19" s="30">
        <f t="shared" si="3"/>
        <v>10.680043585683041</v>
      </c>
      <c r="M19" s="8">
        <v>37011</v>
      </c>
      <c r="N19" s="10">
        <v>1701.99</v>
      </c>
      <c r="O19" s="30">
        <f t="shared" si="4"/>
        <v>-1.5559956799013897</v>
      </c>
    </row>
    <row r="20" spans="1:15" x14ac:dyDescent="0.25">
      <c r="A20" s="4">
        <v>37042</v>
      </c>
      <c r="B20" s="5">
        <v>437.7</v>
      </c>
      <c r="C20" s="30">
        <f t="shared" si="0"/>
        <v>5.2773412345170634</v>
      </c>
      <c r="D20" s="6">
        <v>37042</v>
      </c>
      <c r="E20" s="7">
        <v>7104.47</v>
      </c>
      <c r="F20" s="30">
        <f t="shared" si="1"/>
        <v>3.4183249865677112</v>
      </c>
      <c r="G20" s="8">
        <v>37042</v>
      </c>
      <c r="H20" s="9">
        <v>1467.9</v>
      </c>
      <c r="I20" s="30">
        <f t="shared" si="2"/>
        <v>1.8495490963665873</v>
      </c>
      <c r="J20" s="8">
        <v>37042</v>
      </c>
      <c r="K20" s="10">
        <v>98.11</v>
      </c>
      <c r="L20" s="30">
        <f t="shared" si="3"/>
        <v>7.3911979036372699</v>
      </c>
      <c r="M20" s="8">
        <v>37042</v>
      </c>
      <c r="N20" s="10">
        <v>1768.8</v>
      </c>
      <c r="O20" s="30">
        <f t="shared" si="4"/>
        <v>3.8503195867836126</v>
      </c>
    </row>
    <row r="21" spans="1:15" x14ac:dyDescent="0.25">
      <c r="A21" s="4">
        <v>37071</v>
      </c>
      <c r="B21" s="5">
        <v>417.7</v>
      </c>
      <c r="C21" s="30">
        <f t="shared" si="0"/>
        <v>-4.6770272693719583</v>
      </c>
      <c r="D21" s="6">
        <v>37071</v>
      </c>
      <c r="E21" s="7">
        <v>6727.95</v>
      </c>
      <c r="F21" s="30">
        <f t="shared" si="1"/>
        <v>-5.4453672397288599</v>
      </c>
      <c r="G21" s="8">
        <v>37071</v>
      </c>
      <c r="H21" s="9">
        <v>1271.2</v>
      </c>
      <c r="I21" s="30">
        <f t="shared" si="2"/>
        <v>-14.387147174068105</v>
      </c>
      <c r="J21" s="8">
        <v>37071</v>
      </c>
      <c r="K21" s="10">
        <v>100.38</v>
      </c>
      <c r="L21" s="30">
        <f t="shared" si="3"/>
        <v>2.2873686051487319</v>
      </c>
      <c r="M21" s="8">
        <v>37071</v>
      </c>
      <c r="N21" s="10">
        <v>1812.54</v>
      </c>
      <c r="O21" s="30">
        <f t="shared" si="4"/>
        <v>2.442782590759407</v>
      </c>
    </row>
    <row r="22" spans="1:15" x14ac:dyDescent="0.25">
      <c r="A22" s="4">
        <v>37103</v>
      </c>
      <c r="B22" s="5">
        <v>382.3</v>
      </c>
      <c r="C22" s="30">
        <f t="shared" si="0"/>
        <v>-8.8557830800762183</v>
      </c>
      <c r="D22" s="6">
        <v>37103</v>
      </c>
      <c r="E22" s="7">
        <v>6592.81</v>
      </c>
      <c r="F22" s="30">
        <f t="shared" si="1"/>
        <v>-2.0290829741920646</v>
      </c>
      <c r="G22" s="8">
        <v>37103</v>
      </c>
      <c r="H22" s="9">
        <v>1173.5</v>
      </c>
      <c r="I22" s="30">
        <f t="shared" si="2"/>
        <v>-7.997059993142841</v>
      </c>
      <c r="J22" s="8">
        <v>37103</v>
      </c>
      <c r="K22" s="10">
        <v>104.2</v>
      </c>
      <c r="L22" s="30">
        <f t="shared" si="3"/>
        <v>3.7349145092479219</v>
      </c>
      <c r="M22" s="8">
        <v>37103</v>
      </c>
      <c r="N22" s="10">
        <v>1900.49</v>
      </c>
      <c r="O22" s="30">
        <f t="shared" si="4"/>
        <v>4.7382571191412204</v>
      </c>
    </row>
    <row r="23" spans="1:15" x14ac:dyDescent="0.25">
      <c r="A23" s="4">
        <v>37134</v>
      </c>
      <c r="B23" s="5">
        <v>364.1</v>
      </c>
      <c r="C23" s="30">
        <f t="shared" si="0"/>
        <v>-4.8777085520979924</v>
      </c>
      <c r="D23" s="6">
        <v>37134</v>
      </c>
      <c r="E23" s="7">
        <v>6360.17</v>
      </c>
      <c r="F23" s="30">
        <f t="shared" si="1"/>
        <v>-3.5924554717547963</v>
      </c>
      <c r="G23" s="8">
        <v>37134</v>
      </c>
      <c r="H23" s="9">
        <v>1138.8</v>
      </c>
      <c r="I23" s="30">
        <f t="shared" si="2"/>
        <v>-3.0015659887196122</v>
      </c>
      <c r="J23" s="8">
        <v>37134</v>
      </c>
      <c r="K23" s="10">
        <v>111.82</v>
      </c>
      <c r="L23" s="30">
        <f t="shared" si="3"/>
        <v>7.057830627923245</v>
      </c>
      <c r="M23" s="8">
        <v>37134</v>
      </c>
      <c r="N23" s="10">
        <v>1975.59</v>
      </c>
      <c r="O23" s="30">
        <f t="shared" si="4"/>
        <v>3.8755340258024518</v>
      </c>
    </row>
    <row r="24" spans="1:15" x14ac:dyDescent="0.25">
      <c r="A24" s="4">
        <v>37161</v>
      </c>
      <c r="B24" s="5">
        <v>331.9</v>
      </c>
      <c r="C24" s="30">
        <f t="shared" si="0"/>
        <v>-9.259483645545874</v>
      </c>
      <c r="D24" s="6">
        <v>37161</v>
      </c>
      <c r="E24" s="7">
        <v>6173.92</v>
      </c>
      <c r="F24" s="30">
        <f t="shared" si="1"/>
        <v>-2.9721138122511093</v>
      </c>
      <c r="G24" s="8">
        <v>37161</v>
      </c>
      <c r="H24" s="9">
        <v>1022.6</v>
      </c>
      <c r="I24" s="30">
        <f t="shared" si="2"/>
        <v>-10.762667275798332</v>
      </c>
      <c r="J24" s="8">
        <v>37162</v>
      </c>
      <c r="K24" s="10">
        <v>119.01</v>
      </c>
      <c r="L24" s="30">
        <f t="shared" si="3"/>
        <v>6.2317087595849863</v>
      </c>
      <c r="M24" s="8">
        <v>37162</v>
      </c>
      <c r="N24" s="10">
        <v>1989.2</v>
      </c>
      <c r="O24" s="30">
        <f t="shared" si="4"/>
        <v>0.68654599403163985</v>
      </c>
    </row>
    <row r="25" spans="1:15" x14ac:dyDescent="0.25">
      <c r="A25" s="4">
        <v>37195</v>
      </c>
      <c r="B25" s="5">
        <v>375.3</v>
      </c>
      <c r="C25" s="30">
        <f t="shared" si="0"/>
        <v>12.28919874150467</v>
      </c>
      <c r="D25" s="6">
        <v>37195</v>
      </c>
      <c r="E25" s="7">
        <v>6773.14</v>
      </c>
      <c r="F25" s="30">
        <f t="shared" si="1"/>
        <v>9.2630821895676618</v>
      </c>
      <c r="G25" s="8">
        <v>37195</v>
      </c>
      <c r="H25" s="9">
        <v>1236.4000000000001</v>
      </c>
      <c r="I25" s="30">
        <f t="shared" si="2"/>
        <v>18.985552761206215</v>
      </c>
      <c r="J25" s="8">
        <v>37195</v>
      </c>
      <c r="K25" s="10">
        <v>116.18</v>
      </c>
      <c r="L25" s="30">
        <f t="shared" si="3"/>
        <v>-2.4066810629962632</v>
      </c>
      <c r="M25" s="8">
        <v>37195</v>
      </c>
      <c r="N25" s="10">
        <v>2032.38</v>
      </c>
      <c r="O25" s="30">
        <f t="shared" si="4"/>
        <v>2.1474972248011426</v>
      </c>
    </row>
    <row r="26" spans="1:15" x14ac:dyDescent="0.25">
      <c r="A26" s="4">
        <v>37225</v>
      </c>
      <c r="B26" s="5">
        <v>392.5</v>
      </c>
      <c r="C26" s="30">
        <f t="shared" si="0"/>
        <v>4.4810831081487201</v>
      </c>
      <c r="D26" s="6">
        <v>37225</v>
      </c>
      <c r="E26" s="7">
        <v>7125.2</v>
      </c>
      <c r="F26" s="30">
        <f t="shared" si="1"/>
        <v>5.0673005608476984</v>
      </c>
      <c r="G26" s="8">
        <v>37225</v>
      </c>
      <c r="H26" s="9">
        <v>1252.0999999999999</v>
      </c>
      <c r="I26" s="30">
        <f t="shared" si="2"/>
        <v>1.2618210416940556</v>
      </c>
      <c r="J26" s="8">
        <v>37225</v>
      </c>
      <c r="K26" s="10">
        <v>119.68</v>
      </c>
      <c r="L26" s="30">
        <f t="shared" si="3"/>
        <v>2.9680801661781331</v>
      </c>
      <c r="M26" s="8">
        <v>37225</v>
      </c>
      <c r="N26" s="10">
        <v>2129.84</v>
      </c>
      <c r="O26" s="30">
        <f t="shared" si="4"/>
        <v>4.6839339422532156</v>
      </c>
    </row>
    <row r="27" spans="1:15" x14ac:dyDescent="0.25">
      <c r="A27" s="4">
        <v>37253</v>
      </c>
      <c r="B27" s="5">
        <v>394.6</v>
      </c>
      <c r="C27" s="30">
        <f t="shared" si="0"/>
        <v>0.53360563660520555</v>
      </c>
      <c r="D27" s="6">
        <v>37253</v>
      </c>
      <c r="E27" s="7">
        <v>7131.13</v>
      </c>
      <c r="F27" s="30">
        <f t="shared" si="1"/>
        <v>8.3191120603842705E-2</v>
      </c>
      <c r="G27" s="8">
        <v>37253</v>
      </c>
      <c r="H27" s="9">
        <v>1208.3</v>
      </c>
      <c r="I27" s="30">
        <f t="shared" si="2"/>
        <v>-3.5607728641639191</v>
      </c>
      <c r="J27" s="8">
        <v>37246</v>
      </c>
      <c r="K27" s="10">
        <v>120.77</v>
      </c>
      <c r="L27" s="30">
        <f t="shared" si="3"/>
        <v>0.90663960611161443</v>
      </c>
      <c r="M27" s="8">
        <v>37253</v>
      </c>
      <c r="N27" s="10">
        <v>2151.59</v>
      </c>
      <c r="O27" s="30">
        <f t="shared" si="4"/>
        <v>1.0160244173125221</v>
      </c>
    </row>
    <row r="28" spans="1:15" x14ac:dyDescent="0.25">
      <c r="A28" s="4">
        <v>37287</v>
      </c>
      <c r="B28" s="5">
        <v>425.1</v>
      </c>
      <c r="C28" s="30">
        <f t="shared" si="0"/>
        <v>7.4451841776229877</v>
      </c>
      <c r="D28" s="6">
        <v>37287</v>
      </c>
      <c r="E28" s="7">
        <v>8108.22</v>
      </c>
      <c r="F28" s="30">
        <f t="shared" si="1"/>
        <v>12.840865477452645</v>
      </c>
      <c r="G28" s="8">
        <v>37287</v>
      </c>
      <c r="H28" s="9">
        <v>1445.23</v>
      </c>
      <c r="I28" s="30">
        <f t="shared" si="2"/>
        <v>17.905406539731406</v>
      </c>
      <c r="J28" s="8">
        <v>37287</v>
      </c>
      <c r="K28" s="10">
        <v>120.71</v>
      </c>
      <c r="L28" s="30">
        <f t="shared" si="3"/>
        <v>-4.9693557424745904E-2</v>
      </c>
      <c r="M28" s="8">
        <v>37287</v>
      </c>
      <c r="N28" s="10">
        <v>2202.96</v>
      </c>
      <c r="O28" s="30">
        <f t="shared" si="4"/>
        <v>2.359480689469251</v>
      </c>
    </row>
    <row r="29" spans="1:15" x14ac:dyDescent="0.25">
      <c r="A29" s="4">
        <v>37315</v>
      </c>
      <c r="B29" s="5">
        <v>416.1</v>
      </c>
      <c r="C29" s="30">
        <f t="shared" si="0"/>
        <v>-2.1398819375849421</v>
      </c>
      <c r="D29" s="6">
        <v>37315</v>
      </c>
      <c r="E29" s="7">
        <v>7941.58</v>
      </c>
      <c r="F29" s="30">
        <f t="shared" si="1"/>
        <v>-2.0766114010760006</v>
      </c>
      <c r="G29" s="8">
        <v>37315</v>
      </c>
      <c r="H29" s="9">
        <v>1367.84</v>
      </c>
      <c r="I29" s="30">
        <f t="shared" si="2"/>
        <v>-5.5035625152652479</v>
      </c>
      <c r="J29" s="8">
        <v>37315</v>
      </c>
      <c r="K29" s="10">
        <v>116.96</v>
      </c>
      <c r="L29" s="30">
        <f t="shared" si="3"/>
        <v>-3.1558978711568209</v>
      </c>
      <c r="M29" s="8">
        <v>37315</v>
      </c>
      <c r="N29" s="10">
        <v>2214.8000000000002</v>
      </c>
      <c r="O29" s="30">
        <f t="shared" si="4"/>
        <v>0.53601953698674265</v>
      </c>
    </row>
    <row r="30" spans="1:15" x14ac:dyDescent="0.25">
      <c r="A30" s="4">
        <v>37344</v>
      </c>
      <c r="B30" s="5">
        <v>428.7</v>
      </c>
      <c r="C30" s="30">
        <f t="shared" si="0"/>
        <v>2.9831757615036203</v>
      </c>
      <c r="D30" s="6">
        <v>37344</v>
      </c>
      <c r="E30" s="7">
        <v>8112.69</v>
      </c>
      <c r="F30" s="30">
        <f t="shared" si="1"/>
        <v>2.1317254497100535</v>
      </c>
      <c r="G30" s="8">
        <v>37344</v>
      </c>
      <c r="H30" s="9">
        <v>1339.05</v>
      </c>
      <c r="I30" s="30">
        <f t="shared" si="2"/>
        <v>-2.1272445984442889</v>
      </c>
      <c r="J30" s="8">
        <v>37343</v>
      </c>
      <c r="K30" s="10">
        <v>112.18</v>
      </c>
      <c r="L30" s="30">
        <f t="shared" si="3"/>
        <v>-4.1727271921277342</v>
      </c>
      <c r="M30" s="8">
        <v>37344</v>
      </c>
      <c r="N30" s="10">
        <v>2550.5500000000002</v>
      </c>
      <c r="O30" s="30">
        <f t="shared" si="4"/>
        <v>14.114691622122866</v>
      </c>
    </row>
    <row r="31" spans="1:15" x14ac:dyDescent="0.25">
      <c r="A31" s="4">
        <v>37376</v>
      </c>
      <c r="B31" s="5">
        <v>448.6</v>
      </c>
      <c r="C31" s="30">
        <f t="shared" si="0"/>
        <v>4.537424848217686</v>
      </c>
      <c r="D31" s="6">
        <v>37376</v>
      </c>
      <c r="E31" s="7">
        <v>8673.56</v>
      </c>
      <c r="F31" s="30">
        <f t="shared" si="1"/>
        <v>6.6849815414943947</v>
      </c>
      <c r="G31" s="8">
        <v>37376</v>
      </c>
      <c r="H31" s="9">
        <v>1321.33</v>
      </c>
      <c r="I31" s="30">
        <f t="shared" si="2"/>
        <v>-1.3321602219233064</v>
      </c>
      <c r="J31" s="8">
        <v>37376</v>
      </c>
      <c r="K31" s="10">
        <v>109.99</v>
      </c>
      <c r="L31" s="30">
        <f t="shared" si="3"/>
        <v>-1.9715271511165255</v>
      </c>
      <c r="M31" s="8">
        <v>37376</v>
      </c>
      <c r="N31" s="10">
        <v>2715.55</v>
      </c>
      <c r="O31" s="30">
        <f t="shared" si="4"/>
        <v>6.2685488950664059</v>
      </c>
    </row>
    <row r="32" spans="1:15" x14ac:dyDescent="0.25">
      <c r="A32" s="4">
        <v>37407</v>
      </c>
      <c r="B32" s="5">
        <v>451.4</v>
      </c>
      <c r="C32" s="30">
        <f t="shared" si="0"/>
        <v>0.62222422973272629</v>
      </c>
      <c r="D32" s="6">
        <v>37407</v>
      </c>
      <c r="E32" s="7">
        <v>8115.21</v>
      </c>
      <c r="F32" s="30">
        <f t="shared" si="1"/>
        <v>-6.6539239182620946</v>
      </c>
      <c r="G32" s="8">
        <v>37407</v>
      </c>
      <c r="H32" s="9">
        <v>1369.37</v>
      </c>
      <c r="I32" s="30">
        <f t="shared" si="2"/>
        <v>3.571197496804146</v>
      </c>
      <c r="J32" s="8">
        <v>37407</v>
      </c>
      <c r="K32" s="10">
        <v>115.05</v>
      </c>
      <c r="L32" s="30">
        <f t="shared" si="3"/>
        <v>4.4977363912349411</v>
      </c>
      <c r="M32" s="8">
        <v>37407</v>
      </c>
      <c r="N32" s="10">
        <v>2927.11</v>
      </c>
      <c r="O32" s="30">
        <f t="shared" si="4"/>
        <v>7.5021077006127257</v>
      </c>
    </row>
    <row r="33" spans="1:15" x14ac:dyDescent="0.25">
      <c r="A33" s="4">
        <v>37435</v>
      </c>
      <c r="B33" s="5">
        <v>412.6</v>
      </c>
      <c r="C33" s="30">
        <f t="shared" si="0"/>
        <v>-8.9875263746284517</v>
      </c>
      <c r="D33" s="6">
        <v>37435</v>
      </c>
      <c r="E33" s="7">
        <v>7252.64</v>
      </c>
      <c r="F33" s="30">
        <f t="shared" si="1"/>
        <v>-11.237453811992992</v>
      </c>
      <c r="G33" s="8">
        <v>37435</v>
      </c>
      <c r="H33" s="9">
        <v>1216.3499999999999</v>
      </c>
      <c r="I33" s="30">
        <f t="shared" si="2"/>
        <v>-11.84962089836139</v>
      </c>
      <c r="J33" s="8">
        <v>37435</v>
      </c>
      <c r="K33" s="10">
        <v>114.62</v>
      </c>
      <c r="L33" s="30">
        <f t="shared" si="3"/>
        <v>-0.37445073577835331</v>
      </c>
      <c r="M33" s="8">
        <v>37435</v>
      </c>
      <c r="N33" s="10">
        <v>2871.81</v>
      </c>
      <c r="O33" s="30">
        <f t="shared" si="4"/>
        <v>-1.9073095135979656</v>
      </c>
    </row>
    <row r="34" spans="1:15" x14ac:dyDescent="0.25">
      <c r="A34" s="4">
        <v>37468</v>
      </c>
      <c r="B34" s="5">
        <v>450.3</v>
      </c>
      <c r="C34" s="30">
        <f t="shared" si="0"/>
        <v>8.7435426670374738</v>
      </c>
      <c r="D34" s="6">
        <v>37468</v>
      </c>
      <c r="E34" s="7">
        <v>7030.89</v>
      </c>
      <c r="F34" s="30">
        <f t="shared" si="1"/>
        <v>-3.1052242421562681</v>
      </c>
      <c r="G34" s="8">
        <v>37468</v>
      </c>
      <c r="H34" s="9">
        <v>1067.3</v>
      </c>
      <c r="I34" s="30">
        <f t="shared" si="2"/>
        <v>-13.072247613875643</v>
      </c>
      <c r="J34" s="8">
        <v>37468</v>
      </c>
      <c r="K34" s="10">
        <v>112.15</v>
      </c>
      <c r="L34" s="30">
        <f t="shared" si="3"/>
        <v>-2.1785048157373588</v>
      </c>
      <c r="M34" s="8">
        <v>37468</v>
      </c>
      <c r="N34" s="10">
        <v>2783.3</v>
      </c>
      <c r="O34" s="30">
        <f t="shared" si="4"/>
        <v>-3.130521893367888</v>
      </c>
    </row>
    <row r="35" spans="1:15" x14ac:dyDescent="0.25">
      <c r="A35" s="4">
        <v>37498</v>
      </c>
      <c r="B35" s="5">
        <v>451.4</v>
      </c>
      <c r="C35" s="30">
        <f t="shared" si="0"/>
        <v>0.24398370759097787</v>
      </c>
      <c r="D35" s="6">
        <v>37498</v>
      </c>
      <c r="E35" s="7">
        <v>7665.07</v>
      </c>
      <c r="F35" s="30">
        <f t="shared" si="1"/>
        <v>8.636034660823988</v>
      </c>
      <c r="G35" s="8">
        <v>37498</v>
      </c>
      <c r="H35" s="9">
        <v>1124.03</v>
      </c>
      <c r="I35" s="30">
        <f t="shared" si="2"/>
        <v>5.1788346568994115</v>
      </c>
      <c r="J35" s="8">
        <v>37498</v>
      </c>
      <c r="K35" s="10">
        <v>112.86</v>
      </c>
      <c r="L35" s="30">
        <f t="shared" si="3"/>
        <v>0.63108515747760663</v>
      </c>
      <c r="M35" s="8">
        <v>37498</v>
      </c>
      <c r="N35" s="10">
        <v>3153.99</v>
      </c>
      <c r="O35" s="30">
        <f t="shared" si="4"/>
        <v>12.503104388373742</v>
      </c>
    </row>
    <row r="36" spans="1:15" x14ac:dyDescent="0.25">
      <c r="A36" s="4">
        <v>37529</v>
      </c>
      <c r="B36" s="5">
        <v>442</v>
      </c>
      <c r="C36" s="30">
        <f t="shared" si="0"/>
        <v>-2.1043982305737785</v>
      </c>
      <c r="D36" s="6">
        <v>37529</v>
      </c>
      <c r="E36" s="7">
        <v>7102.01</v>
      </c>
      <c r="F36" s="30">
        <f t="shared" si="1"/>
        <v>-7.6295802128194978</v>
      </c>
      <c r="G36" s="8">
        <v>37529</v>
      </c>
      <c r="H36" s="9">
        <v>1044.8900000000001</v>
      </c>
      <c r="I36" s="30">
        <f t="shared" si="2"/>
        <v>-7.3008824788451498</v>
      </c>
      <c r="J36" s="8">
        <v>37529</v>
      </c>
      <c r="K36" s="10">
        <v>113.28</v>
      </c>
      <c r="L36" s="30">
        <f t="shared" si="3"/>
        <v>0.37145174044157514</v>
      </c>
      <c r="M36" s="8">
        <v>37529</v>
      </c>
      <c r="N36" s="10">
        <v>3311.7</v>
      </c>
      <c r="O36" s="30">
        <f t="shared" si="4"/>
        <v>4.8793334751504602</v>
      </c>
    </row>
    <row r="37" spans="1:15" x14ac:dyDescent="0.25">
      <c r="A37" s="4">
        <v>37560</v>
      </c>
      <c r="B37" s="5">
        <v>430.7</v>
      </c>
      <c r="C37" s="30">
        <f t="shared" si="0"/>
        <v>-2.5898090017633102</v>
      </c>
      <c r="D37" s="6">
        <v>37560</v>
      </c>
      <c r="E37" s="7">
        <v>7345.41</v>
      </c>
      <c r="F37" s="30">
        <f t="shared" si="1"/>
        <v>3.3697785779880363</v>
      </c>
      <c r="G37" s="8">
        <v>37560</v>
      </c>
      <c r="H37" s="9">
        <v>1179.3900000000001</v>
      </c>
      <c r="I37" s="30">
        <f t="shared" si="2"/>
        <v>12.108573894242625</v>
      </c>
      <c r="J37" s="8">
        <v>37560</v>
      </c>
      <c r="K37" s="10">
        <v>117.77</v>
      </c>
      <c r="L37" s="30">
        <f t="shared" si="3"/>
        <v>3.8870939908047575</v>
      </c>
      <c r="M37" s="8">
        <v>37560</v>
      </c>
      <c r="N37" s="10">
        <v>3429.93</v>
      </c>
      <c r="O37" s="30">
        <f t="shared" si="4"/>
        <v>3.5078200096053891</v>
      </c>
    </row>
    <row r="38" spans="1:15" x14ac:dyDescent="0.25">
      <c r="A38" s="4">
        <v>37589</v>
      </c>
      <c r="B38" s="5">
        <v>464.2</v>
      </c>
      <c r="C38" s="30">
        <f t="shared" si="0"/>
        <v>7.4903701780272058</v>
      </c>
      <c r="D38" s="6">
        <v>37589</v>
      </c>
      <c r="E38" s="7">
        <v>7944.86</v>
      </c>
      <c r="F38" s="30">
        <f t="shared" si="1"/>
        <v>7.8449550334196871</v>
      </c>
      <c r="G38" s="8">
        <v>37589</v>
      </c>
      <c r="H38" s="9">
        <v>1219</v>
      </c>
      <c r="I38" s="30">
        <f t="shared" si="2"/>
        <v>3.3033494838383248</v>
      </c>
      <c r="J38" s="8">
        <v>37589</v>
      </c>
      <c r="K38" s="10">
        <v>147.31</v>
      </c>
      <c r="L38" s="30">
        <f t="shared" si="3"/>
        <v>22.380563997339031</v>
      </c>
      <c r="M38" s="8">
        <v>37589</v>
      </c>
      <c r="N38" s="10">
        <v>3460.35</v>
      </c>
      <c r="O38" s="30">
        <f t="shared" si="4"/>
        <v>0.88298872167342779</v>
      </c>
    </row>
    <row r="39" spans="1:15" x14ac:dyDescent="0.25">
      <c r="A39" s="4">
        <v>37620</v>
      </c>
      <c r="B39" s="5">
        <v>460.7</v>
      </c>
      <c r="C39" s="30">
        <f t="shared" si="0"/>
        <v>-0.75684218984655161</v>
      </c>
      <c r="D39" s="6">
        <v>37620</v>
      </c>
      <c r="E39" s="7">
        <v>7798.29</v>
      </c>
      <c r="F39" s="30">
        <f t="shared" si="1"/>
        <v>-1.8620699796313644</v>
      </c>
      <c r="G39" s="8">
        <v>37620</v>
      </c>
      <c r="H39" s="9">
        <v>1175.6400000000001</v>
      </c>
      <c r="I39" s="30">
        <f t="shared" si="2"/>
        <v>-3.6218170336719702</v>
      </c>
      <c r="J39" s="8">
        <v>37610</v>
      </c>
      <c r="K39" s="10">
        <v>139.97</v>
      </c>
      <c r="L39" s="30">
        <f t="shared" si="3"/>
        <v>-5.1111095894293079</v>
      </c>
      <c r="M39" s="8">
        <v>37620</v>
      </c>
      <c r="N39" s="10">
        <v>3340.2</v>
      </c>
      <c r="O39" s="30">
        <f t="shared" si="4"/>
        <v>-3.5339054587687713</v>
      </c>
    </row>
    <row r="40" spans="1:15" x14ac:dyDescent="0.25">
      <c r="A40" s="4">
        <v>37652</v>
      </c>
      <c r="B40" s="5">
        <v>465.3</v>
      </c>
      <c r="C40" s="30">
        <f t="shared" si="0"/>
        <v>0.99352869087319107</v>
      </c>
      <c r="D40" s="6">
        <v>37652</v>
      </c>
      <c r="E40" s="7">
        <v>7485.8</v>
      </c>
      <c r="F40" s="30">
        <f t="shared" si="1"/>
        <v>-4.0896586303929894</v>
      </c>
      <c r="G40" s="8">
        <v>37652</v>
      </c>
      <c r="H40" s="9">
        <v>1115.8699999999999</v>
      </c>
      <c r="I40" s="30">
        <f t="shared" si="2"/>
        <v>-5.2178310443682818</v>
      </c>
      <c r="J40" s="8">
        <v>37652</v>
      </c>
      <c r="K40" s="10">
        <v>154.53</v>
      </c>
      <c r="L40" s="30">
        <f t="shared" si="3"/>
        <v>9.8960138313048951</v>
      </c>
      <c r="M40" s="8">
        <v>37652</v>
      </c>
      <c r="N40" s="10">
        <v>3305.77</v>
      </c>
      <c r="O40" s="30">
        <f t="shared" si="4"/>
        <v>-1.0361258934603157</v>
      </c>
    </row>
    <row r="41" spans="1:15" x14ac:dyDescent="0.25">
      <c r="A41" s="4">
        <v>37680</v>
      </c>
      <c r="B41" s="5">
        <v>472.5</v>
      </c>
      <c r="C41" s="30">
        <f t="shared" si="0"/>
        <v>1.5355388083194477</v>
      </c>
      <c r="D41" s="6">
        <v>37680</v>
      </c>
      <c r="E41" s="7">
        <v>7212.14</v>
      </c>
      <c r="F41" s="30">
        <f t="shared" si="1"/>
        <v>-3.7242175344189832</v>
      </c>
      <c r="G41" s="8">
        <v>37680</v>
      </c>
      <c r="H41" s="9">
        <v>1099.69</v>
      </c>
      <c r="I41" s="30">
        <f t="shared" si="2"/>
        <v>-1.46060478144312</v>
      </c>
      <c r="J41" s="8">
        <v>37680</v>
      </c>
      <c r="K41" s="10">
        <v>158.77000000000001</v>
      </c>
      <c r="L41" s="30">
        <f t="shared" si="3"/>
        <v>2.7068361843817001</v>
      </c>
      <c r="M41" s="8">
        <v>37680</v>
      </c>
      <c r="N41" s="10">
        <v>3215.23</v>
      </c>
      <c r="O41" s="30">
        <f t="shared" si="4"/>
        <v>-2.7770531712178581</v>
      </c>
    </row>
    <row r="42" spans="1:15" x14ac:dyDescent="0.25">
      <c r="A42" s="4">
        <v>37711</v>
      </c>
      <c r="B42" s="5">
        <v>492.8</v>
      </c>
      <c r="C42" s="30">
        <f t="shared" si="0"/>
        <v>4.2065665285512033</v>
      </c>
      <c r="D42" s="6">
        <v>37711</v>
      </c>
      <c r="E42" s="7">
        <v>7423.29</v>
      </c>
      <c r="F42" s="30">
        <f t="shared" si="1"/>
        <v>2.8856637891026438</v>
      </c>
      <c r="G42" s="8">
        <v>37711</v>
      </c>
      <c r="H42" s="9">
        <v>1093.5</v>
      </c>
      <c r="I42" s="30">
        <f t="shared" si="2"/>
        <v>-0.56447607696146207</v>
      </c>
      <c r="J42" s="8">
        <v>37711</v>
      </c>
      <c r="K42" s="10">
        <v>170</v>
      </c>
      <c r="L42" s="30">
        <f t="shared" si="3"/>
        <v>6.8341822960841903</v>
      </c>
      <c r="M42" s="8">
        <v>37711</v>
      </c>
      <c r="N42" s="10">
        <v>3182.96</v>
      </c>
      <c r="O42" s="30">
        <f t="shared" si="4"/>
        <v>-1.0087313328520864</v>
      </c>
    </row>
    <row r="43" spans="1:15" x14ac:dyDescent="0.25">
      <c r="A43" s="4">
        <v>37741</v>
      </c>
      <c r="B43" s="5">
        <v>520.70000000000005</v>
      </c>
      <c r="C43" s="30">
        <f t="shared" si="0"/>
        <v>5.5070647949543527</v>
      </c>
      <c r="D43" s="6">
        <v>37741</v>
      </c>
      <c r="E43" s="7">
        <v>8166.32</v>
      </c>
      <c r="F43" s="30">
        <f t="shared" si="1"/>
        <v>9.5396023867351687</v>
      </c>
      <c r="G43" s="8">
        <v>37741</v>
      </c>
      <c r="H43" s="9">
        <v>1111.45</v>
      </c>
      <c r="I43" s="30">
        <f t="shared" si="2"/>
        <v>1.628190802009577</v>
      </c>
      <c r="J43" s="8">
        <v>37741</v>
      </c>
      <c r="K43" s="10">
        <v>161.44</v>
      </c>
      <c r="L43" s="30">
        <f t="shared" si="3"/>
        <v>-5.1664880444962868</v>
      </c>
      <c r="M43" s="8">
        <v>37741</v>
      </c>
      <c r="N43" s="10">
        <v>3178.22</v>
      </c>
      <c r="O43" s="30">
        <f t="shared" si="4"/>
        <v>-0.14902898132991282</v>
      </c>
    </row>
    <row r="44" spans="1:15" x14ac:dyDescent="0.25">
      <c r="A44" s="4">
        <v>37771</v>
      </c>
      <c r="B44" s="5">
        <v>555.9</v>
      </c>
      <c r="C44" s="30">
        <f t="shared" si="0"/>
        <v>6.5414361790570474</v>
      </c>
      <c r="D44" s="6">
        <v>37771</v>
      </c>
      <c r="E44" s="7">
        <v>8336.85</v>
      </c>
      <c r="F44" s="30">
        <f t="shared" si="1"/>
        <v>2.0667068181136727</v>
      </c>
      <c r="G44" s="8">
        <v>37771</v>
      </c>
      <c r="H44" s="9">
        <v>1192.46</v>
      </c>
      <c r="I44" s="30">
        <f t="shared" si="2"/>
        <v>7.0352931086060444</v>
      </c>
      <c r="J44" s="8">
        <v>37771</v>
      </c>
      <c r="K44" s="10">
        <v>150.71</v>
      </c>
      <c r="L44" s="30">
        <f t="shared" si="3"/>
        <v>-6.8776096173714052</v>
      </c>
      <c r="M44" s="8">
        <v>37771</v>
      </c>
      <c r="N44" s="10">
        <v>3164.43</v>
      </c>
      <c r="O44" s="30">
        <f t="shared" si="4"/>
        <v>-0.43483470563820958</v>
      </c>
    </row>
    <row r="45" spans="1:15" x14ac:dyDescent="0.25">
      <c r="A45" s="4">
        <v>37802</v>
      </c>
      <c r="B45" s="5">
        <v>535.1</v>
      </c>
      <c r="C45" s="30">
        <f t="shared" si="0"/>
        <v>-3.8134776642165136</v>
      </c>
      <c r="D45" s="6">
        <v>37802</v>
      </c>
      <c r="E45" s="7">
        <v>7781.77</v>
      </c>
      <c r="F45" s="30">
        <f t="shared" si="1"/>
        <v>-6.8901628441759399</v>
      </c>
      <c r="G45" s="8">
        <v>37802</v>
      </c>
      <c r="H45" s="9">
        <v>1252.5899999999999</v>
      </c>
      <c r="I45" s="30">
        <f t="shared" si="2"/>
        <v>4.9195007441926286</v>
      </c>
      <c r="J45" s="8">
        <v>37802</v>
      </c>
      <c r="K45" s="10">
        <v>157.36000000000001</v>
      </c>
      <c r="L45" s="30">
        <f t="shared" si="3"/>
        <v>4.3178713649218992</v>
      </c>
      <c r="M45" s="8">
        <v>37802</v>
      </c>
      <c r="N45" s="10">
        <v>3079.91</v>
      </c>
      <c r="O45" s="30">
        <f t="shared" si="4"/>
        <v>-2.707256881106801</v>
      </c>
    </row>
    <row r="46" spans="1:15" x14ac:dyDescent="0.25">
      <c r="A46" s="4">
        <v>37833</v>
      </c>
      <c r="B46" s="5">
        <v>568.9</v>
      </c>
      <c r="C46" s="30">
        <f t="shared" si="0"/>
        <v>6.125102643934266</v>
      </c>
      <c r="D46" s="6">
        <v>37833</v>
      </c>
      <c r="E46" s="7">
        <v>8287.93</v>
      </c>
      <c r="F46" s="30">
        <f t="shared" si="1"/>
        <v>6.301642079414016</v>
      </c>
      <c r="G46" s="8">
        <v>37833</v>
      </c>
      <c r="H46" s="9">
        <v>1387.1</v>
      </c>
      <c r="I46" s="30">
        <f t="shared" si="2"/>
        <v>10.200182910433941</v>
      </c>
      <c r="J46" s="8">
        <v>37833</v>
      </c>
      <c r="K46" s="10">
        <v>163.97</v>
      </c>
      <c r="L46" s="30">
        <f t="shared" si="3"/>
        <v>4.1147310180972951</v>
      </c>
      <c r="M46" s="8">
        <v>37833</v>
      </c>
      <c r="N46" s="10">
        <v>3129.28</v>
      </c>
      <c r="O46" s="30">
        <f t="shared" si="4"/>
        <v>1.59025703624458</v>
      </c>
    </row>
    <row r="47" spans="1:15" x14ac:dyDescent="0.25">
      <c r="A47" s="4">
        <v>37862</v>
      </c>
      <c r="B47" s="5">
        <v>618.5</v>
      </c>
      <c r="C47" s="30">
        <f t="shared" si="0"/>
        <v>8.3592520075941756</v>
      </c>
      <c r="D47" s="6">
        <v>37862</v>
      </c>
      <c r="E47" s="7">
        <v>9060.48</v>
      </c>
      <c r="F47" s="30">
        <f t="shared" si="1"/>
        <v>8.9121859248427526</v>
      </c>
      <c r="G47" s="8">
        <v>37862</v>
      </c>
      <c r="H47" s="11">
        <v>1637.53</v>
      </c>
      <c r="I47" s="30">
        <f t="shared" si="2"/>
        <v>16.597377218302878</v>
      </c>
      <c r="J47" s="8">
        <v>37862</v>
      </c>
      <c r="K47" s="10">
        <v>174.39</v>
      </c>
      <c r="L47" s="30">
        <f t="shared" si="3"/>
        <v>6.1610686119591307</v>
      </c>
      <c r="M47" s="8">
        <v>37862</v>
      </c>
      <c r="N47" s="10">
        <v>3361.3</v>
      </c>
      <c r="O47" s="30">
        <f t="shared" si="4"/>
        <v>7.1524857766897654</v>
      </c>
    </row>
    <row r="48" spans="1:15" x14ac:dyDescent="0.25">
      <c r="A48" s="4">
        <v>37894</v>
      </c>
      <c r="B48" s="5">
        <v>602</v>
      </c>
      <c r="C48" s="30">
        <f t="shared" si="0"/>
        <v>-2.7039746523722208</v>
      </c>
      <c r="D48" s="6">
        <v>37894</v>
      </c>
      <c r="E48" s="7">
        <v>8929.7900000000009</v>
      </c>
      <c r="F48" s="30">
        <f t="shared" si="1"/>
        <v>-1.4529220409446708</v>
      </c>
      <c r="G48" s="8">
        <v>37894</v>
      </c>
      <c r="H48" s="11">
        <v>1477.25</v>
      </c>
      <c r="I48" s="30">
        <f t="shared" si="2"/>
        <v>-10.300675772648926</v>
      </c>
      <c r="J48" s="8">
        <v>37894</v>
      </c>
      <c r="K48" s="10">
        <v>169.22</v>
      </c>
      <c r="L48" s="30">
        <f t="shared" si="3"/>
        <v>-3.0094526885013906</v>
      </c>
      <c r="M48" s="8">
        <v>37894</v>
      </c>
      <c r="N48" s="10">
        <v>3613.99</v>
      </c>
      <c r="O48" s="30">
        <f t="shared" si="4"/>
        <v>7.2484621240381131</v>
      </c>
    </row>
    <row r="49" spans="1:15" x14ac:dyDescent="0.25">
      <c r="A49" s="4">
        <v>37925</v>
      </c>
      <c r="B49" s="5">
        <v>636.70000000000005</v>
      </c>
      <c r="C49" s="30">
        <f t="shared" si="0"/>
        <v>5.6041141714159082</v>
      </c>
      <c r="D49" s="6">
        <v>37925</v>
      </c>
      <c r="E49" s="7">
        <v>9571.32</v>
      </c>
      <c r="F49" s="30">
        <f t="shared" si="1"/>
        <v>6.9378248613240601</v>
      </c>
      <c r="G49" s="8">
        <v>37925</v>
      </c>
      <c r="H49" s="11">
        <v>1582.01</v>
      </c>
      <c r="I49" s="30">
        <f t="shared" si="2"/>
        <v>6.851393919435278</v>
      </c>
      <c r="J49" s="8">
        <v>37925</v>
      </c>
      <c r="K49" s="10">
        <v>176.78</v>
      </c>
      <c r="L49" s="30">
        <f t="shared" si="3"/>
        <v>4.3706378136447732</v>
      </c>
      <c r="M49" s="8">
        <v>37925</v>
      </c>
      <c r="N49" s="10">
        <v>3656.74</v>
      </c>
      <c r="O49" s="30">
        <f t="shared" si="4"/>
        <v>1.1759614963505527</v>
      </c>
    </row>
    <row r="50" spans="1:15" x14ac:dyDescent="0.25">
      <c r="A50" s="4">
        <v>37953</v>
      </c>
      <c r="B50" s="5">
        <v>624</v>
      </c>
      <c r="C50" s="30">
        <f t="shared" si="0"/>
        <v>-2.0148218653551986</v>
      </c>
      <c r="D50" s="6">
        <v>37953</v>
      </c>
      <c r="E50" s="7">
        <v>9108.2099999999991</v>
      </c>
      <c r="F50" s="30">
        <f t="shared" si="1"/>
        <v>-4.9594922398551233</v>
      </c>
      <c r="G50" s="8">
        <v>37953</v>
      </c>
      <c r="H50" s="11">
        <v>1448.88</v>
      </c>
      <c r="I50" s="30">
        <f t="shared" si="2"/>
        <v>-8.7905346263856821</v>
      </c>
      <c r="J50" s="8">
        <v>37953</v>
      </c>
      <c r="K50" s="10">
        <v>176.29</v>
      </c>
      <c r="L50" s="30">
        <f t="shared" si="3"/>
        <v>-0.27756553351503399</v>
      </c>
      <c r="M50" s="8">
        <v>37953</v>
      </c>
      <c r="N50" s="10">
        <v>3942.75</v>
      </c>
      <c r="O50" s="30">
        <f t="shared" si="4"/>
        <v>7.5306409272972274</v>
      </c>
    </row>
    <row r="51" spans="1:15" x14ac:dyDescent="0.25">
      <c r="A51" s="4">
        <v>37985</v>
      </c>
      <c r="B51" s="5">
        <v>659.1</v>
      </c>
      <c r="C51" s="30">
        <f t="shared" si="0"/>
        <v>5.4724899689245987</v>
      </c>
      <c r="D51" s="6">
        <v>37985</v>
      </c>
      <c r="E51" s="7">
        <v>9379.99</v>
      </c>
      <c r="F51" s="30">
        <f t="shared" si="1"/>
        <v>2.9402492330300234</v>
      </c>
      <c r="G51" s="8">
        <v>37985</v>
      </c>
      <c r="H51" s="11">
        <v>1574.04</v>
      </c>
      <c r="I51" s="30">
        <f t="shared" si="2"/>
        <v>8.2854718458774457</v>
      </c>
      <c r="J51" s="8">
        <v>37978</v>
      </c>
      <c r="K51" s="10">
        <v>177.62</v>
      </c>
      <c r="L51" s="30">
        <f t="shared" si="3"/>
        <v>0.75160705327057542</v>
      </c>
      <c r="M51" s="8">
        <v>37985</v>
      </c>
      <c r="N51" s="10">
        <v>3931.64</v>
      </c>
      <c r="O51" s="30">
        <f t="shared" si="4"/>
        <v>-0.28218077519746032</v>
      </c>
    </row>
    <row r="52" spans="1:15" x14ac:dyDescent="0.25">
      <c r="A52" s="4">
        <v>38016</v>
      </c>
      <c r="B52" s="5">
        <v>691.9</v>
      </c>
      <c r="C52" s="30">
        <f t="shared" si="0"/>
        <v>4.8566168446091851</v>
      </c>
      <c r="D52" s="6">
        <v>38016</v>
      </c>
      <c r="E52" s="7">
        <v>10064.01</v>
      </c>
      <c r="F52" s="30">
        <f t="shared" si="1"/>
        <v>7.0386996678806213</v>
      </c>
      <c r="G52" s="8">
        <v>38016</v>
      </c>
      <c r="H52" s="11">
        <v>1631.99</v>
      </c>
      <c r="I52" s="30">
        <f t="shared" si="2"/>
        <v>3.615456643924464</v>
      </c>
      <c r="J52" s="8">
        <v>38016</v>
      </c>
      <c r="K52" s="10">
        <v>163.41999999999999</v>
      </c>
      <c r="L52" s="30">
        <f t="shared" si="3"/>
        <v>-8.3322862873796311</v>
      </c>
      <c r="M52" s="8">
        <v>38016</v>
      </c>
      <c r="N52" s="10">
        <v>4199.21</v>
      </c>
      <c r="O52" s="30">
        <f t="shared" si="4"/>
        <v>6.5839770725544255</v>
      </c>
    </row>
    <row r="53" spans="1:15" x14ac:dyDescent="0.25">
      <c r="A53" s="4">
        <v>38044</v>
      </c>
      <c r="B53" s="5">
        <v>774.3</v>
      </c>
      <c r="C53" s="30">
        <f t="shared" si="0"/>
        <v>11.251795888791172</v>
      </c>
      <c r="D53" s="6">
        <v>38044</v>
      </c>
      <c r="E53" s="7">
        <v>10241.94</v>
      </c>
      <c r="F53" s="30">
        <f t="shared" si="1"/>
        <v>1.7525361194094202</v>
      </c>
      <c r="G53" s="8">
        <v>38044</v>
      </c>
      <c r="H53" s="11">
        <v>1730.1</v>
      </c>
      <c r="I53" s="30">
        <f t="shared" si="2"/>
        <v>5.837908123517721</v>
      </c>
      <c r="J53" s="8">
        <v>38044</v>
      </c>
      <c r="K53" s="10">
        <v>178.03</v>
      </c>
      <c r="L53" s="30">
        <f t="shared" si="3"/>
        <v>8.562850146021006</v>
      </c>
      <c r="M53" s="8">
        <v>38044</v>
      </c>
      <c r="N53" s="10">
        <v>4120.71</v>
      </c>
      <c r="O53" s="30">
        <f t="shared" si="4"/>
        <v>-1.8870933747702878</v>
      </c>
    </row>
    <row r="54" spans="1:15" x14ac:dyDescent="0.25">
      <c r="A54" s="4">
        <v>38077</v>
      </c>
      <c r="B54" s="5">
        <v>823.8</v>
      </c>
      <c r="C54" s="30">
        <f t="shared" si="0"/>
        <v>6.1968386609303039</v>
      </c>
      <c r="D54" s="6">
        <v>38077</v>
      </c>
      <c r="E54" s="7">
        <v>10992.29</v>
      </c>
      <c r="F54" s="30">
        <f t="shared" si="1"/>
        <v>7.07030631634602</v>
      </c>
      <c r="G54" s="8">
        <v>38077</v>
      </c>
      <c r="H54" s="11">
        <v>1762.37</v>
      </c>
      <c r="I54" s="30">
        <f t="shared" si="2"/>
        <v>1.8480283811380005</v>
      </c>
      <c r="J54" s="8">
        <v>38077</v>
      </c>
      <c r="K54" s="10">
        <v>181.79</v>
      </c>
      <c r="L54" s="30">
        <f t="shared" si="3"/>
        <v>2.0900099313198695</v>
      </c>
      <c r="M54" s="8">
        <v>38077</v>
      </c>
      <c r="N54" s="10">
        <v>4375.67</v>
      </c>
      <c r="O54" s="30">
        <f t="shared" si="4"/>
        <v>6.0034172330153623</v>
      </c>
    </row>
    <row r="55" spans="1:15" x14ac:dyDescent="0.25">
      <c r="A55" s="4">
        <v>38107</v>
      </c>
      <c r="B55" s="5">
        <v>818</v>
      </c>
      <c r="C55" s="30">
        <f t="shared" si="0"/>
        <v>-0.70654453992338162</v>
      </c>
      <c r="D55" s="6">
        <v>38107</v>
      </c>
      <c r="E55" s="7">
        <v>11072.44</v>
      </c>
      <c r="F55" s="30">
        <f t="shared" si="1"/>
        <v>0.72650200142536647</v>
      </c>
      <c r="G55" s="8">
        <v>38107</v>
      </c>
      <c r="H55" s="11">
        <v>1757</v>
      </c>
      <c r="I55" s="30">
        <f t="shared" si="2"/>
        <v>-0.30516849137596225</v>
      </c>
      <c r="J55" s="8">
        <v>38107</v>
      </c>
      <c r="K55" s="10">
        <v>175.06</v>
      </c>
      <c r="L55" s="30">
        <f t="shared" si="3"/>
        <v>-3.7723402425678287</v>
      </c>
      <c r="M55" s="8">
        <v>38107</v>
      </c>
      <c r="N55" s="10">
        <v>4667.63</v>
      </c>
      <c r="O55" s="30">
        <f t="shared" si="4"/>
        <v>6.4591797273580553</v>
      </c>
    </row>
    <row r="56" spans="1:15" x14ac:dyDescent="0.25">
      <c r="A56" s="4">
        <v>38138</v>
      </c>
      <c r="B56" s="5">
        <v>786.5</v>
      </c>
      <c r="C56" s="30">
        <f t="shared" si="0"/>
        <v>-3.926961410441443</v>
      </c>
      <c r="D56" s="6">
        <v>38138</v>
      </c>
      <c r="E56" s="7">
        <v>11285.13</v>
      </c>
      <c r="F56" s="30">
        <f t="shared" si="1"/>
        <v>1.9026791949487531</v>
      </c>
      <c r="G56" s="8">
        <v>38138</v>
      </c>
      <c r="H56" s="11">
        <v>1690.71</v>
      </c>
      <c r="I56" s="30">
        <f t="shared" si="2"/>
        <v>-3.8459250151784197</v>
      </c>
      <c r="J56" s="8">
        <v>38138</v>
      </c>
      <c r="K56" s="10">
        <v>194.61</v>
      </c>
      <c r="L56" s="30">
        <f t="shared" si="3"/>
        <v>10.586878358878238</v>
      </c>
      <c r="M56" s="8">
        <v>38138</v>
      </c>
      <c r="N56" s="10">
        <v>4415.0200000000004</v>
      </c>
      <c r="O56" s="30">
        <f t="shared" si="4"/>
        <v>-5.5639084158142893</v>
      </c>
    </row>
    <row r="57" spans="1:15" x14ac:dyDescent="0.25">
      <c r="A57" s="4">
        <v>38168</v>
      </c>
      <c r="B57" s="5">
        <v>793.5</v>
      </c>
      <c r="C57" s="30">
        <f t="shared" si="0"/>
        <v>0.88608174681317209</v>
      </c>
      <c r="D57" s="6">
        <v>38168</v>
      </c>
      <c r="E57" s="7">
        <v>11536.95</v>
      </c>
      <c r="F57" s="30">
        <f t="shared" si="1"/>
        <v>2.2068998133883966</v>
      </c>
      <c r="G57" s="8">
        <v>38168</v>
      </c>
      <c r="H57" s="11">
        <v>1726.83</v>
      </c>
      <c r="I57" s="30">
        <f t="shared" si="2"/>
        <v>2.113879867091395</v>
      </c>
      <c r="J57" s="8">
        <v>38168</v>
      </c>
      <c r="K57" s="10">
        <v>195.65</v>
      </c>
      <c r="L57" s="30">
        <f t="shared" si="3"/>
        <v>0.53297927633471076</v>
      </c>
      <c r="M57" s="8">
        <v>38168</v>
      </c>
      <c r="N57" s="10">
        <v>4446.8599999999997</v>
      </c>
      <c r="O57" s="30">
        <f t="shared" si="4"/>
        <v>0.71858650780978195</v>
      </c>
    </row>
    <row r="58" spans="1:15" x14ac:dyDescent="0.25">
      <c r="A58" s="4">
        <v>38198</v>
      </c>
      <c r="B58" s="5">
        <v>790.2</v>
      </c>
      <c r="C58" s="30">
        <f t="shared" si="0"/>
        <v>-0.41674619891738374</v>
      </c>
      <c r="D58" s="6">
        <v>38198</v>
      </c>
      <c r="E58" s="7">
        <v>11680.65</v>
      </c>
      <c r="F58" s="30">
        <f t="shared" si="1"/>
        <v>1.2378698483100692</v>
      </c>
      <c r="G58" s="8">
        <v>38198</v>
      </c>
      <c r="H58" s="11">
        <v>1675.06</v>
      </c>
      <c r="I58" s="30">
        <f t="shared" si="2"/>
        <v>-3.0438372193090757</v>
      </c>
      <c r="J58" s="8">
        <v>38198</v>
      </c>
      <c r="K58" s="10">
        <v>192.76</v>
      </c>
      <c r="L58" s="30">
        <f t="shared" si="3"/>
        <v>-1.4881456884289435</v>
      </c>
      <c r="M58" s="8">
        <v>38198</v>
      </c>
      <c r="N58" s="10">
        <v>4666.7299999999996</v>
      </c>
      <c r="O58" s="30">
        <f t="shared" si="4"/>
        <v>4.8260383148543085</v>
      </c>
    </row>
    <row r="59" spans="1:15" x14ac:dyDescent="0.25">
      <c r="A59" s="4">
        <v>38230</v>
      </c>
      <c r="B59" s="5">
        <v>816</v>
      </c>
      <c r="C59" s="30">
        <f t="shared" si="0"/>
        <v>3.2128276986816751</v>
      </c>
      <c r="D59" s="6">
        <v>38230</v>
      </c>
      <c r="E59" s="7">
        <v>12171.2</v>
      </c>
      <c r="F59" s="30">
        <f t="shared" si="1"/>
        <v>4.1138878724328976</v>
      </c>
      <c r="G59" s="8">
        <v>38230</v>
      </c>
      <c r="H59" s="11">
        <v>1725.18</v>
      </c>
      <c r="I59" s="30">
        <f t="shared" si="2"/>
        <v>2.9482407334555205</v>
      </c>
      <c r="J59" s="8">
        <v>38230</v>
      </c>
      <c r="K59" s="10">
        <v>203.63</v>
      </c>
      <c r="L59" s="30">
        <f t="shared" si="3"/>
        <v>5.4858729790291605</v>
      </c>
      <c r="M59" s="8">
        <v>38230</v>
      </c>
      <c r="N59" s="10">
        <v>4796.55</v>
      </c>
      <c r="O59" s="30">
        <f t="shared" si="4"/>
        <v>2.7438297205598872</v>
      </c>
    </row>
    <row r="60" spans="1:15" x14ac:dyDescent="0.25">
      <c r="A60" s="4">
        <v>38260</v>
      </c>
      <c r="B60" s="5">
        <v>875.4</v>
      </c>
      <c r="C60" s="30">
        <f t="shared" si="0"/>
        <v>7.0266569792687861</v>
      </c>
      <c r="D60" s="6">
        <v>38260</v>
      </c>
      <c r="E60" s="7">
        <v>12646.58</v>
      </c>
      <c r="F60" s="30">
        <f t="shared" si="1"/>
        <v>3.8314317628705297</v>
      </c>
      <c r="G60" s="8">
        <v>38260</v>
      </c>
      <c r="H60" s="11">
        <v>1807.15</v>
      </c>
      <c r="I60" s="30">
        <f t="shared" si="2"/>
        <v>4.6419625814020371</v>
      </c>
      <c r="J60" s="8">
        <v>38260</v>
      </c>
      <c r="K60" s="10">
        <v>233.51</v>
      </c>
      <c r="L60" s="30">
        <f t="shared" si="3"/>
        <v>13.692028118196031</v>
      </c>
      <c r="M60" s="8">
        <v>38260</v>
      </c>
      <c r="N60" s="10">
        <v>4838.82</v>
      </c>
      <c r="O60" s="30">
        <f t="shared" si="4"/>
        <v>0.87739798619654863</v>
      </c>
    </row>
    <row r="61" spans="1:15" x14ac:dyDescent="0.25">
      <c r="A61" s="4">
        <v>38289</v>
      </c>
      <c r="B61" s="5">
        <v>911.9</v>
      </c>
      <c r="C61" s="30">
        <f t="shared" si="0"/>
        <v>4.0849410182825174</v>
      </c>
      <c r="D61" s="6">
        <v>38289</v>
      </c>
      <c r="E61" s="7">
        <v>13201.03</v>
      </c>
      <c r="F61" s="30">
        <f t="shared" si="1"/>
        <v>4.29080339615453</v>
      </c>
      <c r="G61" s="8">
        <v>38289</v>
      </c>
      <c r="H61" s="11">
        <v>1819.31</v>
      </c>
      <c r="I61" s="30">
        <f t="shared" si="2"/>
        <v>0.67062896455185594</v>
      </c>
      <c r="J61" s="8">
        <v>38289</v>
      </c>
      <c r="K61" s="10">
        <v>258.55</v>
      </c>
      <c r="L61" s="30">
        <f t="shared" si="3"/>
        <v>10.186419609784636</v>
      </c>
      <c r="M61" s="8">
        <v>38289</v>
      </c>
      <c r="N61" s="10">
        <v>4822.53</v>
      </c>
      <c r="O61" s="30">
        <f t="shared" si="4"/>
        <v>-0.33722027329829984</v>
      </c>
    </row>
    <row r="62" spans="1:15" x14ac:dyDescent="0.25">
      <c r="A62" s="4">
        <v>38321</v>
      </c>
      <c r="B62" s="5">
        <v>1010.9</v>
      </c>
      <c r="C62" s="30">
        <f t="shared" si="0"/>
        <v>10.306596722039174</v>
      </c>
      <c r="D62" s="6">
        <v>38321</v>
      </c>
      <c r="E62" s="7">
        <v>14193.88</v>
      </c>
      <c r="F62" s="30">
        <f t="shared" si="1"/>
        <v>7.2516028939448418</v>
      </c>
      <c r="G62" s="8">
        <v>38321</v>
      </c>
      <c r="H62" s="11">
        <v>1840.74</v>
      </c>
      <c r="I62" s="30">
        <f t="shared" si="2"/>
        <v>1.1710356358593188</v>
      </c>
      <c r="J62" s="8">
        <v>38321</v>
      </c>
      <c r="K62" s="10">
        <v>300.27</v>
      </c>
      <c r="L62" s="30">
        <f t="shared" si="3"/>
        <v>14.959297105680669</v>
      </c>
      <c r="M62" s="8">
        <v>38321</v>
      </c>
      <c r="N62" s="10">
        <v>4841.3</v>
      </c>
      <c r="O62" s="30">
        <f t="shared" si="4"/>
        <v>0.38845930864628286</v>
      </c>
    </row>
    <row r="63" spans="1:15" x14ac:dyDescent="0.25">
      <c r="A63" s="4">
        <v>38351</v>
      </c>
      <c r="B63" s="5">
        <v>1032</v>
      </c>
      <c r="C63" s="30">
        <f t="shared" si="0"/>
        <v>2.065764388149649</v>
      </c>
      <c r="D63" s="6">
        <v>38351</v>
      </c>
      <c r="E63" s="7">
        <v>14742.57</v>
      </c>
      <c r="F63" s="30">
        <f t="shared" si="1"/>
        <v>3.7928341267690513</v>
      </c>
      <c r="G63" s="8">
        <v>38351</v>
      </c>
      <c r="H63" s="11">
        <v>1960.57</v>
      </c>
      <c r="I63" s="30">
        <f t="shared" si="2"/>
        <v>6.3067582606398886</v>
      </c>
      <c r="J63" s="8">
        <v>38351</v>
      </c>
      <c r="K63" s="10">
        <v>326.63</v>
      </c>
      <c r="L63" s="30">
        <f t="shared" si="3"/>
        <v>8.4145961899581678</v>
      </c>
      <c r="M63" s="8">
        <v>38351</v>
      </c>
      <c r="N63" s="10">
        <v>4904.4799999999996</v>
      </c>
      <c r="O63" s="30">
        <f t="shared" si="4"/>
        <v>1.2965793421590988</v>
      </c>
    </row>
    <row r="64" spans="1:15" x14ac:dyDescent="0.25">
      <c r="A64" s="4">
        <v>38383</v>
      </c>
      <c r="B64" s="5">
        <v>1096.2</v>
      </c>
      <c r="C64" s="30">
        <f t="shared" si="0"/>
        <v>6.0350986570507636</v>
      </c>
      <c r="D64" s="6">
        <v>38383</v>
      </c>
      <c r="E64" s="7">
        <v>15552.51</v>
      </c>
      <c r="F64" s="30">
        <f t="shared" si="1"/>
        <v>5.3482813331985568</v>
      </c>
      <c r="G64" s="8">
        <v>38383</v>
      </c>
      <c r="H64" s="11">
        <v>1887.41</v>
      </c>
      <c r="I64" s="30">
        <f t="shared" si="2"/>
        <v>-3.802972840507568</v>
      </c>
      <c r="J64" s="8">
        <v>38383</v>
      </c>
      <c r="K64" s="10">
        <v>330.48</v>
      </c>
      <c r="L64" s="30">
        <f t="shared" si="3"/>
        <v>1.1718111289890309</v>
      </c>
      <c r="M64" s="8">
        <v>38383</v>
      </c>
      <c r="N64" s="10">
        <v>5128.5600000000004</v>
      </c>
      <c r="O64" s="30">
        <f t="shared" si="4"/>
        <v>4.4675844897916761</v>
      </c>
    </row>
    <row r="65" spans="1:15" x14ac:dyDescent="0.25">
      <c r="A65" s="4">
        <v>38411</v>
      </c>
      <c r="B65" s="5">
        <v>1199.9000000000001</v>
      </c>
      <c r="C65" s="30">
        <f t="shared" si="0"/>
        <v>9.038856635832726</v>
      </c>
      <c r="D65" s="6">
        <v>38411</v>
      </c>
      <c r="E65" s="7">
        <v>18382.599999999999</v>
      </c>
      <c r="F65" s="30">
        <f t="shared" si="1"/>
        <v>16.718252463964944</v>
      </c>
      <c r="G65" s="8">
        <v>38411</v>
      </c>
      <c r="H65" s="11">
        <v>2092.33</v>
      </c>
      <c r="I65" s="30">
        <f t="shared" si="2"/>
        <v>10.307275866327537</v>
      </c>
      <c r="J65" s="8">
        <v>38411</v>
      </c>
      <c r="K65" s="10">
        <v>442.01</v>
      </c>
      <c r="L65" s="30">
        <f t="shared" si="3"/>
        <v>29.07863631676495</v>
      </c>
      <c r="M65" s="8">
        <v>38411</v>
      </c>
      <c r="N65" s="10">
        <v>5005.88</v>
      </c>
      <c r="O65" s="30">
        <f t="shared" si="4"/>
        <v>-2.4211696536431404</v>
      </c>
    </row>
    <row r="66" spans="1:15" x14ac:dyDescent="0.25">
      <c r="A66" s="4">
        <v>38442</v>
      </c>
      <c r="B66" s="5">
        <v>1168.4000000000001</v>
      </c>
      <c r="C66" s="30">
        <f t="shared" si="0"/>
        <v>-2.6602928456757269</v>
      </c>
      <c r="D66" s="6">
        <v>38442</v>
      </c>
      <c r="E66" s="7">
        <v>17107.63</v>
      </c>
      <c r="F66" s="30">
        <f t="shared" si="1"/>
        <v>-7.1880002207997507</v>
      </c>
      <c r="G66" s="8">
        <v>38442</v>
      </c>
      <c r="H66" s="11">
        <v>1998.33</v>
      </c>
      <c r="I66" s="30">
        <f t="shared" si="2"/>
        <v>-4.5966445795022182</v>
      </c>
      <c r="J66" s="8">
        <v>38442</v>
      </c>
      <c r="K66" s="10">
        <v>448.69</v>
      </c>
      <c r="L66" s="30">
        <f t="shared" si="3"/>
        <v>1.499971987167914</v>
      </c>
      <c r="M66" s="8">
        <v>38442</v>
      </c>
      <c r="N66" s="10">
        <v>4858.45</v>
      </c>
      <c r="O66" s="30">
        <f t="shared" si="4"/>
        <v>-2.9893764485500185</v>
      </c>
    </row>
    <row r="67" spans="1:15" x14ac:dyDescent="0.25">
      <c r="A67" s="4">
        <v>38471</v>
      </c>
      <c r="B67" s="5">
        <v>1136.5</v>
      </c>
      <c r="C67" s="30">
        <f t="shared" si="0"/>
        <v>-2.7681927220988278</v>
      </c>
      <c r="D67" s="6">
        <v>38471</v>
      </c>
      <c r="E67" s="7">
        <v>16377.74</v>
      </c>
      <c r="F67" s="30">
        <f t="shared" si="1"/>
        <v>-4.360146705414536</v>
      </c>
      <c r="G67" s="8">
        <v>38471</v>
      </c>
      <c r="H67" s="11">
        <v>1858.99</v>
      </c>
      <c r="I67" s="30">
        <f t="shared" si="2"/>
        <v>-7.2278502264571998</v>
      </c>
      <c r="J67" s="8">
        <v>38471</v>
      </c>
      <c r="K67" s="10">
        <v>463.15</v>
      </c>
      <c r="L67" s="30">
        <f t="shared" si="3"/>
        <v>3.1718749572198668</v>
      </c>
      <c r="M67" s="8">
        <v>38471</v>
      </c>
      <c r="N67" s="10">
        <v>4734.72</v>
      </c>
      <c r="O67" s="30">
        <f t="shared" si="4"/>
        <v>-2.5796866220407111</v>
      </c>
    </row>
    <row r="68" spans="1:15" x14ac:dyDescent="0.25">
      <c r="A68" s="4">
        <v>38503</v>
      </c>
      <c r="B68" s="5">
        <v>1156.0999999999999</v>
      </c>
      <c r="C68" s="30">
        <f t="shared" si="0"/>
        <v>1.7098907388678697</v>
      </c>
      <c r="D68" s="6">
        <v>38503</v>
      </c>
      <c r="E68" s="7">
        <v>16907.810000000001</v>
      </c>
      <c r="F68" s="30">
        <f t="shared" si="1"/>
        <v>3.1852549589498125</v>
      </c>
      <c r="G68" s="8">
        <v>38503</v>
      </c>
      <c r="H68" s="11">
        <v>1917.09</v>
      </c>
      <c r="I68" s="30">
        <f t="shared" si="2"/>
        <v>3.0775081829585105</v>
      </c>
      <c r="J68" s="8">
        <v>38503</v>
      </c>
      <c r="K68" s="10">
        <v>432.98</v>
      </c>
      <c r="L68" s="30">
        <f t="shared" si="3"/>
        <v>-6.7359438140751848</v>
      </c>
      <c r="M68" s="8">
        <v>38503</v>
      </c>
      <c r="N68" s="10">
        <v>4627.3900000000003</v>
      </c>
      <c r="O68" s="30">
        <f t="shared" si="4"/>
        <v>-2.2929596533490582</v>
      </c>
    </row>
    <row r="69" spans="1:15" x14ac:dyDescent="0.25">
      <c r="A69" s="4">
        <v>38533</v>
      </c>
      <c r="B69" s="5">
        <v>1210.0999999999999</v>
      </c>
      <c r="C69" s="30">
        <f t="shared" ref="C69:C133" si="5">100*(LN(B69)-LN(B68))</f>
        <v>4.5650729122730382</v>
      </c>
      <c r="D69" s="6">
        <v>38533</v>
      </c>
      <c r="E69" s="7">
        <v>18740.66</v>
      </c>
      <c r="F69" s="30">
        <f t="shared" ref="F69:F133" si="6">100*(LN(E69)-LN(E68))</f>
        <v>10.291984961618184</v>
      </c>
      <c r="G69" s="8">
        <v>38533</v>
      </c>
      <c r="H69" s="11">
        <v>2047.3</v>
      </c>
      <c r="I69" s="30">
        <f t="shared" ref="I69:I133" si="7">100*(LN(H69)-LN(H68))</f>
        <v>6.571344055812034</v>
      </c>
      <c r="J69" s="8">
        <v>38533</v>
      </c>
      <c r="K69" s="10">
        <v>436.11</v>
      </c>
      <c r="L69" s="30">
        <f t="shared" ref="L69:L133" si="8">100*(LN(K69)-LN(K68))</f>
        <v>0.72029675470588472</v>
      </c>
      <c r="M69" s="8">
        <v>38533</v>
      </c>
      <c r="N69" s="10">
        <v>4396.8</v>
      </c>
      <c r="O69" s="30">
        <f t="shared" ref="O69:O133" si="9">100*(LN(N69)-LN(N68))</f>
        <v>-5.1115990642513154</v>
      </c>
    </row>
    <row r="70" spans="1:15" x14ac:dyDescent="0.25">
      <c r="A70" s="4">
        <v>38562</v>
      </c>
      <c r="B70" s="5">
        <v>1262.3</v>
      </c>
      <c r="C70" s="30">
        <f t="shared" si="5"/>
        <v>4.2232452954809041</v>
      </c>
      <c r="D70" s="6">
        <v>38562</v>
      </c>
      <c r="E70" s="7">
        <v>20722.64</v>
      </c>
      <c r="F70" s="30">
        <f t="shared" si="6"/>
        <v>10.053132742887172</v>
      </c>
      <c r="G70" s="8">
        <v>38562</v>
      </c>
      <c r="H70" s="11">
        <v>2202.5300000000002</v>
      </c>
      <c r="I70" s="30">
        <f t="shared" si="7"/>
        <v>7.3084847744395276</v>
      </c>
      <c r="J70" s="8">
        <v>38562</v>
      </c>
      <c r="K70" s="10">
        <v>475.23</v>
      </c>
      <c r="L70" s="30">
        <f t="shared" si="8"/>
        <v>8.5904392262525775</v>
      </c>
      <c r="M70" s="8">
        <v>38562</v>
      </c>
      <c r="N70" s="10">
        <v>4548.4399999999996</v>
      </c>
      <c r="O70" s="30">
        <f t="shared" si="9"/>
        <v>3.390731342521569</v>
      </c>
    </row>
    <row r="71" spans="1:15" x14ac:dyDescent="0.25">
      <c r="A71" s="4">
        <v>38595</v>
      </c>
      <c r="B71" s="5">
        <v>1350.9</v>
      </c>
      <c r="C71" s="30">
        <f t="shared" si="5"/>
        <v>6.7835583216820261</v>
      </c>
      <c r="D71" s="6">
        <v>38595</v>
      </c>
      <c r="E71" s="7">
        <v>21572.89</v>
      </c>
      <c r="F71" s="30">
        <f t="shared" si="6"/>
        <v>4.0210611406832797</v>
      </c>
      <c r="G71" s="8">
        <v>38595</v>
      </c>
      <c r="H71" s="11">
        <v>2271.85</v>
      </c>
      <c r="I71" s="30">
        <f t="shared" si="7"/>
        <v>3.0987777931862581</v>
      </c>
      <c r="J71" s="8">
        <v>38595</v>
      </c>
      <c r="K71" s="10">
        <v>473.14</v>
      </c>
      <c r="L71" s="30">
        <f t="shared" si="8"/>
        <v>-0.44075695846075291</v>
      </c>
      <c r="M71" s="8">
        <v>38595</v>
      </c>
      <c r="N71" s="10">
        <v>4549.32</v>
      </c>
      <c r="O71" s="30">
        <f t="shared" si="9"/>
        <v>1.9345421350891456E-2</v>
      </c>
    </row>
    <row r="72" spans="1:15" x14ac:dyDescent="0.25">
      <c r="A72" s="4">
        <v>38625</v>
      </c>
      <c r="B72" s="5">
        <v>1453.7</v>
      </c>
      <c r="C72" s="30">
        <f t="shared" si="5"/>
        <v>7.3340993456643133</v>
      </c>
      <c r="D72" s="6">
        <v>38625</v>
      </c>
      <c r="E72" s="7">
        <v>22948.69</v>
      </c>
      <c r="F72" s="30">
        <f t="shared" si="6"/>
        <v>6.1823420458207323</v>
      </c>
      <c r="G72" s="8">
        <v>38625</v>
      </c>
      <c r="H72" s="11">
        <v>2518.73</v>
      </c>
      <c r="I72" s="30">
        <f t="shared" si="7"/>
        <v>10.31603286820264</v>
      </c>
      <c r="J72" s="8">
        <v>38625</v>
      </c>
      <c r="K72" s="10">
        <v>459.74</v>
      </c>
      <c r="L72" s="30">
        <f t="shared" si="8"/>
        <v>-2.8730215487990485</v>
      </c>
      <c r="M72" s="8">
        <v>38625</v>
      </c>
      <c r="N72" s="10">
        <v>4490.1899999999996</v>
      </c>
      <c r="O72" s="30">
        <f t="shared" si="9"/>
        <v>-1.3082754127356822</v>
      </c>
    </row>
    <row r="73" spans="1:15" x14ac:dyDescent="0.25">
      <c r="A73" s="4">
        <v>38656</v>
      </c>
      <c r="B73" s="5">
        <v>1381.3</v>
      </c>
      <c r="C73" s="30">
        <f t="shared" si="5"/>
        <v>-5.1086945726364519</v>
      </c>
      <c r="D73" s="6">
        <v>38656</v>
      </c>
      <c r="E73" s="7">
        <v>20525.53</v>
      </c>
      <c r="F73" s="30">
        <f t="shared" si="6"/>
        <v>-11.159137709418054</v>
      </c>
      <c r="G73" s="8">
        <v>38656</v>
      </c>
      <c r="H73" s="11">
        <v>2339.2800000000002</v>
      </c>
      <c r="I73" s="30">
        <f t="shared" si="7"/>
        <v>-7.3911616519753309</v>
      </c>
      <c r="J73" s="8">
        <v>38656</v>
      </c>
      <c r="K73" s="10">
        <v>452.39</v>
      </c>
      <c r="L73" s="30">
        <f t="shared" si="8"/>
        <v>-1.6116472631058976</v>
      </c>
      <c r="M73" s="8">
        <v>38656</v>
      </c>
      <c r="N73" s="10">
        <v>4515.8500000000004</v>
      </c>
      <c r="O73" s="30">
        <f t="shared" si="9"/>
        <v>0.56984133838504647</v>
      </c>
    </row>
    <row r="74" spans="1:15" x14ac:dyDescent="0.25">
      <c r="A74" s="4">
        <v>38686</v>
      </c>
      <c r="B74" s="5">
        <v>1403.1</v>
      </c>
      <c r="C74" s="30">
        <f t="shared" si="5"/>
        <v>1.5658989694035341</v>
      </c>
      <c r="D74" s="6">
        <v>38686</v>
      </c>
      <c r="E74" s="7">
        <v>21174.35</v>
      </c>
      <c r="F74" s="30">
        <f t="shared" si="6"/>
        <v>3.112106631762579</v>
      </c>
      <c r="G74" s="8">
        <v>38686</v>
      </c>
      <c r="H74" s="11">
        <v>2525.39</v>
      </c>
      <c r="I74" s="30">
        <f t="shared" si="7"/>
        <v>7.6552316530926312</v>
      </c>
      <c r="J74" s="8">
        <v>38686</v>
      </c>
      <c r="K74" s="10">
        <v>410.04</v>
      </c>
      <c r="L74" s="30">
        <f t="shared" si="8"/>
        <v>-9.8289923750010999</v>
      </c>
      <c r="M74" s="8">
        <v>38686</v>
      </c>
      <c r="N74" s="10">
        <v>4626.6000000000004</v>
      </c>
      <c r="O74" s="30">
        <f t="shared" si="9"/>
        <v>2.4228826583776453</v>
      </c>
    </row>
    <row r="75" spans="1:15" x14ac:dyDescent="0.25">
      <c r="A75" s="4">
        <v>38716</v>
      </c>
      <c r="B75" s="5">
        <v>1473</v>
      </c>
      <c r="C75" s="30">
        <f t="shared" si="5"/>
        <v>4.8617063062680543</v>
      </c>
      <c r="D75" s="6">
        <v>38716</v>
      </c>
      <c r="E75" s="7">
        <v>20784.740000000002</v>
      </c>
      <c r="F75" s="30">
        <f t="shared" si="6"/>
        <v>-1.8571479885384434</v>
      </c>
      <c r="G75" s="8">
        <v>38716</v>
      </c>
      <c r="H75" s="11">
        <v>2654.95</v>
      </c>
      <c r="I75" s="30">
        <f t="shared" si="7"/>
        <v>5.0030315879003417</v>
      </c>
      <c r="J75" s="8">
        <v>38716</v>
      </c>
      <c r="K75" s="10">
        <v>413.31</v>
      </c>
      <c r="L75" s="30">
        <f t="shared" si="8"/>
        <v>0.79432008094162398</v>
      </c>
      <c r="M75" s="8">
        <v>38716</v>
      </c>
      <c r="N75" s="10">
        <v>4630.1000000000004</v>
      </c>
      <c r="O75" s="30">
        <f t="shared" si="9"/>
        <v>7.5620905220930013E-2</v>
      </c>
    </row>
    <row r="76" spans="1:15" x14ac:dyDescent="0.25">
      <c r="A76" s="4">
        <v>38748</v>
      </c>
      <c r="B76" s="5">
        <v>1521.2</v>
      </c>
      <c r="C76" s="30">
        <f t="shared" si="5"/>
        <v>3.2198359591474102</v>
      </c>
      <c r="D76" s="6">
        <v>38748</v>
      </c>
      <c r="E76" s="7">
        <v>22202.7</v>
      </c>
      <c r="F76" s="30">
        <f t="shared" si="6"/>
        <v>6.599483949911189</v>
      </c>
      <c r="G76" s="8">
        <v>38748</v>
      </c>
      <c r="H76" s="11">
        <v>2804.92</v>
      </c>
      <c r="I76" s="30">
        <f t="shared" si="7"/>
        <v>5.494919594397718</v>
      </c>
      <c r="J76" s="8">
        <v>38748</v>
      </c>
      <c r="K76" s="10">
        <v>415.26</v>
      </c>
      <c r="L76" s="30">
        <f t="shared" si="8"/>
        <v>0.47069133572099631</v>
      </c>
      <c r="M76" s="8">
        <v>38748</v>
      </c>
      <c r="N76" s="10">
        <v>4637.03</v>
      </c>
      <c r="O76" s="30">
        <f t="shared" si="9"/>
        <v>0.14956089515898441</v>
      </c>
    </row>
    <row r="77" spans="1:15" x14ac:dyDescent="0.25">
      <c r="A77" s="4">
        <v>38776</v>
      </c>
      <c r="B77" s="5">
        <v>1547.5</v>
      </c>
      <c r="C77" s="30">
        <f t="shared" si="5"/>
        <v>1.7141228504646833</v>
      </c>
      <c r="D77" s="6">
        <v>38776</v>
      </c>
      <c r="E77" s="7">
        <v>23219.99</v>
      </c>
      <c r="F77" s="30">
        <f t="shared" si="6"/>
        <v>4.4799642501885728</v>
      </c>
      <c r="G77" s="8">
        <v>38776</v>
      </c>
      <c r="H77" s="11">
        <v>2836.51</v>
      </c>
      <c r="I77" s="30">
        <f t="shared" si="7"/>
        <v>1.1199405180968292</v>
      </c>
      <c r="J77" s="8">
        <v>38776</v>
      </c>
      <c r="K77" s="10">
        <v>396.04</v>
      </c>
      <c r="L77" s="30">
        <f t="shared" si="8"/>
        <v>-4.7389613827513166</v>
      </c>
      <c r="M77" s="8">
        <v>38776</v>
      </c>
      <c r="N77" s="10">
        <v>4549.71</v>
      </c>
      <c r="O77" s="30">
        <f t="shared" si="9"/>
        <v>-1.9010580420751211</v>
      </c>
    </row>
    <row r="78" spans="1:15" x14ac:dyDescent="0.25">
      <c r="A78" s="4">
        <v>38807</v>
      </c>
      <c r="B78" s="5">
        <v>1523.9</v>
      </c>
      <c r="C78" s="30">
        <f t="shared" si="5"/>
        <v>-1.5367887262936364</v>
      </c>
      <c r="D78" s="6">
        <v>38807</v>
      </c>
      <c r="E78" s="7">
        <v>23065.09</v>
      </c>
      <c r="F78" s="30">
        <f t="shared" si="6"/>
        <v>-0.66933265882180848</v>
      </c>
      <c r="G78" s="8">
        <v>38807</v>
      </c>
      <c r="H78" s="11">
        <v>2864.53</v>
      </c>
      <c r="I78" s="30">
        <f t="shared" si="7"/>
        <v>0.98298645937946461</v>
      </c>
      <c r="J78" s="8">
        <v>38807</v>
      </c>
      <c r="K78" s="10">
        <v>417.16</v>
      </c>
      <c r="L78" s="30">
        <f t="shared" si="8"/>
        <v>5.1954624998698407</v>
      </c>
      <c r="M78" s="8">
        <v>38807</v>
      </c>
      <c r="N78" s="10">
        <v>4438.97</v>
      </c>
      <c r="O78" s="30">
        <f t="shared" si="9"/>
        <v>-2.4641127117710937</v>
      </c>
    </row>
    <row r="79" spans="1:15" x14ac:dyDescent="0.25">
      <c r="A79" s="4">
        <v>38835</v>
      </c>
      <c r="B79" s="5">
        <v>1493.7</v>
      </c>
      <c r="C79" s="30">
        <f t="shared" si="5"/>
        <v>-2.0016574979567991</v>
      </c>
      <c r="D79" s="6">
        <v>38835</v>
      </c>
      <c r="E79" s="7">
        <v>24356.29</v>
      </c>
      <c r="F79" s="30">
        <f t="shared" si="6"/>
        <v>5.446991337426077</v>
      </c>
      <c r="G79" s="8">
        <v>38835</v>
      </c>
      <c r="H79" s="11">
        <v>3193.27</v>
      </c>
      <c r="I79" s="30">
        <f t="shared" si="7"/>
        <v>10.864118228900033</v>
      </c>
      <c r="J79" s="8">
        <v>38835</v>
      </c>
      <c r="K79" s="10">
        <v>416.45</v>
      </c>
      <c r="L79" s="30">
        <f t="shared" si="8"/>
        <v>-0.17034348716631342</v>
      </c>
      <c r="M79" s="8">
        <v>38835</v>
      </c>
      <c r="N79" s="10">
        <v>4919.59</v>
      </c>
      <c r="O79" s="30">
        <f t="shared" si="9"/>
        <v>10.280282614829872</v>
      </c>
    </row>
    <row r="80" spans="1:15" x14ac:dyDescent="0.25">
      <c r="A80" s="4">
        <v>38868</v>
      </c>
      <c r="B80" s="5">
        <v>1328.7</v>
      </c>
      <c r="C80" s="30">
        <f t="shared" si="5"/>
        <v>-11.705524271898504</v>
      </c>
      <c r="D80" s="6">
        <v>38868</v>
      </c>
      <c r="E80" s="7">
        <v>21244.18</v>
      </c>
      <c r="F80" s="30">
        <f t="shared" si="6"/>
        <v>-13.670715688760993</v>
      </c>
      <c r="G80" s="8">
        <v>38868</v>
      </c>
      <c r="H80" s="11">
        <v>2812.26</v>
      </c>
      <c r="I80" s="30">
        <f t="shared" si="7"/>
        <v>-12.705703957648762</v>
      </c>
      <c r="J80" s="8">
        <v>38868</v>
      </c>
      <c r="K80" s="10">
        <v>390.96</v>
      </c>
      <c r="L80" s="30">
        <f t="shared" si="8"/>
        <v>-6.3161153419449612</v>
      </c>
      <c r="M80" s="8">
        <v>38868</v>
      </c>
      <c r="N80" s="10">
        <v>5019.2700000000004</v>
      </c>
      <c r="O80" s="30">
        <f t="shared" si="9"/>
        <v>2.0059311104205335</v>
      </c>
    </row>
    <row r="81" spans="1:15" x14ac:dyDescent="0.25">
      <c r="A81" s="4">
        <v>38898</v>
      </c>
      <c r="B81" s="5">
        <v>1390.4</v>
      </c>
      <c r="C81" s="30">
        <f t="shared" si="5"/>
        <v>4.5390454913865952</v>
      </c>
      <c r="D81" s="6">
        <v>38898</v>
      </c>
      <c r="E81" s="7">
        <v>21407.03</v>
      </c>
      <c r="F81" s="30">
        <f t="shared" si="6"/>
        <v>0.76363972499926547</v>
      </c>
      <c r="G81" s="8">
        <v>38898</v>
      </c>
      <c r="H81" s="11">
        <v>2889.67</v>
      </c>
      <c r="I81" s="30">
        <f t="shared" si="7"/>
        <v>2.7153878197204939</v>
      </c>
      <c r="J81" s="8">
        <v>38898</v>
      </c>
      <c r="K81" s="10">
        <v>377.21</v>
      </c>
      <c r="L81" s="30">
        <f t="shared" si="8"/>
        <v>-3.580319141933419</v>
      </c>
      <c r="M81" s="8">
        <v>38898</v>
      </c>
      <c r="N81" s="10">
        <v>5092.8900000000003</v>
      </c>
      <c r="O81" s="30">
        <f t="shared" si="9"/>
        <v>1.4560944594409264</v>
      </c>
    </row>
    <row r="82" spans="1:15" x14ac:dyDescent="0.25">
      <c r="A82" s="4">
        <v>38929</v>
      </c>
      <c r="B82" s="5">
        <v>1436.1</v>
      </c>
      <c r="C82" s="30">
        <f t="shared" si="5"/>
        <v>3.2339630555445531</v>
      </c>
      <c r="D82" s="6">
        <v>38929</v>
      </c>
      <c r="E82" s="7">
        <v>22594.29</v>
      </c>
      <c r="F82" s="30">
        <f t="shared" si="6"/>
        <v>5.3977846733507917</v>
      </c>
      <c r="G82" s="8">
        <v>38929</v>
      </c>
      <c r="H82" s="11">
        <v>3191.25</v>
      </c>
      <c r="I82" s="30">
        <f t="shared" si="7"/>
        <v>9.9270380820241755</v>
      </c>
      <c r="J82" s="8">
        <v>38929</v>
      </c>
      <c r="K82" s="10">
        <v>385.63</v>
      </c>
      <c r="L82" s="30">
        <f t="shared" si="8"/>
        <v>2.2076298997372845</v>
      </c>
      <c r="M82" s="8">
        <v>38929</v>
      </c>
      <c r="N82" s="10">
        <v>5291.8</v>
      </c>
      <c r="O82" s="30">
        <f t="shared" si="9"/>
        <v>3.8313003246519983</v>
      </c>
    </row>
    <row r="83" spans="1:15" x14ac:dyDescent="0.25">
      <c r="A83" s="4">
        <v>38960</v>
      </c>
      <c r="B83" s="5">
        <v>1445.5</v>
      </c>
      <c r="C83" s="30">
        <f t="shared" si="5"/>
        <v>0.65241763898269411</v>
      </c>
      <c r="D83" s="6">
        <v>38960</v>
      </c>
      <c r="E83" s="7">
        <v>22130.87</v>
      </c>
      <c r="F83" s="30">
        <f t="shared" si="6"/>
        <v>-2.0723753048576654</v>
      </c>
      <c r="G83" s="8">
        <v>38960</v>
      </c>
      <c r="H83" s="11">
        <v>2961.4</v>
      </c>
      <c r="I83" s="30">
        <f t="shared" si="7"/>
        <v>-7.4750560081074724</v>
      </c>
      <c r="J83" s="8">
        <v>38960</v>
      </c>
      <c r="K83" s="10">
        <v>404.45</v>
      </c>
      <c r="L83" s="30">
        <f t="shared" si="8"/>
        <v>4.7649758924023011</v>
      </c>
      <c r="M83" s="8">
        <v>38960</v>
      </c>
      <c r="N83" s="10">
        <v>5450.85</v>
      </c>
      <c r="O83" s="30">
        <f t="shared" si="9"/>
        <v>2.9613107173290132</v>
      </c>
    </row>
    <row r="84" spans="1:15" x14ac:dyDescent="0.25">
      <c r="A84" s="4">
        <v>38989</v>
      </c>
      <c r="B84" s="5">
        <v>1447.5</v>
      </c>
      <c r="C84" s="30">
        <f t="shared" si="5"/>
        <v>0.13826479907503852</v>
      </c>
      <c r="D84" s="6">
        <v>38989</v>
      </c>
      <c r="E84" s="7">
        <v>21755.03</v>
      </c>
      <c r="F84" s="30">
        <f t="shared" si="6"/>
        <v>-1.7128471274761026</v>
      </c>
      <c r="G84" s="8">
        <v>38989</v>
      </c>
      <c r="H84" s="11">
        <v>2918.83</v>
      </c>
      <c r="I84" s="30">
        <f t="shared" si="7"/>
        <v>-1.4479278439455179</v>
      </c>
      <c r="J84" s="8">
        <v>38989</v>
      </c>
      <c r="K84" s="10">
        <v>406.5</v>
      </c>
      <c r="L84" s="30">
        <f t="shared" si="8"/>
        <v>0.50558095239043865</v>
      </c>
      <c r="M84" s="8">
        <v>38989</v>
      </c>
      <c r="N84" s="10">
        <v>5603.19</v>
      </c>
      <c r="O84" s="30">
        <f t="shared" si="9"/>
        <v>2.7564518596449261</v>
      </c>
    </row>
    <row r="85" spans="1:15" x14ac:dyDescent="0.25">
      <c r="A85" s="4">
        <v>39021</v>
      </c>
      <c r="B85" s="5">
        <v>1538.5</v>
      </c>
      <c r="C85" s="30">
        <f t="shared" si="5"/>
        <v>6.0969985314946129</v>
      </c>
      <c r="D85" s="6">
        <v>39021</v>
      </c>
      <c r="E85" s="7">
        <v>22391.43</v>
      </c>
      <c r="F85" s="30">
        <f t="shared" si="6"/>
        <v>2.8833301204299389</v>
      </c>
      <c r="G85" s="8">
        <v>39021</v>
      </c>
      <c r="H85" s="11">
        <v>3106.86</v>
      </c>
      <c r="I85" s="30">
        <f t="shared" si="7"/>
        <v>6.2429718799704936</v>
      </c>
      <c r="J85" s="8">
        <v>39021</v>
      </c>
      <c r="K85" s="10">
        <v>406.37</v>
      </c>
      <c r="L85" s="30">
        <f t="shared" si="8"/>
        <v>-3.1985434597991969E-2</v>
      </c>
      <c r="M85" s="8">
        <v>39021</v>
      </c>
      <c r="N85" s="10">
        <v>5947.18</v>
      </c>
      <c r="O85" s="30">
        <f t="shared" si="9"/>
        <v>5.9581079214760635</v>
      </c>
    </row>
    <row r="86" spans="1:15" x14ac:dyDescent="0.25">
      <c r="A86" s="4">
        <v>39051</v>
      </c>
      <c r="B86" s="5">
        <v>1570.6</v>
      </c>
      <c r="C86" s="30">
        <f t="shared" si="5"/>
        <v>2.0649796178677349</v>
      </c>
      <c r="D86" s="6">
        <v>39051</v>
      </c>
      <c r="E86" s="7">
        <v>22880.67</v>
      </c>
      <c r="F86" s="30">
        <f t="shared" si="6"/>
        <v>2.1614152930307995</v>
      </c>
      <c r="G86" s="8">
        <v>39051</v>
      </c>
      <c r="H86" s="11">
        <v>3217.41</v>
      </c>
      <c r="I86" s="30">
        <f t="shared" si="7"/>
        <v>3.4964118216217699</v>
      </c>
      <c r="J86" s="8">
        <v>39051</v>
      </c>
      <c r="K86" s="10">
        <v>412.89</v>
      </c>
      <c r="L86" s="30">
        <f t="shared" si="8"/>
        <v>1.5917139017664894</v>
      </c>
      <c r="M86" s="8">
        <v>39051</v>
      </c>
      <c r="N86" s="10">
        <v>6067.25</v>
      </c>
      <c r="O86" s="30">
        <f t="shared" si="9"/>
        <v>1.9988297010206324</v>
      </c>
    </row>
    <row r="87" spans="1:15" x14ac:dyDescent="0.25">
      <c r="A87" s="4">
        <v>39080</v>
      </c>
      <c r="B87" s="5">
        <v>1588.9</v>
      </c>
      <c r="C87" s="30">
        <f t="shared" si="5"/>
        <v>1.1584240953546932</v>
      </c>
      <c r="D87" s="6">
        <v>39080</v>
      </c>
      <c r="E87" s="7">
        <v>24844.32</v>
      </c>
      <c r="F87" s="30">
        <f t="shared" si="6"/>
        <v>8.2336705688001999</v>
      </c>
      <c r="G87" s="8">
        <v>39080</v>
      </c>
      <c r="H87" s="11">
        <v>3285.49</v>
      </c>
      <c r="I87" s="30">
        <f t="shared" si="7"/>
        <v>2.0939115605443703</v>
      </c>
      <c r="J87" s="8">
        <v>39073</v>
      </c>
      <c r="K87" s="10">
        <v>415.61</v>
      </c>
      <c r="L87" s="30">
        <f t="shared" si="8"/>
        <v>0.65661068737359329</v>
      </c>
      <c r="M87" s="8">
        <v>39080</v>
      </c>
      <c r="N87" s="10">
        <v>6382.92</v>
      </c>
      <c r="O87" s="30">
        <f t="shared" si="9"/>
        <v>5.0720218265512429</v>
      </c>
    </row>
    <row r="88" spans="1:15" x14ac:dyDescent="0.25">
      <c r="A88" s="4">
        <v>39113</v>
      </c>
      <c r="B88" s="5">
        <v>1663.4</v>
      </c>
      <c r="C88" s="30">
        <f t="shared" si="5"/>
        <v>4.5821747540266244</v>
      </c>
      <c r="D88" s="6">
        <v>39113</v>
      </c>
      <c r="E88" s="7">
        <v>24059.38</v>
      </c>
      <c r="F88" s="30">
        <f t="shared" si="6"/>
        <v>-3.2104213684183591</v>
      </c>
      <c r="G88" s="8">
        <v>39113</v>
      </c>
      <c r="H88" s="11">
        <v>3483.04</v>
      </c>
      <c r="I88" s="30">
        <f t="shared" si="7"/>
        <v>5.8389671996096126</v>
      </c>
      <c r="J88" s="8">
        <v>39113</v>
      </c>
      <c r="K88" s="10">
        <v>413.75</v>
      </c>
      <c r="L88" s="30">
        <f t="shared" si="8"/>
        <v>-0.44853938420139627</v>
      </c>
      <c r="M88" s="8">
        <v>39113</v>
      </c>
      <c r="N88" s="10">
        <v>7258.09</v>
      </c>
      <c r="O88" s="30">
        <f t="shared" si="9"/>
        <v>12.849103592039945</v>
      </c>
    </row>
    <row r="89" spans="1:15" x14ac:dyDescent="0.25">
      <c r="A89" s="4">
        <v>39141</v>
      </c>
      <c r="B89" s="5">
        <v>1628</v>
      </c>
      <c r="C89" s="30">
        <f t="shared" si="5"/>
        <v>-2.1511432872101999</v>
      </c>
      <c r="D89" s="6">
        <v>39141</v>
      </c>
      <c r="E89" s="7">
        <v>23371.22</v>
      </c>
      <c r="F89" s="30">
        <f t="shared" si="6"/>
        <v>-2.9019590435320097</v>
      </c>
      <c r="G89" s="8">
        <v>39141</v>
      </c>
      <c r="H89" s="11">
        <v>3241.99</v>
      </c>
      <c r="I89" s="30">
        <f t="shared" si="7"/>
        <v>-7.1718136877493066</v>
      </c>
      <c r="J89" s="8">
        <v>39141</v>
      </c>
      <c r="K89" s="10">
        <v>417.56</v>
      </c>
      <c r="L89" s="30">
        <f t="shared" si="8"/>
        <v>0.91663198488252107</v>
      </c>
      <c r="M89" s="8">
        <v>39141</v>
      </c>
      <c r="N89" s="10">
        <v>7077.89</v>
      </c>
      <c r="O89" s="30">
        <f t="shared" si="9"/>
        <v>-2.5140868135023808</v>
      </c>
    </row>
    <row r="90" spans="1:15" x14ac:dyDescent="0.25">
      <c r="A90" s="4">
        <v>39171</v>
      </c>
      <c r="B90" s="5">
        <v>1712.2</v>
      </c>
      <c r="C90" s="30">
        <f t="shared" si="5"/>
        <v>5.0426825745899961</v>
      </c>
      <c r="D90" s="6">
        <v>39171</v>
      </c>
      <c r="E90" s="7">
        <v>23423.200000000001</v>
      </c>
      <c r="F90" s="30">
        <f t="shared" si="6"/>
        <v>0.22216333220761442</v>
      </c>
      <c r="G90" s="8">
        <v>39171</v>
      </c>
      <c r="H90" s="11">
        <v>3520.24</v>
      </c>
      <c r="I90" s="30">
        <f t="shared" si="7"/>
        <v>8.2341830310916464</v>
      </c>
      <c r="J90" s="8">
        <v>39171</v>
      </c>
      <c r="K90" s="10">
        <v>418.21</v>
      </c>
      <c r="L90" s="30">
        <f t="shared" si="8"/>
        <v>0.15554521723739612</v>
      </c>
      <c r="M90" s="8">
        <v>39171</v>
      </c>
      <c r="N90" s="10">
        <v>7691.44</v>
      </c>
      <c r="O90" s="30">
        <f t="shared" si="9"/>
        <v>8.31321814749586</v>
      </c>
    </row>
    <row r="91" spans="1:15" x14ac:dyDescent="0.25">
      <c r="A91" s="4">
        <v>39202</v>
      </c>
      <c r="B91" s="5">
        <v>1806.3</v>
      </c>
      <c r="C91" s="30">
        <f t="shared" si="5"/>
        <v>5.3501460830126746</v>
      </c>
      <c r="D91" s="6">
        <v>39202</v>
      </c>
      <c r="E91" s="7">
        <v>25424.799999999999</v>
      </c>
      <c r="F91" s="30">
        <f t="shared" si="6"/>
        <v>8.1998091440121712</v>
      </c>
      <c r="G91" s="8">
        <v>39202</v>
      </c>
      <c r="H91" s="11">
        <v>3590.3</v>
      </c>
      <c r="I91" s="30">
        <f t="shared" si="7"/>
        <v>1.9706595364487711</v>
      </c>
      <c r="J91" s="8">
        <v>39202</v>
      </c>
      <c r="K91" s="10">
        <v>394.17</v>
      </c>
      <c r="L91" s="30">
        <f t="shared" si="8"/>
        <v>-5.9201410390631537</v>
      </c>
      <c r="M91" s="8">
        <v>39202</v>
      </c>
      <c r="N91" s="10">
        <v>8734.5400000000009</v>
      </c>
      <c r="O91" s="30">
        <f t="shared" si="9"/>
        <v>12.717725832940552</v>
      </c>
    </row>
    <row r="92" spans="1:15" x14ac:dyDescent="0.25">
      <c r="A92" s="4">
        <v>39233</v>
      </c>
      <c r="B92" s="5">
        <v>1833.2</v>
      </c>
      <c r="C92" s="30">
        <f t="shared" si="5"/>
        <v>1.4782519496456814</v>
      </c>
      <c r="D92" s="6">
        <v>39233</v>
      </c>
      <c r="E92" s="7">
        <v>26706.18</v>
      </c>
      <c r="F92" s="30">
        <f t="shared" si="6"/>
        <v>4.9169923667141902</v>
      </c>
      <c r="G92" s="8">
        <v>39233</v>
      </c>
      <c r="H92" s="11">
        <v>3649.1</v>
      </c>
      <c r="I92" s="30">
        <f t="shared" si="7"/>
        <v>1.6244797378837106</v>
      </c>
      <c r="J92" s="8">
        <v>39233</v>
      </c>
      <c r="K92" s="10">
        <v>394.93</v>
      </c>
      <c r="L92" s="30">
        <f t="shared" si="8"/>
        <v>0.19262456849409304</v>
      </c>
      <c r="M92" s="8">
        <v>39233</v>
      </c>
      <c r="N92" s="10">
        <v>9403.8799999999992</v>
      </c>
      <c r="O92" s="30">
        <f t="shared" si="9"/>
        <v>7.3837089575409465</v>
      </c>
    </row>
    <row r="93" spans="1:15" x14ac:dyDescent="0.25">
      <c r="A93" s="4">
        <v>39262</v>
      </c>
      <c r="B93" s="5">
        <v>1859.1</v>
      </c>
      <c r="C93" s="30">
        <f t="shared" si="5"/>
        <v>1.4029426001202161</v>
      </c>
      <c r="D93" s="6">
        <v>39262</v>
      </c>
      <c r="E93" s="7">
        <v>28929.73</v>
      </c>
      <c r="F93" s="30">
        <f t="shared" si="6"/>
        <v>7.997478677456904</v>
      </c>
      <c r="G93" s="8">
        <v>39262</v>
      </c>
      <c r="H93" s="11">
        <v>3759.28</v>
      </c>
      <c r="I93" s="30">
        <f t="shared" si="7"/>
        <v>2.9746887856434867</v>
      </c>
      <c r="J93" s="8">
        <v>39262</v>
      </c>
      <c r="K93" s="10">
        <v>409.84</v>
      </c>
      <c r="L93" s="30">
        <f t="shared" si="8"/>
        <v>3.705830562416601</v>
      </c>
      <c r="M93" s="8">
        <v>39262</v>
      </c>
      <c r="N93" s="10">
        <v>10561.34</v>
      </c>
      <c r="O93" s="30">
        <f t="shared" si="9"/>
        <v>11.607779409818342</v>
      </c>
    </row>
    <row r="94" spans="1:15" x14ac:dyDescent="0.25">
      <c r="A94" s="4">
        <v>39294</v>
      </c>
      <c r="B94" s="5">
        <v>1789.8</v>
      </c>
      <c r="C94" s="30">
        <f t="shared" si="5"/>
        <v>-3.7988617887413589</v>
      </c>
      <c r="D94" s="6">
        <v>39294</v>
      </c>
      <c r="E94" s="7">
        <v>29264.9</v>
      </c>
      <c r="F94" s="30">
        <f t="shared" si="6"/>
        <v>1.1519059614219174</v>
      </c>
      <c r="G94" s="8">
        <v>39294</v>
      </c>
      <c r="H94" s="11">
        <v>3735.25</v>
      </c>
      <c r="I94" s="30">
        <f t="shared" si="7"/>
        <v>-0.6412698954614271</v>
      </c>
      <c r="J94" s="8">
        <v>39294</v>
      </c>
      <c r="K94" s="10">
        <v>420.38</v>
      </c>
      <c r="L94" s="30">
        <f t="shared" si="8"/>
        <v>2.5392224500886407</v>
      </c>
      <c r="M94" s="8">
        <v>39294</v>
      </c>
      <c r="N94" s="10">
        <v>11441.02</v>
      </c>
      <c r="O94" s="30">
        <f t="shared" si="9"/>
        <v>8.0004978649066416</v>
      </c>
    </row>
    <row r="95" spans="1:15" x14ac:dyDescent="0.25">
      <c r="A95" s="4">
        <v>39325</v>
      </c>
      <c r="B95" s="5">
        <v>1789.3</v>
      </c>
      <c r="C95" s="30">
        <f t="shared" si="5"/>
        <v>-2.7939985094160846E-2</v>
      </c>
      <c r="D95" s="6">
        <v>39325</v>
      </c>
      <c r="E95" s="7">
        <v>27404.17</v>
      </c>
      <c r="F95" s="30">
        <f t="shared" si="6"/>
        <v>-6.5693654090903664</v>
      </c>
      <c r="G95" s="8">
        <v>39325</v>
      </c>
      <c r="H95" s="11">
        <v>3601.55</v>
      </c>
      <c r="I95" s="30">
        <f t="shared" si="7"/>
        <v>-3.645044239388362</v>
      </c>
      <c r="J95" s="8">
        <v>39325</v>
      </c>
      <c r="K95" s="10">
        <v>429.45</v>
      </c>
      <c r="L95" s="30">
        <f t="shared" si="8"/>
        <v>2.1346256080399861</v>
      </c>
      <c r="M95" s="8">
        <v>39325</v>
      </c>
      <c r="N95" s="10">
        <v>12242.01</v>
      </c>
      <c r="O95" s="30">
        <f t="shared" si="9"/>
        <v>6.7668336472312518</v>
      </c>
    </row>
    <row r="96" spans="1:15" x14ac:dyDescent="0.25">
      <c r="A96" s="4">
        <v>39352</v>
      </c>
      <c r="B96" s="5">
        <v>1816.3</v>
      </c>
      <c r="C96" s="30">
        <f t="shared" si="5"/>
        <v>1.4976982857581866</v>
      </c>
      <c r="D96" s="6">
        <v>39352</v>
      </c>
      <c r="E96" s="7">
        <v>28413.119999999999</v>
      </c>
      <c r="F96" s="30">
        <f t="shared" si="6"/>
        <v>3.6155818726655298</v>
      </c>
      <c r="G96" s="8">
        <v>39352</v>
      </c>
      <c r="H96" s="11">
        <v>3633.64</v>
      </c>
      <c r="I96" s="30">
        <f t="shared" si="7"/>
        <v>0.88705923197505143</v>
      </c>
      <c r="J96" s="8">
        <v>39353</v>
      </c>
      <c r="K96" s="10">
        <v>430.78</v>
      </c>
      <c r="L96" s="30">
        <f t="shared" si="8"/>
        <v>0.30921987369758597</v>
      </c>
      <c r="M96" s="8">
        <v>39352</v>
      </c>
      <c r="N96" s="10">
        <v>12092.39</v>
      </c>
      <c r="O96" s="30">
        <f t="shared" si="9"/>
        <v>-1.2297150162353887</v>
      </c>
    </row>
    <row r="97" spans="1:15" x14ac:dyDescent="0.25">
      <c r="A97" s="4">
        <v>39386</v>
      </c>
      <c r="B97" s="5">
        <v>1908.3</v>
      </c>
      <c r="C97" s="30">
        <f t="shared" si="5"/>
        <v>4.9411328597470217</v>
      </c>
      <c r="D97" s="6">
        <v>39386</v>
      </c>
      <c r="E97" s="7">
        <v>27382.17</v>
      </c>
      <c r="F97" s="30">
        <f t="shared" si="6"/>
        <v>-3.6958938671610042</v>
      </c>
      <c r="G97" s="8">
        <v>39386</v>
      </c>
      <c r="H97" s="11">
        <v>3877.62</v>
      </c>
      <c r="I97" s="30">
        <f t="shared" si="7"/>
        <v>6.4986662690388997</v>
      </c>
      <c r="J97" s="8">
        <v>39386</v>
      </c>
      <c r="K97" s="10">
        <v>447.36</v>
      </c>
      <c r="L97" s="30">
        <f t="shared" si="8"/>
        <v>3.7766120656181457</v>
      </c>
      <c r="M97" s="8">
        <v>39386</v>
      </c>
      <c r="N97" s="10">
        <v>11669.6</v>
      </c>
      <c r="O97" s="30">
        <f t="shared" si="9"/>
        <v>-3.5589159336312903</v>
      </c>
    </row>
    <row r="98" spans="1:15" x14ac:dyDescent="0.25">
      <c r="A98" s="4">
        <v>39416</v>
      </c>
      <c r="B98" s="5">
        <v>1774.1</v>
      </c>
      <c r="C98" s="30">
        <f t="shared" si="5"/>
        <v>-7.2919541286265321</v>
      </c>
      <c r="D98" s="6">
        <v>39416</v>
      </c>
      <c r="E98" s="7">
        <v>25758.44</v>
      </c>
      <c r="F98" s="30">
        <f t="shared" si="6"/>
        <v>-6.1129731254231601</v>
      </c>
      <c r="G98" s="8">
        <v>39416</v>
      </c>
      <c r="H98" s="11">
        <v>3545.73</v>
      </c>
      <c r="I98" s="30">
        <f t="shared" si="7"/>
        <v>-8.9477500744235883</v>
      </c>
      <c r="J98" s="8">
        <v>39416</v>
      </c>
      <c r="K98" s="10">
        <v>442.95</v>
      </c>
      <c r="L98" s="30">
        <f t="shared" si="8"/>
        <v>-0.99067427473498171</v>
      </c>
      <c r="M98" s="8">
        <v>39416</v>
      </c>
      <c r="N98" s="10">
        <v>11114.82</v>
      </c>
      <c r="O98" s="30">
        <f t="shared" si="9"/>
        <v>-4.8707816836820683</v>
      </c>
    </row>
    <row r="99" spans="1:15" x14ac:dyDescent="0.25">
      <c r="A99" s="4">
        <v>39444</v>
      </c>
      <c r="B99" s="5">
        <v>1815.1</v>
      </c>
      <c r="C99" s="30">
        <f t="shared" si="5"/>
        <v>2.2847310533329335</v>
      </c>
      <c r="D99" s="6">
        <v>39444</v>
      </c>
      <c r="E99" s="7">
        <v>26235.63</v>
      </c>
      <c r="F99" s="30">
        <f t="shared" si="6"/>
        <v>1.8356070176306361</v>
      </c>
      <c r="G99" s="8">
        <v>39444</v>
      </c>
      <c r="H99" s="11">
        <v>3456.05</v>
      </c>
      <c r="I99" s="30">
        <f t="shared" si="7"/>
        <v>-2.5617744191331226</v>
      </c>
      <c r="J99" s="8">
        <v>39444</v>
      </c>
      <c r="K99" s="10">
        <v>445.65</v>
      </c>
      <c r="L99" s="30">
        <f t="shared" si="8"/>
        <v>0.60769937186853085</v>
      </c>
      <c r="M99" s="8">
        <v>39444</v>
      </c>
      <c r="N99" s="10">
        <v>11369.58</v>
      </c>
      <c r="O99" s="30">
        <f t="shared" si="9"/>
        <v>2.266201481314134</v>
      </c>
    </row>
    <row r="100" spans="1:15" x14ac:dyDescent="0.25">
      <c r="A100" s="4">
        <v>39478</v>
      </c>
      <c r="B100" s="5">
        <v>1499.6</v>
      </c>
      <c r="C100" s="30">
        <f t="shared" si="5"/>
        <v>-19.094215673817505</v>
      </c>
      <c r="D100" s="6">
        <v>39478</v>
      </c>
      <c r="E100" s="7">
        <v>23475.45</v>
      </c>
      <c r="F100" s="30">
        <f t="shared" si="6"/>
        <v>-11.116321633280535</v>
      </c>
      <c r="G100" s="8">
        <v>39478</v>
      </c>
      <c r="H100" s="11">
        <v>2952.09</v>
      </c>
      <c r="I100" s="30">
        <f t="shared" si="7"/>
        <v>-15.761292435138596</v>
      </c>
      <c r="J100" s="8">
        <v>39478</v>
      </c>
      <c r="K100" s="10">
        <v>447.88</v>
      </c>
      <c r="L100" s="30">
        <f t="shared" si="8"/>
        <v>0.49914488152698056</v>
      </c>
      <c r="M100" s="8">
        <v>39478</v>
      </c>
      <c r="N100" s="10">
        <v>10240.11</v>
      </c>
      <c r="O100" s="30">
        <f t="shared" si="9"/>
        <v>-10.462900602502323</v>
      </c>
    </row>
    <row r="101" spans="1:15" x14ac:dyDescent="0.25">
      <c r="A101" s="4">
        <v>39507</v>
      </c>
      <c r="B101" s="5">
        <v>1566</v>
      </c>
      <c r="C101" s="30">
        <f t="shared" si="5"/>
        <v>4.3326191688991322</v>
      </c>
      <c r="D101" s="6">
        <v>39507</v>
      </c>
      <c r="E101" s="7">
        <v>23501.61</v>
      </c>
      <c r="F101" s="30">
        <f t="shared" si="6"/>
        <v>0.11137352019936486</v>
      </c>
      <c r="G101" s="8">
        <v>39507</v>
      </c>
      <c r="H101" s="11">
        <v>2927.9</v>
      </c>
      <c r="I101" s="30">
        <f t="shared" si="7"/>
        <v>-0.82279515679868354</v>
      </c>
      <c r="J101" s="8">
        <v>39507</v>
      </c>
      <c r="K101" s="10">
        <v>446.77</v>
      </c>
      <c r="L101" s="30">
        <f t="shared" si="8"/>
        <v>-0.2481418587297668</v>
      </c>
      <c r="M101" s="8">
        <v>39507</v>
      </c>
      <c r="N101" s="10">
        <v>10040.85</v>
      </c>
      <c r="O101" s="30">
        <f t="shared" si="9"/>
        <v>-1.9650589706570187</v>
      </c>
    </row>
    <row r="102" spans="1:15" x14ac:dyDescent="0.25">
      <c r="A102" s="4">
        <v>39538</v>
      </c>
      <c r="B102" s="5">
        <v>1551.9</v>
      </c>
      <c r="C102" s="30">
        <f t="shared" si="5"/>
        <v>-0.90446108731692121</v>
      </c>
      <c r="D102" s="6">
        <v>39538</v>
      </c>
      <c r="E102" s="7">
        <v>21710.52</v>
      </c>
      <c r="F102" s="30">
        <f t="shared" si="6"/>
        <v>-7.927199374250371</v>
      </c>
      <c r="G102" s="8">
        <v>39538</v>
      </c>
      <c r="H102" s="11">
        <v>2981.07</v>
      </c>
      <c r="I102" s="30">
        <f t="shared" si="7"/>
        <v>1.7996853962864101</v>
      </c>
      <c r="J102" s="8">
        <v>39538</v>
      </c>
      <c r="K102" s="10">
        <v>460.5</v>
      </c>
      <c r="L102" s="30">
        <f t="shared" si="8"/>
        <v>3.0268934890663068</v>
      </c>
      <c r="M102" s="8">
        <v>39538</v>
      </c>
      <c r="N102" s="10">
        <v>8677.56</v>
      </c>
      <c r="O102" s="30">
        <f t="shared" si="9"/>
        <v>-14.592138887081418</v>
      </c>
    </row>
    <row r="103" spans="1:15" x14ac:dyDescent="0.25">
      <c r="A103" s="4">
        <v>39568</v>
      </c>
      <c r="B103" s="5">
        <v>1609.8</v>
      </c>
      <c r="C103" s="30">
        <f t="shared" si="5"/>
        <v>3.6629960982054399</v>
      </c>
      <c r="D103" s="6">
        <v>39568</v>
      </c>
      <c r="E103" s="7">
        <v>22593.37</v>
      </c>
      <c r="F103" s="30">
        <f t="shared" si="6"/>
        <v>3.9859564707926509</v>
      </c>
      <c r="G103" s="8">
        <v>39568</v>
      </c>
      <c r="H103" s="11">
        <v>2922.59</v>
      </c>
      <c r="I103" s="30">
        <f t="shared" si="7"/>
        <v>-1.9812087031571224</v>
      </c>
      <c r="J103" s="8">
        <v>39568</v>
      </c>
      <c r="K103" s="10">
        <v>446.31</v>
      </c>
      <c r="L103" s="30">
        <f t="shared" si="8"/>
        <v>-3.1299077858099267</v>
      </c>
      <c r="M103" s="8">
        <v>39568</v>
      </c>
      <c r="N103" s="10">
        <v>8451.5499999999993</v>
      </c>
      <c r="O103" s="30">
        <f t="shared" si="9"/>
        <v>-2.639052666361863</v>
      </c>
    </row>
    <row r="104" spans="1:15" x14ac:dyDescent="0.25">
      <c r="A104" s="4">
        <v>39598</v>
      </c>
      <c r="B104" s="5">
        <v>1685</v>
      </c>
      <c r="C104" s="30">
        <f t="shared" si="5"/>
        <v>4.5655616126828669</v>
      </c>
      <c r="D104" s="6">
        <v>39598</v>
      </c>
      <c r="E104" s="7">
        <v>22580.48</v>
      </c>
      <c r="F104" s="30">
        <f t="shared" si="6"/>
        <v>-5.706841612926894E-2</v>
      </c>
      <c r="G104" s="8">
        <v>39598</v>
      </c>
      <c r="H104" s="11">
        <v>2905.28</v>
      </c>
      <c r="I104" s="30">
        <f t="shared" si="7"/>
        <v>-0.59404382404109057</v>
      </c>
      <c r="J104" s="8">
        <v>39598</v>
      </c>
      <c r="K104" s="10">
        <v>449.32</v>
      </c>
      <c r="L104" s="30">
        <f t="shared" si="8"/>
        <v>0.67215509361062686</v>
      </c>
      <c r="M104" s="8">
        <v>39598</v>
      </c>
      <c r="N104" s="10">
        <v>8415.07</v>
      </c>
      <c r="O104" s="30">
        <f t="shared" si="9"/>
        <v>-0.43257104130844937</v>
      </c>
    </row>
    <row r="105" spans="1:15" x14ac:dyDescent="0.25">
      <c r="A105" s="4">
        <v>39629</v>
      </c>
      <c r="B105" s="5">
        <v>1483.5</v>
      </c>
      <c r="C105" s="30">
        <f t="shared" si="5"/>
        <v>-12.736140305558585</v>
      </c>
      <c r="D105" s="6">
        <v>39629</v>
      </c>
      <c r="E105" s="7">
        <v>20387.52</v>
      </c>
      <c r="F105" s="30">
        <f t="shared" si="6"/>
        <v>-10.216286730588919</v>
      </c>
      <c r="G105" s="8">
        <v>39629</v>
      </c>
      <c r="H105" s="11">
        <v>2591.09</v>
      </c>
      <c r="I105" s="30">
        <f t="shared" si="7"/>
        <v>-11.445113460123935</v>
      </c>
      <c r="J105" s="8">
        <v>39629</v>
      </c>
      <c r="K105" s="10">
        <v>437.76</v>
      </c>
      <c r="L105" s="30">
        <f t="shared" si="8"/>
        <v>-2.6064513779237686</v>
      </c>
      <c r="M105" s="8">
        <v>39629</v>
      </c>
      <c r="N105" s="10">
        <v>7877.87</v>
      </c>
      <c r="O105" s="30">
        <f t="shared" si="9"/>
        <v>-6.5966583324682304</v>
      </c>
    </row>
    <row r="106" spans="1:15" x14ac:dyDescent="0.25">
      <c r="A106" s="4">
        <v>39660</v>
      </c>
      <c r="B106" s="5">
        <v>1471.8</v>
      </c>
      <c r="C106" s="30">
        <f t="shared" si="5"/>
        <v>-0.79180192383772052</v>
      </c>
      <c r="D106" s="6">
        <v>39660</v>
      </c>
      <c r="E106" s="7">
        <v>22209.14</v>
      </c>
      <c r="F106" s="30">
        <f t="shared" si="6"/>
        <v>8.5580966920026924</v>
      </c>
      <c r="G106" s="8">
        <v>39660</v>
      </c>
      <c r="H106" s="11">
        <v>2752.49</v>
      </c>
      <c r="I106" s="30">
        <f t="shared" si="7"/>
        <v>6.0427319947228497</v>
      </c>
      <c r="J106" s="8">
        <v>39660</v>
      </c>
      <c r="K106" s="10">
        <v>456.5</v>
      </c>
      <c r="L106" s="30">
        <f t="shared" si="8"/>
        <v>4.1917885040892777</v>
      </c>
      <c r="M106" s="8">
        <v>39660</v>
      </c>
      <c r="N106" s="10">
        <v>7822.9</v>
      </c>
      <c r="O106" s="30">
        <f t="shared" si="9"/>
        <v>-0.70022329610424094</v>
      </c>
    </row>
    <row r="107" spans="1:15" x14ac:dyDescent="0.25">
      <c r="A107" s="4">
        <v>39689</v>
      </c>
      <c r="B107" s="5">
        <v>1478.2</v>
      </c>
      <c r="C107" s="30">
        <f t="shared" si="5"/>
        <v>0.43389898582875119</v>
      </c>
      <c r="D107" s="6">
        <v>39689</v>
      </c>
      <c r="E107" s="7">
        <v>21007.22</v>
      </c>
      <c r="F107" s="30">
        <f t="shared" si="6"/>
        <v>-5.5637727701652651</v>
      </c>
      <c r="G107" s="8">
        <v>39689</v>
      </c>
      <c r="H107" s="11">
        <v>2597.02</v>
      </c>
      <c r="I107" s="30">
        <f t="shared" si="7"/>
        <v>-5.8141322702602416</v>
      </c>
      <c r="J107" s="8">
        <v>39689</v>
      </c>
      <c r="K107" s="10">
        <v>444.64</v>
      </c>
      <c r="L107" s="30">
        <f t="shared" si="8"/>
        <v>-2.6323734040829549</v>
      </c>
      <c r="M107" s="8">
        <v>39689</v>
      </c>
      <c r="N107" s="10">
        <v>7380.15</v>
      </c>
      <c r="O107" s="30">
        <f t="shared" si="9"/>
        <v>-5.8261366192272845</v>
      </c>
    </row>
    <row r="108" spans="1:15" x14ac:dyDescent="0.25">
      <c r="A108" s="4">
        <v>39721</v>
      </c>
      <c r="B108" s="5">
        <v>1204.7</v>
      </c>
      <c r="C108" s="30">
        <f t="shared" si="5"/>
        <v>-20.459455807797955</v>
      </c>
      <c r="D108" s="6">
        <v>39721</v>
      </c>
      <c r="E108" s="7">
        <v>18868.900000000001</v>
      </c>
      <c r="F108" s="30">
        <f t="shared" si="6"/>
        <v>-10.735112406466385</v>
      </c>
      <c r="G108" s="8">
        <v>39721</v>
      </c>
      <c r="H108" s="11">
        <v>2384.2199999999998</v>
      </c>
      <c r="I108" s="30">
        <f t="shared" si="7"/>
        <v>-8.5492607020055011</v>
      </c>
      <c r="J108" s="8">
        <v>39721</v>
      </c>
      <c r="K108" s="10">
        <v>453.35</v>
      </c>
      <c r="L108" s="30">
        <f t="shared" si="8"/>
        <v>1.9399488097871398</v>
      </c>
      <c r="M108" s="8">
        <v>39721</v>
      </c>
      <c r="N108" s="10">
        <v>6188.15</v>
      </c>
      <c r="O108" s="30">
        <f t="shared" si="9"/>
        <v>-17.615779072663784</v>
      </c>
    </row>
    <row r="109" spans="1:15" x14ac:dyDescent="0.25">
      <c r="A109" s="4">
        <v>39752</v>
      </c>
      <c r="B109" s="5">
        <v>877.9</v>
      </c>
      <c r="C109" s="30">
        <f t="shared" si="5"/>
        <v>-31.645316034064397</v>
      </c>
      <c r="D109" s="6">
        <v>39752</v>
      </c>
      <c r="E109" s="7">
        <v>13505.7</v>
      </c>
      <c r="F109" s="30">
        <f t="shared" si="6"/>
        <v>-33.44032455377306</v>
      </c>
      <c r="G109" s="8">
        <v>39752</v>
      </c>
      <c r="H109" s="11">
        <v>1825.84</v>
      </c>
      <c r="I109" s="30">
        <f t="shared" si="7"/>
        <v>-26.683187171110223</v>
      </c>
      <c r="J109" s="8">
        <v>39752</v>
      </c>
      <c r="K109" s="10">
        <v>369.44</v>
      </c>
      <c r="L109" s="30">
        <f t="shared" si="8"/>
        <v>-20.467610848587992</v>
      </c>
      <c r="M109" s="8">
        <v>39752</v>
      </c>
      <c r="N109" s="10">
        <v>5031.55</v>
      </c>
      <c r="O109" s="30">
        <f t="shared" si="9"/>
        <v>-20.690808514615178</v>
      </c>
    </row>
    <row r="110" spans="1:15" x14ac:dyDescent="0.25">
      <c r="A110" s="4">
        <v>39780</v>
      </c>
      <c r="B110" s="5">
        <v>863.2</v>
      </c>
      <c r="C110" s="30">
        <f t="shared" si="5"/>
        <v>-1.6886277988238163</v>
      </c>
      <c r="D110" s="6">
        <v>39780</v>
      </c>
      <c r="E110" s="7">
        <v>12694.74</v>
      </c>
      <c r="F110" s="30">
        <f t="shared" si="6"/>
        <v>-6.192408411310879</v>
      </c>
      <c r="G110" s="8">
        <v>39780</v>
      </c>
      <c r="H110" s="11">
        <v>1742.08</v>
      </c>
      <c r="I110" s="30">
        <f t="shared" si="7"/>
        <v>-4.6960353512630171</v>
      </c>
      <c r="J110" s="8">
        <v>39780</v>
      </c>
      <c r="K110" s="10">
        <v>349.77</v>
      </c>
      <c r="L110" s="30">
        <f t="shared" si="8"/>
        <v>-5.4712549992875559</v>
      </c>
      <c r="M110" s="8">
        <v>39780</v>
      </c>
      <c r="N110" s="10">
        <v>4293.33</v>
      </c>
      <c r="O110" s="30">
        <f t="shared" si="9"/>
        <v>-15.866543212600881</v>
      </c>
    </row>
    <row r="111" spans="1:15" x14ac:dyDescent="0.25">
      <c r="A111" s="4">
        <v>39812</v>
      </c>
      <c r="B111" s="5">
        <v>858.2</v>
      </c>
      <c r="C111" s="30">
        <f t="shared" si="5"/>
        <v>-0.58092413865002968</v>
      </c>
      <c r="D111" s="6">
        <v>39812</v>
      </c>
      <c r="E111" s="7">
        <v>12241.69</v>
      </c>
      <c r="F111" s="30">
        <f t="shared" si="6"/>
        <v>-3.6340394994219594</v>
      </c>
      <c r="G111" s="8">
        <v>39812</v>
      </c>
      <c r="H111" s="11">
        <v>1789.73</v>
      </c>
      <c r="I111" s="30">
        <f t="shared" si="7"/>
        <v>2.6984968885788163</v>
      </c>
      <c r="J111" s="8">
        <v>39812</v>
      </c>
      <c r="K111" s="10">
        <v>359.18</v>
      </c>
      <c r="L111" s="30">
        <f t="shared" si="8"/>
        <v>2.6547859977280375</v>
      </c>
      <c r="M111" s="8">
        <v>39812</v>
      </c>
      <c r="N111" s="10">
        <v>3695.72</v>
      </c>
      <c r="O111" s="30">
        <f t="shared" si="9"/>
        <v>-14.988726227635141</v>
      </c>
    </row>
    <row r="112" spans="1:15" x14ac:dyDescent="0.25">
      <c r="A112" s="4">
        <v>39843</v>
      </c>
      <c r="B112" s="5">
        <v>774.2</v>
      </c>
      <c r="C112" s="30">
        <f t="shared" si="5"/>
        <v>-10.300693441387665</v>
      </c>
      <c r="D112" s="6">
        <v>39843</v>
      </c>
      <c r="E112" s="7">
        <v>11516.11</v>
      </c>
      <c r="F112" s="30">
        <f t="shared" si="6"/>
        <v>-6.110041481649553</v>
      </c>
      <c r="G112" s="8">
        <v>39843</v>
      </c>
      <c r="H112" s="11">
        <v>1594.92</v>
      </c>
      <c r="I112" s="30">
        <f t="shared" si="7"/>
        <v>-11.524119224753804</v>
      </c>
      <c r="J112" s="8">
        <v>39843</v>
      </c>
      <c r="K112" s="10">
        <v>349</v>
      </c>
      <c r="L112" s="30">
        <f t="shared" si="8"/>
        <v>-2.8751733388163281</v>
      </c>
      <c r="M112" s="8">
        <v>39843</v>
      </c>
      <c r="N112" s="10">
        <v>3836.27</v>
      </c>
      <c r="O112" s="30">
        <f t="shared" si="9"/>
        <v>3.7325147028857586</v>
      </c>
    </row>
    <row r="113" spans="1:15" x14ac:dyDescent="0.25">
      <c r="A113" s="4">
        <v>39871</v>
      </c>
      <c r="B113" s="5">
        <v>640.9</v>
      </c>
      <c r="C113" s="30">
        <f t="shared" si="5"/>
        <v>-18.895679963336676</v>
      </c>
      <c r="D113" s="6">
        <v>39871</v>
      </c>
      <c r="E113" s="7">
        <v>10190.15</v>
      </c>
      <c r="F113" s="30">
        <f t="shared" si="6"/>
        <v>-12.232535719173754</v>
      </c>
      <c r="G113" s="8">
        <v>39871</v>
      </c>
      <c r="H113" s="11">
        <v>1372.47</v>
      </c>
      <c r="I113" s="30">
        <f t="shared" si="7"/>
        <v>-15.021154199994147</v>
      </c>
      <c r="J113" s="8">
        <v>39871</v>
      </c>
      <c r="K113" s="10">
        <v>331.85</v>
      </c>
      <c r="L113" s="30">
        <f t="shared" si="8"/>
        <v>-5.0388862610493135</v>
      </c>
      <c r="M113" s="8">
        <v>39871</v>
      </c>
      <c r="N113" s="10">
        <v>3617.26</v>
      </c>
      <c r="O113" s="30">
        <f t="shared" si="9"/>
        <v>-5.8783707200488422</v>
      </c>
    </row>
    <row r="114" spans="1:15" x14ac:dyDescent="0.25">
      <c r="A114" s="4">
        <v>39903</v>
      </c>
      <c r="B114" s="5">
        <v>749.7</v>
      </c>
      <c r="C114" s="30">
        <f t="shared" si="5"/>
        <v>15.679968799883515</v>
      </c>
      <c r="D114" s="6">
        <v>39903</v>
      </c>
      <c r="E114" s="7">
        <v>11071.85</v>
      </c>
      <c r="F114" s="30">
        <f t="shared" si="6"/>
        <v>8.2984283655356705</v>
      </c>
      <c r="G114" s="8">
        <v>39903</v>
      </c>
      <c r="H114" s="11">
        <v>1511.85</v>
      </c>
      <c r="I114" s="30">
        <f t="shared" si="7"/>
        <v>9.6722030247695656</v>
      </c>
      <c r="J114" s="8">
        <v>39903</v>
      </c>
      <c r="K114" s="10">
        <v>334.86</v>
      </c>
      <c r="L114" s="30">
        <f t="shared" si="8"/>
        <v>0.90294744364634028</v>
      </c>
      <c r="M114" s="8">
        <v>39903</v>
      </c>
      <c r="N114" s="10">
        <v>3547.16</v>
      </c>
      <c r="O114" s="30">
        <f t="shared" si="9"/>
        <v>-1.9569549845742884</v>
      </c>
    </row>
    <row r="115" spans="1:15" x14ac:dyDescent="0.25">
      <c r="A115" s="4">
        <v>39933</v>
      </c>
      <c r="B115" s="5">
        <v>880.6</v>
      </c>
      <c r="C115" s="30">
        <f t="shared" si="5"/>
        <v>16.093036681263762</v>
      </c>
      <c r="D115" s="6">
        <v>39933</v>
      </c>
      <c r="E115" s="7">
        <v>12872.14</v>
      </c>
      <c r="F115" s="30">
        <f t="shared" si="6"/>
        <v>15.065943485594957</v>
      </c>
      <c r="G115" s="8">
        <v>39933</v>
      </c>
      <c r="H115" s="11">
        <v>1798.51</v>
      </c>
      <c r="I115" s="30">
        <f t="shared" si="7"/>
        <v>17.362447784027069</v>
      </c>
      <c r="J115" s="8">
        <v>39933</v>
      </c>
      <c r="K115" s="10">
        <v>337.89</v>
      </c>
      <c r="L115" s="30">
        <f t="shared" si="8"/>
        <v>0.90078646993179134</v>
      </c>
      <c r="M115" s="8">
        <v>39933</v>
      </c>
      <c r="N115" s="10">
        <v>3644.63</v>
      </c>
      <c r="O115" s="30">
        <f t="shared" si="9"/>
        <v>2.7107568075363631</v>
      </c>
    </row>
    <row r="116" spans="1:15" x14ac:dyDescent="0.25">
      <c r="A116" s="4">
        <v>39962</v>
      </c>
      <c r="B116" s="5">
        <v>864.6</v>
      </c>
      <c r="C116" s="30">
        <f t="shared" si="5"/>
        <v>-1.8336521088122559</v>
      </c>
      <c r="D116" s="6">
        <v>39962</v>
      </c>
      <c r="E116" s="7">
        <v>14937</v>
      </c>
      <c r="F116" s="30">
        <f t="shared" si="6"/>
        <v>14.877607037652396</v>
      </c>
      <c r="G116" s="8">
        <v>39962</v>
      </c>
      <c r="H116" s="11">
        <v>1802.37</v>
      </c>
      <c r="I116" s="30">
        <f t="shared" si="7"/>
        <v>0.21439211962119842</v>
      </c>
      <c r="J116" s="8">
        <v>39962</v>
      </c>
      <c r="K116" s="10">
        <v>346</v>
      </c>
      <c r="L116" s="30">
        <f t="shared" si="8"/>
        <v>2.3718376330009505</v>
      </c>
      <c r="M116" s="8">
        <v>39962</v>
      </c>
      <c r="N116" s="10">
        <v>4059.49</v>
      </c>
      <c r="O116" s="30">
        <f t="shared" si="9"/>
        <v>10.780249856785495</v>
      </c>
    </row>
    <row r="117" spans="1:15" x14ac:dyDescent="0.25">
      <c r="A117" s="4">
        <v>39994</v>
      </c>
      <c r="B117" s="5">
        <v>898.2</v>
      </c>
      <c r="C117" s="30">
        <f t="shared" si="5"/>
        <v>3.8125788420106055</v>
      </c>
      <c r="D117" s="6">
        <v>39994</v>
      </c>
      <c r="E117" s="7">
        <v>15320.14</v>
      </c>
      <c r="F117" s="30">
        <f t="shared" si="6"/>
        <v>2.5326946323737332</v>
      </c>
      <c r="G117" s="8">
        <v>39994</v>
      </c>
      <c r="H117" s="11">
        <v>1862.36</v>
      </c>
      <c r="I117" s="30">
        <f t="shared" si="7"/>
        <v>3.2742035137760972</v>
      </c>
      <c r="J117" s="8">
        <v>39994</v>
      </c>
      <c r="K117" s="10">
        <v>332.7</v>
      </c>
      <c r="L117" s="30">
        <f t="shared" si="8"/>
        <v>-3.9197592033294093</v>
      </c>
      <c r="M117" s="8">
        <v>39994</v>
      </c>
      <c r="N117" s="10">
        <v>4263.54</v>
      </c>
      <c r="O117" s="30">
        <f t="shared" si="9"/>
        <v>4.9042451159358791</v>
      </c>
    </row>
    <row r="118" spans="1:15" x14ac:dyDescent="0.25">
      <c r="A118" s="4">
        <v>40025</v>
      </c>
      <c r="B118" s="5">
        <v>1065.8</v>
      </c>
      <c r="C118" s="30">
        <f t="shared" si="5"/>
        <v>17.1088209209044</v>
      </c>
      <c r="D118" s="6">
        <v>40025</v>
      </c>
      <c r="E118" s="7">
        <v>17280.05</v>
      </c>
      <c r="F118" s="30">
        <f t="shared" si="6"/>
        <v>12.038435423835026</v>
      </c>
      <c r="G118" s="8">
        <v>40025</v>
      </c>
      <c r="H118" s="11">
        <v>2137.56</v>
      </c>
      <c r="I118" s="30">
        <f t="shared" si="7"/>
        <v>13.782049094915383</v>
      </c>
      <c r="J118" s="8">
        <v>40025</v>
      </c>
      <c r="K118" s="10">
        <v>294.99</v>
      </c>
      <c r="L118" s="30">
        <f t="shared" si="8"/>
        <v>-12.029972556425594</v>
      </c>
      <c r="M118" s="8">
        <v>40025</v>
      </c>
      <c r="N118" s="10">
        <v>4171.42</v>
      </c>
      <c r="O118" s="30">
        <f t="shared" si="9"/>
        <v>-2.1843295696841736</v>
      </c>
    </row>
    <row r="119" spans="1:15" x14ac:dyDescent="0.25">
      <c r="A119" s="4">
        <v>40056</v>
      </c>
      <c r="B119" s="5">
        <v>1162.2</v>
      </c>
      <c r="C119" s="30">
        <f t="shared" si="5"/>
        <v>8.6589069778323591</v>
      </c>
      <c r="D119" s="6">
        <v>40056</v>
      </c>
      <c r="E119" s="7">
        <v>19389.939999999999</v>
      </c>
      <c r="F119" s="30">
        <f t="shared" si="6"/>
        <v>11.520171798098389</v>
      </c>
      <c r="G119" s="8">
        <v>40056</v>
      </c>
      <c r="H119" s="11">
        <v>2212.7199999999998</v>
      </c>
      <c r="I119" s="30">
        <f t="shared" si="7"/>
        <v>3.455753637460468</v>
      </c>
      <c r="J119" s="8">
        <v>40056</v>
      </c>
      <c r="K119" s="10">
        <v>307.27</v>
      </c>
      <c r="L119" s="30">
        <f t="shared" si="8"/>
        <v>4.0785382439485041</v>
      </c>
      <c r="M119" s="8">
        <v>40056</v>
      </c>
      <c r="N119" s="10">
        <v>4147.4799999999996</v>
      </c>
      <c r="O119" s="30">
        <f t="shared" si="9"/>
        <v>-0.57555845334924527</v>
      </c>
    </row>
    <row r="120" spans="1:15" x14ac:dyDescent="0.25">
      <c r="A120" s="4">
        <v>40086</v>
      </c>
      <c r="B120" s="5">
        <v>1157.0999999999999</v>
      </c>
      <c r="C120" s="30">
        <f t="shared" si="5"/>
        <v>-0.43978857587134712</v>
      </c>
      <c r="D120" s="6">
        <v>40086</v>
      </c>
      <c r="E120" s="7">
        <v>20226.28</v>
      </c>
      <c r="F120" s="30">
        <f t="shared" si="6"/>
        <v>4.2228374080616859</v>
      </c>
      <c r="G120" s="8">
        <v>40086</v>
      </c>
      <c r="H120" s="11">
        <v>2192.37</v>
      </c>
      <c r="I120" s="30">
        <f t="shared" si="7"/>
        <v>-0.92393775230323882</v>
      </c>
      <c r="J120" s="8">
        <v>40086</v>
      </c>
      <c r="K120" s="10">
        <v>301.52999999999997</v>
      </c>
      <c r="L120" s="30">
        <f t="shared" si="8"/>
        <v>-1.885732619490188</v>
      </c>
      <c r="M120" s="8">
        <v>40086</v>
      </c>
      <c r="N120" s="10">
        <v>4301.33</v>
      </c>
      <c r="O120" s="30">
        <f t="shared" si="9"/>
        <v>3.6423356312196731</v>
      </c>
    </row>
    <row r="121" spans="1:15" x14ac:dyDescent="0.25">
      <c r="A121" s="4">
        <v>40116</v>
      </c>
      <c r="B121" s="5">
        <v>1141.4000000000001</v>
      </c>
      <c r="C121" s="30">
        <f t="shared" si="5"/>
        <v>-1.3661295779683336</v>
      </c>
      <c r="D121" s="6">
        <v>40116</v>
      </c>
      <c r="E121" s="7">
        <v>20572.73</v>
      </c>
      <c r="F121" s="30">
        <f t="shared" si="6"/>
        <v>1.6983663456658249</v>
      </c>
      <c r="G121" s="8">
        <v>40116</v>
      </c>
      <c r="H121" s="11">
        <v>2274.7199999999998</v>
      </c>
      <c r="I121" s="30">
        <f t="shared" si="7"/>
        <v>3.6873817443421331</v>
      </c>
      <c r="J121" s="8">
        <v>40116</v>
      </c>
      <c r="K121" s="10">
        <v>276.38</v>
      </c>
      <c r="L121" s="30">
        <f t="shared" si="8"/>
        <v>-8.7092783329419277</v>
      </c>
      <c r="M121" s="8">
        <v>40116</v>
      </c>
      <c r="N121" s="10">
        <v>4382.1000000000004</v>
      </c>
      <c r="O121" s="30">
        <f t="shared" si="9"/>
        <v>1.8603784341742369</v>
      </c>
    </row>
    <row r="122" spans="1:15" x14ac:dyDescent="0.25">
      <c r="A122" s="4">
        <v>40147</v>
      </c>
      <c r="B122" s="5">
        <v>1116.5</v>
      </c>
      <c r="C122" s="30">
        <f t="shared" si="5"/>
        <v>-2.2056786822395757</v>
      </c>
      <c r="D122" s="6">
        <v>40147</v>
      </c>
      <c r="E122" s="7">
        <v>20806.900000000001</v>
      </c>
      <c r="F122" s="30">
        <f t="shared" si="6"/>
        <v>1.13182500575153</v>
      </c>
      <c r="G122" s="8">
        <v>40147</v>
      </c>
      <c r="H122" s="11">
        <v>2352.71</v>
      </c>
      <c r="I122" s="30">
        <f t="shared" si="7"/>
        <v>3.3710887325622885</v>
      </c>
      <c r="J122" s="8">
        <v>40147</v>
      </c>
      <c r="K122" s="10">
        <v>280.77999999999997</v>
      </c>
      <c r="L122" s="30">
        <f t="shared" si="8"/>
        <v>1.5794714168466228</v>
      </c>
      <c r="M122" s="8">
        <v>40147</v>
      </c>
      <c r="N122" s="10">
        <v>4179.05</v>
      </c>
      <c r="O122" s="30">
        <f t="shared" si="9"/>
        <v>-4.744411356370648</v>
      </c>
    </row>
    <row r="123" spans="1:15" x14ac:dyDescent="0.25">
      <c r="A123" s="4">
        <v>40177</v>
      </c>
      <c r="B123" s="5">
        <v>1117.3</v>
      </c>
      <c r="C123" s="30">
        <f t="shared" si="5"/>
        <v>7.1626827307991192E-2</v>
      </c>
      <c r="D123" s="6">
        <v>40178</v>
      </c>
      <c r="E123" s="7">
        <v>21227.01</v>
      </c>
      <c r="F123" s="30">
        <f t="shared" si="6"/>
        <v>1.9989764894308593</v>
      </c>
      <c r="G123" s="8">
        <v>40178</v>
      </c>
      <c r="H123" s="11">
        <v>2388.7199999999998</v>
      </c>
      <c r="I123" s="30">
        <f t="shared" si="7"/>
        <v>1.5189802392907126</v>
      </c>
      <c r="J123" s="8">
        <v>40178</v>
      </c>
      <c r="K123" s="10">
        <v>266.97000000000003</v>
      </c>
      <c r="L123" s="30">
        <f t="shared" si="8"/>
        <v>-5.0435152006923722</v>
      </c>
      <c r="M123" s="8">
        <v>40178</v>
      </c>
      <c r="N123" s="10">
        <v>4078.64</v>
      </c>
      <c r="O123" s="30">
        <f t="shared" si="9"/>
        <v>-2.4320348464199171</v>
      </c>
    </row>
    <row r="124" spans="1:15" x14ac:dyDescent="0.25">
      <c r="A124" s="4">
        <v>40207</v>
      </c>
      <c r="B124" s="5">
        <v>1176.7</v>
      </c>
      <c r="C124" s="30">
        <f t="shared" si="5"/>
        <v>5.1798849916591116</v>
      </c>
      <c r="D124" s="6">
        <v>40207</v>
      </c>
      <c r="E124" s="7">
        <v>21831.46</v>
      </c>
      <c r="F124" s="30">
        <f t="shared" si="6"/>
        <v>2.8077621404891673</v>
      </c>
      <c r="G124" s="8">
        <v>40207</v>
      </c>
      <c r="H124" s="11">
        <v>2382.64</v>
      </c>
      <c r="I124" s="30">
        <f t="shared" si="7"/>
        <v>-0.25485409991405916</v>
      </c>
      <c r="J124" s="8">
        <v>40207</v>
      </c>
      <c r="K124" s="10">
        <v>242.14</v>
      </c>
      <c r="L124" s="30">
        <f t="shared" si="8"/>
        <v>-9.7620221257287199</v>
      </c>
      <c r="M124" s="8">
        <v>40207</v>
      </c>
      <c r="N124" s="10">
        <v>4117.78</v>
      </c>
      <c r="O124" s="30">
        <f t="shared" si="9"/>
        <v>0.95505836714231407</v>
      </c>
    </row>
    <row r="125" spans="1:15" x14ac:dyDescent="0.25">
      <c r="A125" s="4">
        <v>40235</v>
      </c>
      <c r="B125" s="5">
        <v>1138.7</v>
      </c>
      <c r="C125" s="30">
        <f t="shared" si="5"/>
        <v>-3.2826649653324047</v>
      </c>
      <c r="D125" s="6">
        <v>40235</v>
      </c>
      <c r="E125" s="7">
        <v>21267.81</v>
      </c>
      <c r="F125" s="30">
        <f t="shared" si="6"/>
        <v>-2.6157386772208469</v>
      </c>
      <c r="G125" s="8">
        <v>40235</v>
      </c>
      <c r="H125" s="11">
        <v>2265.0100000000002</v>
      </c>
      <c r="I125" s="30">
        <f t="shared" si="7"/>
        <v>-5.0629942688351193</v>
      </c>
      <c r="J125" s="8">
        <v>40235</v>
      </c>
      <c r="K125" s="10">
        <v>233</v>
      </c>
      <c r="L125" s="30">
        <f t="shared" si="8"/>
        <v>-3.8477617713893686</v>
      </c>
      <c r="M125" s="8">
        <v>40235</v>
      </c>
      <c r="N125" s="10">
        <v>3953.14</v>
      </c>
      <c r="O125" s="30">
        <f t="shared" si="9"/>
        <v>-4.0803983359202434</v>
      </c>
    </row>
    <row r="126" spans="1:15" x14ac:dyDescent="0.25">
      <c r="A126" s="4">
        <v>40268</v>
      </c>
      <c r="B126" s="5">
        <v>1196.8</v>
      </c>
      <c r="C126" s="30">
        <f t="shared" si="5"/>
        <v>4.9764067403653023</v>
      </c>
      <c r="D126" s="6">
        <v>40268</v>
      </c>
      <c r="E126" s="7">
        <v>24245.55</v>
      </c>
      <c r="F126" s="30">
        <f t="shared" si="6"/>
        <v>13.103843339671428</v>
      </c>
      <c r="G126" s="8">
        <v>40268</v>
      </c>
      <c r="H126" s="11">
        <v>2495.6</v>
      </c>
      <c r="I126" s="30">
        <f t="shared" si="7"/>
        <v>9.6950007318205245</v>
      </c>
      <c r="J126" s="8">
        <v>40268</v>
      </c>
      <c r="K126" s="10">
        <v>245</v>
      </c>
      <c r="L126" s="30">
        <f t="shared" si="8"/>
        <v>5.0219756979027252</v>
      </c>
      <c r="M126" s="8">
        <v>40268</v>
      </c>
      <c r="N126" s="10">
        <v>3925.7</v>
      </c>
      <c r="O126" s="30">
        <f t="shared" si="9"/>
        <v>-0.69655205450285251</v>
      </c>
    </row>
    <row r="127" spans="1:15" x14ac:dyDescent="0.25">
      <c r="A127" s="4">
        <v>40298</v>
      </c>
      <c r="B127" s="5">
        <v>1276</v>
      </c>
      <c r="C127" s="30">
        <f t="shared" si="5"/>
        <v>6.4078856684522734</v>
      </c>
      <c r="D127" s="6">
        <v>40298</v>
      </c>
      <c r="E127" s="7">
        <v>24764.76</v>
      </c>
      <c r="F127" s="30">
        <f t="shared" si="6"/>
        <v>2.11885795072142</v>
      </c>
      <c r="G127" s="8">
        <v>40298</v>
      </c>
      <c r="H127" s="11">
        <v>2547.52</v>
      </c>
      <c r="I127" s="30">
        <f t="shared" si="7"/>
        <v>2.0591155663582938</v>
      </c>
      <c r="J127" s="8">
        <v>40298</v>
      </c>
      <c r="K127" s="10">
        <v>238.23</v>
      </c>
      <c r="L127" s="30">
        <f t="shared" si="8"/>
        <v>-2.8021616969498453</v>
      </c>
      <c r="M127" s="8">
        <v>40298</v>
      </c>
      <c r="N127" s="10">
        <v>3907.75</v>
      </c>
      <c r="O127" s="30">
        <f t="shared" si="9"/>
        <v>-0.45829184885803897</v>
      </c>
    </row>
    <row r="128" spans="1:15" x14ac:dyDescent="0.25">
      <c r="A128" s="4">
        <v>40329</v>
      </c>
      <c r="B128" s="5">
        <v>1176.8</v>
      </c>
      <c r="C128" s="30">
        <f t="shared" si="5"/>
        <v>-8.093129461750781</v>
      </c>
      <c r="D128" s="6">
        <v>40329</v>
      </c>
      <c r="E128" s="7">
        <v>22103.42</v>
      </c>
      <c r="F128" s="30">
        <f t="shared" si="6"/>
        <v>-11.368932721472902</v>
      </c>
      <c r="G128" s="8">
        <v>40329</v>
      </c>
      <c r="H128" s="11">
        <v>2433.81</v>
      </c>
      <c r="I128" s="30">
        <f t="shared" si="7"/>
        <v>-4.5662406204903583</v>
      </c>
      <c r="J128" s="8">
        <v>40329</v>
      </c>
      <c r="K128" s="10">
        <v>208.67</v>
      </c>
      <c r="L128" s="30">
        <f t="shared" si="8"/>
        <v>-13.24825368299356</v>
      </c>
      <c r="M128" s="8">
        <v>40329</v>
      </c>
      <c r="N128" s="10">
        <v>3575.64</v>
      </c>
      <c r="O128" s="30">
        <f t="shared" si="9"/>
        <v>-8.8817579690795512</v>
      </c>
    </row>
    <row r="129" spans="1:15" x14ac:dyDescent="0.25">
      <c r="A129" s="4">
        <v>40359</v>
      </c>
      <c r="B129" s="5">
        <v>1103.9000000000001</v>
      </c>
      <c r="C129" s="30">
        <f t="shared" si="5"/>
        <v>-6.3949526262921275</v>
      </c>
      <c r="D129" s="6">
        <v>40359</v>
      </c>
      <c r="E129" s="7">
        <v>21050.43</v>
      </c>
      <c r="F129" s="30">
        <f t="shared" si="6"/>
        <v>-4.8811360209013444</v>
      </c>
      <c r="G129" s="8">
        <v>40359</v>
      </c>
      <c r="H129" s="11">
        <v>2271.0300000000002</v>
      </c>
      <c r="I129" s="30">
        <f t="shared" si="7"/>
        <v>-6.9224457637373504</v>
      </c>
      <c r="J129" s="8">
        <v>40359</v>
      </c>
      <c r="K129" s="10">
        <v>213.59</v>
      </c>
      <c r="L129" s="30">
        <f t="shared" si="8"/>
        <v>2.3304232765419819</v>
      </c>
      <c r="M129" s="8">
        <v>40359</v>
      </c>
      <c r="N129" s="10">
        <v>3551.39</v>
      </c>
      <c r="O129" s="30">
        <f t="shared" si="9"/>
        <v>-0.68051049549708864</v>
      </c>
    </row>
    <row r="130" spans="1:15" x14ac:dyDescent="0.25">
      <c r="A130" s="4">
        <v>40389</v>
      </c>
      <c r="B130" s="5">
        <v>1174.5999999999999</v>
      </c>
      <c r="C130" s="30">
        <f t="shared" si="5"/>
        <v>6.2078300064112746</v>
      </c>
      <c r="D130" s="6">
        <v>40389</v>
      </c>
      <c r="E130" s="7">
        <v>22265.63</v>
      </c>
      <c r="F130" s="30">
        <f t="shared" si="6"/>
        <v>5.612324643126243</v>
      </c>
      <c r="G130" s="8">
        <v>40389</v>
      </c>
      <c r="H130" s="11">
        <v>2474.67</v>
      </c>
      <c r="I130" s="30">
        <f t="shared" si="7"/>
        <v>8.5873580721841591</v>
      </c>
      <c r="J130" s="8">
        <v>40389</v>
      </c>
      <c r="K130" s="10">
        <v>213.76</v>
      </c>
      <c r="L130" s="30">
        <f t="shared" si="8"/>
        <v>7.9560083756735622E-2</v>
      </c>
      <c r="M130" s="8">
        <v>40389</v>
      </c>
      <c r="N130" s="10">
        <v>3278.59</v>
      </c>
      <c r="O130" s="30">
        <f t="shared" si="9"/>
        <v>-7.9925624224463476</v>
      </c>
    </row>
    <row r="131" spans="1:15" x14ac:dyDescent="0.25">
      <c r="A131" s="4">
        <v>40421</v>
      </c>
      <c r="B131" s="5">
        <v>1141.0999999999999</v>
      </c>
      <c r="C131" s="30">
        <f t="shared" si="5"/>
        <v>-2.8934954647785283</v>
      </c>
      <c r="D131" s="6">
        <v>40421</v>
      </c>
      <c r="E131" s="7">
        <v>22561.54</v>
      </c>
      <c r="F131" s="30">
        <f t="shared" si="6"/>
        <v>1.3202452806975629</v>
      </c>
      <c r="G131" s="8">
        <v>40421</v>
      </c>
      <c r="H131" s="11">
        <v>2431.11</v>
      </c>
      <c r="I131" s="30">
        <f t="shared" si="7"/>
        <v>-1.7759110618575491</v>
      </c>
      <c r="J131" s="8">
        <v>40421</v>
      </c>
      <c r="K131" s="10">
        <v>226.52</v>
      </c>
      <c r="L131" s="30">
        <f t="shared" si="8"/>
        <v>5.7979350897324089</v>
      </c>
      <c r="M131" s="8">
        <v>40421</v>
      </c>
      <c r="N131" s="10">
        <v>3270.9</v>
      </c>
      <c r="O131" s="30">
        <f t="shared" si="9"/>
        <v>-0.23482755249055742</v>
      </c>
    </row>
    <row r="132" spans="1:15" x14ac:dyDescent="0.25">
      <c r="A132" s="4">
        <v>40451</v>
      </c>
      <c r="B132" s="5">
        <v>1131.5999999999999</v>
      </c>
      <c r="C132" s="30">
        <f t="shared" si="5"/>
        <v>-0.8360149013221907</v>
      </c>
      <c r="D132" s="6">
        <v>40451</v>
      </c>
      <c r="E132" s="7">
        <v>23239.93</v>
      </c>
      <c r="F132" s="30">
        <f t="shared" si="6"/>
        <v>2.9625233219549685</v>
      </c>
      <c r="G132" s="8">
        <v>40451</v>
      </c>
      <c r="H132" s="11">
        <v>2615.2199999999998</v>
      </c>
      <c r="I132" s="30">
        <f t="shared" si="7"/>
        <v>7.3000280818209085</v>
      </c>
      <c r="J132" s="8">
        <v>40451</v>
      </c>
      <c r="K132" s="10">
        <v>232.49</v>
      </c>
      <c r="L132" s="30">
        <f t="shared" si="8"/>
        <v>2.6013972104129479</v>
      </c>
      <c r="M132" s="8">
        <v>40451</v>
      </c>
      <c r="N132" s="10">
        <v>3300.86</v>
      </c>
      <c r="O132" s="30">
        <f t="shared" si="9"/>
        <v>0.91178641828708606</v>
      </c>
    </row>
    <row r="133" spans="1:15" x14ac:dyDescent="0.25">
      <c r="A133" s="4">
        <v>40480</v>
      </c>
      <c r="B133" s="5">
        <v>1156</v>
      </c>
      <c r="C133" s="30">
        <f t="shared" si="5"/>
        <v>2.133320980491149</v>
      </c>
      <c r="D133" s="6">
        <v>40480</v>
      </c>
      <c r="E133" s="130">
        <v>23146.69</v>
      </c>
      <c r="F133" s="30">
        <f t="shared" si="6"/>
        <v>-0.40201301829885239</v>
      </c>
      <c r="G133" s="8">
        <v>40480</v>
      </c>
      <c r="H133" s="11">
        <v>2651.27</v>
      </c>
      <c r="I133" s="30">
        <f t="shared" si="7"/>
        <v>1.3690546482531651</v>
      </c>
      <c r="J133" s="8">
        <v>40482</v>
      </c>
      <c r="K133" s="131">
        <v>217.49</v>
      </c>
      <c r="L133" s="30">
        <f t="shared" si="8"/>
        <v>-6.6694340889465131</v>
      </c>
      <c r="M133" s="8">
        <v>40466</v>
      </c>
      <c r="N133" s="10">
        <v>3281.39</v>
      </c>
      <c r="O133" s="30">
        <f t="shared" si="9"/>
        <v>-0.59159274669120521</v>
      </c>
    </row>
    <row r="134" spans="1:15" x14ac:dyDescent="0.25">
      <c r="A134" s="4">
        <v>40512</v>
      </c>
      <c r="B134" s="5">
        <v>1107.2</v>
      </c>
      <c r="C134" s="30">
        <f t="shared" ref="C134:C135" si="10">100*(LN(B134)-LN(B133))</f>
        <v>-4.3131464368918238</v>
      </c>
      <c r="D134" s="6">
        <v>40512</v>
      </c>
      <c r="E134" s="130">
        <v>20639.04</v>
      </c>
      <c r="F134" s="30">
        <f t="shared" ref="F134:F135" si="11">100*(LN(E134)-LN(E133))</f>
        <v>-11.466736184423887</v>
      </c>
      <c r="G134" s="6">
        <v>40512</v>
      </c>
      <c r="H134" s="130">
        <v>2611.6</v>
      </c>
      <c r="I134" s="30">
        <f t="shared" ref="I134:I135" si="12">100*(LN(H134)-LN(H133))</f>
        <v>-1.507571014946496</v>
      </c>
      <c r="J134" s="6">
        <v>40512</v>
      </c>
      <c r="K134" s="131">
        <v>224.88</v>
      </c>
      <c r="L134" s="30">
        <f t="shared" ref="L134:L135" si="13">100*(LN(K134)-LN(K133))</f>
        <v>3.3414054138007465</v>
      </c>
      <c r="M134" s="6"/>
      <c r="N134" s="10"/>
      <c r="O134" s="132"/>
    </row>
    <row r="135" spans="1:15" x14ac:dyDescent="0.25">
      <c r="A135" s="4">
        <v>40543</v>
      </c>
      <c r="B135" s="5">
        <v>1224.8</v>
      </c>
      <c r="C135" s="30">
        <f t="shared" si="10"/>
        <v>10.094325948006944</v>
      </c>
      <c r="D135" s="6">
        <v>40543</v>
      </c>
      <c r="E135" s="130">
        <v>21327.07</v>
      </c>
      <c r="F135" s="30">
        <f t="shared" si="11"/>
        <v>3.2792729930724462</v>
      </c>
      <c r="G135" s="6">
        <v>40543</v>
      </c>
      <c r="H135" s="130">
        <v>2744.17</v>
      </c>
      <c r="I135" s="30">
        <f t="shared" si="12"/>
        <v>4.9515600967037443</v>
      </c>
      <c r="J135" s="6">
        <v>40543</v>
      </c>
      <c r="K135" s="131">
        <v>230.38</v>
      </c>
      <c r="L135" s="30">
        <f t="shared" si="13"/>
        <v>2.4163192900084063</v>
      </c>
      <c r="M135" s="6"/>
      <c r="N135" s="10"/>
      <c r="O135" s="132"/>
    </row>
    <row r="136" spans="1:15" s="78" customFormat="1" x14ac:dyDescent="0.25">
      <c r="A136" s="70" t="s">
        <v>27</v>
      </c>
      <c r="B136" s="75"/>
      <c r="C136" s="76"/>
      <c r="D136" s="70" t="s">
        <v>27</v>
      </c>
      <c r="E136" s="75"/>
      <c r="F136" s="77"/>
      <c r="G136" s="70" t="s">
        <v>27</v>
      </c>
      <c r="H136" s="75"/>
      <c r="I136" s="77"/>
      <c r="J136" s="70" t="s">
        <v>27</v>
      </c>
      <c r="K136" s="75"/>
      <c r="L136" s="77"/>
      <c r="M136" s="70" t="s">
        <v>27</v>
      </c>
      <c r="N136" s="75"/>
      <c r="O136" s="77"/>
    </row>
    <row r="137" spans="1:15" s="78" customFormat="1" x14ac:dyDescent="0.25">
      <c r="A137" s="59">
        <f>COUNT(A3:A135)</f>
        <v>133</v>
      </c>
      <c r="B137" s="75"/>
      <c r="C137" s="76"/>
      <c r="D137" s="59">
        <f>COUNT(D3:D135)</f>
        <v>133</v>
      </c>
      <c r="E137" s="75"/>
      <c r="F137" s="77"/>
      <c r="G137" s="59">
        <f>COUNT(G3:G135)</f>
        <v>133</v>
      </c>
      <c r="H137" s="75"/>
      <c r="I137" s="77"/>
      <c r="J137" s="59">
        <f>COUNT(J3:J135)</f>
        <v>133</v>
      </c>
      <c r="K137" s="75"/>
      <c r="L137" s="77"/>
      <c r="M137" s="59">
        <f>COUNT(M3:M133)</f>
        <v>131</v>
      </c>
      <c r="N137" s="75"/>
      <c r="O137" s="77"/>
    </row>
    <row r="138" spans="1:15" x14ac:dyDescent="0.25">
      <c r="A138" s="4"/>
      <c r="B138" s="5"/>
      <c r="C138" s="30"/>
      <c r="D138" s="4"/>
      <c r="E138" s="5"/>
      <c r="F138" s="14"/>
      <c r="G138" s="4"/>
      <c r="H138" s="5"/>
      <c r="I138" s="14"/>
      <c r="J138" s="4"/>
      <c r="K138" s="5"/>
      <c r="L138" s="17"/>
      <c r="M138" s="4"/>
      <c r="N138" s="5"/>
      <c r="O138" s="17"/>
    </row>
    <row r="139" spans="1:15" ht="18.75" x14ac:dyDescent="0.3">
      <c r="A139" s="71" t="s">
        <v>28</v>
      </c>
      <c r="B139" s="5"/>
      <c r="C139" s="30"/>
      <c r="D139" s="71" t="s">
        <v>28</v>
      </c>
      <c r="E139" s="5"/>
      <c r="F139" s="14"/>
      <c r="G139" s="71" t="s">
        <v>28</v>
      </c>
      <c r="H139" s="5"/>
      <c r="I139" s="14"/>
      <c r="J139" s="71" t="s">
        <v>28</v>
      </c>
      <c r="K139" s="5"/>
      <c r="L139" s="17"/>
      <c r="M139" s="71" t="s">
        <v>28</v>
      </c>
      <c r="N139" s="5"/>
      <c r="O139" s="17"/>
    </row>
    <row r="140" spans="1:15" ht="30" x14ac:dyDescent="0.25">
      <c r="A140" s="72" t="s">
        <v>39</v>
      </c>
      <c r="B140" s="74">
        <f>(POWER((B132/B3),1/A137))-1*100%</f>
        <v>6.3175781142956744E-3</v>
      </c>
      <c r="C140" s="30"/>
      <c r="D140" s="72" t="s">
        <v>39</v>
      </c>
      <c r="E140" s="74">
        <f>(POWER((E132/E3),1/D137))-1*100%</f>
        <v>7.3116562899973037E-3</v>
      </c>
      <c r="F140" s="14"/>
      <c r="G140" s="72" t="s">
        <v>39</v>
      </c>
      <c r="H140" s="74">
        <f>(POWER((H132/H3),1/G137))-1*100%</f>
        <v>3.0001578870999523E-3</v>
      </c>
      <c r="I140" s="14"/>
      <c r="J140" s="72" t="s">
        <v>39</v>
      </c>
      <c r="K140" s="74">
        <f>(POWER((K132/K3),1/J137))-1*100%</f>
        <v>8.3363078392151291E-3</v>
      </c>
      <c r="L140" s="17"/>
      <c r="M140" s="72" t="s">
        <v>39</v>
      </c>
      <c r="N140" s="74">
        <f>(POWER((N132/N3),1/M137))-1*100%</f>
        <v>4.6130857721342622E-3</v>
      </c>
      <c r="O140" s="17"/>
    </row>
    <row r="141" spans="1:15" x14ac:dyDescent="0.25">
      <c r="A141" s="4"/>
      <c r="B141" s="5"/>
      <c r="C141" s="30"/>
      <c r="D141" s="12"/>
      <c r="E141" s="13"/>
      <c r="F141" s="14"/>
      <c r="G141" s="12"/>
      <c r="H141" s="13"/>
      <c r="I141" s="14"/>
      <c r="J141" s="15"/>
      <c r="K141" s="16"/>
      <c r="L141" s="17"/>
      <c r="M141" s="15"/>
      <c r="N141" s="16"/>
      <c r="O141" s="17"/>
    </row>
    <row r="142" spans="1:15" x14ac:dyDescent="0.25">
      <c r="A142" s="4"/>
      <c r="B142" s="5"/>
      <c r="C142" s="30"/>
      <c r="D142" s="12"/>
      <c r="E142" s="13"/>
      <c r="F142" s="14"/>
      <c r="G142" s="12"/>
      <c r="H142" s="13"/>
      <c r="I142" s="14"/>
      <c r="J142" s="15"/>
      <c r="K142" s="16"/>
      <c r="L142" s="17"/>
      <c r="M142" s="15"/>
      <c r="N142" s="16"/>
      <c r="O142" s="17"/>
    </row>
    <row r="143" spans="1:15" ht="18.75" x14ac:dyDescent="0.3">
      <c r="A143" s="18" t="s">
        <v>11</v>
      </c>
      <c r="B143" s="19"/>
      <c r="C143" s="31"/>
      <c r="D143" s="18" t="s">
        <v>11</v>
      </c>
      <c r="E143" s="13"/>
      <c r="F143" s="14"/>
      <c r="G143" s="18" t="s">
        <v>11</v>
      </c>
      <c r="H143" s="13"/>
      <c r="I143" s="14"/>
      <c r="J143" s="18" t="s">
        <v>11</v>
      </c>
      <c r="K143" s="13"/>
      <c r="L143" s="14"/>
      <c r="M143" s="18" t="s">
        <v>11</v>
      </c>
      <c r="N143" s="13"/>
      <c r="O143" s="14"/>
    </row>
    <row r="144" spans="1:15" x14ac:dyDescent="0.25">
      <c r="A144" s="20" t="s">
        <v>12</v>
      </c>
      <c r="B144" s="19"/>
      <c r="C144" s="31"/>
      <c r="D144" s="20" t="s">
        <v>13</v>
      </c>
      <c r="E144" s="13"/>
      <c r="F144" s="14"/>
      <c r="G144" s="20" t="s">
        <v>14</v>
      </c>
      <c r="H144" s="13"/>
      <c r="I144" s="14"/>
      <c r="J144" s="20" t="s">
        <v>15</v>
      </c>
      <c r="K144" s="13"/>
      <c r="L144" s="14"/>
      <c r="M144" s="20" t="s">
        <v>16</v>
      </c>
      <c r="N144" s="13"/>
      <c r="O144" s="14"/>
    </row>
    <row r="145" spans="1:15" x14ac:dyDescent="0.25">
      <c r="A145" s="21" t="s">
        <v>17</v>
      </c>
      <c r="B145" s="19"/>
      <c r="C145" s="31"/>
      <c r="D145" s="21" t="s">
        <v>18</v>
      </c>
      <c r="E145" s="13"/>
      <c r="F145" s="14"/>
      <c r="G145" s="21" t="s">
        <v>19</v>
      </c>
      <c r="H145" s="13"/>
      <c r="I145" s="14"/>
      <c r="J145" s="21" t="s">
        <v>20</v>
      </c>
      <c r="K145" s="13"/>
      <c r="L145" s="14"/>
      <c r="M145" s="21" t="s">
        <v>21</v>
      </c>
      <c r="N145" s="13"/>
      <c r="O145" s="14"/>
    </row>
    <row r="146" spans="1:15" x14ac:dyDescent="0.25">
      <c r="A146" s="22"/>
      <c r="B146" s="19"/>
      <c r="C146" s="31"/>
      <c r="D146" s="22"/>
      <c r="E146" s="13"/>
      <c r="F146" s="14"/>
      <c r="G146" s="22"/>
      <c r="H146" s="13"/>
      <c r="I146" s="14"/>
      <c r="J146" s="22"/>
      <c r="K146" s="13"/>
      <c r="L146" s="14"/>
      <c r="M146" s="22"/>
      <c r="N146" s="13"/>
      <c r="O146" s="14"/>
    </row>
    <row r="147" spans="1:15" x14ac:dyDescent="0.25">
      <c r="A147" s="21"/>
      <c r="B147" s="19"/>
      <c r="C147" s="31"/>
      <c r="D147" s="21"/>
      <c r="E147" s="13"/>
      <c r="F147" s="14"/>
      <c r="G147" s="21"/>
      <c r="H147" s="13"/>
      <c r="I147" s="14"/>
      <c r="J147" s="21"/>
      <c r="K147" s="13"/>
      <c r="L147" s="14"/>
      <c r="M147" s="21"/>
      <c r="N147" s="13"/>
      <c r="O147" s="14"/>
    </row>
    <row r="148" spans="1:15" x14ac:dyDescent="0.25">
      <c r="A148" s="23" t="s">
        <v>22</v>
      </c>
      <c r="B148" s="24"/>
      <c r="C148" s="32"/>
      <c r="D148" s="23" t="s">
        <v>22</v>
      </c>
      <c r="E148" s="25"/>
      <c r="F148" s="26"/>
      <c r="G148" s="23" t="s">
        <v>22</v>
      </c>
      <c r="H148" s="25"/>
      <c r="I148" s="26"/>
      <c r="J148" s="23" t="s">
        <v>22</v>
      </c>
      <c r="K148" s="25"/>
      <c r="L148" s="26"/>
      <c r="M148" s="23" t="s">
        <v>22</v>
      </c>
      <c r="N148" s="25"/>
      <c r="O148" s="26"/>
    </row>
    <row r="153" spans="1:15" x14ac:dyDescent="0.25">
      <c r="B153" s="73"/>
    </row>
  </sheetData>
  <mergeCells count="5">
    <mergeCell ref="A1:C1"/>
    <mergeCell ref="D1:F1"/>
    <mergeCell ref="G1:I1"/>
    <mergeCell ref="J1:L1"/>
    <mergeCell ref="M1:O1"/>
  </mergeCells>
  <hyperlinks>
    <hyperlink ref="A145" r:id="rId1"/>
    <hyperlink ref="D145" r:id="rId2"/>
    <hyperlink ref="G145" r:id="rId3"/>
    <hyperlink ref="J145" r:id="rId4"/>
    <hyperlink ref="M145" r:id="rId5"/>
  </hyperlinks>
  <pageMargins left="0.7" right="0.7" top="0.78740157499999996" bottom="0.78740157499999996" header="0.3" footer="0.3"/>
  <pageSetup paperSize="9" orientation="portrait" horizontalDpi="4294967293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7"/>
  <sheetViews>
    <sheetView topLeftCell="A126" workbookViewId="0">
      <selection activeCell="E130" sqref="E130"/>
    </sheetView>
  </sheetViews>
  <sheetFormatPr defaultRowHeight="15" x14ac:dyDescent="0.25"/>
  <cols>
    <col min="1" max="1" width="13.7109375" style="27" customWidth="1"/>
    <col min="2" max="6" width="13.7109375" style="33" customWidth="1"/>
    <col min="7" max="7" width="13.7109375" style="27" customWidth="1"/>
    <col min="8" max="11" width="13.7109375" style="33" customWidth="1"/>
    <col min="12" max="12" width="13.7109375" style="27" customWidth="1"/>
    <col min="13" max="30" width="13.7109375" style="1" customWidth="1"/>
    <col min="31" max="16384" width="9.140625" style="1"/>
  </cols>
  <sheetData>
    <row r="1" spans="1:30" ht="23.25" x14ac:dyDescent="0.35">
      <c r="A1" s="173" t="s">
        <v>0</v>
      </c>
      <c r="B1" s="174"/>
      <c r="C1" s="174"/>
      <c r="D1" s="174"/>
      <c r="E1" s="174"/>
      <c r="F1" s="175"/>
      <c r="G1" s="176" t="s">
        <v>1</v>
      </c>
      <c r="H1" s="177"/>
      <c r="I1" s="179"/>
      <c r="J1" s="179"/>
      <c r="K1" s="179"/>
      <c r="L1" s="180"/>
      <c r="M1" s="181" t="s">
        <v>2</v>
      </c>
      <c r="N1" s="177"/>
      <c r="O1" s="177"/>
      <c r="P1" s="177"/>
      <c r="Q1" s="177"/>
      <c r="R1" s="178"/>
      <c r="S1" s="176" t="s">
        <v>3</v>
      </c>
      <c r="T1" s="177"/>
      <c r="U1" s="177"/>
      <c r="V1" s="177"/>
      <c r="W1" s="177"/>
      <c r="X1" s="178"/>
      <c r="Y1" s="176" t="s">
        <v>4</v>
      </c>
      <c r="Z1" s="177"/>
      <c r="AA1" s="177"/>
      <c r="AB1" s="177"/>
      <c r="AC1" s="177"/>
      <c r="AD1" s="178"/>
    </row>
    <row r="2" spans="1:30" s="41" customFormat="1" ht="51.75" thickBot="1" x14ac:dyDescent="0.3">
      <c r="A2" s="37" t="s">
        <v>25</v>
      </c>
      <c r="B2" s="38" t="s">
        <v>24</v>
      </c>
      <c r="C2" s="38" t="s">
        <v>26</v>
      </c>
      <c r="D2" s="38" t="s">
        <v>53</v>
      </c>
      <c r="E2" s="38" t="s">
        <v>52</v>
      </c>
      <c r="F2" s="39"/>
      <c r="G2" s="37" t="s">
        <v>5</v>
      </c>
      <c r="H2" s="38" t="s">
        <v>23</v>
      </c>
      <c r="I2" s="38" t="s">
        <v>26</v>
      </c>
      <c r="J2" s="38" t="s">
        <v>53</v>
      </c>
      <c r="K2" s="38" t="s">
        <v>52</v>
      </c>
      <c r="L2" s="52"/>
      <c r="M2" s="45" t="s">
        <v>5</v>
      </c>
      <c r="N2" s="38" t="s">
        <v>23</v>
      </c>
      <c r="O2" s="38" t="s">
        <v>26</v>
      </c>
      <c r="P2" s="38" t="s">
        <v>53</v>
      </c>
      <c r="Q2" s="38" t="s">
        <v>52</v>
      </c>
      <c r="R2" s="39"/>
      <c r="S2" s="37" t="s">
        <v>5</v>
      </c>
      <c r="T2" s="40" t="s">
        <v>23</v>
      </c>
      <c r="U2" s="38" t="s">
        <v>26</v>
      </c>
      <c r="V2" s="38" t="s">
        <v>53</v>
      </c>
      <c r="W2" s="38" t="s">
        <v>52</v>
      </c>
      <c r="X2" s="39"/>
      <c r="Y2" s="37" t="s">
        <v>5</v>
      </c>
      <c r="Z2" s="38" t="s">
        <v>23</v>
      </c>
      <c r="AA2" s="38" t="s">
        <v>26</v>
      </c>
      <c r="AB2" s="38" t="s">
        <v>53</v>
      </c>
      <c r="AC2" s="38" t="s">
        <v>52</v>
      </c>
      <c r="AD2" s="39"/>
    </row>
    <row r="3" spans="1:30" ht="15.75" thickTop="1" x14ac:dyDescent="0.25">
      <c r="A3" s="4">
        <v>36523</v>
      </c>
      <c r="B3" s="34">
        <v>0</v>
      </c>
      <c r="C3" s="34">
        <f>B3*B3</f>
        <v>0</v>
      </c>
      <c r="D3" s="34">
        <v>0</v>
      </c>
      <c r="E3" s="34">
        <v>0</v>
      </c>
      <c r="F3" s="30"/>
      <c r="G3" s="6">
        <v>36523</v>
      </c>
      <c r="H3" s="42">
        <v>0</v>
      </c>
      <c r="I3" s="34">
        <f>H3*H3</f>
        <v>0</v>
      </c>
      <c r="J3" s="34">
        <v>0</v>
      </c>
      <c r="K3" s="34">
        <v>0</v>
      </c>
      <c r="L3" s="30"/>
      <c r="M3" s="46">
        <v>36523</v>
      </c>
      <c r="N3" s="53">
        <v>0</v>
      </c>
      <c r="O3" s="34">
        <f>N3*N3</f>
        <v>0</v>
      </c>
      <c r="P3" s="34">
        <v>0</v>
      </c>
      <c r="Q3" s="34">
        <v>0</v>
      </c>
      <c r="R3" s="30"/>
      <c r="S3" s="8">
        <v>36514</v>
      </c>
      <c r="T3" s="55">
        <v>0</v>
      </c>
      <c r="U3" s="34">
        <f>T3*T3</f>
        <v>0</v>
      </c>
      <c r="V3" s="34">
        <v>0</v>
      </c>
      <c r="W3" s="34">
        <v>0</v>
      </c>
      <c r="X3" s="30"/>
      <c r="Y3" s="8">
        <v>36523</v>
      </c>
      <c r="Z3" s="54">
        <v>0</v>
      </c>
      <c r="AA3" s="34">
        <f>Z3*Z3</f>
        <v>0</v>
      </c>
      <c r="AB3" s="34">
        <v>0</v>
      </c>
      <c r="AC3" s="34">
        <v>0</v>
      </c>
      <c r="AD3" s="30"/>
    </row>
    <row r="4" spans="1:30" x14ac:dyDescent="0.25">
      <c r="A4" s="4">
        <v>36556</v>
      </c>
      <c r="B4" s="34">
        <v>12.391309771748649</v>
      </c>
      <c r="C4" s="34">
        <f t="shared" ref="C4:C67" si="0">B4*B4</f>
        <v>153.54455785943355</v>
      </c>
      <c r="D4" s="34">
        <v>0</v>
      </c>
      <c r="E4" s="34">
        <v>0</v>
      </c>
      <c r="F4" s="30"/>
      <c r="G4" s="6">
        <v>36556</v>
      </c>
      <c r="H4" s="42">
        <v>7.9466454814768994</v>
      </c>
      <c r="I4" s="34">
        <f t="shared" ref="I4:I67" si="1">H4*H4</f>
        <v>63.149174408277226</v>
      </c>
      <c r="J4" s="34">
        <v>0</v>
      </c>
      <c r="K4" s="34">
        <v>0</v>
      </c>
      <c r="L4" s="30"/>
      <c r="M4" s="46">
        <v>36556</v>
      </c>
      <c r="N4" s="53">
        <v>8.4231003198980581</v>
      </c>
      <c r="O4" s="34">
        <f t="shared" ref="O4:O67" si="2">N4*N4</f>
        <v>70.948618999066767</v>
      </c>
      <c r="P4" s="34">
        <v>0</v>
      </c>
      <c r="Q4" s="34">
        <v>0</v>
      </c>
      <c r="R4" s="30"/>
      <c r="S4" s="8">
        <v>36556</v>
      </c>
      <c r="T4" s="55">
        <v>-2.3101171676641385</v>
      </c>
      <c r="U4" s="34">
        <f t="shared" ref="U4:U67" si="3">T4*T4</f>
        <v>5.3366413283365812</v>
      </c>
      <c r="V4" s="34">
        <v>0</v>
      </c>
      <c r="W4" s="34">
        <v>0</v>
      </c>
      <c r="X4" s="30"/>
      <c r="Y4" s="8">
        <v>36556</v>
      </c>
      <c r="Z4" s="54">
        <v>5.1395157147499759</v>
      </c>
      <c r="AA4" s="34">
        <f t="shared" ref="AA4:AA67" si="4">Z4*Z4</f>
        <v>26.414621782161955</v>
      </c>
      <c r="AB4" s="34">
        <v>0</v>
      </c>
      <c r="AC4" s="34">
        <v>0</v>
      </c>
      <c r="AD4" s="30"/>
    </row>
    <row r="5" spans="1:30" x14ac:dyDescent="0.25">
      <c r="A5" s="4">
        <v>36585</v>
      </c>
      <c r="B5" s="34">
        <v>15.12341347666597</v>
      </c>
      <c r="C5" s="34">
        <f t="shared" si="0"/>
        <v>228.71763518620187</v>
      </c>
      <c r="D5" s="34">
        <v>0</v>
      </c>
      <c r="E5" s="34">
        <v>0</v>
      </c>
      <c r="F5" s="30"/>
      <c r="G5" s="6">
        <v>36585</v>
      </c>
      <c r="H5" s="42">
        <v>5.8547079881417829</v>
      </c>
      <c r="I5" s="34">
        <f t="shared" si="1"/>
        <v>34.277605626411201</v>
      </c>
      <c r="J5" s="34">
        <v>0</v>
      </c>
      <c r="K5" s="34">
        <v>0</v>
      </c>
      <c r="L5" s="30"/>
      <c r="M5" s="46">
        <v>36585</v>
      </c>
      <c r="N5" s="53">
        <v>20.380696900671502</v>
      </c>
      <c r="O5" s="34">
        <f t="shared" si="2"/>
        <v>415.372806157041</v>
      </c>
      <c r="P5" s="34">
        <v>0</v>
      </c>
      <c r="Q5" s="34">
        <v>0</v>
      </c>
      <c r="R5" s="30"/>
      <c r="S5" s="8">
        <v>36585</v>
      </c>
      <c r="T5" s="55">
        <v>-1.7142511658253312</v>
      </c>
      <c r="U5" s="34">
        <f t="shared" si="3"/>
        <v>2.9386570595335071</v>
      </c>
      <c r="V5" s="34">
        <v>0</v>
      </c>
      <c r="W5" s="34">
        <v>0</v>
      </c>
      <c r="X5" s="30"/>
      <c r="Y5" s="8">
        <v>36585</v>
      </c>
      <c r="Z5" s="54">
        <v>-7.0651943385215965</v>
      </c>
      <c r="AA5" s="34">
        <f t="shared" si="4"/>
        <v>49.916971041077616</v>
      </c>
      <c r="AB5" s="34">
        <v>0</v>
      </c>
      <c r="AC5" s="34">
        <v>0</v>
      </c>
      <c r="AD5" s="30"/>
    </row>
    <row r="6" spans="1:30" x14ac:dyDescent="0.25">
      <c r="A6" s="4">
        <v>36616</v>
      </c>
      <c r="B6" s="34">
        <v>-9.3095429531953044E-2</v>
      </c>
      <c r="C6" s="34">
        <f t="shared" si="0"/>
        <v>8.6667589997388352E-3</v>
      </c>
      <c r="D6" s="34">
        <v>0</v>
      </c>
      <c r="E6" s="34">
        <v>0</v>
      </c>
      <c r="F6" s="30"/>
      <c r="G6" s="6">
        <v>36616</v>
      </c>
      <c r="H6" s="42">
        <v>-1.2323953547751287</v>
      </c>
      <c r="I6" s="34">
        <f t="shared" si="1"/>
        <v>1.5187983104713154</v>
      </c>
      <c r="J6" s="34">
        <v>0</v>
      </c>
      <c r="K6" s="34">
        <v>0</v>
      </c>
      <c r="L6" s="30"/>
      <c r="M6" s="46">
        <v>36616</v>
      </c>
      <c r="N6" s="53">
        <v>-2.876275724110755</v>
      </c>
      <c r="O6" s="34">
        <f t="shared" si="2"/>
        <v>8.2729620411088476</v>
      </c>
      <c r="P6" s="34">
        <v>0</v>
      </c>
      <c r="Q6" s="34">
        <v>0</v>
      </c>
      <c r="R6" s="30"/>
      <c r="S6" s="8">
        <v>36616</v>
      </c>
      <c r="T6" s="55">
        <v>5.108389788775991</v>
      </c>
      <c r="U6" s="34">
        <f t="shared" si="3"/>
        <v>26.095646234070813</v>
      </c>
      <c r="V6" s="34">
        <v>0</v>
      </c>
      <c r="W6" s="34">
        <v>0</v>
      </c>
      <c r="X6" s="30"/>
      <c r="Y6" s="8">
        <v>36616</v>
      </c>
      <c r="Z6" s="54">
        <v>-2.4296486048155153</v>
      </c>
      <c r="AA6" s="34">
        <f t="shared" si="4"/>
        <v>5.9031923428819795</v>
      </c>
      <c r="AB6" s="34">
        <v>0</v>
      </c>
      <c r="AC6" s="34">
        <v>0</v>
      </c>
      <c r="AD6" s="30"/>
    </row>
    <row r="7" spans="1:30" x14ac:dyDescent="0.25">
      <c r="A7" s="4">
        <v>36644</v>
      </c>
      <c r="B7" s="34">
        <v>-6.4435038962283642</v>
      </c>
      <c r="C7" s="34">
        <f t="shared" si="0"/>
        <v>41.518742460710108</v>
      </c>
      <c r="D7" s="34">
        <v>0</v>
      </c>
      <c r="E7" s="34">
        <v>0</v>
      </c>
      <c r="F7" s="30"/>
      <c r="G7" s="6">
        <v>36644</v>
      </c>
      <c r="H7" s="42">
        <v>-11.969361248630328</v>
      </c>
      <c r="I7" s="34">
        <f t="shared" si="1"/>
        <v>143.26560870021336</v>
      </c>
      <c r="J7" s="34">
        <v>0</v>
      </c>
      <c r="K7" s="34">
        <v>0</v>
      </c>
      <c r="L7" s="30"/>
      <c r="M7" s="46">
        <v>36644</v>
      </c>
      <c r="N7" s="53">
        <v>-10.78783926832072</v>
      </c>
      <c r="O7" s="34">
        <f t="shared" si="2"/>
        <v>116.37747607912253</v>
      </c>
      <c r="P7" s="34">
        <v>0</v>
      </c>
      <c r="Q7" s="34">
        <v>0</v>
      </c>
      <c r="R7" s="30"/>
      <c r="S7" s="8">
        <v>36644</v>
      </c>
      <c r="T7" s="55">
        <v>0.23076933318169068</v>
      </c>
      <c r="U7" s="34">
        <f t="shared" si="3"/>
        <v>5.3254485137122165E-2</v>
      </c>
      <c r="V7" s="34">
        <v>0</v>
      </c>
      <c r="W7" s="34">
        <v>0</v>
      </c>
      <c r="X7" s="30"/>
      <c r="Y7" s="8">
        <v>36644</v>
      </c>
      <c r="Z7" s="54">
        <v>-0.75401524533171838</v>
      </c>
      <c r="AA7" s="34">
        <f t="shared" si="4"/>
        <v>0.56853899019265142</v>
      </c>
      <c r="AB7" s="34">
        <v>0</v>
      </c>
      <c r="AC7" s="34">
        <v>0</v>
      </c>
      <c r="AD7" s="30"/>
    </row>
    <row r="8" spans="1:30" x14ac:dyDescent="0.25">
      <c r="A8" s="4">
        <v>36677</v>
      </c>
      <c r="B8" s="34">
        <v>-4.1581112599565095</v>
      </c>
      <c r="C8" s="34">
        <f t="shared" si="0"/>
        <v>17.289889250177112</v>
      </c>
      <c r="D8" s="34">
        <v>0</v>
      </c>
      <c r="E8" s="34">
        <v>0</v>
      </c>
      <c r="F8" s="30"/>
      <c r="G8" s="6">
        <v>36677</v>
      </c>
      <c r="H8" s="42">
        <v>1.6030879362691763</v>
      </c>
      <c r="I8" s="34">
        <f t="shared" si="1"/>
        <v>2.5698909314117668</v>
      </c>
      <c r="J8" s="34">
        <v>0</v>
      </c>
      <c r="K8" s="34">
        <v>0</v>
      </c>
      <c r="L8" s="30"/>
      <c r="M8" s="46">
        <v>36677</v>
      </c>
      <c r="N8" s="53">
        <v>-1.3851114851625823</v>
      </c>
      <c r="O8" s="34">
        <f t="shared" si="2"/>
        <v>1.9185338263292946</v>
      </c>
      <c r="P8" s="34">
        <v>0</v>
      </c>
      <c r="Q8" s="34">
        <v>0</v>
      </c>
      <c r="R8" s="30"/>
      <c r="S8" s="8">
        <v>36677</v>
      </c>
      <c r="T8" s="55">
        <v>-2.7391859915104178</v>
      </c>
      <c r="U8" s="34">
        <f t="shared" si="3"/>
        <v>7.5031398960869105</v>
      </c>
      <c r="V8" s="34">
        <v>0</v>
      </c>
      <c r="W8" s="34">
        <v>0</v>
      </c>
      <c r="X8" s="30"/>
      <c r="Y8" s="8">
        <v>36677</v>
      </c>
      <c r="Z8" s="54">
        <v>-4.8393747987839575</v>
      </c>
      <c r="AA8" s="34">
        <f t="shared" si="4"/>
        <v>23.419548443105271</v>
      </c>
      <c r="AB8" s="34">
        <v>0</v>
      </c>
      <c r="AC8" s="34">
        <v>0</v>
      </c>
      <c r="AD8" s="30"/>
    </row>
    <row r="9" spans="1:30" x14ac:dyDescent="0.25">
      <c r="A9" s="4">
        <v>36707</v>
      </c>
      <c r="B9" s="34">
        <v>-9.8975847705371045</v>
      </c>
      <c r="C9" s="34">
        <f t="shared" si="0"/>
        <v>97.962184289968022</v>
      </c>
      <c r="D9" s="34">
        <v>0</v>
      </c>
      <c r="E9" s="34">
        <v>0</v>
      </c>
      <c r="F9" s="30"/>
      <c r="G9" s="6">
        <v>36707</v>
      </c>
      <c r="H9" s="42">
        <v>-8.0528450790071204</v>
      </c>
      <c r="I9" s="34">
        <f t="shared" si="1"/>
        <v>64.848313866489192</v>
      </c>
      <c r="J9" s="34">
        <v>0</v>
      </c>
      <c r="K9" s="34">
        <v>0</v>
      </c>
      <c r="L9" s="30"/>
      <c r="M9" s="46">
        <v>36707</v>
      </c>
      <c r="N9" s="53">
        <v>-0.84737821371767552</v>
      </c>
      <c r="O9" s="34">
        <f t="shared" si="2"/>
        <v>0.71804983708335857</v>
      </c>
      <c r="P9" s="34">
        <v>0</v>
      </c>
      <c r="Q9" s="34">
        <v>0</v>
      </c>
      <c r="R9" s="30"/>
      <c r="S9" s="8">
        <v>36707</v>
      </c>
      <c r="T9" s="55">
        <v>-3.1010236742559982</v>
      </c>
      <c r="U9" s="34">
        <f t="shared" si="3"/>
        <v>9.6163478282961723</v>
      </c>
      <c r="V9" s="34">
        <v>0</v>
      </c>
      <c r="W9" s="34">
        <v>0</v>
      </c>
      <c r="X9" s="30"/>
      <c r="Y9" s="8">
        <v>36707</v>
      </c>
      <c r="Z9" s="54">
        <v>-0.6774320404537626</v>
      </c>
      <c r="AA9" s="34">
        <f t="shared" si="4"/>
        <v>0.45891416943334823</v>
      </c>
      <c r="AB9" s="34">
        <v>0</v>
      </c>
      <c r="AC9" s="34">
        <v>0</v>
      </c>
      <c r="AD9" s="30"/>
    </row>
    <row r="10" spans="1:30" x14ac:dyDescent="0.25">
      <c r="A10" s="4">
        <v>36738</v>
      </c>
      <c r="B10" s="34">
        <v>8.3495931672251444</v>
      </c>
      <c r="C10" s="34">
        <f t="shared" si="0"/>
        <v>69.715706058172813</v>
      </c>
      <c r="D10" s="34">
        <v>0</v>
      </c>
      <c r="E10" s="34">
        <v>0</v>
      </c>
      <c r="F10" s="30"/>
      <c r="G10" s="6">
        <v>36738</v>
      </c>
      <c r="H10" s="42">
        <v>-1.1730775970692164</v>
      </c>
      <c r="I10" s="34">
        <f t="shared" si="1"/>
        <v>1.3761110487456869</v>
      </c>
      <c r="J10" s="34">
        <v>0</v>
      </c>
      <c r="K10" s="34">
        <v>0</v>
      </c>
      <c r="L10" s="30"/>
      <c r="M10" s="46">
        <v>36738</v>
      </c>
      <c r="N10" s="53">
        <v>-2.874169610764099</v>
      </c>
      <c r="O10" s="34">
        <f t="shared" si="2"/>
        <v>8.2608509514398527</v>
      </c>
      <c r="P10" s="34">
        <v>0</v>
      </c>
      <c r="Q10" s="34">
        <v>0</v>
      </c>
      <c r="R10" s="30"/>
      <c r="S10" s="8">
        <v>36738</v>
      </c>
      <c r="T10" s="55">
        <v>8.0063593438843839</v>
      </c>
      <c r="U10" s="34">
        <f t="shared" si="3"/>
        <v>64.101789943404782</v>
      </c>
      <c r="V10" s="34">
        <v>0</v>
      </c>
      <c r="W10" s="34">
        <v>0</v>
      </c>
      <c r="X10" s="30"/>
      <c r="Y10" s="8">
        <v>36738</v>
      </c>
      <c r="Z10" s="54">
        <v>2.8862102305203585</v>
      </c>
      <c r="AA10" s="34">
        <f t="shared" si="4"/>
        <v>8.3302094947603802</v>
      </c>
      <c r="AB10" s="34">
        <v>0</v>
      </c>
      <c r="AC10" s="34">
        <v>0</v>
      </c>
      <c r="AD10" s="30"/>
    </row>
    <row r="11" spans="1:30" x14ac:dyDescent="0.25">
      <c r="A11" s="4">
        <v>36769</v>
      </c>
      <c r="B11" s="34">
        <v>-5.7539988924632191</v>
      </c>
      <c r="C11" s="34">
        <f t="shared" si="0"/>
        <v>33.108503254467955</v>
      </c>
      <c r="D11" s="34">
        <v>0</v>
      </c>
      <c r="E11" s="34">
        <v>0</v>
      </c>
      <c r="F11" s="30"/>
      <c r="G11" s="6">
        <v>36769</v>
      </c>
      <c r="H11" s="42">
        <v>2.5447979811742627</v>
      </c>
      <c r="I11" s="34">
        <f t="shared" si="1"/>
        <v>6.4759967649886034</v>
      </c>
      <c r="J11" s="34">
        <v>0</v>
      </c>
      <c r="K11" s="34">
        <v>0</v>
      </c>
      <c r="L11" s="30"/>
      <c r="M11" s="46">
        <v>36769</v>
      </c>
      <c r="N11" s="53">
        <v>-1.5261924142072836</v>
      </c>
      <c r="O11" s="34">
        <f t="shared" si="2"/>
        <v>2.3292632851838566</v>
      </c>
      <c r="P11" s="34">
        <v>0</v>
      </c>
      <c r="Q11" s="34">
        <v>0</v>
      </c>
      <c r="R11" s="30"/>
      <c r="S11" s="8">
        <v>36769</v>
      </c>
      <c r="T11" s="55">
        <v>10.855090965608127</v>
      </c>
      <c r="U11" s="34">
        <f t="shared" si="3"/>
        <v>117.83299987162718</v>
      </c>
      <c r="V11" s="34">
        <v>0</v>
      </c>
      <c r="W11" s="34">
        <v>0</v>
      </c>
      <c r="X11" s="30"/>
      <c r="Y11" s="8">
        <v>36769</v>
      </c>
      <c r="Z11" s="54">
        <v>1.8591101493555584</v>
      </c>
      <c r="AA11" s="34">
        <f t="shared" si="4"/>
        <v>3.4562905474368466</v>
      </c>
      <c r="AB11" s="34">
        <v>0</v>
      </c>
      <c r="AC11" s="34">
        <v>0</v>
      </c>
      <c r="AD11" s="30"/>
    </row>
    <row r="12" spans="1:30" x14ac:dyDescent="0.25">
      <c r="A12" s="4">
        <v>36798</v>
      </c>
      <c r="B12" s="34">
        <v>-7.1170191058786969</v>
      </c>
      <c r="C12" s="34">
        <f t="shared" si="0"/>
        <v>50.651960953442405</v>
      </c>
      <c r="D12" s="34">
        <v>0</v>
      </c>
      <c r="E12" s="34">
        <v>0</v>
      </c>
      <c r="F12" s="30"/>
      <c r="G12" s="6">
        <v>36798</v>
      </c>
      <c r="H12" s="42">
        <v>-1.9491026283233737</v>
      </c>
      <c r="I12" s="34">
        <f t="shared" si="1"/>
        <v>3.7990010557370835</v>
      </c>
      <c r="J12" s="34">
        <v>0</v>
      </c>
      <c r="K12" s="34">
        <v>0</v>
      </c>
      <c r="L12" s="30"/>
      <c r="M12" s="46">
        <v>36798</v>
      </c>
      <c r="N12" s="53">
        <v>-12.421156362662877</v>
      </c>
      <c r="O12" s="34">
        <f t="shared" si="2"/>
        <v>154.28512538572048</v>
      </c>
      <c r="P12" s="34">
        <v>0</v>
      </c>
      <c r="Q12" s="34">
        <v>0</v>
      </c>
      <c r="R12" s="30"/>
      <c r="S12" s="8">
        <v>36798</v>
      </c>
      <c r="T12" s="55">
        <v>0.5940722510084484</v>
      </c>
      <c r="U12" s="34">
        <f t="shared" si="3"/>
        <v>0.35292183941824495</v>
      </c>
      <c r="V12" s="34">
        <v>0</v>
      </c>
      <c r="W12" s="34">
        <v>0</v>
      </c>
      <c r="X12" s="30"/>
      <c r="Y12" s="8">
        <v>36798</v>
      </c>
      <c r="Z12" s="54">
        <v>-4.2466183028384563</v>
      </c>
      <c r="AA12" s="34">
        <f t="shared" si="4"/>
        <v>18.03376701000257</v>
      </c>
      <c r="AB12" s="34">
        <v>0</v>
      </c>
      <c r="AC12" s="34">
        <v>0</v>
      </c>
      <c r="AD12" s="30"/>
    </row>
    <row r="13" spans="1:30" x14ac:dyDescent="0.25">
      <c r="A13" s="4">
        <v>36830</v>
      </c>
      <c r="B13" s="34">
        <v>1.2875289280975366</v>
      </c>
      <c r="C13" s="34">
        <f t="shared" si="0"/>
        <v>1.6577307406879915</v>
      </c>
      <c r="D13" s="34">
        <v>0</v>
      </c>
      <c r="E13" s="34">
        <v>0</v>
      </c>
      <c r="F13" s="30"/>
      <c r="G13" s="6">
        <v>36830</v>
      </c>
      <c r="H13" s="42">
        <v>-1.3252433190178436</v>
      </c>
      <c r="I13" s="34">
        <f t="shared" si="1"/>
        <v>1.7562698546014301</v>
      </c>
      <c r="J13" s="34">
        <v>0</v>
      </c>
      <c r="K13" s="34">
        <v>0</v>
      </c>
      <c r="L13" s="30"/>
      <c r="M13" s="46">
        <v>36830</v>
      </c>
      <c r="N13" s="53">
        <v>-7.3470339026207476</v>
      </c>
      <c r="O13" s="34">
        <f t="shared" si="2"/>
        <v>53.978907166258651</v>
      </c>
      <c r="P13" s="34">
        <v>0</v>
      </c>
      <c r="Q13" s="34">
        <v>0</v>
      </c>
      <c r="R13" s="30"/>
      <c r="S13" s="8">
        <v>36830</v>
      </c>
      <c r="T13" s="55">
        <v>5.7437766860174655</v>
      </c>
      <c r="U13" s="34">
        <f t="shared" si="3"/>
        <v>32.990970618837778</v>
      </c>
      <c r="V13" s="34">
        <v>0</v>
      </c>
      <c r="W13" s="34">
        <v>0</v>
      </c>
      <c r="X13" s="30"/>
      <c r="Y13" s="8">
        <v>36830</v>
      </c>
      <c r="Z13" s="54">
        <v>2.6676630490236164</v>
      </c>
      <c r="AA13" s="34">
        <f t="shared" si="4"/>
        <v>7.1164261431259774</v>
      </c>
      <c r="AB13" s="34">
        <v>0</v>
      </c>
      <c r="AC13" s="34">
        <v>0</v>
      </c>
      <c r="AD13" s="30"/>
    </row>
    <row r="14" spans="1:30" x14ac:dyDescent="0.25">
      <c r="A14" s="4">
        <v>36860</v>
      </c>
      <c r="B14" s="34">
        <v>-21.476505108939481</v>
      </c>
      <c r="C14" s="34">
        <f t="shared" si="0"/>
        <v>461.2402716943036</v>
      </c>
      <c r="D14" s="34">
        <v>0</v>
      </c>
      <c r="E14" s="34">
        <v>0</v>
      </c>
      <c r="F14" s="30"/>
      <c r="G14" s="6">
        <v>36860</v>
      </c>
      <c r="H14" s="42">
        <v>-16.917335603299755</v>
      </c>
      <c r="I14" s="34">
        <f t="shared" si="1"/>
        <v>286.19624391467346</v>
      </c>
      <c r="J14" s="34">
        <v>0</v>
      </c>
      <c r="K14" s="34">
        <v>0</v>
      </c>
      <c r="L14" s="30"/>
      <c r="M14" s="46">
        <v>36860</v>
      </c>
      <c r="N14" s="53">
        <v>3.4088513629468409</v>
      </c>
      <c r="O14" s="34">
        <f t="shared" si="2"/>
        <v>11.620267614664535</v>
      </c>
      <c r="P14" s="34">
        <v>0</v>
      </c>
      <c r="Q14" s="34">
        <v>0</v>
      </c>
      <c r="R14" s="30"/>
      <c r="S14" s="8">
        <v>36860</v>
      </c>
      <c r="T14" s="55">
        <v>-1.8638379686152895</v>
      </c>
      <c r="U14" s="34">
        <f t="shared" si="3"/>
        <v>3.4738919732519689</v>
      </c>
      <c r="V14" s="34">
        <v>0</v>
      </c>
      <c r="W14" s="34">
        <v>0</v>
      </c>
      <c r="X14" s="30"/>
      <c r="Y14" s="8">
        <v>36860</v>
      </c>
      <c r="Z14" s="54">
        <v>3.5625567066938757</v>
      </c>
      <c r="AA14" s="34">
        <f t="shared" si="4"/>
        <v>12.691810288409513</v>
      </c>
      <c r="AB14" s="34">
        <v>0</v>
      </c>
      <c r="AC14" s="34">
        <v>0</v>
      </c>
      <c r="AD14" s="30"/>
    </row>
    <row r="15" spans="1:30" s="110" customFormat="1" x14ac:dyDescent="0.25">
      <c r="A15" s="103">
        <v>36889</v>
      </c>
      <c r="B15" s="104">
        <v>15.474298338271719</v>
      </c>
      <c r="C15" s="104">
        <f t="shared" si="0"/>
        <v>239.45390906183889</v>
      </c>
      <c r="D15" s="104">
        <f>SUM(B4:B15)/12</f>
        <v>-0.19280623179385911</v>
      </c>
      <c r="E15" s="104">
        <f>STDEVP(B4:B15)</f>
        <v>10.779701861415978</v>
      </c>
      <c r="F15" s="105"/>
      <c r="G15" s="103">
        <v>36889</v>
      </c>
      <c r="H15" s="104">
        <v>13.022338878633732</v>
      </c>
      <c r="I15" s="104">
        <f t="shared" si="1"/>
        <v>169.58130986997566</v>
      </c>
      <c r="J15" s="104">
        <f>SUM(H4:H15)/12</f>
        <v>-0.97064854703557601</v>
      </c>
      <c r="K15" s="104">
        <f>STDEVP(H4:H15)</f>
        <v>7.997439283554292</v>
      </c>
      <c r="L15" s="105"/>
      <c r="M15" s="106">
        <v>36889</v>
      </c>
      <c r="N15" s="107">
        <v>11.234689674412301</v>
      </c>
      <c r="O15" s="104">
        <f t="shared" si="2"/>
        <v>126.21825208034639</v>
      </c>
      <c r="P15" s="104">
        <f>SUM(N4:N15)/12</f>
        <v>0.28184843969683016</v>
      </c>
      <c r="Q15" s="104">
        <f>STDEVP(N4:N15)</f>
        <v>8.9877131449359382</v>
      </c>
      <c r="R15" s="105"/>
      <c r="S15" s="108">
        <v>36882</v>
      </c>
      <c r="T15" s="109">
        <v>-1.2113494434308869</v>
      </c>
      <c r="U15" s="104">
        <f t="shared" si="3"/>
        <v>1.4673674741003195</v>
      </c>
      <c r="V15" s="104">
        <f>SUM(T4:T15)/12</f>
        <v>1.4665577464311703</v>
      </c>
      <c r="W15" s="104">
        <f>STDEVP(T4:T15)</f>
        <v>4.5272704163094986</v>
      </c>
      <c r="X15" s="105"/>
      <c r="Y15" s="108">
        <v>36889</v>
      </c>
      <c r="Z15" s="107">
        <v>3.9901941187171275</v>
      </c>
      <c r="AA15" s="104">
        <f t="shared" si="4"/>
        <v>15.921649105044754</v>
      </c>
      <c r="AB15" s="104">
        <f>SUM(Z4:Z15)/12</f>
        <v>7.7472198596254911E-3</v>
      </c>
      <c r="AC15" s="104">
        <f>STDEVP(Z4:Z15)</f>
        <v>3.7884827561598486</v>
      </c>
      <c r="AD15" s="105"/>
    </row>
    <row r="16" spans="1:30" x14ac:dyDescent="0.25">
      <c r="A16" s="4">
        <v>36922</v>
      </c>
      <c r="B16" s="34">
        <v>4.7545423039313306</v>
      </c>
      <c r="C16" s="34">
        <f t="shared" si="0"/>
        <v>22.605672519872645</v>
      </c>
      <c r="D16" s="34">
        <f t="shared" ref="D16:D79" si="5">SUM(B5:B16)/12</f>
        <v>-0.82920352077863557</v>
      </c>
      <c r="E16" s="34">
        <f t="shared" ref="E16:E79" si="6">STDEVP(B4:B16)</f>
        <v>10.440369633690219</v>
      </c>
      <c r="F16" s="30"/>
      <c r="G16" s="6">
        <v>36922</v>
      </c>
      <c r="H16" s="42">
        <v>3.7022000469816518</v>
      </c>
      <c r="I16" s="34">
        <f t="shared" si="1"/>
        <v>13.706285187870945</v>
      </c>
      <c r="J16" s="34">
        <f t="shared" ref="J16:J79" si="7">SUM(H5:H16)/12</f>
        <v>-1.3243523332435132</v>
      </c>
      <c r="K16" s="34">
        <f t="shared" ref="K16:K79" si="8">STDEVP(H4:H16)</f>
        <v>7.783929599800814</v>
      </c>
      <c r="L16" s="30"/>
      <c r="M16" s="46">
        <v>36922</v>
      </c>
      <c r="N16" s="53">
        <v>-2.4581122274429212</v>
      </c>
      <c r="O16" s="34">
        <f t="shared" si="2"/>
        <v>6.0423157227043998</v>
      </c>
      <c r="P16" s="34">
        <f t="shared" ref="P16:P79" si="9">SUM(N5:N16)/12</f>
        <v>-0.62491927258158475</v>
      </c>
      <c r="Q16" s="34">
        <f t="shared" ref="Q16:Q79" si="10">STDEVP(N4:N16)</f>
        <v>8.665926841341193</v>
      </c>
      <c r="R16" s="30"/>
      <c r="S16" s="8">
        <v>36922</v>
      </c>
      <c r="T16" s="55">
        <v>-2.2782034120526262</v>
      </c>
      <c r="U16" s="34">
        <f t="shared" si="3"/>
        <v>5.1902107866882279</v>
      </c>
      <c r="V16" s="34">
        <f t="shared" ref="V16:V79" si="11">SUM(T5:T16)/12</f>
        <v>1.469217226065463</v>
      </c>
      <c r="W16" s="34">
        <f t="shared" ref="W16:W79" si="12">STDEVP(T4:T16)</f>
        <v>4.4626540458732027</v>
      </c>
      <c r="X16" s="30"/>
      <c r="Y16" s="8">
        <v>36922</v>
      </c>
      <c r="Z16" s="54">
        <v>3.6607233090371949</v>
      </c>
      <c r="AA16" s="34">
        <f t="shared" si="4"/>
        <v>13.40089514532823</v>
      </c>
      <c r="AB16" s="34">
        <f t="shared" ref="AB16:AB79" si="13">SUM(Z5:Z16)/12</f>
        <v>-0.1154854806164396</v>
      </c>
      <c r="AC16" s="34">
        <f t="shared" ref="AC16:AC79" si="14">STDEVP(Z4:Z16)</f>
        <v>3.7677678953356608</v>
      </c>
      <c r="AD16" s="30"/>
    </row>
    <row r="17" spans="1:30" x14ac:dyDescent="0.25">
      <c r="A17" s="4">
        <v>36950</v>
      </c>
      <c r="B17" s="34">
        <v>-9.9664004260864303</v>
      </c>
      <c r="C17" s="34">
        <f t="shared" si="0"/>
        <v>99.329137453095782</v>
      </c>
      <c r="D17" s="34">
        <f t="shared" si="5"/>
        <v>-2.9200213460080029</v>
      </c>
      <c r="E17" s="34">
        <f t="shared" si="6"/>
        <v>10.125163306070665</v>
      </c>
      <c r="F17" s="30"/>
      <c r="G17" s="6">
        <v>36950</v>
      </c>
      <c r="H17" s="42">
        <v>-13.50412830604153</v>
      </c>
      <c r="I17" s="34">
        <f t="shared" si="1"/>
        <v>182.36148130603206</v>
      </c>
      <c r="J17" s="34">
        <f t="shared" si="7"/>
        <v>-2.9375886910921225</v>
      </c>
      <c r="K17" s="34">
        <f t="shared" si="8"/>
        <v>8.0634987889875802</v>
      </c>
      <c r="L17" s="30"/>
      <c r="M17" s="46">
        <v>36950</v>
      </c>
      <c r="N17" s="53">
        <v>-17.318784202655202</v>
      </c>
      <c r="O17" s="34">
        <f t="shared" si="2"/>
        <v>299.94028625813939</v>
      </c>
      <c r="P17" s="34">
        <f t="shared" si="9"/>
        <v>-3.7665426978588101</v>
      </c>
      <c r="Q17" s="34">
        <f t="shared" si="10"/>
        <v>9.4378792022672506</v>
      </c>
      <c r="R17" s="30"/>
      <c r="S17" s="8">
        <v>36950</v>
      </c>
      <c r="T17" s="55">
        <v>-0.53577536356783639</v>
      </c>
      <c r="U17" s="34">
        <f t="shared" si="3"/>
        <v>0.28705524020624729</v>
      </c>
      <c r="V17" s="34">
        <f t="shared" si="11"/>
        <v>1.5674235429202543</v>
      </c>
      <c r="W17" s="34">
        <f t="shared" si="12"/>
        <v>4.3802421060592671</v>
      </c>
      <c r="X17" s="30"/>
      <c r="Y17" s="8">
        <v>36950</v>
      </c>
      <c r="Z17" s="54">
        <v>-3.6303065718549021</v>
      </c>
      <c r="AA17" s="34">
        <f t="shared" si="4"/>
        <v>13.179125805652891</v>
      </c>
      <c r="AB17" s="34">
        <f t="shared" si="13"/>
        <v>0.17075516660578494</v>
      </c>
      <c r="AC17" s="34">
        <f t="shared" si="14"/>
        <v>3.621111517542535</v>
      </c>
      <c r="AD17" s="30"/>
    </row>
    <row r="18" spans="1:30" x14ac:dyDescent="0.25">
      <c r="A18" s="4">
        <v>36980</v>
      </c>
      <c r="B18" s="34">
        <v>-6.5272681658028908</v>
      </c>
      <c r="C18" s="34">
        <f t="shared" si="0"/>
        <v>42.605229708303831</v>
      </c>
      <c r="D18" s="34">
        <f t="shared" si="5"/>
        <v>-3.4562024073639144</v>
      </c>
      <c r="E18" s="34">
        <f t="shared" si="6"/>
        <v>8.9624660387342043</v>
      </c>
      <c r="F18" s="30"/>
      <c r="G18" s="6">
        <v>36980</v>
      </c>
      <c r="H18" s="42">
        <v>-6.7469677693122065</v>
      </c>
      <c r="I18" s="34">
        <f t="shared" si="1"/>
        <v>45.521574080137732</v>
      </c>
      <c r="J18" s="34">
        <f t="shared" si="7"/>
        <v>-3.3971363923035458</v>
      </c>
      <c r="K18" s="34">
        <f t="shared" si="8"/>
        <v>7.7821160500090638</v>
      </c>
      <c r="L18" s="30"/>
      <c r="M18" s="46">
        <v>36980</v>
      </c>
      <c r="N18" s="53">
        <v>-7.9869379520975947</v>
      </c>
      <c r="O18" s="34">
        <f t="shared" si="2"/>
        <v>63.791177850656922</v>
      </c>
      <c r="P18" s="34">
        <f t="shared" si="9"/>
        <v>-4.1924312168577131</v>
      </c>
      <c r="Q18" s="34">
        <f t="shared" si="10"/>
        <v>6.9953928028836492</v>
      </c>
      <c r="R18" s="30"/>
      <c r="S18" s="8">
        <v>36980</v>
      </c>
      <c r="T18" s="55">
        <v>-8.7184358323340483</v>
      </c>
      <c r="U18" s="34">
        <f t="shared" si="3"/>
        <v>76.011123362526291</v>
      </c>
      <c r="V18" s="34">
        <f t="shared" si="11"/>
        <v>0.41518807449441769</v>
      </c>
      <c r="W18" s="34">
        <f t="shared" si="12"/>
        <v>5.0925611160053617</v>
      </c>
      <c r="X18" s="30"/>
      <c r="Y18" s="8">
        <v>36980</v>
      </c>
      <c r="Z18" s="54">
        <v>-4.5134131458159921</v>
      </c>
      <c r="AA18" s="34">
        <f t="shared" si="4"/>
        <v>20.370898224824611</v>
      </c>
      <c r="AB18" s="34">
        <f t="shared" si="13"/>
        <v>-2.8918784775881314E-3</v>
      </c>
      <c r="AC18" s="34">
        <f t="shared" si="14"/>
        <v>3.3094748574815274</v>
      </c>
      <c r="AD18" s="30"/>
    </row>
    <row r="19" spans="1:30" x14ac:dyDescent="0.25">
      <c r="A19" s="4">
        <v>37011</v>
      </c>
      <c r="B19" s="34">
        <v>-2.450461616175037</v>
      </c>
      <c r="C19" s="34">
        <f t="shared" si="0"/>
        <v>6.0047621323471745</v>
      </c>
      <c r="D19" s="34">
        <f t="shared" si="5"/>
        <v>-3.123448884026137</v>
      </c>
      <c r="E19" s="34">
        <f t="shared" si="6"/>
        <v>8.9215754998999177</v>
      </c>
      <c r="F19" s="30"/>
      <c r="G19" s="6">
        <v>37011</v>
      </c>
      <c r="H19" s="42">
        <v>3.1548189675923766</v>
      </c>
      <c r="I19" s="34">
        <f t="shared" si="1"/>
        <v>9.9528827182806285</v>
      </c>
      <c r="J19" s="34">
        <f t="shared" si="7"/>
        <v>-2.1367880409516538</v>
      </c>
      <c r="K19" s="34">
        <f t="shared" si="8"/>
        <v>7.9546677859415915</v>
      </c>
      <c r="L19" s="30"/>
      <c r="M19" s="46">
        <v>37011</v>
      </c>
      <c r="N19" s="53">
        <v>4.6229254565750999</v>
      </c>
      <c r="O19" s="34">
        <f t="shared" si="2"/>
        <v>21.371439777050096</v>
      </c>
      <c r="P19" s="34">
        <f t="shared" si="9"/>
        <v>-2.9082008231163954</v>
      </c>
      <c r="Q19" s="34">
        <f t="shared" si="10"/>
        <v>7.370917558213459</v>
      </c>
      <c r="R19" s="30"/>
      <c r="S19" s="8">
        <v>37011</v>
      </c>
      <c r="T19" s="55">
        <v>10.680043585683041</v>
      </c>
      <c r="U19" s="34">
        <f t="shared" si="3"/>
        <v>114.06333099208948</v>
      </c>
      <c r="V19" s="34">
        <f t="shared" si="11"/>
        <v>1.2859609288695302</v>
      </c>
      <c r="W19" s="34">
        <f t="shared" si="12"/>
        <v>5.6437479676815565</v>
      </c>
      <c r="X19" s="30"/>
      <c r="Y19" s="8">
        <v>37011</v>
      </c>
      <c r="Z19" s="54">
        <v>-1.5559956799013897</v>
      </c>
      <c r="AA19" s="34">
        <f t="shared" si="4"/>
        <v>2.4211225558717877</v>
      </c>
      <c r="AB19" s="34">
        <f t="shared" si="13"/>
        <v>-6.9723581358394071E-2</v>
      </c>
      <c r="AC19" s="34">
        <f t="shared" si="14"/>
        <v>3.2719619597558967</v>
      </c>
      <c r="AD19" s="30"/>
    </row>
    <row r="20" spans="1:30" x14ac:dyDescent="0.25">
      <c r="A20" s="4">
        <v>37042</v>
      </c>
      <c r="B20" s="34">
        <v>5.2773412345170634</v>
      </c>
      <c r="C20" s="34">
        <f t="shared" si="0"/>
        <v>27.850330505534082</v>
      </c>
      <c r="D20" s="34">
        <f t="shared" si="5"/>
        <v>-2.3371611761533386</v>
      </c>
      <c r="E20" s="34">
        <f t="shared" si="6"/>
        <v>9.1554873126910827</v>
      </c>
      <c r="F20" s="30"/>
      <c r="G20" s="6">
        <v>37042</v>
      </c>
      <c r="H20" s="42">
        <v>3.4183249865677112</v>
      </c>
      <c r="I20" s="34">
        <f t="shared" si="1"/>
        <v>11.684945713793143</v>
      </c>
      <c r="J20" s="34">
        <f t="shared" si="7"/>
        <v>-1.9855182867601091</v>
      </c>
      <c r="K20" s="34">
        <f t="shared" si="8"/>
        <v>7.6552671306312536</v>
      </c>
      <c r="L20" s="30"/>
      <c r="M20" s="46">
        <v>37042</v>
      </c>
      <c r="N20" s="53">
        <v>1.8495490963665873</v>
      </c>
      <c r="O20" s="34">
        <f t="shared" si="2"/>
        <v>3.4208318598704595</v>
      </c>
      <c r="P20" s="34">
        <f t="shared" si="9"/>
        <v>-2.6386457746556311</v>
      </c>
      <c r="Q20" s="34">
        <f t="shared" si="10"/>
        <v>7.1783747077066167</v>
      </c>
      <c r="R20" s="30"/>
      <c r="S20" s="8">
        <v>37042</v>
      </c>
      <c r="T20" s="55">
        <v>7.3911979036372699</v>
      </c>
      <c r="U20" s="34">
        <f t="shared" si="3"/>
        <v>54.629806450731976</v>
      </c>
      <c r="V20" s="34">
        <f t="shared" si="11"/>
        <v>2.1301595867985044</v>
      </c>
      <c r="W20" s="34">
        <f t="shared" si="12"/>
        <v>5.8668134301619155</v>
      </c>
      <c r="X20" s="30"/>
      <c r="Y20" s="8">
        <v>37042</v>
      </c>
      <c r="Z20" s="54">
        <v>3.8503195867836126</v>
      </c>
      <c r="AA20" s="34">
        <f t="shared" si="4"/>
        <v>14.824960920369529</v>
      </c>
      <c r="AB20" s="34">
        <f t="shared" si="13"/>
        <v>0.65441761743890348</v>
      </c>
      <c r="AC20" s="34">
        <f t="shared" si="14"/>
        <v>3.4298127560064509</v>
      </c>
      <c r="AD20" s="30"/>
    </row>
    <row r="21" spans="1:30" x14ac:dyDescent="0.25">
      <c r="A21" s="4">
        <v>37071</v>
      </c>
      <c r="B21" s="34">
        <v>-4.6770272693719583</v>
      </c>
      <c r="C21" s="34">
        <f t="shared" si="0"/>
        <v>21.874584078448915</v>
      </c>
      <c r="D21" s="34">
        <f t="shared" si="5"/>
        <v>-1.9021147177229099</v>
      </c>
      <c r="E21" s="34">
        <f t="shared" si="6"/>
        <v>9.163856055812504</v>
      </c>
      <c r="F21" s="30"/>
      <c r="G21" s="6">
        <v>37071</v>
      </c>
      <c r="H21" s="42">
        <v>-5.4453672397288599</v>
      </c>
      <c r="I21" s="34">
        <f t="shared" si="1"/>
        <v>29.652024375512305</v>
      </c>
      <c r="J21" s="34">
        <f t="shared" si="7"/>
        <v>-1.7682284668202541</v>
      </c>
      <c r="K21" s="34">
        <f t="shared" si="8"/>
        <v>7.6510570604430876</v>
      </c>
      <c r="L21" s="30"/>
      <c r="M21" s="46">
        <v>37071</v>
      </c>
      <c r="N21" s="53">
        <v>-14.387147174068105</v>
      </c>
      <c r="O21" s="34">
        <f t="shared" si="2"/>
        <v>206.99000380829585</v>
      </c>
      <c r="P21" s="34">
        <f t="shared" si="9"/>
        <v>-3.7669598546848335</v>
      </c>
      <c r="Q21" s="34">
        <f t="shared" si="10"/>
        <v>7.8242087393507616</v>
      </c>
      <c r="R21" s="30"/>
      <c r="S21" s="8">
        <v>37071</v>
      </c>
      <c r="T21" s="55">
        <v>2.2873686051487319</v>
      </c>
      <c r="U21" s="34">
        <f t="shared" si="3"/>
        <v>5.2320551358200555</v>
      </c>
      <c r="V21" s="34">
        <f t="shared" si="11"/>
        <v>2.5791922767488984</v>
      </c>
      <c r="W21" s="34">
        <f t="shared" si="12"/>
        <v>5.7216839341161263</v>
      </c>
      <c r="X21" s="30"/>
      <c r="Y21" s="8">
        <v>37071</v>
      </c>
      <c r="Z21" s="54">
        <v>2.442782590759407</v>
      </c>
      <c r="AA21" s="34">
        <f t="shared" si="4"/>
        <v>5.9671867857172405</v>
      </c>
      <c r="AB21" s="34">
        <f t="shared" si="13"/>
        <v>0.91443550337333424</v>
      </c>
      <c r="AC21" s="34">
        <f t="shared" si="14"/>
        <v>3.138092886018903</v>
      </c>
      <c r="AD21" s="30"/>
    </row>
    <row r="22" spans="1:30" x14ac:dyDescent="0.25">
      <c r="A22" s="4">
        <v>37103</v>
      </c>
      <c r="B22" s="34">
        <v>-8.8557830800762183</v>
      </c>
      <c r="C22" s="34">
        <f t="shared" si="0"/>
        <v>78.424893961364234</v>
      </c>
      <c r="D22" s="34">
        <f t="shared" si="5"/>
        <v>-3.3358960716646902</v>
      </c>
      <c r="E22" s="34">
        <f t="shared" si="6"/>
        <v>9.1033185697788657</v>
      </c>
      <c r="F22" s="30"/>
      <c r="G22" s="6">
        <v>37103</v>
      </c>
      <c r="H22" s="42">
        <v>-2.0290829741920646</v>
      </c>
      <c r="I22" s="34">
        <f t="shared" si="1"/>
        <v>4.1171777161561147</v>
      </c>
      <c r="J22" s="34">
        <f t="shared" si="7"/>
        <v>-1.8395622482471581</v>
      </c>
      <c r="K22" s="34">
        <f t="shared" si="8"/>
        <v>7.4658574333552714</v>
      </c>
      <c r="L22" s="30"/>
      <c r="M22" s="46">
        <v>37103</v>
      </c>
      <c r="N22" s="53">
        <v>-7.997059993142841</v>
      </c>
      <c r="O22" s="34">
        <f t="shared" si="2"/>
        <v>63.952968533925777</v>
      </c>
      <c r="P22" s="34">
        <f t="shared" si="9"/>
        <v>-4.1938673865497291</v>
      </c>
      <c r="Q22" s="34">
        <f t="shared" si="10"/>
        <v>7.8666100033826103</v>
      </c>
      <c r="R22" s="30"/>
      <c r="S22" s="8">
        <v>37103</v>
      </c>
      <c r="T22" s="55">
        <v>3.7349145092479219</v>
      </c>
      <c r="U22" s="34">
        <f t="shared" si="3"/>
        <v>13.949586391390646</v>
      </c>
      <c r="V22" s="34">
        <f t="shared" si="11"/>
        <v>2.2232385405291932</v>
      </c>
      <c r="W22" s="34">
        <f t="shared" si="12"/>
        <v>5.5264377055910829</v>
      </c>
      <c r="X22" s="30"/>
      <c r="Y22" s="8">
        <v>37103</v>
      </c>
      <c r="Z22" s="54">
        <v>4.7382571191412204</v>
      </c>
      <c r="AA22" s="34">
        <f t="shared" si="4"/>
        <v>22.451080527092458</v>
      </c>
      <c r="AB22" s="34">
        <f t="shared" si="13"/>
        <v>1.0687727440917394</v>
      </c>
      <c r="AC22" s="34">
        <f t="shared" si="14"/>
        <v>3.2719895962369656</v>
      </c>
      <c r="AD22" s="30"/>
    </row>
    <row r="23" spans="1:30" x14ac:dyDescent="0.25">
      <c r="A23" s="4">
        <v>37134</v>
      </c>
      <c r="B23" s="34">
        <v>-4.8777085520979924</v>
      </c>
      <c r="C23" s="34">
        <f t="shared" si="0"/>
        <v>23.792040719209893</v>
      </c>
      <c r="D23" s="34">
        <f t="shared" si="5"/>
        <v>-3.2628718766342542</v>
      </c>
      <c r="E23" s="34">
        <f t="shared" si="6"/>
        <v>8.5640702047601263</v>
      </c>
      <c r="F23" s="30"/>
      <c r="G23" s="6">
        <v>37134</v>
      </c>
      <c r="H23" s="42">
        <v>-3.5924554717547963</v>
      </c>
      <c r="I23" s="34">
        <f t="shared" si="1"/>
        <v>12.905736316540976</v>
      </c>
      <c r="J23" s="34">
        <f t="shared" si="7"/>
        <v>-2.3510000359912464</v>
      </c>
      <c r="K23" s="34">
        <f t="shared" si="8"/>
        <v>7.4783461742085402</v>
      </c>
      <c r="L23" s="30"/>
      <c r="M23" s="46">
        <v>37134</v>
      </c>
      <c r="N23" s="53">
        <v>-3.0015659887196122</v>
      </c>
      <c r="O23" s="34">
        <f t="shared" si="2"/>
        <v>9.0093983846383434</v>
      </c>
      <c r="P23" s="34">
        <f t="shared" si="9"/>
        <v>-4.3168151844257556</v>
      </c>
      <c r="Q23" s="34">
        <f t="shared" si="10"/>
        <v>7.8651655837868981</v>
      </c>
      <c r="R23" s="30"/>
      <c r="S23" s="8">
        <v>37134</v>
      </c>
      <c r="T23" s="55">
        <v>7.057830627923245</v>
      </c>
      <c r="U23" s="34">
        <f t="shared" si="3"/>
        <v>49.812973172451429</v>
      </c>
      <c r="V23" s="34">
        <f t="shared" si="11"/>
        <v>1.906800179055453</v>
      </c>
      <c r="W23" s="34">
        <f t="shared" si="12"/>
        <v>5.4613550081497433</v>
      </c>
      <c r="X23" s="30"/>
      <c r="Y23" s="8">
        <v>37134</v>
      </c>
      <c r="Z23" s="54">
        <v>3.8755340258024518</v>
      </c>
      <c r="AA23" s="34">
        <f t="shared" si="4"/>
        <v>15.01976398515256</v>
      </c>
      <c r="AB23" s="34">
        <f t="shared" si="13"/>
        <v>1.2368080671289805</v>
      </c>
      <c r="AC23" s="34">
        <f t="shared" si="14"/>
        <v>3.3212581816290712</v>
      </c>
      <c r="AD23" s="30"/>
    </row>
    <row r="24" spans="1:30" x14ac:dyDescent="0.25">
      <c r="A24" s="4">
        <v>37161</v>
      </c>
      <c r="B24" s="34">
        <v>-9.259483645545874</v>
      </c>
      <c r="C24" s="34">
        <f t="shared" si="0"/>
        <v>85.738037382131509</v>
      </c>
      <c r="D24" s="34">
        <f t="shared" si="5"/>
        <v>-3.441410588273186</v>
      </c>
      <c r="E24" s="34">
        <f t="shared" si="6"/>
        <v>8.6865403292022432</v>
      </c>
      <c r="F24" s="30"/>
      <c r="G24" s="6">
        <v>37161</v>
      </c>
      <c r="H24" s="42">
        <v>-2.9721138122511093</v>
      </c>
      <c r="I24" s="34">
        <f t="shared" si="1"/>
        <v>8.8334605129738222</v>
      </c>
      <c r="J24" s="34">
        <f t="shared" si="7"/>
        <v>-2.4362509679852242</v>
      </c>
      <c r="K24" s="34">
        <f t="shared" si="8"/>
        <v>7.3655363000640133</v>
      </c>
      <c r="L24" s="30"/>
      <c r="M24" s="46">
        <v>37161</v>
      </c>
      <c r="N24" s="53">
        <v>-10.762667275798332</v>
      </c>
      <c r="O24" s="34">
        <f t="shared" si="2"/>
        <v>115.8350068895403</v>
      </c>
      <c r="P24" s="34">
        <f t="shared" si="9"/>
        <v>-4.1786077605203777</v>
      </c>
      <c r="Q24" s="34">
        <f t="shared" si="10"/>
        <v>8.0161144719617567</v>
      </c>
      <c r="R24" s="30"/>
      <c r="S24" s="8">
        <v>37162</v>
      </c>
      <c r="T24" s="55">
        <v>6.2317087595849863</v>
      </c>
      <c r="U24" s="34">
        <f t="shared" si="3"/>
        <v>38.834194064288248</v>
      </c>
      <c r="V24" s="34">
        <f t="shared" si="11"/>
        <v>2.3766032214368313</v>
      </c>
      <c r="W24" s="34">
        <f t="shared" si="12"/>
        <v>5.0466794200284033</v>
      </c>
      <c r="X24" s="30"/>
      <c r="Y24" s="8">
        <v>37162</v>
      </c>
      <c r="Z24" s="54">
        <v>0.68654599403163985</v>
      </c>
      <c r="AA24" s="34">
        <f t="shared" si="4"/>
        <v>0.47134540192089247</v>
      </c>
      <c r="AB24" s="34">
        <f t="shared" si="13"/>
        <v>1.6479050918681553</v>
      </c>
      <c r="AC24" s="34">
        <f t="shared" si="14"/>
        <v>3.3203550910109372</v>
      </c>
      <c r="AD24" s="30"/>
    </row>
    <row r="25" spans="1:30" x14ac:dyDescent="0.25">
      <c r="A25" s="4">
        <v>37195</v>
      </c>
      <c r="B25" s="34">
        <v>12.28919874150467</v>
      </c>
      <c r="C25" s="34">
        <f t="shared" si="0"/>
        <v>151.02440570819996</v>
      </c>
      <c r="D25" s="34">
        <f t="shared" si="5"/>
        <v>-2.5246047704892578</v>
      </c>
      <c r="E25" s="34">
        <f t="shared" si="6"/>
        <v>9.595167907264031</v>
      </c>
      <c r="F25" s="30"/>
      <c r="G25" s="6">
        <v>37195</v>
      </c>
      <c r="H25" s="42">
        <v>9.2630821895676618</v>
      </c>
      <c r="I25" s="34">
        <f t="shared" si="1"/>
        <v>85.804691650685626</v>
      </c>
      <c r="J25" s="34">
        <f t="shared" si="7"/>
        <v>-1.5538905089364323</v>
      </c>
      <c r="K25" s="34">
        <f t="shared" si="8"/>
        <v>7.9970723625397202</v>
      </c>
      <c r="L25" s="30"/>
      <c r="M25" s="46">
        <v>37195</v>
      </c>
      <c r="N25" s="53">
        <v>18.985552761206215</v>
      </c>
      <c r="O25" s="34">
        <f t="shared" si="2"/>
        <v>360.45121364854492</v>
      </c>
      <c r="P25" s="34">
        <f t="shared" si="9"/>
        <v>-1.9842255385347969</v>
      </c>
      <c r="Q25" s="34">
        <f t="shared" si="10"/>
        <v>9.8759411565812396</v>
      </c>
      <c r="R25" s="30"/>
      <c r="S25" s="8">
        <v>37195</v>
      </c>
      <c r="T25" s="55">
        <v>-2.4066810629962632</v>
      </c>
      <c r="U25" s="34">
        <f t="shared" si="3"/>
        <v>5.7921137389848232</v>
      </c>
      <c r="V25" s="34">
        <f t="shared" si="11"/>
        <v>1.6973984090190204</v>
      </c>
      <c r="W25" s="34">
        <f t="shared" si="12"/>
        <v>5.1834312549300456</v>
      </c>
      <c r="X25" s="30"/>
      <c r="Y25" s="8">
        <v>37195</v>
      </c>
      <c r="Z25" s="54">
        <v>2.1474972248011426</v>
      </c>
      <c r="AA25" s="34">
        <f t="shared" si="4"/>
        <v>4.6117443305286088</v>
      </c>
      <c r="AB25" s="34">
        <f t="shared" si="13"/>
        <v>1.6045579398496157</v>
      </c>
      <c r="AC25" s="34">
        <f t="shared" si="14"/>
        <v>2.9283700307180798</v>
      </c>
      <c r="AD25" s="30"/>
    </row>
    <row r="26" spans="1:30" x14ac:dyDescent="0.25">
      <c r="A26" s="4">
        <v>37225</v>
      </c>
      <c r="B26" s="34">
        <v>4.4810831081487201</v>
      </c>
      <c r="C26" s="34">
        <f t="shared" si="0"/>
        <v>20.080105822135796</v>
      </c>
      <c r="D26" s="34">
        <f t="shared" si="5"/>
        <v>-0.36147241906524147</v>
      </c>
      <c r="E26" s="34">
        <f t="shared" si="6"/>
        <v>9.7221556170422208</v>
      </c>
      <c r="F26" s="30"/>
      <c r="G26" s="6">
        <v>37225</v>
      </c>
      <c r="H26" s="42">
        <v>5.0673005608476984</v>
      </c>
      <c r="I26" s="34">
        <f t="shared" si="1"/>
        <v>25.677534973967401</v>
      </c>
      <c r="J26" s="34">
        <f t="shared" si="7"/>
        <v>0.27816250474252219</v>
      </c>
      <c r="K26" s="34">
        <f t="shared" si="8"/>
        <v>8.1891614820109346</v>
      </c>
      <c r="L26" s="30"/>
      <c r="M26" s="46">
        <v>37225</v>
      </c>
      <c r="N26" s="53">
        <v>1.2618210416940556</v>
      </c>
      <c r="O26" s="34">
        <f t="shared" si="2"/>
        <v>1.5921923412618717</v>
      </c>
      <c r="P26" s="34">
        <f t="shared" si="9"/>
        <v>-2.1631447319725283</v>
      </c>
      <c r="Q26" s="34">
        <f t="shared" si="10"/>
        <v>9.8102130631756275</v>
      </c>
      <c r="R26" s="30"/>
      <c r="S26" s="8">
        <v>37225</v>
      </c>
      <c r="T26" s="55">
        <v>2.9680801661781331</v>
      </c>
      <c r="U26" s="34">
        <f t="shared" si="3"/>
        <v>8.8094998728600142</v>
      </c>
      <c r="V26" s="34">
        <f t="shared" si="11"/>
        <v>2.1000582535851389</v>
      </c>
      <c r="W26" s="34">
        <f t="shared" si="12"/>
        <v>5.0813399363359943</v>
      </c>
      <c r="X26" s="30"/>
      <c r="Y26" s="8">
        <v>37225</v>
      </c>
      <c r="Z26" s="54">
        <v>4.6839339422532156</v>
      </c>
      <c r="AA26" s="34">
        <f t="shared" si="4"/>
        <v>21.939237175391749</v>
      </c>
      <c r="AB26" s="34">
        <f t="shared" si="13"/>
        <v>1.698006042812894</v>
      </c>
      <c r="AC26" s="34">
        <f t="shared" si="14"/>
        <v>3.0279396145800987</v>
      </c>
      <c r="AD26" s="30"/>
    </row>
    <row r="27" spans="1:30" s="110" customFormat="1" x14ac:dyDescent="0.25">
      <c r="A27" s="103">
        <v>37253</v>
      </c>
      <c r="B27" s="104">
        <v>0.53360563660520555</v>
      </c>
      <c r="C27" s="104">
        <f t="shared" si="0"/>
        <v>0.28473497541684667</v>
      </c>
      <c r="D27" s="104">
        <f t="shared" si="5"/>
        <v>-1.6065301442041175</v>
      </c>
      <c r="E27" s="104">
        <f t="shared" si="6"/>
        <v>7.9321870977849613</v>
      </c>
      <c r="F27" s="105"/>
      <c r="G27" s="103">
        <v>37253</v>
      </c>
      <c r="H27" s="104">
        <v>8.3191120603842705E-2</v>
      </c>
      <c r="I27" s="104">
        <f t="shared" si="1"/>
        <v>6.9207625473231022E-3</v>
      </c>
      <c r="J27" s="104">
        <f t="shared" si="7"/>
        <v>-0.80009980842663531</v>
      </c>
      <c r="K27" s="104">
        <f t="shared" si="8"/>
        <v>6.7874641326290561</v>
      </c>
      <c r="L27" s="105"/>
      <c r="M27" s="106">
        <v>37253</v>
      </c>
      <c r="N27" s="107">
        <v>-3.5607728641639191</v>
      </c>
      <c r="O27" s="104">
        <f t="shared" si="2"/>
        <v>12.679103390166119</v>
      </c>
      <c r="P27" s="104">
        <f t="shared" si="9"/>
        <v>-3.3960999435205479</v>
      </c>
      <c r="Q27" s="104">
        <f t="shared" si="10"/>
        <v>9.7043521210991379</v>
      </c>
      <c r="R27" s="105"/>
      <c r="S27" s="108">
        <v>37246</v>
      </c>
      <c r="T27" s="109">
        <v>0.90663960611161443</v>
      </c>
      <c r="U27" s="104">
        <f t="shared" si="3"/>
        <v>0.82199537537022338</v>
      </c>
      <c r="V27" s="104">
        <f t="shared" si="11"/>
        <v>2.2765573410470141</v>
      </c>
      <c r="W27" s="104">
        <f t="shared" si="12"/>
        <v>4.9805087103872285</v>
      </c>
      <c r="X27" s="105"/>
      <c r="Y27" s="108">
        <v>37253</v>
      </c>
      <c r="Z27" s="107">
        <v>1.0160244173125221</v>
      </c>
      <c r="AA27" s="104">
        <f t="shared" si="4"/>
        <v>1.0323056165752502</v>
      </c>
      <c r="AB27" s="104">
        <f t="shared" si="13"/>
        <v>1.4501585676958435</v>
      </c>
      <c r="AC27" s="104">
        <f t="shared" si="14"/>
        <v>2.9924216820536009</v>
      </c>
      <c r="AD27" s="105"/>
    </row>
    <row r="28" spans="1:30" x14ac:dyDescent="0.25">
      <c r="A28" s="4">
        <v>37287</v>
      </c>
      <c r="B28" s="34">
        <v>7.4451841776229877</v>
      </c>
      <c r="C28" s="34">
        <f t="shared" si="0"/>
        <v>55.430767438727685</v>
      </c>
      <c r="D28" s="34">
        <f t="shared" si="5"/>
        <v>-1.3823099880631462</v>
      </c>
      <c r="E28" s="34">
        <f t="shared" si="6"/>
        <v>6.9297220417225756</v>
      </c>
      <c r="F28" s="30"/>
      <c r="G28" s="6">
        <v>37287</v>
      </c>
      <c r="H28" s="42">
        <v>12.840865477452645</v>
      </c>
      <c r="I28" s="34">
        <f t="shared" si="1"/>
        <v>164.88782621003514</v>
      </c>
      <c r="J28" s="34">
        <f t="shared" si="7"/>
        <v>-3.8544355887385841E-2</v>
      </c>
      <c r="K28" s="34">
        <f t="shared" si="8"/>
        <v>6.7613448788766846</v>
      </c>
      <c r="L28" s="30"/>
      <c r="M28" s="46">
        <v>37287</v>
      </c>
      <c r="N28" s="53">
        <v>17.905406539731406</v>
      </c>
      <c r="O28" s="34">
        <f t="shared" si="2"/>
        <v>320.60358335305619</v>
      </c>
      <c r="P28" s="34">
        <f t="shared" si="9"/>
        <v>-1.6991400462560202</v>
      </c>
      <c r="Q28" s="34">
        <f t="shared" si="10"/>
        <v>10.544863902651359</v>
      </c>
      <c r="R28" s="30"/>
      <c r="S28" s="8">
        <v>37287</v>
      </c>
      <c r="T28" s="55">
        <v>-4.9693557424745904E-2</v>
      </c>
      <c r="U28" s="34">
        <f t="shared" si="3"/>
        <v>2.4694496495265188E-3</v>
      </c>
      <c r="V28" s="34">
        <f t="shared" si="11"/>
        <v>2.4622664955993376</v>
      </c>
      <c r="W28" s="34">
        <f t="shared" si="12"/>
        <v>4.9321282895250214</v>
      </c>
      <c r="X28" s="30"/>
      <c r="Y28" s="8">
        <v>37287</v>
      </c>
      <c r="Z28" s="54">
        <v>2.359480689469251</v>
      </c>
      <c r="AA28" s="34">
        <f t="shared" si="4"/>
        <v>5.5671491239782922</v>
      </c>
      <c r="AB28" s="34">
        <f t="shared" si="13"/>
        <v>1.3417216827318483</v>
      </c>
      <c r="AC28" s="34">
        <f t="shared" si="14"/>
        <v>2.9249248459199308</v>
      </c>
      <c r="AD28" s="30"/>
    </row>
    <row r="29" spans="1:30" x14ac:dyDescent="0.25">
      <c r="A29" s="4">
        <v>37315</v>
      </c>
      <c r="B29" s="34">
        <v>-2.1398819375849421</v>
      </c>
      <c r="C29" s="34">
        <f t="shared" si="0"/>
        <v>4.5790947068022856</v>
      </c>
      <c r="D29" s="34">
        <f t="shared" si="5"/>
        <v>-0.73010011402135555</v>
      </c>
      <c r="E29" s="34">
        <f t="shared" si="6"/>
        <v>6.7370355668603397</v>
      </c>
      <c r="F29" s="30"/>
      <c r="G29" s="6">
        <v>37315</v>
      </c>
      <c r="H29" s="42">
        <v>-2.0766114010760006</v>
      </c>
      <c r="I29" s="34">
        <f t="shared" si="1"/>
        <v>4.3123149110788299</v>
      </c>
      <c r="J29" s="34">
        <f t="shared" si="7"/>
        <v>0.91374871952640824</v>
      </c>
      <c r="K29" s="34">
        <f t="shared" si="8"/>
        <v>6.7094802555499955</v>
      </c>
      <c r="L29" s="30"/>
      <c r="M29" s="46">
        <v>37315</v>
      </c>
      <c r="N29" s="53">
        <v>-5.5035625152652479</v>
      </c>
      <c r="O29" s="34">
        <f t="shared" si="2"/>
        <v>30.289200359432741</v>
      </c>
      <c r="P29" s="34">
        <f t="shared" si="9"/>
        <v>-0.71453823897352431</v>
      </c>
      <c r="Q29" s="34">
        <f t="shared" si="10"/>
        <v>10.591551631362712</v>
      </c>
      <c r="R29" s="30"/>
      <c r="S29" s="8">
        <v>37315</v>
      </c>
      <c r="T29" s="55">
        <v>-3.1558978711568209</v>
      </c>
      <c r="U29" s="34">
        <f t="shared" si="3"/>
        <v>9.9596913731721539</v>
      </c>
      <c r="V29" s="34">
        <f t="shared" si="11"/>
        <v>2.2439229533002556</v>
      </c>
      <c r="W29" s="34">
        <f t="shared" si="12"/>
        <v>4.9971446938059065</v>
      </c>
      <c r="X29" s="30"/>
      <c r="Y29" s="8">
        <v>37315</v>
      </c>
      <c r="Z29" s="54">
        <v>0.53601953698674265</v>
      </c>
      <c r="AA29" s="34">
        <f t="shared" si="4"/>
        <v>0.28731694403148195</v>
      </c>
      <c r="AB29" s="34">
        <f t="shared" si="13"/>
        <v>1.6889155251353187</v>
      </c>
      <c r="AC29" s="34">
        <f t="shared" si="14"/>
        <v>2.8669541119571473</v>
      </c>
      <c r="AD29" s="30"/>
    </row>
    <row r="30" spans="1:30" x14ac:dyDescent="0.25">
      <c r="A30" s="4">
        <v>37344</v>
      </c>
      <c r="B30" s="34">
        <v>2.9831757615036203</v>
      </c>
      <c r="C30" s="34">
        <f t="shared" si="0"/>
        <v>8.8993376240227047</v>
      </c>
      <c r="D30" s="34">
        <f t="shared" si="5"/>
        <v>6.2436879920853748E-2</v>
      </c>
      <c r="E30" s="34">
        <f t="shared" si="6"/>
        <v>6.3489563238676672</v>
      </c>
      <c r="F30" s="30"/>
      <c r="G30" s="6">
        <v>37344</v>
      </c>
      <c r="H30" s="42">
        <v>2.1317254497100535</v>
      </c>
      <c r="I30" s="34">
        <f t="shared" si="1"/>
        <v>4.5442533929415303</v>
      </c>
      <c r="J30" s="34">
        <f t="shared" si="7"/>
        <v>1.6536398211115966</v>
      </c>
      <c r="K30" s="34">
        <f t="shared" si="8"/>
        <v>5.5101808131531795</v>
      </c>
      <c r="L30" s="30"/>
      <c r="M30" s="46">
        <v>37344</v>
      </c>
      <c r="N30" s="53">
        <v>-2.1272445984442889</v>
      </c>
      <c r="O30" s="34">
        <f t="shared" si="2"/>
        <v>4.5251695816104043</v>
      </c>
      <c r="P30" s="34">
        <f t="shared" si="9"/>
        <v>-0.22623045950241524</v>
      </c>
      <c r="Q30" s="34">
        <f t="shared" si="10"/>
        <v>9.6304866971452689</v>
      </c>
      <c r="R30" s="30"/>
      <c r="S30" s="8">
        <v>37343</v>
      </c>
      <c r="T30" s="55">
        <v>-4.1727271921277342</v>
      </c>
      <c r="U30" s="34">
        <f t="shared" si="3"/>
        <v>17.411652219922207</v>
      </c>
      <c r="V30" s="34">
        <f t="shared" si="11"/>
        <v>2.6227320066507813</v>
      </c>
      <c r="W30" s="34">
        <f t="shared" si="12"/>
        <v>5.2293753949623492</v>
      </c>
      <c r="X30" s="30"/>
      <c r="Y30" s="8">
        <v>37344</v>
      </c>
      <c r="Z30" s="54">
        <v>14.114691622122866</v>
      </c>
      <c r="AA30" s="34">
        <f t="shared" si="4"/>
        <v>199.22451958762542</v>
      </c>
      <c r="AB30" s="34">
        <f t="shared" si="13"/>
        <v>3.2412575891302233</v>
      </c>
      <c r="AC30" s="34">
        <f t="shared" si="14"/>
        <v>4.1441142610614001</v>
      </c>
      <c r="AD30" s="30"/>
    </row>
    <row r="31" spans="1:30" x14ac:dyDescent="0.25">
      <c r="A31" s="4">
        <v>37376</v>
      </c>
      <c r="B31" s="34">
        <v>4.537424848217686</v>
      </c>
      <c r="C31" s="34">
        <f t="shared" si="0"/>
        <v>20.588224253223292</v>
      </c>
      <c r="D31" s="34">
        <f t="shared" si="5"/>
        <v>0.64476075195358062</v>
      </c>
      <c r="E31" s="34">
        <f t="shared" si="6"/>
        <v>6.2167355247075893</v>
      </c>
      <c r="F31" s="30"/>
      <c r="G31" s="6">
        <v>37376</v>
      </c>
      <c r="H31" s="42">
        <v>6.6849815414943947</v>
      </c>
      <c r="I31" s="34">
        <f t="shared" si="1"/>
        <v>44.688978210120773</v>
      </c>
      <c r="J31" s="34">
        <f t="shared" si="7"/>
        <v>1.9478200356034314</v>
      </c>
      <c r="K31" s="34">
        <f t="shared" si="8"/>
        <v>5.2104378331134997</v>
      </c>
      <c r="L31" s="30"/>
      <c r="M31" s="46">
        <v>37376</v>
      </c>
      <c r="N31" s="53">
        <v>-1.3321602219233064</v>
      </c>
      <c r="O31" s="34">
        <f t="shared" si="2"/>
        <v>1.774650856874753</v>
      </c>
      <c r="P31" s="34">
        <f t="shared" si="9"/>
        <v>-0.72248759937728213</v>
      </c>
      <c r="Q31" s="34">
        <f t="shared" si="10"/>
        <v>9.410448149187129</v>
      </c>
      <c r="R31" s="30"/>
      <c r="S31" s="8">
        <v>37376</v>
      </c>
      <c r="T31" s="55">
        <v>-1.9715271511165255</v>
      </c>
      <c r="U31" s="34">
        <f t="shared" si="3"/>
        <v>3.8869193075896433</v>
      </c>
      <c r="V31" s="34">
        <f t="shared" si="11"/>
        <v>1.5684344452508177</v>
      </c>
      <c r="W31" s="34">
        <f t="shared" si="12"/>
        <v>4.4398395259284493</v>
      </c>
      <c r="X31" s="30"/>
      <c r="Y31" s="8">
        <v>37376</v>
      </c>
      <c r="Z31" s="54">
        <v>6.2685488950664059</v>
      </c>
      <c r="AA31" s="34">
        <f t="shared" si="4"/>
        <v>39.294705249838259</v>
      </c>
      <c r="AB31" s="34">
        <f t="shared" si="13"/>
        <v>3.893302970377539</v>
      </c>
      <c r="AC31" s="34">
        <f t="shared" si="14"/>
        <v>3.6816411006607379</v>
      </c>
      <c r="AD31" s="30"/>
    </row>
    <row r="32" spans="1:30" x14ac:dyDescent="0.25">
      <c r="A32" s="4">
        <v>37407</v>
      </c>
      <c r="B32" s="34">
        <v>0.62222422973272629</v>
      </c>
      <c r="C32" s="34">
        <f t="shared" si="0"/>
        <v>0.38716299206648452</v>
      </c>
      <c r="D32" s="34">
        <f t="shared" si="5"/>
        <v>0.25683433488821922</v>
      </c>
      <c r="E32" s="34">
        <f t="shared" si="6"/>
        <v>6.1617831389828952</v>
      </c>
      <c r="F32" s="30"/>
      <c r="G32" s="6">
        <v>37407</v>
      </c>
      <c r="H32" s="42">
        <v>-6.6539239182620946</v>
      </c>
      <c r="I32" s="34">
        <f t="shared" si="1"/>
        <v>44.274703510020387</v>
      </c>
      <c r="J32" s="34">
        <f t="shared" si="7"/>
        <v>1.1084659602009477</v>
      </c>
      <c r="K32" s="34">
        <f t="shared" si="8"/>
        <v>5.6832161176081941</v>
      </c>
      <c r="L32" s="30"/>
      <c r="M32" s="46">
        <v>37407</v>
      </c>
      <c r="N32" s="53">
        <v>3.5711974968040572</v>
      </c>
      <c r="O32" s="34">
        <f t="shared" si="2"/>
        <v>12.753451561179563</v>
      </c>
      <c r="P32" s="34">
        <f t="shared" si="9"/>
        <v>-0.57901689934082634</v>
      </c>
      <c r="Q32" s="34">
        <f t="shared" si="10"/>
        <v>9.3721234008474088</v>
      </c>
      <c r="R32" s="30"/>
      <c r="S32" s="8">
        <v>37407</v>
      </c>
      <c r="T32" s="55">
        <v>4.4977363912349411</v>
      </c>
      <c r="U32" s="34">
        <f t="shared" si="3"/>
        <v>20.229632645039111</v>
      </c>
      <c r="V32" s="34">
        <f t="shared" si="11"/>
        <v>1.3273126525506236</v>
      </c>
      <c r="W32" s="34">
        <f t="shared" si="12"/>
        <v>3.7982168370383236</v>
      </c>
      <c r="X32" s="30"/>
      <c r="Y32" s="8">
        <v>37407</v>
      </c>
      <c r="Z32" s="54">
        <v>7.5021077006127257</v>
      </c>
      <c r="AA32" s="34">
        <f t="shared" si="4"/>
        <v>56.281619951592759</v>
      </c>
      <c r="AB32" s="34">
        <f t="shared" si="13"/>
        <v>4.197618646529965</v>
      </c>
      <c r="AC32" s="34">
        <f t="shared" si="14"/>
        <v>3.5172026197966173</v>
      </c>
      <c r="AD32" s="30"/>
    </row>
    <row r="33" spans="1:30" x14ac:dyDescent="0.25">
      <c r="A33" s="4">
        <v>37435</v>
      </c>
      <c r="B33" s="34">
        <v>-8.9875263746284517</v>
      </c>
      <c r="C33" s="34">
        <f t="shared" si="0"/>
        <v>80.775630334642045</v>
      </c>
      <c r="D33" s="34">
        <f t="shared" si="5"/>
        <v>-0.10237392388315521</v>
      </c>
      <c r="E33" s="34">
        <f t="shared" si="6"/>
        <v>6.4996823591684807</v>
      </c>
      <c r="F33" s="30"/>
      <c r="G33" s="6">
        <v>37435</v>
      </c>
      <c r="H33" s="42">
        <v>-11.237453811992992</v>
      </c>
      <c r="I33" s="34">
        <f t="shared" si="1"/>
        <v>126.28036817667584</v>
      </c>
      <c r="J33" s="34">
        <f t="shared" si="7"/>
        <v>0.62579207917893653</v>
      </c>
      <c r="K33" s="34">
        <f t="shared" si="8"/>
        <v>6.5378086619126154</v>
      </c>
      <c r="L33" s="30"/>
      <c r="M33" s="46">
        <v>37435</v>
      </c>
      <c r="N33" s="53">
        <v>-11.849620898361302</v>
      </c>
      <c r="O33" s="34">
        <f t="shared" si="2"/>
        <v>140.41351543488091</v>
      </c>
      <c r="P33" s="34">
        <f t="shared" si="9"/>
        <v>-0.36755637636525967</v>
      </c>
      <c r="Q33" s="34">
        <f t="shared" si="10"/>
        <v>9.8202618640795301</v>
      </c>
      <c r="R33" s="30"/>
      <c r="S33" s="8">
        <v>37435</v>
      </c>
      <c r="T33" s="55">
        <v>-0.37445073577835331</v>
      </c>
      <c r="U33" s="34">
        <f t="shared" si="3"/>
        <v>0.14021335352495015</v>
      </c>
      <c r="V33" s="34">
        <f t="shared" si="11"/>
        <v>1.1054943741400332</v>
      </c>
      <c r="W33" s="34">
        <f t="shared" si="12"/>
        <v>3.4671525195487227</v>
      </c>
      <c r="X33" s="30"/>
      <c r="Y33" s="8">
        <v>37435</v>
      </c>
      <c r="Z33" s="54">
        <v>-1.9073095135979656</v>
      </c>
      <c r="AA33" s="34">
        <f t="shared" si="4"/>
        <v>3.6378295806613083</v>
      </c>
      <c r="AB33" s="34">
        <f t="shared" si="13"/>
        <v>3.8351109711668507</v>
      </c>
      <c r="AC33" s="34">
        <f t="shared" si="14"/>
        <v>3.8740870929624753</v>
      </c>
      <c r="AD33" s="30"/>
    </row>
    <row r="34" spans="1:30" x14ac:dyDescent="0.25">
      <c r="A34" s="4">
        <v>37468</v>
      </c>
      <c r="B34" s="34">
        <v>8.7435426670374738</v>
      </c>
      <c r="C34" s="34">
        <f t="shared" si="0"/>
        <v>76.449538370304779</v>
      </c>
      <c r="D34" s="34">
        <f t="shared" si="5"/>
        <v>1.3642365550429858</v>
      </c>
      <c r="E34" s="34">
        <f t="shared" si="6"/>
        <v>6.8055953334316568</v>
      </c>
      <c r="F34" s="30"/>
      <c r="G34" s="6">
        <v>37468</v>
      </c>
      <c r="H34" s="42">
        <v>-3.1052242421562681</v>
      </c>
      <c r="I34" s="34">
        <f t="shared" si="1"/>
        <v>9.6424175940749706</v>
      </c>
      <c r="J34" s="34">
        <f t="shared" si="7"/>
        <v>0.53611364018191965</v>
      </c>
      <c r="K34" s="34">
        <f t="shared" si="8"/>
        <v>6.4120334830990853</v>
      </c>
      <c r="L34" s="30"/>
      <c r="M34" s="46">
        <v>37468</v>
      </c>
      <c r="N34" s="53">
        <v>-13.072247613875643</v>
      </c>
      <c r="O34" s="34">
        <f t="shared" si="2"/>
        <v>170.88365767847745</v>
      </c>
      <c r="P34" s="34">
        <f t="shared" si="9"/>
        <v>-0.79048867809299317</v>
      </c>
      <c r="Q34" s="34">
        <f t="shared" si="10"/>
        <v>9.6923894441095193</v>
      </c>
      <c r="R34" s="30"/>
      <c r="S34" s="8">
        <v>37468</v>
      </c>
      <c r="T34" s="55">
        <v>-2.1785048157373588</v>
      </c>
      <c r="U34" s="34">
        <f t="shared" si="3"/>
        <v>4.7458832321908631</v>
      </c>
      <c r="V34" s="34">
        <f t="shared" si="11"/>
        <v>0.6127094303912598</v>
      </c>
      <c r="W34" s="34">
        <f t="shared" si="12"/>
        <v>3.5619850709586198</v>
      </c>
      <c r="X34" s="30"/>
      <c r="Y34" s="8">
        <v>37468</v>
      </c>
      <c r="Z34" s="54">
        <v>-3.130521893367888</v>
      </c>
      <c r="AA34" s="34">
        <f t="shared" si="4"/>
        <v>9.800167324855666</v>
      </c>
      <c r="AB34" s="34">
        <f t="shared" si="13"/>
        <v>3.1793793867910929</v>
      </c>
      <c r="AC34" s="34">
        <f t="shared" si="14"/>
        <v>4.2797325031621805</v>
      </c>
      <c r="AD34" s="30"/>
    </row>
    <row r="35" spans="1:30" x14ac:dyDescent="0.25">
      <c r="A35" s="4">
        <v>37498</v>
      </c>
      <c r="B35" s="34">
        <v>0.24398370759097787</v>
      </c>
      <c r="C35" s="34">
        <f t="shared" si="0"/>
        <v>5.9528049569839793E-2</v>
      </c>
      <c r="D35" s="34">
        <f t="shared" si="5"/>
        <v>1.7910442433503999</v>
      </c>
      <c r="E35" s="34">
        <f t="shared" si="6"/>
        <v>6.2440976089519307</v>
      </c>
      <c r="F35" s="30"/>
      <c r="G35" s="6">
        <v>37498</v>
      </c>
      <c r="H35" s="42">
        <v>8.636034660823988</v>
      </c>
      <c r="I35" s="34">
        <f t="shared" si="1"/>
        <v>74.581094662953291</v>
      </c>
      <c r="J35" s="34">
        <f t="shared" si="7"/>
        <v>1.555154484563485</v>
      </c>
      <c r="K35" s="34">
        <f t="shared" si="8"/>
        <v>6.7309394022794828</v>
      </c>
      <c r="L35" s="30"/>
      <c r="M35" s="46">
        <v>37498</v>
      </c>
      <c r="N35" s="53">
        <v>5.1788346568994115</v>
      </c>
      <c r="O35" s="34">
        <f t="shared" si="2"/>
        <v>26.820328403502444</v>
      </c>
      <c r="P35" s="34">
        <f t="shared" si="9"/>
        <v>-0.10878862429140786</v>
      </c>
      <c r="Q35" s="34">
        <f t="shared" si="10"/>
        <v>9.6324911312554136</v>
      </c>
      <c r="R35" s="30"/>
      <c r="S35" s="8">
        <v>37498</v>
      </c>
      <c r="T35" s="55">
        <v>0.63108515747760663</v>
      </c>
      <c r="U35" s="34">
        <f t="shared" si="3"/>
        <v>0.39826847598853554</v>
      </c>
      <c r="V35" s="34">
        <f t="shared" si="11"/>
        <v>7.7147307854123312E-2</v>
      </c>
      <c r="W35" s="34">
        <f t="shared" si="12"/>
        <v>3.463464198934282</v>
      </c>
      <c r="X35" s="30"/>
      <c r="Y35" s="8">
        <v>37498</v>
      </c>
      <c r="Z35" s="54">
        <v>12.503104388373742</v>
      </c>
      <c r="AA35" s="34">
        <f t="shared" si="4"/>
        <v>156.32761934657074</v>
      </c>
      <c r="AB35" s="34">
        <f t="shared" si="13"/>
        <v>3.8983435836720339</v>
      </c>
      <c r="AC35" s="34">
        <f t="shared" si="14"/>
        <v>4.9311494020702575</v>
      </c>
      <c r="AD35" s="30"/>
    </row>
    <row r="36" spans="1:30" x14ac:dyDescent="0.25">
      <c r="A36" s="4">
        <v>37529</v>
      </c>
      <c r="B36" s="34">
        <v>-2.1043982305737785</v>
      </c>
      <c r="C36" s="34">
        <f t="shared" si="0"/>
        <v>4.4284919128420501</v>
      </c>
      <c r="D36" s="34">
        <f t="shared" si="5"/>
        <v>2.3873013612647411</v>
      </c>
      <c r="E36" s="34">
        <f t="shared" si="6"/>
        <v>6.0752315490098834</v>
      </c>
      <c r="F36" s="30"/>
      <c r="G36" s="6">
        <v>37529</v>
      </c>
      <c r="H36" s="42">
        <v>-7.6295802128194978</v>
      </c>
      <c r="I36" s="34">
        <f t="shared" si="1"/>
        <v>58.210494223846815</v>
      </c>
      <c r="J36" s="34">
        <f t="shared" si="7"/>
        <v>1.1670322845161192</v>
      </c>
      <c r="K36" s="34">
        <f t="shared" si="8"/>
        <v>7.0295128920718231</v>
      </c>
      <c r="L36" s="30"/>
      <c r="M36" s="46">
        <v>37529</v>
      </c>
      <c r="N36" s="53">
        <v>-7.3008824788451498</v>
      </c>
      <c r="O36" s="34">
        <f t="shared" si="2"/>
        <v>53.302884969908099</v>
      </c>
      <c r="P36" s="34">
        <f t="shared" si="9"/>
        <v>0.17969344212135732</v>
      </c>
      <c r="Q36" s="34">
        <f t="shared" si="10"/>
        <v>9.7909940109599436</v>
      </c>
      <c r="R36" s="30"/>
      <c r="S36" s="8">
        <v>37529</v>
      </c>
      <c r="T36" s="55">
        <v>0.37145174044157514</v>
      </c>
      <c r="U36" s="34">
        <f t="shared" si="3"/>
        <v>0.1379763954770753</v>
      </c>
      <c r="V36" s="34">
        <f t="shared" si="11"/>
        <v>-0.41120744374116097</v>
      </c>
      <c r="W36" s="34">
        <f t="shared" si="12"/>
        <v>2.9226050684855305</v>
      </c>
      <c r="X36" s="30"/>
      <c r="Y36" s="8">
        <v>37529</v>
      </c>
      <c r="Z36" s="54">
        <v>4.8793334751504602</v>
      </c>
      <c r="AA36" s="34">
        <f t="shared" si="4"/>
        <v>23.807895161723867</v>
      </c>
      <c r="AB36" s="34">
        <f t="shared" si="13"/>
        <v>4.2477425404319353</v>
      </c>
      <c r="AC36" s="34">
        <f t="shared" si="14"/>
        <v>4.9380694000858965</v>
      </c>
      <c r="AD36" s="30"/>
    </row>
    <row r="37" spans="1:30" x14ac:dyDescent="0.25">
      <c r="A37" s="4">
        <v>37560</v>
      </c>
      <c r="B37" s="34">
        <v>-2.5898090017633102</v>
      </c>
      <c r="C37" s="34">
        <f t="shared" si="0"/>
        <v>6.7071106656142732</v>
      </c>
      <c r="D37" s="34">
        <f t="shared" si="5"/>
        <v>1.147384049325743</v>
      </c>
      <c r="E37" s="34">
        <f t="shared" si="6"/>
        <v>5.3884680744873785</v>
      </c>
      <c r="F37" s="30"/>
      <c r="G37" s="6">
        <v>37560</v>
      </c>
      <c r="H37" s="42">
        <v>3.3697785779880363</v>
      </c>
      <c r="I37" s="34">
        <f t="shared" si="1"/>
        <v>11.355407664667071</v>
      </c>
      <c r="J37" s="34">
        <f t="shared" si="7"/>
        <v>0.67592365021781708</v>
      </c>
      <c r="K37" s="34">
        <f t="shared" si="8"/>
        <v>6.967213765409948</v>
      </c>
      <c r="L37" s="30"/>
      <c r="M37" s="46">
        <v>37560</v>
      </c>
      <c r="N37" s="53">
        <v>12.108573894242625</v>
      </c>
      <c r="O37" s="34">
        <f t="shared" si="2"/>
        <v>146.61756175233401</v>
      </c>
      <c r="P37" s="34">
        <f t="shared" si="9"/>
        <v>-0.39338813012560853</v>
      </c>
      <c r="Q37" s="34">
        <f t="shared" si="10"/>
        <v>9.8724700716221196</v>
      </c>
      <c r="R37" s="30"/>
      <c r="S37" s="8">
        <v>37560</v>
      </c>
      <c r="T37" s="55">
        <v>3.8870939908047575</v>
      </c>
      <c r="U37" s="34">
        <f t="shared" si="3"/>
        <v>15.109499693350456</v>
      </c>
      <c r="V37" s="34">
        <f t="shared" si="11"/>
        <v>0.11327381074225744</v>
      </c>
      <c r="W37" s="34">
        <f t="shared" si="12"/>
        <v>2.5923174614569211</v>
      </c>
      <c r="X37" s="30"/>
      <c r="Y37" s="8">
        <v>37560</v>
      </c>
      <c r="Z37" s="54">
        <v>3.5078200096053891</v>
      </c>
      <c r="AA37" s="34">
        <f t="shared" si="4"/>
        <v>12.304801219787953</v>
      </c>
      <c r="AB37" s="34">
        <f t="shared" si="13"/>
        <v>4.3611027724989553</v>
      </c>
      <c r="AC37" s="34">
        <f t="shared" si="14"/>
        <v>4.8500410799976272</v>
      </c>
      <c r="AD37" s="30"/>
    </row>
    <row r="38" spans="1:30" x14ac:dyDescent="0.25">
      <c r="A38" s="4">
        <v>37589</v>
      </c>
      <c r="B38" s="34">
        <v>7.4903701780272058</v>
      </c>
      <c r="C38" s="34">
        <f t="shared" si="0"/>
        <v>56.105645403879315</v>
      </c>
      <c r="D38" s="34">
        <f t="shared" si="5"/>
        <v>1.3981579718156167</v>
      </c>
      <c r="E38" s="34">
        <f t="shared" si="6"/>
        <v>4.8039281663256261</v>
      </c>
      <c r="F38" s="30"/>
      <c r="G38" s="6">
        <v>37589</v>
      </c>
      <c r="H38" s="42">
        <v>7.8449550334196871</v>
      </c>
      <c r="I38" s="34">
        <f t="shared" si="1"/>
        <v>61.543319476376887</v>
      </c>
      <c r="J38" s="34">
        <f t="shared" si="7"/>
        <v>0.90739485626548289</v>
      </c>
      <c r="K38" s="34">
        <f t="shared" si="8"/>
        <v>6.8524077156113705</v>
      </c>
      <c r="L38" s="30"/>
      <c r="M38" s="46">
        <v>37589</v>
      </c>
      <c r="N38" s="53">
        <v>3.3033494838383248</v>
      </c>
      <c r="O38" s="34">
        <f t="shared" si="2"/>
        <v>10.912117812374927</v>
      </c>
      <c r="P38" s="34">
        <f t="shared" si="9"/>
        <v>-0.22326075994691941</v>
      </c>
      <c r="Q38" s="34">
        <f t="shared" si="10"/>
        <v>8.4717308072963675</v>
      </c>
      <c r="R38" s="30"/>
      <c r="S38" s="8">
        <v>37589</v>
      </c>
      <c r="T38" s="55">
        <v>22.380563997339031</v>
      </c>
      <c r="U38" s="34">
        <f t="shared" si="3"/>
        <v>500.88964483898803</v>
      </c>
      <c r="V38" s="34">
        <f t="shared" si="11"/>
        <v>1.7309807966723323</v>
      </c>
      <c r="W38" s="34">
        <f t="shared" si="12"/>
        <v>6.4402042655713272</v>
      </c>
      <c r="X38" s="30"/>
      <c r="Y38" s="8">
        <v>37589</v>
      </c>
      <c r="Z38" s="54">
        <v>0.88298872167342779</v>
      </c>
      <c r="AA38" s="34">
        <f t="shared" si="4"/>
        <v>0.77966908260247414</v>
      </c>
      <c r="AB38" s="34">
        <f t="shared" si="13"/>
        <v>4.0443573374506396</v>
      </c>
      <c r="AC38" s="34">
        <f t="shared" si="14"/>
        <v>4.9024426810237998</v>
      </c>
      <c r="AD38" s="30"/>
    </row>
    <row r="39" spans="1:30" s="110" customFormat="1" x14ac:dyDescent="0.25">
      <c r="A39" s="103">
        <v>37620</v>
      </c>
      <c r="B39" s="104">
        <v>-0.75684218984655161</v>
      </c>
      <c r="C39" s="104">
        <f t="shared" si="0"/>
        <v>0.57281010033172364</v>
      </c>
      <c r="D39" s="104">
        <f t="shared" si="5"/>
        <v>1.2906206529446369</v>
      </c>
      <c r="E39" s="104">
        <f t="shared" si="6"/>
        <v>4.7678725388563938</v>
      </c>
      <c r="F39" s="105"/>
      <c r="G39" s="103">
        <v>37620</v>
      </c>
      <c r="H39" s="104">
        <v>-1.8620699796313644</v>
      </c>
      <c r="I39" s="104">
        <f t="shared" si="1"/>
        <v>3.46730460904435</v>
      </c>
      <c r="J39" s="104">
        <f t="shared" si="7"/>
        <v>0.74528976457921559</v>
      </c>
      <c r="K39" s="104">
        <f t="shared" si="8"/>
        <v>6.8023053452700886</v>
      </c>
      <c r="L39" s="105"/>
      <c r="M39" s="106">
        <v>37620</v>
      </c>
      <c r="N39" s="107">
        <v>-3.6218170336719702</v>
      </c>
      <c r="O39" s="104">
        <f t="shared" si="2"/>
        <v>13.117558625396429</v>
      </c>
      <c r="P39" s="104">
        <f t="shared" si="9"/>
        <v>-0.22834777407259033</v>
      </c>
      <c r="Q39" s="104">
        <f t="shared" si="10"/>
        <v>8.5108021394832338</v>
      </c>
      <c r="R39" s="105"/>
      <c r="S39" s="108">
        <v>37610</v>
      </c>
      <c r="T39" s="109">
        <v>-5.1111095894293079</v>
      </c>
      <c r="U39" s="104">
        <f t="shared" si="3"/>
        <v>26.123441235156228</v>
      </c>
      <c r="V39" s="104">
        <f t="shared" si="11"/>
        <v>1.2295016970439221</v>
      </c>
      <c r="W39" s="104">
        <f t="shared" si="12"/>
        <v>6.6851812047086527</v>
      </c>
      <c r="X39" s="105"/>
      <c r="Y39" s="108">
        <v>37620</v>
      </c>
      <c r="Z39" s="107">
        <v>-3.5339054587687713</v>
      </c>
      <c r="AA39" s="104">
        <f t="shared" si="4"/>
        <v>12.48848779151572</v>
      </c>
      <c r="AB39" s="104">
        <f t="shared" si="13"/>
        <v>3.6651965144438652</v>
      </c>
      <c r="AC39" s="104">
        <f t="shared" si="14"/>
        <v>5.2993181888030128</v>
      </c>
      <c r="AD39" s="105"/>
    </row>
    <row r="40" spans="1:30" x14ac:dyDescent="0.25">
      <c r="A40" s="4">
        <v>37652</v>
      </c>
      <c r="B40" s="34">
        <v>0.99352869087319107</v>
      </c>
      <c r="C40" s="34">
        <f t="shared" si="0"/>
        <v>0.98709925958819689</v>
      </c>
      <c r="D40" s="34">
        <f t="shared" si="5"/>
        <v>0.75298269571548726</v>
      </c>
      <c r="E40" s="34">
        <f t="shared" si="6"/>
        <v>4.7642611497398395</v>
      </c>
      <c r="F40" s="30"/>
      <c r="G40" s="6">
        <v>37652</v>
      </c>
      <c r="H40" s="42">
        <v>-4.0896586303929894</v>
      </c>
      <c r="I40" s="34">
        <f t="shared" si="1"/>
        <v>16.725307713147863</v>
      </c>
      <c r="J40" s="34">
        <f t="shared" si="7"/>
        <v>-0.66558724440792061</v>
      </c>
      <c r="K40" s="34">
        <f t="shared" si="8"/>
        <v>6.9209910191594517</v>
      </c>
      <c r="L40" s="30"/>
      <c r="M40" s="46">
        <v>37652</v>
      </c>
      <c r="N40" s="53">
        <v>-5.2178310443682818</v>
      </c>
      <c r="O40" s="34">
        <f t="shared" si="2"/>
        <v>27.225760807573394</v>
      </c>
      <c r="P40" s="34">
        <f t="shared" si="9"/>
        <v>-2.1552842394142311</v>
      </c>
      <c r="Q40" s="34">
        <f t="shared" si="10"/>
        <v>8.5681337864998763</v>
      </c>
      <c r="R40" s="30"/>
      <c r="S40" s="8">
        <v>37652</v>
      </c>
      <c r="T40" s="55">
        <v>9.8960138313048951</v>
      </c>
      <c r="U40" s="34">
        <f t="shared" si="3"/>
        <v>97.93108974937779</v>
      </c>
      <c r="V40" s="34">
        <f t="shared" si="11"/>
        <v>2.0583106461047254</v>
      </c>
      <c r="W40" s="34">
        <f t="shared" si="12"/>
        <v>7.0722973091684533</v>
      </c>
      <c r="X40" s="30"/>
      <c r="Y40" s="8">
        <v>37652</v>
      </c>
      <c r="Z40" s="54">
        <v>-1.0361258934603157</v>
      </c>
      <c r="AA40" s="34">
        <f t="shared" si="4"/>
        <v>1.0735568670989375</v>
      </c>
      <c r="AB40" s="34">
        <f t="shared" si="13"/>
        <v>3.3822292991997345</v>
      </c>
      <c r="AC40" s="34">
        <f t="shared" si="14"/>
        <v>5.399430452639348</v>
      </c>
      <c r="AD40" s="30"/>
    </row>
    <row r="41" spans="1:30" x14ac:dyDescent="0.25">
      <c r="A41" s="4">
        <v>37680</v>
      </c>
      <c r="B41" s="34">
        <v>1.5355388083194477</v>
      </c>
      <c r="C41" s="34">
        <f t="shared" si="0"/>
        <v>2.3578794318551095</v>
      </c>
      <c r="D41" s="34">
        <f t="shared" si="5"/>
        <v>1.0592677578741865</v>
      </c>
      <c r="E41" s="34">
        <f t="shared" si="6"/>
        <v>4.422852936089587</v>
      </c>
      <c r="F41" s="30"/>
      <c r="G41" s="6">
        <v>37680</v>
      </c>
      <c r="H41" s="42">
        <v>-3.7242175344189832</v>
      </c>
      <c r="I41" s="34">
        <f t="shared" si="1"/>
        <v>13.869796243673811</v>
      </c>
      <c r="J41" s="34">
        <f t="shared" si="7"/>
        <v>-0.80288775551983582</v>
      </c>
      <c r="K41" s="34">
        <f t="shared" si="8"/>
        <v>5.9675112360876765</v>
      </c>
      <c r="L41" s="30"/>
      <c r="M41" s="46">
        <v>37680</v>
      </c>
      <c r="N41" s="53">
        <v>-1.46060478144312</v>
      </c>
      <c r="O41" s="34">
        <f t="shared" si="2"/>
        <v>2.1333663275745045</v>
      </c>
      <c r="P41" s="34">
        <f t="shared" si="9"/>
        <v>-1.8183710949290537</v>
      </c>
      <c r="Q41" s="34">
        <f t="shared" si="10"/>
        <v>6.6986698682939991</v>
      </c>
      <c r="R41" s="30"/>
      <c r="S41" s="8">
        <v>37680</v>
      </c>
      <c r="T41" s="55">
        <v>2.7068361843817001</v>
      </c>
      <c r="U41" s="34">
        <f t="shared" si="3"/>
        <v>7.3269621290780815</v>
      </c>
      <c r="V41" s="34">
        <f t="shared" si="11"/>
        <v>2.5468718173996021</v>
      </c>
      <c r="W41" s="34">
        <f t="shared" si="12"/>
        <v>7.05207243179182</v>
      </c>
      <c r="X41" s="30"/>
      <c r="Y41" s="8">
        <v>37680</v>
      </c>
      <c r="Z41" s="54">
        <v>-2.7770531712178581</v>
      </c>
      <c r="AA41" s="34">
        <f t="shared" si="4"/>
        <v>7.7120243157711625</v>
      </c>
      <c r="AB41" s="34">
        <f t="shared" si="13"/>
        <v>3.1061399068493514</v>
      </c>
      <c r="AC41" s="34">
        <f t="shared" si="14"/>
        <v>5.6367819237022001</v>
      </c>
      <c r="AD41" s="30"/>
    </row>
    <row r="42" spans="1:30" x14ac:dyDescent="0.25">
      <c r="A42" s="4">
        <v>37711</v>
      </c>
      <c r="B42" s="34">
        <v>4.2065665285512033</v>
      </c>
      <c r="C42" s="34">
        <f t="shared" si="0"/>
        <v>17.695201959127321</v>
      </c>
      <c r="D42" s="34">
        <f t="shared" si="5"/>
        <v>1.1612169884614849</v>
      </c>
      <c r="E42" s="34">
        <f t="shared" si="6"/>
        <v>4.4202106547488755</v>
      </c>
      <c r="F42" s="30"/>
      <c r="G42" s="6">
        <v>37711</v>
      </c>
      <c r="H42" s="42">
        <v>2.8856637891026438</v>
      </c>
      <c r="I42" s="34">
        <f t="shared" si="1"/>
        <v>8.3270555037382277</v>
      </c>
      <c r="J42" s="34">
        <f t="shared" si="7"/>
        <v>-0.7400595605704533</v>
      </c>
      <c r="K42" s="34">
        <f t="shared" si="8"/>
        <v>6.0383819967783108</v>
      </c>
      <c r="L42" s="30"/>
      <c r="M42" s="46">
        <v>37711</v>
      </c>
      <c r="N42" s="53">
        <v>-0.56447607696146207</v>
      </c>
      <c r="O42" s="34">
        <f t="shared" si="2"/>
        <v>0.31863324146180244</v>
      </c>
      <c r="P42" s="34">
        <f t="shared" si="9"/>
        <v>-1.6881403848054848</v>
      </c>
      <c r="Q42" s="34">
        <f t="shared" si="10"/>
        <v>6.6347201711594277</v>
      </c>
      <c r="R42" s="30"/>
      <c r="S42" s="8">
        <v>37711</v>
      </c>
      <c r="T42" s="55">
        <v>6.8341822960841903</v>
      </c>
      <c r="U42" s="34">
        <f t="shared" si="3"/>
        <v>46.706047656110577</v>
      </c>
      <c r="V42" s="34">
        <f t="shared" si="11"/>
        <v>3.464114274750596</v>
      </c>
      <c r="W42" s="34">
        <f t="shared" si="12"/>
        <v>6.980520237901561</v>
      </c>
      <c r="X42" s="30"/>
      <c r="Y42" s="8">
        <v>37711</v>
      </c>
      <c r="Z42" s="54">
        <v>-1.0087313328520864</v>
      </c>
      <c r="AA42" s="34">
        <f t="shared" si="4"/>
        <v>1.0175389018775467</v>
      </c>
      <c r="AB42" s="34">
        <f t="shared" si="13"/>
        <v>1.8458546606014388</v>
      </c>
      <c r="AC42" s="34">
        <f t="shared" si="14"/>
        <v>5.7014527507170598</v>
      </c>
      <c r="AD42" s="30"/>
    </row>
    <row r="43" spans="1:30" x14ac:dyDescent="0.25">
      <c r="A43" s="4">
        <v>37741</v>
      </c>
      <c r="B43" s="34">
        <v>5.5070647949543527</v>
      </c>
      <c r="C43" s="34">
        <f t="shared" si="0"/>
        <v>30.327762655825627</v>
      </c>
      <c r="D43" s="34">
        <f t="shared" si="5"/>
        <v>1.2420203173562072</v>
      </c>
      <c r="E43" s="34">
        <f t="shared" si="6"/>
        <v>4.5435230119801719</v>
      </c>
      <c r="F43" s="30"/>
      <c r="G43" s="6">
        <v>37741</v>
      </c>
      <c r="H43" s="42">
        <v>9.5396023867351687</v>
      </c>
      <c r="I43" s="34">
        <f t="shared" si="1"/>
        <v>91.00401369700333</v>
      </c>
      <c r="J43" s="34">
        <f t="shared" si="7"/>
        <v>-0.50217449013372217</v>
      </c>
      <c r="K43" s="34">
        <f t="shared" si="8"/>
        <v>6.5863312213375931</v>
      </c>
      <c r="L43" s="30"/>
      <c r="M43" s="46">
        <v>37741</v>
      </c>
      <c r="N43" s="53">
        <v>1.628190802009577</v>
      </c>
      <c r="O43" s="34">
        <f t="shared" si="2"/>
        <v>2.6510052877485895</v>
      </c>
      <c r="P43" s="34">
        <f t="shared" si="9"/>
        <v>-1.441444466144411</v>
      </c>
      <c r="Q43" s="34">
        <f t="shared" si="10"/>
        <v>6.6922901706415878</v>
      </c>
      <c r="R43" s="30"/>
      <c r="S43" s="8">
        <v>37741</v>
      </c>
      <c r="T43" s="55">
        <v>-5.1664880444962868</v>
      </c>
      <c r="U43" s="34">
        <f t="shared" si="3"/>
        <v>26.692598713923065</v>
      </c>
      <c r="V43" s="34">
        <f t="shared" si="11"/>
        <v>3.1978675336356162</v>
      </c>
      <c r="W43" s="34">
        <f t="shared" si="12"/>
        <v>7.0622617349720791</v>
      </c>
      <c r="X43" s="30"/>
      <c r="Y43" s="8">
        <v>37741</v>
      </c>
      <c r="Z43" s="54">
        <v>-0.14902898132991282</v>
      </c>
      <c r="AA43" s="34">
        <f t="shared" si="4"/>
        <v>2.2209637276231504E-2</v>
      </c>
      <c r="AB43" s="34">
        <f t="shared" si="13"/>
        <v>1.311056504235079</v>
      </c>
      <c r="AC43" s="34">
        <f t="shared" si="14"/>
        <v>4.7011717225575982</v>
      </c>
      <c r="AD43" s="30"/>
    </row>
    <row r="44" spans="1:30" x14ac:dyDescent="0.25">
      <c r="A44" s="4">
        <v>37771</v>
      </c>
      <c r="B44" s="34">
        <v>6.5414361790570474</v>
      </c>
      <c r="C44" s="34">
        <f t="shared" si="0"/>
        <v>42.790387284676463</v>
      </c>
      <c r="D44" s="34">
        <f t="shared" si="5"/>
        <v>1.7352879797999006</v>
      </c>
      <c r="E44" s="34">
        <f t="shared" si="6"/>
        <v>4.6761753193637903</v>
      </c>
      <c r="F44" s="30"/>
      <c r="G44" s="6">
        <v>37771</v>
      </c>
      <c r="H44" s="42">
        <v>2.0667068181136727</v>
      </c>
      <c r="I44" s="34">
        <f t="shared" si="1"/>
        <v>4.2712770720375417</v>
      </c>
      <c r="J44" s="34">
        <f t="shared" si="7"/>
        <v>0.22454473789759177</v>
      </c>
      <c r="K44" s="34">
        <f t="shared" si="8"/>
        <v>6.3388099866861998</v>
      </c>
      <c r="L44" s="30"/>
      <c r="M44" s="46">
        <v>37771</v>
      </c>
      <c r="N44" s="53">
        <v>7.0352931086060444</v>
      </c>
      <c r="O44" s="34">
        <f t="shared" si="2"/>
        <v>49.495349123999702</v>
      </c>
      <c r="P44" s="34">
        <f t="shared" si="9"/>
        <v>-1.1527698318275788</v>
      </c>
      <c r="Q44" s="34">
        <f t="shared" si="10"/>
        <v>7.0631462927515871</v>
      </c>
      <c r="R44" s="30"/>
      <c r="S44" s="8">
        <v>37771</v>
      </c>
      <c r="T44" s="55">
        <v>-6.8776096173714052</v>
      </c>
      <c r="U44" s="34">
        <f t="shared" si="3"/>
        <v>47.301514048959646</v>
      </c>
      <c r="V44" s="34">
        <f t="shared" si="11"/>
        <v>2.2499220329184197</v>
      </c>
      <c r="W44" s="34">
        <f t="shared" si="12"/>
        <v>7.4287453759284912</v>
      </c>
      <c r="X44" s="30"/>
      <c r="Y44" s="8">
        <v>37771</v>
      </c>
      <c r="Z44" s="54">
        <v>-0.43483470563820958</v>
      </c>
      <c r="AA44" s="34">
        <f t="shared" si="4"/>
        <v>0.18908122122746837</v>
      </c>
      <c r="AB44" s="34">
        <f t="shared" si="13"/>
        <v>0.64964463704750097</v>
      </c>
      <c r="AC44" s="34">
        <f t="shared" si="14"/>
        <v>4.5356761297475643</v>
      </c>
      <c r="AD44" s="30"/>
    </row>
    <row r="45" spans="1:30" x14ac:dyDescent="0.25">
      <c r="A45" s="4">
        <v>37802</v>
      </c>
      <c r="B45" s="34">
        <v>-3.8134776642165136</v>
      </c>
      <c r="C45" s="34">
        <f t="shared" si="0"/>
        <v>14.542611895478236</v>
      </c>
      <c r="D45" s="34">
        <f t="shared" si="5"/>
        <v>2.1664587056675622</v>
      </c>
      <c r="E45" s="34">
        <f t="shared" si="6"/>
        <v>4.8953889126747141</v>
      </c>
      <c r="F45" s="30"/>
      <c r="G45" s="6">
        <v>37802</v>
      </c>
      <c r="H45" s="42">
        <v>-6.8901628441759399</v>
      </c>
      <c r="I45" s="34">
        <f t="shared" si="1"/>
        <v>47.474344019262681</v>
      </c>
      <c r="J45" s="34">
        <f t="shared" si="7"/>
        <v>0.58681898521567943</v>
      </c>
      <c r="K45" s="34">
        <f t="shared" si="8"/>
        <v>6.3572980617171178</v>
      </c>
      <c r="L45" s="30"/>
      <c r="M45" s="46">
        <v>37802</v>
      </c>
      <c r="N45" s="53">
        <v>4.9195007441926286</v>
      </c>
      <c r="O45" s="34">
        <f t="shared" si="2"/>
        <v>24.201487572111827</v>
      </c>
      <c r="P45" s="34">
        <f t="shared" si="9"/>
        <v>0.24465697171858203</v>
      </c>
      <c r="Q45" s="34">
        <f t="shared" si="10"/>
        <v>7.1359400553136494</v>
      </c>
      <c r="R45" s="30"/>
      <c r="S45" s="8">
        <v>37802</v>
      </c>
      <c r="T45" s="55">
        <v>4.3178713649218992</v>
      </c>
      <c r="U45" s="34">
        <f t="shared" si="3"/>
        <v>18.644013124012506</v>
      </c>
      <c r="V45" s="34">
        <f t="shared" si="11"/>
        <v>2.6409488746434406</v>
      </c>
      <c r="W45" s="34">
        <f t="shared" si="12"/>
        <v>7.425034623873767</v>
      </c>
      <c r="X45" s="30"/>
      <c r="Y45" s="8">
        <v>37802</v>
      </c>
      <c r="Z45" s="54">
        <v>-2.707256881106801</v>
      </c>
      <c r="AA45" s="34">
        <f t="shared" si="4"/>
        <v>7.3292398203001232</v>
      </c>
      <c r="AB45" s="34">
        <f t="shared" si="13"/>
        <v>0.58298235642176477</v>
      </c>
      <c r="AC45" s="34">
        <f t="shared" si="14"/>
        <v>4.2471563388772946</v>
      </c>
      <c r="AD45" s="30"/>
    </row>
    <row r="46" spans="1:30" x14ac:dyDescent="0.25">
      <c r="A46" s="4">
        <v>37833</v>
      </c>
      <c r="B46" s="34">
        <v>6.125102643934266</v>
      </c>
      <c r="C46" s="34">
        <f t="shared" si="0"/>
        <v>37.516882398730537</v>
      </c>
      <c r="D46" s="34">
        <f t="shared" si="5"/>
        <v>1.9482553704089616</v>
      </c>
      <c r="E46" s="34">
        <f t="shared" si="6"/>
        <v>4.0303364817413421</v>
      </c>
      <c r="F46" s="30"/>
      <c r="G46" s="6">
        <v>37833</v>
      </c>
      <c r="H46" s="42">
        <v>6.301642079414016</v>
      </c>
      <c r="I46" s="34">
        <f t="shared" si="1"/>
        <v>39.710692897041405</v>
      </c>
      <c r="J46" s="34">
        <f t="shared" si="7"/>
        <v>1.3707245120132032</v>
      </c>
      <c r="K46" s="34">
        <f t="shared" si="8"/>
        <v>5.7277093745864702</v>
      </c>
      <c r="L46" s="30"/>
      <c r="M46" s="46">
        <v>37833</v>
      </c>
      <c r="N46" s="53">
        <v>10.200182910433941</v>
      </c>
      <c r="O46" s="34">
        <f t="shared" si="2"/>
        <v>104.04373140630864</v>
      </c>
      <c r="P46" s="34">
        <f t="shared" si="9"/>
        <v>2.184026182077714</v>
      </c>
      <c r="Q46" s="34">
        <f t="shared" si="10"/>
        <v>6.8973232584165185</v>
      </c>
      <c r="R46" s="30"/>
      <c r="S46" s="8">
        <v>37833</v>
      </c>
      <c r="T46" s="55">
        <v>4.1147310180972951</v>
      </c>
      <c r="U46" s="34">
        <f t="shared" si="3"/>
        <v>16.931011351292003</v>
      </c>
      <c r="V46" s="34">
        <f t="shared" si="11"/>
        <v>3.1653851941296627</v>
      </c>
      <c r="W46" s="34">
        <f t="shared" si="12"/>
        <v>7.3918695567580528</v>
      </c>
      <c r="X46" s="30"/>
      <c r="Y46" s="8">
        <v>37833</v>
      </c>
      <c r="Z46" s="54">
        <v>1.59025703624458</v>
      </c>
      <c r="AA46" s="34">
        <f t="shared" si="4"/>
        <v>2.5289174413253956</v>
      </c>
      <c r="AB46" s="34">
        <f t="shared" si="13"/>
        <v>0.97638060055613707</v>
      </c>
      <c r="AC46" s="34">
        <f t="shared" si="14"/>
        <v>4.2035738046713877</v>
      </c>
      <c r="AD46" s="30"/>
    </row>
    <row r="47" spans="1:30" x14ac:dyDescent="0.25">
      <c r="A47" s="4">
        <v>37862</v>
      </c>
      <c r="B47" s="34">
        <v>8.3592520075941756</v>
      </c>
      <c r="C47" s="34">
        <f t="shared" si="0"/>
        <v>69.877094126467256</v>
      </c>
      <c r="D47" s="34">
        <f t="shared" si="5"/>
        <v>2.6245277287425615</v>
      </c>
      <c r="E47" s="34">
        <f t="shared" si="6"/>
        <v>3.9853799649822732</v>
      </c>
      <c r="F47" s="30"/>
      <c r="G47" s="6">
        <v>37862</v>
      </c>
      <c r="H47" s="42">
        <v>8.9121859248427526</v>
      </c>
      <c r="I47" s="34">
        <f t="shared" si="1"/>
        <v>79.427057958965264</v>
      </c>
      <c r="J47" s="34">
        <f t="shared" si="7"/>
        <v>1.3937371173481001</v>
      </c>
      <c r="K47" s="34">
        <f t="shared" si="8"/>
        <v>5.9516786537452884</v>
      </c>
      <c r="L47" s="30"/>
      <c r="M47" s="46">
        <v>37862</v>
      </c>
      <c r="N47" s="54">
        <v>16.597377218302878</v>
      </c>
      <c r="O47" s="34">
        <f t="shared" si="2"/>
        <v>275.4729305266394</v>
      </c>
      <c r="P47" s="34">
        <f t="shared" si="9"/>
        <v>3.1355713955280025</v>
      </c>
      <c r="Q47" s="34">
        <f t="shared" si="10"/>
        <v>6.7673677898094891</v>
      </c>
      <c r="R47" s="30"/>
      <c r="S47" s="8">
        <v>37862</v>
      </c>
      <c r="T47" s="55">
        <v>6.1610686119591307</v>
      </c>
      <c r="U47" s="34">
        <f t="shared" si="3"/>
        <v>37.958766441268011</v>
      </c>
      <c r="V47" s="34">
        <f t="shared" si="11"/>
        <v>3.6262171486697894</v>
      </c>
      <c r="W47" s="34">
        <f t="shared" si="12"/>
        <v>7.2972065707369085</v>
      </c>
      <c r="X47" s="30"/>
      <c r="Y47" s="8">
        <v>37862</v>
      </c>
      <c r="Z47" s="54">
        <v>7.1524857766897654</v>
      </c>
      <c r="AA47" s="34">
        <f t="shared" si="4"/>
        <v>51.158052785749398</v>
      </c>
      <c r="AB47" s="34">
        <f t="shared" si="13"/>
        <v>0.53049571624913894</v>
      </c>
      <c r="AC47" s="34">
        <f t="shared" si="14"/>
        <v>4.379597031135944</v>
      </c>
      <c r="AD47" s="30"/>
    </row>
    <row r="48" spans="1:30" x14ac:dyDescent="0.25">
      <c r="A48" s="4">
        <v>37894</v>
      </c>
      <c r="B48" s="34">
        <v>-2.7039746523722208</v>
      </c>
      <c r="C48" s="34">
        <f t="shared" si="0"/>
        <v>7.3114789206714725</v>
      </c>
      <c r="D48" s="34">
        <f t="shared" si="5"/>
        <v>2.5745630269260245</v>
      </c>
      <c r="E48" s="34">
        <f t="shared" si="6"/>
        <v>4.1829332090481941</v>
      </c>
      <c r="F48" s="30"/>
      <c r="G48" s="6">
        <v>37894</v>
      </c>
      <c r="H48" s="42">
        <v>-1.4529220409446708</v>
      </c>
      <c r="I48" s="34">
        <f t="shared" si="1"/>
        <v>2.1109824570628275</v>
      </c>
      <c r="J48" s="34">
        <f t="shared" si="7"/>
        <v>1.9084586316710024</v>
      </c>
      <c r="K48" s="34">
        <f t="shared" si="8"/>
        <v>5.6809814827446798</v>
      </c>
      <c r="L48" s="30"/>
      <c r="M48" s="46">
        <v>37894</v>
      </c>
      <c r="N48" s="54">
        <v>-10.300675772648926</v>
      </c>
      <c r="O48" s="34">
        <f t="shared" si="2"/>
        <v>106.10392137323656</v>
      </c>
      <c r="P48" s="34">
        <f t="shared" si="9"/>
        <v>2.8855886210443544</v>
      </c>
      <c r="Q48" s="34">
        <f t="shared" si="10"/>
        <v>7.6367345821202521</v>
      </c>
      <c r="R48" s="30"/>
      <c r="S48" s="8">
        <v>37894</v>
      </c>
      <c r="T48" s="55">
        <v>-3.0094526885013906</v>
      </c>
      <c r="U48" s="34">
        <f t="shared" si="3"/>
        <v>9.0568054843282475</v>
      </c>
      <c r="V48" s="34">
        <f t="shared" si="11"/>
        <v>3.3444751129245422</v>
      </c>
      <c r="W48" s="34">
        <f t="shared" si="12"/>
        <v>7.4658411043822674</v>
      </c>
      <c r="X48" s="30"/>
      <c r="Y48" s="8">
        <v>37894</v>
      </c>
      <c r="Z48" s="54">
        <v>7.2484621240381131</v>
      </c>
      <c r="AA48" s="34">
        <f t="shared" si="4"/>
        <v>52.540203163615111</v>
      </c>
      <c r="AB48" s="34">
        <f t="shared" si="13"/>
        <v>0.72792310365644342</v>
      </c>
      <c r="AC48" s="34">
        <f t="shared" si="14"/>
        <v>3.4938827582524716</v>
      </c>
      <c r="AD48" s="30"/>
    </row>
    <row r="49" spans="1:30" x14ac:dyDescent="0.25">
      <c r="A49" s="4">
        <v>37925</v>
      </c>
      <c r="B49" s="34">
        <v>5.6041141714159082</v>
      </c>
      <c r="C49" s="34">
        <f t="shared" si="0"/>
        <v>31.40609564626461</v>
      </c>
      <c r="D49" s="34">
        <f t="shared" si="5"/>
        <v>3.2573899580242927</v>
      </c>
      <c r="E49" s="34">
        <f t="shared" si="6"/>
        <v>4.0735887884617172</v>
      </c>
      <c r="F49" s="30"/>
      <c r="G49" s="6">
        <v>37925</v>
      </c>
      <c r="H49" s="42">
        <v>6.9378248613240601</v>
      </c>
      <c r="I49" s="34">
        <f t="shared" si="1"/>
        <v>48.13341380640621</v>
      </c>
      <c r="J49" s="34">
        <f t="shared" si="7"/>
        <v>2.2057958219490046</v>
      </c>
      <c r="K49" s="34">
        <f t="shared" si="8"/>
        <v>5.254512925764395</v>
      </c>
      <c r="L49" s="30"/>
      <c r="M49" s="46">
        <v>37925</v>
      </c>
      <c r="N49" s="54">
        <v>6.851393919435278</v>
      </c>
      <c r="O49" s="34">
        <f t="shared" si="2"/>
        <v>46.941598639274702</v>
      </c>
      <c r="P49" s="34">
        <f t="shared" si="9"/>
        <v>2.4474902898104092</v>
      </c>
      <c r="Q49" s="34">
        <f t="shared" si="10"/>
        <v>7.2158573186516088</v>
      </c>
      <c r="R49" s="30"/>
      <c r="S49" s="8">
        <v>37925</v>
      </c>
      <c r="T49" s="55">
        <v>4.3706378136447732</v>
      </c>
      <c r="U49" s="34">
        <f t="shared" si="3"/>
        <v>19.102474898061562</v>
      </c>
      <c r="V49" s="34">
        <f t="shared" si="11"/>
        <v>3.3847704314945446</v>
      </c>
      <c r="W49" s="34">
        <f t="shared" si="12"/>
        <v>7.4287240762922417</v>
      </c>
      <c r="X49" s="30"/>
      <c r="Y49" s="8">
        <v>37925</v>
      </c>
      <c r="Z49" s="54">
        <v>1.1759614963505527</v>
      </c>
      <c r="AA49" s="34">
        <f t="shared" si="4"/>
        <v>1.382885440899031</v>
      </c>
      <c r="AB49" s="34">
        <f t="shared" si="13"/>
        <v>0.53360156088520705</v>
      </c>
      <c r="AC49" s="34">
        <f t="shared" si="14"/>
        <v>3.3162840035189842</v>
      </c>
      <c r="AD49" s="30"/>
    </row>
    <row r="50" spans="1:30" x14ac:dyDescent="0.25">
      <c r="A50" s="4">
        <v>37953</v>
      </c>
      <c r="B50" s="34">
        <v>-2.0148218653551986</v>
      </c>
      <c r="C50" s="34">
        <f t="shared" si="0"/>
        <v>4.0595071491134016</v>
      </c>
      <c r="D50" s="34">
        <f t="shared" si="5"/>
        <v>2.4652906210757588</v>
      </c>
      <c r="E50" s="34">
        <f t="shared" si="6"/>
        <v>4.0174803044090579</v>
      </c>
      <c r="F50" s="30"/>
      <c r="G50" s="6">
        <v>37953</v>
      </c>
      <c r="H50" s="42">
        <v>-4.9594922398551233</v>
      </c>
      <c r="I50" s="34">
        <f t="shared" si="1"/>
        <v>24.59656327718319</v>
      </c>
      <c r="J50" s="34">
        <f t="shared" si="7"/>
        <v>1.1387585491761036</v>
      </c>
      <c r="K50" s="34">
        <f t="shared" si="8"/>
        <v>5.5820465031139239</v>
      </c>
      <c r="L50" s="30"/>
      <c r="M50" s="46">
        <v>37953</v>
      </c>
      <c r="N50" s="54">
        <v>-8.7905346263856821</v>
      </c>
      <c r="O50" s="34">
        <f t="shared" si="2"/>
        <v>77.273499017685666</v>
      </c>
      <c r="P50" s="34">
        <f t="shared" si="9"/>
        <v>1.4396666139584087</v>
      </c>
      <c r="Q50" s="34">
        <f t="shared" si="10"/>
        <v>7.3762263558662404</v>
      </c>
      <c r="R50" s="30"/>
      <c r="S50" s="8">
        <v>37953</v>
      </c>
      <c r="T50" s="55">
        <v>-0.27756553351503399</v>
      </c>
      <c r="U50" s="34">
        <f t="shared" si="3"/>
        <v>7.7042625395485453E-2</v>
      </c>
      <c r="V50" s="34">
        <f t="shared" si="11"/>
        <v>1.4965929705900383</v>
      </c>
      <c r="W50" s="34">
        <f t="shared" si="12"/>
        <v>7.4913554149337918</v>
      </c>
      <c r="X50" s="30"/>
      <c r="Y50" s="8">
        <v>37953</v>
      </c>
      <c r="Z50" s="54">
        <v>7.5306409272972274</v>
      </c>
      <c r="AA50" s="34">
        <f t="shared" si="4"/>
        <v>56.710552775884047</v>
      </c>
      <c r="AB50" s="34">
        <f t="shared" si="13"/>
        <v>1.0875725780205237</v>
      </c>
      <c r="AC50" s="34">
        <f t="shared" si="14"/>
        <v>3.7210173938172133</v>
      </c>
      <c r="AD50" s="30"/>
    </row>
    <row r="51" spans="1:30" s="110" customFormat="1" x14ac:dyDescent="0.25">
      <c r="A51" s="103">
        <v>37985</v>
      </c>
      <c r="B51" s="104">
        <v>5.4724899689245987</v>
      </c>
      <c r="C51" s="104">
        <f t="shared" si="0"/>
        <v>29.948146459980354</v>
      </c>
      <c r="D51" s="104">
        <f t="shared" si="5"/>
        <v>2.9844016343066877</v>
      </c>
      <c r="E51" s="104">
        <f t="shared" si="6"/>
        <v>3.8715980613680538</v>
      </c>
      <c r="F51" s="105"/>
      <c r="G51" s="103">
        <v>37985</v>
      </c>
      <c r="H51" s="104">
        <v>2.9402492330300234</v>
      </c>
      <c r="I51" s="104">
        <f t="shared" si="1"/>
        <v>8.6450655523336408</v>
      </c>
      <c r="J51" s="104">
        <f t="shared" si="7"/>
        <v>1.538951816897886</v>
      </c>
      <c r="K51" s="104">
        <f t="shared" si="8"/>
        <v>5.3100215977671388</v>
      </c>
      <c r="L51" s="105"/>
      <c r="M51" s="106">
        <v>37985</v>
      </c>
      <c r="N51" s="107">
        <v>8.2854718458774457</v>
      </c>
      <c r="O51" s="104">
        <f t="shared" si="2"/>
        <v>68.649043708827804</v>
      </c>
      <c r="P51" s="104">
        <f t="shared" si="9"/>
        <v>2.4319406872541931</v>
      </c>
      <c r="Q51" s="104">
        <f t="shared" si="10"/>
        <v>7.5822018717924307</v>
      </c>
      <c r="R51" s="105"/>
      <c r="S51" s="108">
        <v>37978</v>
      </c>
      <c r="T51" s="109">
        <v>0.75160705327057542</v>
      </c>
      <c r="U51" s="104">
        <f t="shared" si="3"/>
        <v>0.56491316252607759</v>
      </c>
      <c r="V51" s="104">
        <f t="shared" si="11"/>
        <v>1.9851526908150285</v>
      </c>
      <c r="W51" s="104">
        <f t="shared" si="12"/>
        <v>5.0190911882059099</v>
      </c>
      <c r="X51" s="105"/>
      <c r="Y51" s="108">
        <v>37985</v>
      </c>
      <c r="Z51" s="107">
        <v>-0.28218077519746032</v>
      </c>
      <c r="AA51" s="104">
        <f t="shared" si="4"/>
        <v>7.9625989891039639E-2</v>
      </c>
      <c r="AB51" s="104">
        <f t="shared" si="13"/>
        <v>1.3585496349847996</v>
      </c>
      <c r="AC51" s="104">
        <f t="shared" si="14"/>
        <v>3.7384785070465973</v>
      </c>
      <c r="AD51" s="105"/>
    </row>
    <row r="52" spans="1:30" x14ac:dyDescent="0.25">
      <c r="A52" s="4">
        <v>38016</v>
      </c>
      <c r="B52" s="34">
        <v>4.8566168446091851</v>
      </c>
      <c r="C52" s="34">
        <f t="shared" si="0"/>
        <v>23.586727175341679</v>
      </c>
      <c r="D52" s="34">
        <f t="shared" si="5"/>
        <v>3.3063256471180207</v>
      </c>
      <c r="E52" s="34">
        <f t="shared" si="6"/>
        <v>3.7741618490743458</v>
      </c>
      <c r="F52" s="30"/>
      <c r="G52" s="6">
        <v>38016</v>
      </c>
      <c r="H52" s="42">
        <v>7.0386996678806213</v>
      </c>
      <c r="I52" s="34">
        <f t="shared" si="1"/>
        <v>49.543293014622769</v>
      </c>
      <c r="J52" s="34">
        <f t="shared" si="7"/>
        <v>2.4663150084206866</v>
      </c>
      <c r="K52" s="34">
        <f t="shared" si="8"/>
        <v>5.4334831905119891</v>
      </c>
      <c r="L52" s="30"/>
      <c r="M52" s="46">
        <v>38016</v>
      </c>
      <c r="N52" s="54">
        <v>3.615456643924464</v>
      </c>
      <c r="O52" s="34">
        <f t="shared" si="2"/>
        <v>13.071526744097548</v>
      </c>
      <c r="P52" s="34">
        <f t="shared" si="9"/>
        <v>3.1680479946119213</v>
      </c>
      <c r="Q52" s="34">
        <f t="shared" si="10"/>
        <v>7.4153233450516058</v>
      </c>
      <c r="R52" s="30"/>
      <c r="S52" s="8">
        <v>38016</v>
      </c>
      <c r="T52" s="55">
        <v>-8.3322862873796311</v>
      </c>
      <c r="U52" s="34">
        <f t="shared" si="3"/>
        <v>69.426994774854634</v>
      </c>
      <c r="V52" s="34">
        <f t="shared" si="11"/>
        <v>0.46612768092465134</v>
      </c>
      <c r="W52" s="34">
        <f t="shared" si="12"/>
        <v>5.4013131258505025</v>
      </c>
      <c r="X52" s="30"/>
      <c r="Y52" s="8">
        <v>38016</v>
      </c>
      <c r="Z52" s="54">
        <v>6.5839770725544255</v>
      </c>
      <c r="AA52" s="34">
        <f t="shared" si="4"/>
        <v>43.348754091922345</v>
      </c>
      <c r="AB52" s="34">
        <f t="shared" si="13"/>
        <v>1.9935582154860281</v>
      </c>
      <c r="AC52" s="34">
        <f t="shared" si="14"/>
        <v>3.7703366841354704</v>
      </c>
      <c r="AD52" s="30"/>
    </row>
    <row r="53" spans="1:30" x14ac:dyDescent="0.25">
      <c r="A53" s="4">
        <v>38044</v>
      </c>
      <c r="B53" s="34">
        <v>11.251795888791172</v>
      </c>
      <c r="C53" s="34">
        <f t="shared" si="0"/>
        <v>126.60291072301791</v>
      </c>
      <c r="D53" s="34">
        <f t="shared" si="5"/>
        <v>4.1160137371573313</v>
      </c>
      <c r="E53" s="34">
        <f t="shared" si="6"/>
        <v>4.2833542656216048</v>
      </c>
      <c r="F53" s="30"/>
      <c r="G53" s="6">
        <v>38044</v>
      </c>
      <c r="H53" s="42">
        <v>1.7525361194094202</v>
      </c>
      <c r="I53" s="34">
        <f t="shared" si="1"/>
        <v>3.0713828498346296</v>
      </c>
      <c r="J53" s="34">
        <f t="shared" si="7"/>
        <v>2.9227111462397204</v>
      </c>
      <c r="K53" s="34">
        <f t="shared" si="8"/>
        <v>5.1484973786989032</v>
      </c>
      <c r="L53" s="30"/>
      <c r="M53" s="46">
        <v>38044</v>
      </c>
      <c r="N53" s="54">
        <v>5.837908123517721</v>
      </c>
      <c r="O53" s="34">
        <f t="shared" si="2"/>
        <v>34.0811712586342</v>
      </c>
      <c r="P53" s="34">
        <f t="shared" si="9"/>
        <v>3.7762574033586582</v>
      </c>
      <c r="Q53" s="34">
        <f t="shared" si="10"/>
        <v>7.1063221551878186</v>
      </c>
      <c r="R53" s="30"/>
      <c r="S53" s="8">
        <v>38044</v>
      </c>
      <c r="T53" s="55">
        <v>8.562850146021006</v>
      </c>
      <c r="U53" s="34">
        <f t="shared" si="3"/>
        <v>73.322402623211971</v>
      </c>
      <c r="V53" s="34">
        <f t="shared" si="11"/>
        <v>0.95412884439459356</v>
      </c>
      <c r="W53" s="34">
        <f t="shared" si="12"/>
        <v>5.2454809804908979</v>
      </c>
      <c r="X53" s="30"/>
      <c r="Y53" s="8">
        <v>38044</v>
      </c>
      <c r="Z53" s="54">
        <v>-1.8870933747702878</v>
      </c>
      <c r="AA53" s="34">
        <f t="shared" si="4"/>
        <v>3.5611214051019138</v>
      </c>
      <c r="AB53" s="34">
        <f t="shared" si="13"/>
        <v>2.0677215318566589</v>
      </c>
      <c r="AC53" s="34">
        <f t="shared" si="14"/>
        <v>3.8253087386426432</v>
      </c>
      <c r="AD53" s="30"/>
    </row>
    <row r="54" spans="1:30" x14ac:dyDescent="0.25">
      <c r="A54" s="4">
        <v>38077</v>
      </c>
      <c r="B54" s="34">
        <v>6.1968386609303039</v>
      </c>
      <c r="C54" s="34">
        <f t="shared" si="0"/>
        <v>38.400809389600482</v>
      </c>
      <c r="D54" s="34">
        <f t="shared" si="5"/>
        <v>4.2818697481889236</v>
      </c>
      <c r="E54" s="34">
        <f t="shared" si="6"/>
        <v>4.2640062934406755</v>
      </c>
      <c r="F54" s="30"/>
      <c r="G54" s="6">
        <v>38077</v>
      </c>
      <c r="H54" s="42">
        <v>7.07030631634602</v>
      </c>
      <c r="I54" s="34">
        <f t="shared" si="1"/>
        <v>49.989231406962425</v>
      </c>
      <c r="J54" s="34">
        <f t="shared" si="7"/>
        <v>3.2714313568433351</v>
      </c>
      <c r="K54" s="34">
        <f t="shared" si="8"/>
        <v>4.9589664689526538</v>
      </c>
      <c r="L54" s="30"/>
      <c r="M54" s="46">
        <v>38077</v>
      </c>
      <c r="N54" s="54">
        <v>1.8480283811380005</v>
      </c>
      <c r="O54" s="34">
        <f t="shared" si="2"/>
        <v>3.4152088974915387</v>
      </c>
      <c r="P54" s="34">
        <f t="shared" si="9"/>
        <v>3.977299441533614</v>
      </c>
      <c r="Q54" s="34">
        <f t="shared" si="10"/>
        <v>6.9868806739642109</v>
      </c>
      <c r="R54" s="30"/>
      <c r="S54" s="8">
        <v>38077</v>
      </c>
      <c r="T54" s="55">
        <v>2.0900099313198695</v>
      </c>
      <c r="U54" s="34">
        <f t="shared" si="3"/>
        <v>4.3681415130156855</v>
      </c>
      <c r="V54" s="34">
        <f t="shared" si="11"/>
        <v>0.55878114733090012</v>
      </c>
      <c r="W54" s="34">
        <f t="shared" si="12"/>
        <v>5.2334076292844962</v>
      </c>
      <c r="X54" s="30"/>
      <c r="Y54" s="8">
        <v>38077</v>
      </c>
      <c r="Z54" s="54">
        <v>6.0034172330153623</v>
      </c>
      <c r="AA54" s="34">
        <f t="shared" si="4"/>
        <v>36.041018473665829</v>
      </c>
      <c r="AB54" s="34">
        <f t="shared" si="13"/>
        <v>2.6520672456789463</v>
      </c>
      <c r="AC54" s="34">
        <f t="shared" si="14"/>
        <v>3.7504943252935292</v>
      </c>
      <c r="AD54" s="30"/>
    </row>
    <row r="55" spans="1:30" x14ac:dyDescent="0.25">
      <c r="A55" s="4">
        <v>38107</v>
      </c>
      <c r="B55" s="34">
        <v>-0.70654453992338162</v>
      </c>
      <c r="C55" s="34">
        <f t="shared" si="0"/>
        <v>0.499205186895543</v>
      </c>
      <c r="D55" s="34">
        <f t="shared" si="5"/>
        <v>3.7640689702824459</v>
      </c>
      <c r="E55" s="34">
        <f t="shared" si="6"/>
        <v>4.4663495099659478</v>
      </c>
      <c r="F55" s="30"/>
      <c r="G55" s="6">
        <v>38107</v>
      </c>
      <c r="H55" s="42">
        <v>0.72650200142536647</v>
      </c>
      <c r="I55" s="34">
        <f t="shared" si="1"/>
        <v>0.52780515807506323</v>
      </c>
      <c r="J55" s="34">
        <f t="shared" si="7"/>
        <v>2.5370063247341847</v>
      </c>
      <c r="K55" s="34">
        <f t="shared" si="8"/>
        <v>5.0040646626956367</v>
      </c>
      <c r="L55" s="30"/>
      <c r="M55" s="46">
        <v>38107</v>
      </c>
      <c r="N55" s="54">
        <v>-0.30516849137596225</v>
      </c>
      <c r="O55" s="34">
        <f t="shared" si="2"/>
        <v>9.3127808128680739E-2</v>
      </c>
      <c r="P55" s="34">
        <f t="shared" si="9"/>
        <v>3.8161861670848189</v>
      </c>
      <c r="Q55" s="34">
        <f t="shared" si="10"/>
        <v>6.9752438158723375</v>
      </c>
      <c r="R55" s="30"/>
      <c r="S55" s="8">
        <v>38107</v>
      </c>
      <c r="T55" s="55">
        <v>-3.7723402425678287</v>
      </c>
      <c r="U55" s="34">
        <f t="shared" si="3"/>
        <v>14.230550905696704</v>
      </c>
      <c r="V55" s="34">
        <f t="shared" si="11"/>
        <v>0.67496013082493833</v>
      </c>
      <c r="W55" s="34">
        <f t="shared" si="12"/>
        <v>5.0915879691271835</v>
      </c>
      <c r="X55" s="30"/>
      <c r="Y55" s="8">
        <v>38107</v>
      </c>
      <c r="Z55" s="54">
        <v>6.4591797273580553</v>
      </c>
      <c r="AA55" s="34">
        <f t="shared" si="4"/>
        <v>41.721002750313282</v>
      </c>
      <c r="AB55" s="34">
        <f t="shared" si="13"/>
        <v>3.2027513047362768</v>
      </c>
      <c r="AC55" s="34">
        <f t="shared" si="14"/>
        <v>3.7608234409241335</v>
      </c>
      <c r="AD55" s="30"/>
    </row>
    <row r="56" spans="1:30" x14ac:dyDescent="0.25">
      <c r="A56" s="4">
        <v>38138</v>
      </c>
      <c r="B56" s="34">
        <v>-3.926961410441443</v>
      </c>
      <c r="C56" s="34">
        <f t="shared" si="0"/>
        <v>15.421025919096246</v>
      </c>
      <c r="D56" s="34">
        <f t="shared" si="5"/>
        <v>2.8917025044909042</v>
      </c>
      <c r="E56" s="34">
        <f t="shared" si="6"/>
        <v>4.8921056678189574</v>
      </c>
      <c r="F56" s="30"/>
      <c r="G56" s="6">
        <v>38138</v>
      </c>
      <c r="H56" s="42">
        <v>1.9026791949487531</v>
      </c>
      <c r="I56" s="34">
        <f t="shared" si="1"/>
        <v>3.6201881188908356</v>
      </c>
      <c r="J56" s="34">
        <f t="shared" si="7"/>
        <v>2.5233373561371084</v>
      </c>
      <c r="K56" s="34">
        <f t="shared" si="8"/>
        <v>4.6462202642263533</v>
      </c>
      <c r="L56" s="30"/>
      <c r="M56" s="46">
        <v>38138</v>
      </c>
      <c r="N56" s="54">
        <v>-3.8459250151784197</v>
      </c>
      <c r="O56" s="34">
        <f t="shared" si="2"/>
        <v>14.791139222375127</v>
      </c>
      <c r="P56" s="34">
        <f t="shared" si="9"/>
        <v>2.9094179901027801</v>
      </c>
      <c r="Q56" s="34">
        <f t="shared" si="10"/>
        <v>7.2444951277151262</v>
      </c>
      <c r="R56" s="30"/>
      <c r="S56" s="8">
        <v>38138</v>
      </c>
      <c r="T56" s="55">
        <v>10.586878358878238</v>
      </c>
      <c r="U56" s="34">
        <f t="shared" si="3"/>
        <v>112.08199338568437</v>
      </c>
      <c r="V56" s="34">
        <f t="shared" si="11"/>
        <v>2.130334128845742</v>
      </c>
      <c r="W56" s="34">
        <f t="shared" si="12"/>
        <v>5.5206361513310478</v>
      </c>
      <c r="X56" s="30"/>
      <c r="Y56" s="8">
        <v>38138</v>
      </c>
      <c r="Z56" s="54">
        <v>-5.5639084158142893</v>
      </c>
      <c r="AA56" s="34">
        <f t="shared" si="4"/>
        <v>30.957076859569074</v>
      </c>
      <c r="AB56" s="34">
        <f t="shared" si="13"/>
        <v>2.7753284955549371</v>
      </c>
      <c r="AC56" s="34">
        <f t="shared" si="14"/>
        <v>4.336264929480981</v>
      </c>
      <c r="AD56" s="30"/>
    </row>
    <row r="57" spans="1:30" x14ac:dyDescent="0.25">
      <c r="A57" s="4">
        <v>38168</v>
      </c>
      <c r="B57" s="34">
        <v>0.88608174681317209</v>
      </c>
      <c r="C57" s="34">
        <f t="shared" si="0"/>
        <v>0.78514086203548239</v>
      </c>
      <c r="D57" s="34">
        <f t="shared" si="5"/>
        <v>3.2833324554100449</v>
      </c>
      <c r="E57" s="34">
        <f t="shared" si="6"/>
        <v>4.8241560833812835</v>
      </c>
      <c r="F57" s="30"/>
      <c r="G57" s="6">
        <v>38168</v>
      </c>
      <c r="H57" s="42">
        <v>2.2068998133883966</v>
      </c>
      <c r="I57" s="34">
        <f t="shared" si="1"/>
        <v>4.8704067863337395</v>
      </c>
      <c r="J57" s="34">
        <f t="shared" si="7"/>
        <v>3.2814259109341362</v>
      </c>
      <c r="K57" s="34">
        <f t="shared" si="8"/>
        <v>4.6453920407859997</v>
      </c>
      <c r="L57" s="30"/>
      <c r="M57" s="46">
        <v>38168</v>
      </c>
      <c r="N57" s="54">
        <v>2.113879867091395</v>
      </c>
      <c r="O57" s="34">
        <f t="shared" si="2"/>
        <v>4.4684880924943338</v>
      </c>
      <c r="P57" s="34">
        <f t="shared" si="9"/>
        <v>2.6756162503443441</v>
      </c>
      <c r="Q57" s="34">
        <f t="shared" si="10"/>
        <v>7.1637228581009822</v>
      </c>
      <c r="R57" s="30"/>
      <c r="S57" s="8">
        <v>38168</v>
      </c>
      <c r="T57" s="55">
        <v>0.53297927633471076</v>
      </c>
      <c r="U57" s="34">
        <f t="shared" si="3"/>
        <v>0.28406690900227199</v>
      </c>
      <c r="V57" s="34">
        <f t="shared" si="11"/>
        <v>1.8149264547968096</v>
      </c>
      <c r="W57" s="34">
        <f t="shared" si="12"/>
        <v>4.9896855019281654</v>
      </c>
      <c r="X57" s="30"/>
      <c r="Y57" s="8">
        <v>38168</v>
      </c>
      <c r="Z57" s="54">
        <v>0.71858650780978195</v>
      </c>
      <c r="AA57" s="34">
        <f t="shared" si="4"/>
        <v>0.51636656920625779</v>
      </c>
      <c r="AB57" s="34">
        <f t="shared" si="13"/>
        <v>3.0608154446313187</v>
      </c>
      <c r="AC57" s="34">
        <f t="shared" si="14"/>
        <v>4.2862379098427095</v>
      </c>
      <c r="AD57" s="30"/>
    </row>
    <row r="58" spans="1:30" x14ac:dyDescent="0.25">
      <c r="A58" s="4">
        <v>38198</v>
      </c>
      <c r="B58" s="34">
        <v>-0.41674619891738374</v>
      </c>
      <c r="C58" s="34">
        <f t="shared" si="0"/>
        <v>0.17367739431208756</v>
      </c>
      <c r="D58" s="34">
        <f t="shared" si="5"/>
        <v>2.7381783851724073</v>
      </c>
      <c r="E58" s="34">
        <f t="shared" si="6"/>
        <v>4.5462513734387713</v>
      </c>
      <c r="F58" s="30"/>
      <c r="G58" s="6">
        <v>38198</v>
      </c>
      <c r="H58" s="42">
        <v>1.2378698483100692</v>
      </c>
      <c r="I58" s="34">
        <f t="shared" si="1"/>
        <v>1.5323217613551936</v>
      </c>
      <c r="J58" s="34">
        <f t="shared" si="7"/>
        <v>2.8594448916754742</v>
      </c>
      <c r="K58" s="34">
        <f t="shared" si="8"/>
        <v>3.8118024451509402</v>
      </c>
      <c r="L58" s="30"/>
      <c r="M58" s="46">
        <v>38198</v>
      </c>
      <c r="N58" s="54">
        <v>-3.0438372193090757</v>
      </c>
      <c r="O58" s="34">
        <f t="shared" si="2"/>
        <v>9.2649450176512058</v>
      </c>
      <c r="P58" s="34">
        <f t="shared" si="9"/>
        <v>1.5719479061990931</v>
      </c>
      <c r="Q58" s="34">
        <f t="shared" si="10"/>
        <v>7.2996003461789849</v>
      </c>
      <c r="R58" s="30"/>
      <c r="S58" s="8">
        <v>38198</v>
      </c>
      <c r="T58" s="55">
        <v>-1.4881456884289435</v>
      </c>
      <c r="U58" s="34">
        <f t="shared" si="3"/>
        <v>2.2145775899896543</v>
      </c>
      <c r="V58" s="34">
        <f t="shared" si="11"/>
        <v>1.3480200625862897</v>
      </c>
      <c r="W58" s="34">
        <f t="shared" si="12"/>
        <v>5.0226310947753428</v>
      </c>
      <c r="X58" s="30"/>
      <c r="Y58" s="8">
        <v>38198</v>
      </c>
      <c r="Z58" s="54">
        <v>4.8260383148543085</v>
      </c>
      <c r="AA58" s="34">
        <f t="shared" si="4"/>
        <v>23.290645816441813</v>
      </c>
      <c r="AB58" s="34">
        <f t="shared" si="13"/>
        <v>3.330463884515463</v>
      </c>
      <c r="AC58" s="34">
        <f t="shared" si="14"/>
        <v>4.0287314483843293</v>
      </c>
      <c r="AD58" s="30"/>
    </row>
    <row r="59" spans="1:30" x14ac:dyDescent="0.25">
      <c r="A59" s="4">
        <v>38230</v>
      </c>
      <c r="B59" s="34">
        <v>3.2128276986816751</v>
      </c>
      <c r="C59" s="34">
        <f t="shared" si="0"/>
        <v>10.322261821416188</v>
      </c>
      <c r="D59" s="34">
        <f t="shared" si="5"/>
        <v>2.3093096927630321</v>
      </c>
      <c r="E59" s="34">
        <f t="shared" si="6"/>
        <v>4.4575634112035285</v>
      </c>
      <c r="F59" s="30"/>
      <c r="G59" s="6">
        <v>38230</v>
      </c>
      <c r="H59" s="42">
        <v>4.1138878724328976</v>
      </c>
      <c r="I59" s="34">
        <f t="shared" si="1"/>
        <v>16.924073426950471</v>
      </c>
      <c r="J59" s="34">
        <f t="shared" si="7"/>
        <v>2.4595867206413193</v>
      </c>
      <c r="K59" s="34">
        <f t="shared" si="8"/>
        <v>3.7148681520459994</v>
      </c>
      <c r="L59" s="30"/>
      <c r="M59" s="46">
        <v>38230</v>
      </c>
      <c r="N59" s="54">
        <v>2.9482407334555205</v>
      </c>
      <c r="O59" s="34">
        <f t="shared" si="2"/>
        <v>8.6921234224063451</v>
      </c>
      <c r="P59" s="34">
        <f t="shared" si="9"/>
        <v>0.43451986579514656</v>
      </c>
      <c r="Q59" s="34">
        <f t="shared" si="10"/>
        <v>6.9377608519867771</v>
      </c>
      <c r="R59" s="30"/>
      <c r="S59" s="8">
        <v>38230</v>
      </c>
      <c r="T59" s="55">
        <v>5.4858729790291605</v>
      </c>
      <c r="U59" s="34">
        <f t="shared" si="3"/>
        <v>30.094802342042275</v>
      </c>
      <c r="V59" s="34">
        <f t="shared" si="11"/>
        <v>1.2917537598421254</v>
      </c>
      <c r="W59" s="34">
        <f t="shared" si="12"/>
        <v>5.0891105192644845</v>
      </c>
      <c r="X59" s="30"/>
      <c r="Y59" s="8">
        <v>38230</v>
      </c>
      <c r="Z59" s="54">
        <v>2.7438297205598872</v>
      </c>
      <c r="AA59" s="34">
        <f t="shared" si="4"/>
        <v>7.5286015354277485</v>
      </c>
      <c r="AB59" s="34">
        <f t="shared" si="13"/>
        <v>2.963075879837973</v>
      </c>
      <c r="AC59" s="34">
        <f t="shared" si="14"/>
        <v>4.0050074162195681</v>
      </c>
      <c r="AD59" s="30"/>
    </row>
    <row r="60" spans="1:30" x14ac:dyDescent="0.25">
      <c r="A60" s="4">
        <v>38260</v>
      </c>
      <c r="B60" s="34">
        <v>7.0266569792687861</v>
      </c>
      <c r="C60" s="34">
        <f t="shared" si="0"/>
        <v>49.373908304306738</v>
      </c>
      <c r="D60" s="34">
        <f t="shared" si="5"/>
        <v>3.120195662066449</v>
      </c>
      <c r="E60" s="34">
        <f t="shared" si="6"/>
        <v>4.3417793201552524</v>
      </c>
      <c r="F60" s="30"/>
      <c r="G60" s="6">
        <v>38260</v>
      </c>
      <c r="H60" s="42">
        <v>3.8314317628705297</v>
      </c>
      <c r="I60" s="34">
        <f t="shared" si="1"/>
        <v>14.679869353533174</v>
      </c>
      <c r="J60" s="34">
        <f t="shared" si="7"/>
        <v>2.8999495376259197</v>
      </c>
      <c r="K60" s="34">
        <f t="shared" si="8"/>
        <v>3.3132266208749779</v>
      </c>
      <c r="L60" s="30"/>
      <c r="M60" s="46">
        <v>38260</v>
      </c>
      <c r="N60" s="54">
        <v>4.6419625814020371</v>
      </c>
      <c r="O60" s="34">
        <f t="shared" si="2"/>
        <v>21.547816607136664</v>
      </c>
      <c r="P60" s="34">
        <f t="shared" si="9"/>
        <v>1.6797397286327269</v>
      </c>
      <c r="Q60" s="34">
        <f t="shared" si="10"/>
        <v>5.5533838663041442</v>
      </c>
      <c r="R60" s="30"/>
      <c r="S60" s="8">
        <v>38260</v>
      </c>
      <c r="T60" s="55">
        <v>13.692028118196031</v>
      </c>
      <c r="U60" s="34">
        <f t="shared" si="3"/>
        <v>187.47163398947075</v>
      </c>
      <c r="V60" s="34">
        <f t="shared" si="11"/>
        <v>2.6835438270669107</v>
      </c>
      <c r="W60" s="34">
        <f t="shared" si="12"/>
        <v>5.9273798943719278</v>
      </c>
      <c r="X60" s="30"/>
      <c r="Y60" s="8">
        <v>38260</v>
      </c>
      <c r="Z60" s="54">
        <v>0.87739798619654863</v>
      </c>
      <c r="AA60" s="34">
        <f t="shared" si="4"/>
        <v>0.76982722618175892</v>
      </c>
      <c r="AB60" s="34">
        <f t="shared" si="13"/>
        <v>2.4321538683511759</v>
      </c>
      <c r="AC60" s="34">
        <f t="shared" si="14"/>
        <v>3.8862228419614993</v>
      </c>
      <c r="AD60" s="30"/>
    </row>
    <row r="61" spans="1:30" x14ac:dyDescent="0.25">
      <c r="A61" s="4">
        <v>38289</v>
      </c>
      <c r="B61" s="34">
        <v>4.0849410182825174</v>
      </c>
      <c r="C61" s="34">
        <f t="shared" si="0"/>
        <v>16.686743122847009</v>
      </c>
      <c r="D61" s="34">
        <f t="shared" si="5"/>
        <v>2.9935978993053336</v>
      </c>
      <c r="E61" s="34">
        <f t="shared" si="6"/>
        <v>4.0630710543616937</v>
      </c>
      <c r="F61" s="30"/>
      <c r="G61" s="6">
        <v>38289</v>
      </c>
      <c r="H61" s="42">
        <v>4.29080339615453</v>
      </c>
      <c r="I61" s="34">
        <f t="shared" si="1"/>
        <v>18.41099378445125</v>
      </c>
      <c r="J61" s="34">
        <f t="shared" si="7"/>
        <v>2.6793644155284588</v>
      </c>
      <c r="K61" s="34">
        <f t="shared" si="8"/>
        <v>3.1256112681125261</v>
      </c>
      <c r="L61" s="30"/>
      <c r="M61" s="46">
        <v>38289</v>
      </c>
      <c r="N61" s="54">
        <v>0.67062896455185594</v>
      </c>
      <c r="O61" s="34">
        <f t="shared" si="2"/>
        <v>0.44974320809589446</v>
      </c>
      <c r="P61" s="34">
        <f t="shared" si="9"/>
        <v>1.1646759823924417</v>
      </c>
      <c r="Q61" s="34">
        <f t="shared" si="10"/>
        <v>4.5520186154564586</v>
      </c>
      <c r="R61" s="30"/>
      <c r="S61" s="8">
        <v>38289</v>
      </c>
      <c r="T61" s="55">
        <v>10.186419609784636</v>
      </c>
      <c r="U61" s="34">
        <f t="shared" si="3"/>
        <v>103.76314446660497</v>
      </c>
      <c r="V61" s="34">
        <f t="shared" si="11"/>
        <v>3.1681923100785654</v>
      </c>
      <c r="W61" s="34">
        <f t="shared" si="12"/>
        <v>6.0687446943300056</v>
      </c>
      <c r="X61" s="30"/>
      <c r="Y61" s="8">
        <v>38289</v>
      </c>
      <c r="Z61" s="54">
        <v>-0.33722027329829984</v>
      </c>
      <c r="AA61" s="34">
        <f t="shared" si="4"/>
        <v>0.11371751272338004</v>
      </c>
      <c r="AB61" s="34">
        <f t="shared" si="13"/>
        <v>2.3060553875471048</v>
      </c>
      <c r="AC61" s="34">
        <f t="shared" si="14"/>
        <v>3.7416829451238951</v>
      </c>
      <c r="AD61" s="30"/>
    </row>
    <row r="62" spans="1:30" x14ac:dyDescent="0.25">
      <c r="A62" s="4">
        <v>38321</v>
      </c>
      <c r="B62" s="34">
        <v>10.306596722039174</v>
      </c>
      <c r="C62" s="34">
        <f t="shared" si="0"/>
        <v>106.22593599074865</v>
      </c>
      <c r="D62" s="34">
        <f t="shared" si="5"/>
        <v>4.0203827815881974</v>
      </c>
      <c r="E62" s="34">
        <f t="shared" si="6"/>
        <v>4.4521959340035453</v>
      </c>
      <c r="F62" s="30"/>
      <c r="G62" s="6">
        <v>38321</v>
      </c>
      <c r="H62" s="42">
        <v>7.2516028939448418</v>
      </c>
      <c r="I62" s="34">
        <f t="shared" si="1"/>
        <v>52.585744531469203</v>
      </c>
      <c r="J62" s="34">
        <f t="shared" si="7"/>
        <v>3.6969556766784559</v>
      </c>
      <c r="K62" s="34">
        <f t="shared" si="8"/>
        <v>3.1569280365380847</v>
      </c>
      <c r="L62" s="30"/>
      <c r="M62" s="46">
        <v>38321</v>
      </c>
      <c r="N62" s="54">
        <v>1.1710356358593188</v>
      </c>
      <c r="O62" s="34">
        <f t="shared" si="2"/>
        <v>1.3713244604524391</v>
      </c>
      <c r="P62" s="34">
        <f t="shared" si="9"/>
        <v>1.9948068375795251</v>
      </c>
      <c r="Q62" s="34">
        <f t="shared" si="10"/>
        <v>4.2923924529469488</v>
      </c>
      <c r="R62" s="30"/>
      <c r="S62" s="8">
        <v>38321</v>
      </c>
      <c r="T62" s="55">
        <v>14.959297105680669</v>
      </c>
      <c r="U62" s="34">
        <f t="shared" si="3"/>
        <v>223.78056989602604</v>
      </c>
      <c r="V62" s="34">
        <f t="shared" si="11"/>
        <v>4.4379308633448744</v>
      </c>
      <c r="W62" s="34">
        <f t="shared" si="12"/>
        <v>6.8263430874844486</v>
      </c>
      <c r="X62" s="30"/>
      <c r="Y62" s="8">
        <v>38321</v>
      </c>
      <c r="Z62" s="54">
        <v>0.38845930864628286</v>
      </c>
      <c r="AA62" s="34">
        <f t="shared" si="4"/>
        <v>0.15090063447394805</v>
      </c>
      <c r="AB62" s="34">
        <f t="shared" si="13"/>
        <v>1.7108735859928597</v>
      </c>
      <c r="AC62" s="34">
        <f t="shared" si="14"/>
        <v>3.7643870553153818</v>
      </c>
      <c r="AD62" s="30"/>
    </row>
    <row r="63" spans="1:30" s="110" customFormat="1" x14ac:dyDescent="0.25">
      <c r="A63" s="103">
        <v>38351</v>
      </c>
      <c r="B63" s="104">
        <v>2.065764388149649</v>
      </c>
      <c r="C63" s="104">
        <f t="shared" si="0"/>
        <v>4.2673825073472935</v>
      </c>
      <c r="D63" s="104">
        <f t="shared" si="5"/>
        <v>3.7364889831902857</v>
      </c>
      <c r="E63" s="104">
        <f t="shared" si="6"/>
        <v>4.1841404385986056</v>
      </c>
      <c r="F63" s="105"/>
      <c r="G63" s="103">
        <v>38351</v>
      </c>
      <c r="H63" s="104">
        <v>3.7928341267690513</v>
      </c>
      <c r="I63" s="104">
        <f t="shared" si="1"/>
        <v>14.385590713183952</v>
      </c>
      <c r="J63" s="104">
        <f t="shared" si="7"/>
        <v>3.7680044178233749</v>
      </c>
      <c r="K63" s="104">
        <f t="shared" si="8"/>
        <v>2.1554775660215557</v>
      </c>
      <c r="L63" s="105"/>
      <c r="M63" s="106">
        <v>38351</v>
      </c>
      <c r="N63" s="107">
        <v>6.3067582606398886</v>
      </c>
      <c r="O63" s="104">
        <f t="shared" si="2"/>
        <v>39.775199758149476</v>
      </c>
      <c r="P63" s="104">
        <f t="shared" si="9"/>
        <v>1.8299140388097286</v>
      </c>
      <c r="Q63" s="104">
        <f t="shared" si="10"/>
        <v>3.3889788192567285</v>
      </c>
      <c r="R63" s="105"/>
      <c r="S63" s="108">
        <v>38351</v>
      </c>
      <c r="T63" s="109">
        <v>8.4145961899581678</v>
      </c>
      <c r="U63" s="104">
        <f t="shared" si="3"/>
        <v>70.805429040058513</v>
      </c>
      <c r="V63" s="104">
        <f t="shared" si="11"/>
        <v>5.0765132914021738</v>
      </c>
      <c r="W63" s="104">
        <f t="shared" si="12"/>
        <v>6.7928607499522924</v>
      </c>
      <c r="X63" s="105"/>
      <c r="Y63" s="108">
        <v>38351</v>
      </c>
      <c r="Z63" s="107">
        <v>1.2965793421590988</v>
      </c>
      <c r="AA63" s="104">
        <f t="shared" si="4"/>
        <v>1.6811179905137212</v>
      </c>
      <c r="AB63" s="104">
        <f t="shared" si="13"/>
        <v>1.8424369291059062</v>
      </c>
      <c r="AC63" s="104">
        <f t="shared" si="14"/>
        <v>3.4318870611123455</v>
      </c>
      <c r="AD63" s="105"/>
    </row>
    <row r="64" spans="1:30" x14ac:dyDescent="0.25">
      <c r="A64" s="4">
        <v>38383</v>
      </c>
      <c r="B64" s="34">
        <v>6.0350986570507636</v>
      </c>
      <c r="C64" s="34">
        <f t="shared" si="0"/>
        <v>36.422415800335934</v>
      </c>
      <c r="D64" s="34">
        <f t="shared" si="5"/>
        <v>3.83469580089375</v>
      </c>
      <c r="E64" s="34">
        <f t="shared" si="6"/>
        <v>4.2033567584788072</v>
      </c>
      <c r="F64" s="30"/>
      <c r="G64" s="6">
        <v>38383</v>
      </c>
      <c r="H64" s="42">
        <v>5.3482813331985568</v>
      </c>
      <c r="I64" s="34">
        <f t="shared" si="1"/>
        <v>28.604113219040133</v>
      </c>
      <c r="J64" s="34">
        <f t="shared" si="7"/>
        <v>3.6271362232665361</v>
      </c>
      <c r="K64" s="34">
        <f t="shared" si="8"/>
        <v>2.1851208457204381</v>
      </c>
      <c r="L64" s="30"/>
      <c r="M64" s="46">
        <v>38383</v>
      </c>
      <c r="N64" s="54">
        <v>-3.802972840507568</v>
      </c>
      <c r="O64" s="34">
        <f t="shared" si="2"/>
        <v>14.462602425638201</v>
      </c>
      <c r="P64" s="34">
        <f t="shared" si="9"/>
        <v>1.2117115817737261</v>
      </c>
      <c r="Q64" s="34">
        <f t="shared" si="10"/>
        <v>3.2831443678217243</v>
      </c>
      <c r="R64" s="30"/>
      <c r="S64" s="8">
        <v>38383</v>
      </c>
      <c r="T64" s="55">
        <v>1.1718111289890309</v>
      </c>
      <c r="U64" s="34">
        <f t="shared" si="3"/>
        <v>1.3731413220225472</v>
      </c>
      <c r="V64" s="34">
        <f t="shared" si="11"/>
        <v>5.868521409432895</v>
      </c>
      <c r="W64" s="34">
        <f t="shared" si="12"/>
        <v>6.7747627664464209</v>
      </c>
      <c r="X64" s="30"/>
      <c r="Y64" s="8">
        <v>38383</v>
      </c>
      <c r="Z64" s="54">
        <v>4.4675844897916761</v>
      </c>
      <c r="AA64" s="34">
        <f t="shared" si="4"/>
        <v>19.95931117342715</v>
      </c>
      <c r="AB64" s="34">
        <f t="shared" si="13"/>
        <v>1.6660708805423436</v>
      </c>
      <c r="AC64" s="34">
        <f t="shared" si="14"/>
        <v>3.4563938172354378</v>
      </c>
      <c r="AD64" s="30"/>
    </row>
    <row r="65" spans="1:30" x14ac:dyDescent="0.25">
      <c r="A65" s="4">
        <v>38411</v>
      </c>
      <c r="B65" s="34">
        <v>9.038856635832726</v>
      </c>
      <c r="C65" s="34">
        <f t="shared" si="0"/>
        <v>81.700929283137299</v>
      </c>
      <c r="D65" s="34">
        <f t="shared" si="5"/>
        <v>3.650284196480547</v>
      </c>
      <c r="E65" s="34">
        <f t="shared" si="6"/>
        <v>4.4178194620761184</v>
      </c>
      <c r="F65" s="30"/>
      <c r="G65" s="6">
        <v>38411</v>
      </c>
      <c r="H65" s="42">
        <v>16.718252463964944</v>
      </c>
      <c r="I65" s="34">
        <f t="shared" si="1"/>
        <v>279.49996544886994</v>
      </c>
      <c r="J65" s="34">
        <f t="shared" si="7"/>
        <v>4.8742792519794964</v>
      </c>
      <c r="K65" s="34">
        <f t="shared" si="8"/>
        <v>4.014615301448953</v>
      </c>
      <c r="L65" s="30"/>
      <c r="M65" s="46">
        <v>38411</v>
      </c>
      <c r="N65" s="54">
        <v>10.307275866327537</v>
      </c>
      <c r="O65" s="34">
        <f t="shared" si="2"/>
        <v>106.23993578457807</v>
      </c>
      <c r="P65" s="34">
        <f t="shared" si="9"/>
        <v>1.5841588936745439</v>
      </c>
      <c r="Q65" s="34">
        <f t="shared" si="10"/>
        <v>4.030264820773799</v>
      </c>
      <c r="R65" s="30"/>
      <c r="S65" s="8">
        <v>38411</v>
      </c>
      <c r="T65" s="55">
        <v>29.07863631676495</v>
      </c>
      <c r="U65" s="34">
        <f t="shared" si="3"/>
        <v>845.56709004268146</v>
      </c>
      <c r="V65" s="34">
        <f t="shared" si="11"/>
        <v>7.5781702569948903</v>
      </c>
      <c r="W65" s="34">
        <f t="shared" si="12"/>
        <v>8.3564170568632612</v>
      </c>
      <c r="X65" s="30"/>
      <c r="Y65" s="8">
        <v>38411</v>
      </c>
      <c r="Z65" s="54">
        <v>-2.4211696536431404</v>
      </c>
      <c r="AA65" s="34">
        <f t="shared" si="4"/>
        <v>5.8620624917224449</v>
      </c>
      <c r="AB65" s="34">
        <f t="shared" si="13"/>
        <v>1.6215645239696059</v>
      </c>
      <c r="AC65" s="34">
        <f t="shared" si="14"/>
        <v>3.3786854045211907</v>
      </c>
      <c r="AD65" s="30"/>
    </row>
    <row r="66" spans="1:30" x14ac:dyDescent="0.25">
      <c r="A66" s="4">
        <v>38442</v>
      </c>
      <c r="B66" s="34">
        <v>-2.6602928456757269</v>
      </c>
      <c r="C66" s="34">
        <f t="shared" si="0"/>
        <v>7.0771580247534569</v>
      </c>
      <c r="D66" s="34">
        <f t="shared" si="5"/>
        <v>2.9121899042633772</v>
      </c>
      <c r="E66" s="34">
        <f t="shared" si="6"/>
        <v>4.2710526938980609</v>
      </c>
      <c r="F66" s="30"/>
      <c r="G66" s="6">
        <v>38442</v>
      </c>
      <c r="H66" s="42">
        <v>-7.1880002207997507</v>
      </c>
      <c r="I66" s="34">
        <f t="shared" si="1"/>
        <v>51.667347174217262</v>
      </c>
      <c r="J66" s="34">
        <f t="shared" si="7"/>
        <v>3.686087040550682</v>
      </c>
      <c r="K66" s="34">
        <f t="shared" si="8"/>
        <v>5.0750787196928231</v>
      </c>
      <c r="L66" s="30"/>
      <c r="M66" s="46">
        <v>38442</v>
      </c>
      <c r="N66" s="54">
        <v>-4.5966445795022182</v>
      </c>
      <c r="O66" s="34">
        <f t="shared" si="2"/>
        <v>21.129141390267122</v>
      </c>
      <c r="P66" s="34">
        <f t="shared" si="9"/>
        <v>1.0471028136211924</v>
      </c>
      <c r="Q66" s="34">
        <f t="shared" si="10"/>
        <v>4.2036671955606328</v>
      </c>
      <c r="R66" s="30"/>
      <c r="S66" s="8">
        <v>38442</v>
      </c>
      <c r="T66" s="55">
        <v>1.499971987167914</v>
      </c>
      <c r="U66" s="34">
        <f t="shared" si="3"/>
        <v>2.249915962288461</v>
      </c>
      <c r="V66" s="34">
        <f t="shared" si="11"/>
        <v>7.5290004283155616</v>
      </c>
      <c r="W66" s="34">
        <f t="shared" si="12"/>
        <v>8.5078867398332907</v>
      </c>
      <c r="X66" s="30"/>
      <c r="Y66" s="8">
        <v>38442</v>
      </c>
      <c r="Z66" s="54">
        <v>-2.9893764485500185</v>
      </c>
      <c r="AA66" s="34">
        <f t="shared" si="4"/>
        <v>8.9363715511455215</v>
      </c>
      <c r="AB66" s="34">
        <f t="shared" si="13"/>
        <v>0.87216505050582427</v>
      </c>
      <c r="AC66" s="34">
        <f t="shared" si="14"/>
        <v>3.4714586079043812</v>
      </c>
      <c r="AD66" s="30"/>
    </row>
    <row r="67" spans="1:30" x14ac:dyDescent="0.25">
      <c r="A67" s="4">
        <v>38471</v>
      </c>
      <c r="B67" s="34">
        <v>-2.7681927220988278</v>
      </c>
      <c r="C67" s="34">
        <f t="shared" si="0"/>
        <v>7.6628909466809185</v>
      </c>
      <c r="D67" s="34">
        <f t="shared" si="5"/>
        <v>2.74038588908209</v>
      </c>
      <c r="E67" s="34">
        <f t="shared" si="6"/>
        <v>4.4460031583471533</v>
      </c>
      <c r="F67" s="30"/>
      <c r="G67" s="6">
        <v>38471</v>
      </c>
      <c r="H67" s="42">
        <v>-4.360146705414536</v>
      </c>
      <c r="I67" s="34">
        <f t="shared" si="1"/>
        <v>19.010879292737233</v>
      </c>
      <c r="J67" s="34">
        <f t="shared" si="7"/>
        <v>3.2621996483140236</v>
      </c>
      <c r="K67" s="34">
        <f t="shared" si="8"/>
        <v>5.4350946527899833</v>
      </c>
      <c r="L67" s="30"/>
      <c r="M67" s="46">
        <v>38471</v>
      </c>
      <c r="N67" s="54">
        <v>-7.2278502264571998</v>
      </c>
      <c r="O67" s="34">
        <f t="shared" si="2"/>
        <v>52.241818896097392</v>
      </c>
      <c r="P67" s="34">
        <f t="shared" si="9"/>
        <v>0.47021266903108927</v>
      </c>
      <c r="Q67" s="34">
        <f t="shared" si="10"/>
        <v>4.7420869099483651</v>
      </c>
      <c r="R67" s="30"/>
      <c r="S67" s="8">
        <v>38471</v>
      </c>
      <c r="T67" s="55">
        <v>3.1718749572198668</v>
      </c>
      <c r="U67" s="34">
        <f t="shared" si="3"/>
        <v>10.060790744238531</v>
      </c>
      <c r="V67" s="34">
        <f t="shared" si="11"/>
        <v>8.107685028297869</v>
      </c>
      <c r="W67" s="34">
        <f t="shared" si="12"/>
        <v>8.4635459899609078</v>
      </c>
      <c r="X67" s="30"/>
      <c r="Y67" s="8">
        <v>38471</v>
      </c>
      <c r="Z67" s="54">
        <v>-2.5796866220407111</v>
      </c>
      <c r="AA67" s="34">
        <f t="shared" si="4"/>
        <v>6.6547830679358144</v>
      </c>
      <c r="AB67" s="34">
        <f t="shared" si="13"/>
        <v>0.11892618805592707</v>
      </c>
      <c r="AC67" s="34">
        <f t="shared" si="14"/>
        <v>3.3207698317256189</v>
      </c>
      <c r="AD67" s="30"/>
    </row>
    <row r="68" spans="1:30" x14ac:dyDescent="0.25">
      <c r="A68" s="4">
        <v>38503</v>
      </c>
      <c r="B68" s="34">
        <v>1.7098907388678697</v>
      </c>
      <c r="C68" s="34">
        <f t="shared" ref="C68:C131" si="15">B68*B68</f>
        <v>2.9237263388661092</v>
      </c>
      <c r="D68" s="34">
        <f t="shared" si="5"/>
        <v>3.2101235681911988</v>
      </c>
      <c r="E68" s="34">
        <f t="shared" si="6"/>
        <v>4.3587500519974185</v>
      </c>
      <c r="F68" s="30"/>
      <c r="G68" s="6">
        <v>38503</v>
      </c>
      <c r="H68" s="42">
        <v>3.1852549589498125</v>
      </c>
      <c r="I68" s="34">
        <f t="shared" ref="I68:I131" si="16">H68*H68</f>
        <v>10.145849153514371</v>
      </c>
      <c r="J68" s="34">
        <f t="shared" si="7"/>
        <v>3.3690809619807784</v>
      </c>
      <c r="K68" s="34">
        <f t="shared" si="8"/>
        <v>5.3929697836006971</v>
      </c>
      <c r="L68" s="30"/>
      <c r="M68" s="46">
        <v>38503</v>
      </c>
      <c r="N68" s="54">
        <v>3.0775081829585105</v>
      </c>
      <c r="O68" s="34">
        <f t="shared" ref="O68:O131" si="17">N68*N68</f>
        <v>9.4710566161765932</v>
      </c>
      <c r="P68" s="34">
        <f t="shared" si="9"/>
        <v>1.0471654355425002</v>
      </c>
      <c r="Q68" s="34">
        <f t="shared" si="10"/>
        <v>4.7882560373762804</v>
      </c>
      <c r="R68" s="30"/>
      <c r="S68" s="8">
        <v>38503</v>
      </c>
      <c r="T68" s="55">
        <v>-6.7359438140751848</v>
      </c>
      <c r="U68" s="34">
        <f t="shared" ref="U68:U131" si="18">T68*T68</f>
        <v>45.372939066377747</v>
      </c>
      <c r="V68" s="34">
        <f t="shared" si="11"/>
        <v>6.6641165138850837</v>
      </c>
      <c r="W68" s="34">
        <f t="shared" si="12"/>
        <v>8.7894914440035148</v>
      </c>
      <c r="X68" s="30"/>
      <c r="Y68" s="8">
        <v>38503</v>
      </c>
      <c r="Z68" s="54">
        <v>-2.2929596533490582</v>
      </c>
      <c r="AA68" s="34">
        <f t="shared" ref="AA68:AA131" si="19">Z68*Z68</f>
        <v>5.2576639718866334</v>
      </c>
      <c r="AB68" s="34">
        <f t="shared" si="13"/>
        <v>0.39150525159469635</v>
      </c>
      <c r="AC68" s="34">
        <f t="shared" si="14"/>
        <v>2.9302241719659929</v>
      </c>
      <c r="AD68" s="30"/>
    </row>
    <row r="69" spans="1:30" x14ac:dyDescent="0.25">
      <c r="A69" s="4">
        <v>38533</v>
      </c>
      <c r="B69" s="34">
        <v>4.5650729122730382</v>
      </c>
      <c r="C69" s="34">
        <f t="shared" si="15"/>
        <v>20.839890694369039</v>
      </c>
      <c r="D69" s="34">
        <f t="shared" si="5"/>
        <v>3.5167061653128555</v>
      </c>
      <c r="E69" s="34">
        <f t="shared" si="6"/>
        <v>3.9385483084354962</v>
      </c>
      <c r="F69" s="30"/>
      <c r="G69" s="6">
        <v>38533</v>
      </c>
      <c r="H69" s="42">
        <v>10.291984961618184</v>
      </c>
      <c r="I69" s="34">
        <f t="shared" si="16"/>
        <v>105.92495445017484</v>
      </c>
      <c r="J69" s="34">
        <f t="shared" si="7"/>
        <v>4.0428380576665939</v>
      </c>
      <c r="K69" s="34">
        <f t="shared" si="8"/>
        <v>5.6863440639097851</v>
      </c>
      <c r="L69" s="30"/>
      <c r="M69" s="46">
        <v>38533</v>
      </c>
      <c r="N69" s="54">
        <v>6.571344055812034</v>
      </c>
      <c r="O69" s="34">
        <f t="shared" si="17"/>
        <v>43.182562699856149</v>
      </c>
      <c r="P69" s="34">
        <f t="shared" si="9"/>
        <v>1.4186207846025534</v>
      </c>
      <c r="Q69" s="34">
        <f t="shared" si="10"/>
        <v>4.8367555307562995</v>
      </c>
      <c r="R69" s="30"/>
      <c r="S69" s="8">
        <v>38533</v>
      </c>
      <c r="T69" s="55">
        <v>0.72029675470588472</v>
      </c>
      <c r="U69" s="34">
        <f t="shared" si="18"/>
        <v>0.51882741483982941</v>
      </c>
      <c r="V69" s="34">
        <f t="shared" si="11"/>
        <v>6.6797263037493479</v>
      </c>
      <c r="W69" s="34">
        <f t="shared" si="12"/>
        <v>8.8696721511749637</v>
      </c>
      <c r="X69" s="30"/>
      <c r="Y69" s="8">
        <v>38533</v>
      </c>
      <c r="Z69" s="54">
        <v>-5.1115990642513154</v>
      </c>
      <c r="AA69" s="34">
        <f t="shared" si="19"/>
        <v>26.128444993654924</v>
      </c>
      <c r="AB69" s="34">
        <f t="shared" si="13"/>
        <v>-9.4343546077061788E-2</v>
      </c>
      <c r="AC69" s="34">
        <f t="shared" si="14"/>
        <v>2.866741110911188</v>
      </c>
      <c r="AD69" s="30"/>
    </row>
    <row r="70" spans="1:30" x14ac:dyDescent="0.25">
      <c r="A70" s="4">
        <v>38562</v>
      </c>
      <c r="B70" s="34">
        <v>4.2232452954809041</v>
      </c>
      <c r="C70" s="34">
        <f t="shared" si="15"/>
        <v>17.835800825801588</v>
      </c>
      <c r="D70" s="34">
        <f t="shared" si="5"/>
        <v>3.9033721231793792</v>
      </c>
      <c r="E70" s="34">
        <f t="shared" si="6"/>
        <v>3.8802364214531249</v>
      </c>
      <c r="F70" s="30"/>
      <c r="G70" s="6">
        <v>38562</v>
      </c>
      <c r="H70" s="42">
        <v>10.053132742887172</v>
      </c>
      <c r="I70" s="34">
        <f t="shared" si="16"/>
        <v>101.06547794611015</v>
      </c>
      <c r="J70" s="34">
        <f t="shared" si="7"/>
        <v>4.7774432988813524</v>
      </c>
      <c r="K70" s="34">
        <f t="shared" si="8"/>
        <v>5.8872883145255699</v>
      </c>
      <c r="L70" s="30"/>
      <c r="M70" s="46">
        <v>38562</v>
      </c>
      <c r="N70" s="54">
        <v>7.3084847744395276</v>
      </c>
      <c r="O70" s="34">
        <f t="shared" si="17"/>
        <v>53.413949698214395</v>
      </c>
      <c r="P70" s="34">
        <f t="shared" si="9"/>
        <v>2.2813142840816036</v>
      </c>
      <c r="Q70" s="34">
        <f t="shared" si="10"/>
        <v>5.0816445635019338</v>
      </c>
      <c r="R70" s="30"/>
      <c r="S70" s="8">
        <v>38562</v>
      </c>
      <c r="T70" s="55">
        <v>8.5904392262525775</v>
      </c>
      <c r="U70" s="34">
        <f t="shared" si="18"/>
        <v>73.795646099938978</v>
      </c>
      <c r="V70" s="34">
        <f t="shared" si="11"/>
        <v>7.5196083799728086</v>
      </c>
      <c r="W70" s="34">
        <f t="shared" si="12"/>
        <v>8.7319833469453183</v>
      </c>
      <c r="X70" s="30"/>
      <c r="Y70" s="8">
        <v>38562</v>
      </c>
      <c r="Z70" s="54">
        <v>3.390731342521569</v>
      </c>
      <c r="AA70" s="34">
        <f t="shared" si="19"/>
        <v>11.497059037158122</v>
      </c>
      <c r="AB70" s="34">
        <f t="shared" si="13"/>
        <v>-0.21395246043812341</v>
      </c>
      <c r="AC70" s="34">
        <f t="shared" si="14"/>
        <v>3.0056113963880988</v>
      </c>
      <c r="AD70" s="30"/>
    </row>
    <row r="71" spans="1:30" x14ac:dyDescent="0.25">
      <c r="A71" s="4">
        <v>38595</v>
      </c>
      <c r="B71" s="34">
        <v>6.7835583216820261</v>
      </c>
      <c r="C71" s="34">
        <f t="shared" si="15"/>
        <v>46.016663503661469</v>
      </c>
      <c r="D71" s="34">
        <f t="shared" si="5"/>
        <v>4.2009330084294083</v>
      </c>
      <c r="E71" s="34">
        <f t="shared" si="6"/>
        <v>3.7841840472228956</v>
      </c>
      <c r="F71" s="30"/>
      <c r="G71" s="6">
        <v>38595</v>
      </c>
      <c r="H71" s="42">
        <v>4.0210611406832797</v>
      </c>
      <c r="I71" s="34">
        <f t="shared" si="16"/>
        <v>16.168932697113117</v>
      </c>
      <c r="J71" s="34">
        <f t="shared" si="7"/>
        <v>4.7697077379022179</v>
      </c>
      <c r="K71" s="34">
        <f t="shared" si="8"/>
        <v>5.8147385020130695</v>
      </c>
      <c r="L71" s="30"/>
      <c r="M71" s="46">
        <v>38595</v>
      </c>
      <c r="N71" s="54">
        <v>3.0987777931862581</v>
      </c>
      <c r="O71" s="34">
        <f t="shared" si="17"/>
        <v>9.6024238115442966</v>
      </c>
      <c r="P71" s="34">
        <f t="shared" si="9"/>
        <v>2.2938590390591651</v>
      </c>
      <c r="Q71" s="34">
        <f t="shared" si="10"/>
        <v>4.8843657931670243</v>
      </c>
      <c r="R71" s="30"/>
      <c r="S71" s="8">
        <v>38595</v>
      </c>
      <c r="T71" s="55">
        <v>-0.44075695846075291</v>
      </c>
      <c r="U71" s="34">
        <f t="shared" si="18"/>
        <v>0.19426669643157388</v>
      </c>
      <c r="V71" s="34">
        <f t="shared" si="11"/>
        <v>7.0257225518486495</v>
      </c>
      <c r="W71" s="34">
        <f t="shared" si="12"/>
        <v>8.6594226482349388</v>
      </c>
      <c r="X71" s="30"/>
      <c r="Y71" s="8">
        <v>38595</v>
      </c>
      <c r="Z71" s="54">
        <v>1.9345421350891456E-2</v>
      </c>
      <c r="AA71" s="34">
        <f t="shared" si="19"/>
        <v>3.7424532724352703E-4</v>
      </c>
      <c r="AB71" s="34">
        <f t="shared" si="13"/>
        <v>-0.44099281870553969</v>
      </c>
      <c r="AC71" s="34">
        <f t="shared" si="14"/>
        <v>2.6895923978051011</v>
      </c>
      <c r="AD71" s="30"/>
    </row>
    <row r="72" spans="1:30" x14ac:dyDescent="0.25">
      <c r="A72" s="4">
        <v>38625</v>
      </c>
      <c r="B72" s="34">
        <v>7.3340993456643133</v>
      </c>
      <c r="C72" s="34">
        <f t="shared" si="15"/>
        <v>53.789013212073712</v>
      </c>
      <c r="D72" s="34">
        <f t="shared" si="5"/>
        <v>4.2265532056290356</v>
      </c>
      <c r="E72" s="34">
        <f t="shared" si="6"/>
        <v>3.8662343612279977</v>
      </c>
      <c r="F72" s="30"/>
      <c r="G72" s="6">
        <v>38625</v>
      </c>
      <c r="H72" s="42">
        <v>6.1823420458207323</v>
      </c>
      <c r="I72" s="34">
        <f t="shared" si="16"/>
        <v>38.221353171522878</v>
      </c>
      <c r="J72" s="34">
        <f t="shared" si="7"/>
        <v>4.9656169281480684</v>
      </c>
      <c r="K72" s="34">
        <f t="shared" si="8"/>
        <v>5.8242887175308811</v>
      </c>
      <c r="L72" s="30"/>
      <c r="M72" s="46">
        <v>38625</v>
      </c>
      <c r="N72" s="54">
        <v>10.31603286820264</v>
      </c>
      <c r="O72" s="34">
        <f t="shared" si="17"/>
        <v>106.42053413783719</v>
      </c>
      <c r="P72" s="34">
        <f t="shared" si="9"/>
        <v>2.7666982296258822</v>
      </c>
      <c r="Q72" s="34">
        <f t="shared" si="10"/>
        <v>5.3288111763908654</v>
      </c>
      <c r="R72" s="30"/>
      <c r="S72" s="8">
        <v>38625</v>
      </c>
      <c r="T72" s="55">
        <v>-2.8730215487990485</v>
      </c>
      <c r="U72" s="34">
        <f t="shared" si="18"/>
        <v>8.2542528198636838</v>
      </c>
      <c r="V72" s="34">
        <f t="shared" si="11"/>
        <v>5.6453017462657273</v>
      </c>
      <c r="W72" s="34">
        <f t="shared" si="12"/>
        <v>9.0429398000071401</v>
      </c>
      <c r="X72" s="30"/>
      <c r="Y72" s="8">
        <v>38625</v>
      </c>
      <c r="Z72" s="54">
        <v>-1.3082754127356822</v>
      </c>
      <c r="AA72" s="34">
        <f t="shared" si="19"/>
        <v>1.7115845555687195</v>
      </c>
      <c r="AB72" s="34">
        <f t="shared" si="13"/>
        <v>-0.6231322686165589</v>
      </c>
      <c r="AC72" s="34">
        <f t="shared" si="14"/>
        <v>2.5626347179544569</v>
      </c>
      <c r="AD72" s="30"/>
    </row>
    <row r="73" spans="1:30" x14ac:dyDescent="0.25">
      <c r="A73" s="4">
        <v>38656</v>
      </c>
      <c r="B73" s="34">
        <v>-5.1086945726364519</v>
      </c>
      <c r="C73" s="34">
        <f t="shared" si="15"/>
        <v>26.098760236485141</v>
      </c>
      <c r="D73" s="34">
        <f t="shared" si="5"/>
        <v>3.4604169063857881</v>
      </c>
      <c r="E73" s="34">
        <f t="shared" si="6"/>
        <v>4.5364063496825455</v>
      </c>
      <c r="F73" s="30"/>
      <c r="G73" s="6">
        <v>38656</v>
      </c>
      <c r="H73" s="42">
        <v>-11.159137709418054</v>
      </c>
      <c r="I73" s="34">
        <f t="shared" si="16"/>
        <v>124.52635441775602</v>
      </c>
      <c r="J73" s="34">
        <f t="shared" si="7"/>
        <v>3.6781218360170196</v>
      </c>
      <c r="K73" s="34">
        <f t="shared" si="8"/>
        <v>7.231395773019921</v>
      </c>
      <c r="L73" s="30"/>
      <c r="M73" s="46">
        <v>38656</v>
      </c>
      <c r="N73" s="54">
        <v>-7.3911616519753309</v>
      </c>
      <c r="O73" s="34">
        <f t="shared" si="17"/>
        <v>54.629270565630705</v>
      </c>
      <c r="P73" s="34">
        <f t="shared" si="9"/>
        <v>2.0948823449152836</v>
      </c>
      <c r="Q73" s="34">
        <f t="shared" si="10"/>
        <v>5.9559272040774376</v>
      </c>
      <c r="R73" s="30"/>
      <c r="S73" s="8">
        <v>38656</v>
      </c>
      <c r="T73" s="55">
        <v>-1.6116472631058976</v>
      </c>
      <c r="U73" s="34">
        <f t="shared" si="18"/>
        <v>2.5974069006767304</v>
      </c>
      <c r="V73" s="34">
        <f t="shared" si="11"/>
        <v>4.6621295068581814</v>
      </c>
      <c r="W73" s="34">
        <f t="shared" si="12"/>
        <v>8.995362553329139</v>
      </c>
      <c r="X73" s="30"/>
      <c r="Y73" s="8">
        <v>38656</v>
      </c>
      <c r="Z73" s="54">
        <v>0.56984133838504647</v>
      </c>
      <c r="AA73" s="34">
        <f t="shared" si="19"/>
        <v>0.32471915093246101</v>
      </c>
      <c r="AB73" s="34">
        <f t="shared" si="13"/>
        <v>-0.54754380097628008</v>
      </c>
      <c r="AC73" s="34">
        <f t="shared" si="14"/>
        <v>2.5511321093858652</v>
      </c>
      <c r="AD73" s="30"/>
    </row>
    <row r="74" spans="1:30" x14ac:dyDescent="0.25">
      <c r="A74" s="4">
        <v>38686</v>
      </c>
      <c r="B74" s="34">
        <v>1.5658989694035341</v>
      </c>
      <c r="C74" s="34">
        <f t="shared" si="15"/>
        <v>2.4520395823790504</v>
      </c>
      <c r="D74" s="34">
        <f t="shared" si="5"/>
        <v>2.7320254269994848</v>
      </c>
      <c r="E74" s="34">
        <f t="shared" si="6"/>
        <v>4.5613750576530201</v>
      </c>
      <c r="F74" s="30"/>
      <c r="G74" s="6">
        <v>38686</v>
      </c>
      <c r="H74" s="42">
        <v>3.112106631762579</v>
      </c>
      <c r="I74" s="34">
        <f t="shared" si="16"/>
        <v>9.6852076874606237</v>
      </c>
      <c r="J74" s="34">
        <f t="shared" si="7"/>
        <v>3.3331638141684974</v>
      </c>
      <c r="K74" s="34">
        <f t="shared" si="8"/>
        <v>7.2311257153574298</v>
      </c>
      <c r="L74" s="30"/>
      <c r="M74" s="46">
        <v>38686</v>
      </c>
      <c r="N74" s="54">
        <v>7.6552316530926312</v>
      </c>
      <c r="O74" s="34">
        <f t="shared" si="17"/>
        <v>58.602571662511338</v>
      </c>
      <c r="P74" s="34">
        <f t="shared" si="9"/>
        <v>2.6352320130180593</v>
      </c>
      <c r="Q74" s="34">
        <f t="shared" si="10"/>
        <v>6.1257128449985387</v>
      </c>
      <c r="R74" s="30"/>
      <c r="S74" s="8">
        <v>38686</v>
      </c>
      <c r="T74" s="55">
        <v>-9.8289923750010999</v>
      </c>
      <c r="U74" s="34">
        <f t="shared" si="18"/>
        <v>96.609091107829769</v>
      </c>
      <c r="V74" s="34">
        <f t="shared" si="11"/>
        <v>2.5964387168013676</v>
      </c>
      <c r="W74" s="34">
        <f t="shared" si="12"/>
        <v>9.6778263332784782</v>
      </c>
      <c r="X74" s="30"/>
      <c r="Y74" s="8">
        <v>38686</v>
      </c>
      <c r="Z74" s="54">
        <v>2.4228826583776453</v>
      </c>
      <c r="AA74" s="34">
        <f t="shared" si="19"/>
        <v>5.8703603762671257</v>
      </c>
      <c r="AB74" s="34">
        <f t="shared" si="13"/>
        <v>-0.3780085218319999</v>
      </c>
      <c r="AC74" s="34">
        <f t="shared" si="14"/>
        <v>2.6705149316763901</v>
      </c>
      <c r="AD74" s="30"/>
    </row>
    <row r="75" spans="1:30" s="110" customFormat="1" x14ac:dyDescent="0.25">
      <c r="A75" s="103">
        <v>38716</v>
      </c>
      <c r="B75" s="104">
        <v>4.8617063062680543</v>
      </c>
      <c r="C75" s="104">
        <f t="shared" si="15"/>
        <v>23.636188208406569</v>
      </c>
      <c r="D75" s="104">
        <f t="shared" si="5"/>
        <v>2.9650205868426855</v>
      </c>
      <c r="E75" s="104">
        <f t="shared" si="6"/>
        <v>4.1296839947649886</v>
      </c>
      <c r="F75" s="105"/>
      <c r="G75" s="103">
        <v>38716</v>
      </c>
      <c r="H75" s="104">
        <v>-1.8571479885384434</v>
      </c>
      <c r="I75" s="104">
        <f t="shared" si="16"/>
        <v>3.4489986513323863</v>
      </c>
      <c r="J75" s="104">
        <f t="shared" si="7"/>
        <v>2.8623319712262063</v>
      </c>
      <c r="K75" s="104">
        <f t="shared" si="8"/>
        <v>7.2877839470940193</v>
      </c>
      <c r="L75" s="105"/>
      <c r="M75" s="106">
        <v>38716</v>
      </c>
      <c r="N75" s="107">
        <v>5.0030315879003417</v>
      </c>
      <c r="O75" s="104">
        <f t="shared" si="17"/>
        <v>25.030325069528615</v>
      </c>
      <c r="P75" s="104">
        <f t="shared" si="9"/>
        <v>2.5265881236230969</v>
      </c>
      <c r="Q75" s="104">
        <f t="shared" si="10"/>
        <v>6.1457483854833201</v>
      </c>
      <c r="R75" s="105"/>
      <c r="S75" s="108">
        <v>38716</v>
      </c>
      <c r="T75" s="109">
        <v>0.79432008094162398</v>
      </c>
      <c r="U75" s="104">
        <f t="shared" si="18"/>
        <v>0.63094439098710808</v>
      </c>
      <c r="V75" s="104">
        <f t="shared" si="11"/>
        <v>1.961415707716655</v>
      </c>
      <c r="W75" s="104">
        <f t="shared" si="12"/>
        <v>9.1125386265300534</v>
      </c>
      <c r="X75" s="105"/>
      <c r="Y75" s="108">
        <v>38716</v>
      </c>
      <c r="Z75" s="107">
        <v>7.5620905220930013E-2</v>
      </c>
      <c r="AA75" s="104">
        <f t="shared" si="19"/>
        <v>5.7185213064328798E-3</v>
      </c>
      <c r="AB75" s="104">
        <f t="shared" si="13"/>
        <v>-0.47975505824351394</v>
      </c>
      <c r="AC75" s="104">
        <f t="shared" si="14"/>
        <v>2.6654357090396119</v>
      </c>
      <c r="AD75" s="105"/>
    </row>
    <row r="76" spans="1:30" x14ac:dyDescent="0.25">
      <c r="A76" s="4">
        <v>38748</v>
      </c>
      <c r="B76" s="34">
        <v>3.2198359591474102</v>
      </c>
      <c r="C76" s="34">
        <f t="shared" si="15"/>
        <v>10.367343603818723</v>
      </c>
      <c r="D76" s="34">
        <f t="shared" si="5"/>
        <v>2.7304153620174056</v>
      </c>
      <c r="E76" s="34">
        <f t="shared" si="6"/>
        <v>4.1232851716104051</v>
      </c>
      <c r="F76" s="30"/>
      <c r="G76" s="6">
        <v>38748</v>
      </c>
      <c r="H76" s="42">
        <v>6.599483949911189</v>
      </c>
      <c r="I76" s="34">
        <f t="shared" si="16"/>
        <v>43.553188405135387</v>
      </c>
      <c r="J76" s="34">
        <f t="shared" si="7"/>
        <v>2.9665988559522591</v>
      </c>
      <c r="K76" s="34">
        <f t="shared" si="8"/>
        <v>7.3513268049564875</v>
      </c>
      <c r="L76" s="30"/>
      <c r="M76" s="46">
        <v>38748</v>
      </c>
      <c r="N76" s="54">
        <v>5.494919594397718</v>
      </c>
      <c r="O76" s="34">
        <f t="shared" si="17"/>
        <v>30.194141348895982</v>
      </c>
      <c r="P76" s="34">
        <f t="shared" si="9"/>
        <v>3.3014124931985371</v>
      </c>
      <c r="Q76" s="34">
        <f t="shared" si="10"/>
        <v>6.1140169681402865</v>
      </c>
      <c r="R76" s="30"/>
      <c r="S76" s="8">
        <v>38748</v>
      </c>
      <c r="T76" s="55">
        <v>0.47069133572099631</v>
      </c>
      <c r="U76" s="34">
        <f t="shared" si="18"/>
        <v>0.22155033352281564</v>
      </c>
      <c r="V76" s="34">
        <f t="shared" si="11"/>
        <v>1.9029890582776527</v>
      </c>
      <c r="W76" s="34">
        <f t="shared" si="12"/>
        <v>8.9576345167680085</v>
      </c>
      <c r="X76" s="30"/>
      <c r="Y76" s="8">
        <v>38748</v>
      </c>
      <c r="Z76" s="54">
        <v>0.14956089515898441</v>
      </c>
      <c r="AA76" s="34">
        <f t="shared" si="19"/>
        <v>2.2368461360756726E-2</v>
      </c>
      <c r="AB76" s="34">
        <f t="shared" si="13"/>
        <v>-0.83959035779623825</v>
      </c>
      <c r="AC76" s="34">
        <f t="shared" si="14"/>
        <v>2.6284252116091382</v>
      </c>
      <c r="AD76" s="30"/>
    </row>
    <row r="77" spans="1:30" x14ac:dyDescent="0.25">
      <c r="A77" s="4">
        <v>38776</v>
      </c>
      <c r="B77" s="34">
        <v>1.7141228504646833</v>
      </c>
      <c r="C77" s="34">
        <f t="shared" si="15"/>
        <v>2.938217146485171</v>
      </c>
      <c r="D77" s="34">
        <f t="shared" si="5"/>
        <v>2.1200208799034024</v>
      </c>
      <c r="E77" s="34">
        <f t="shared" si="6"/>
        <v>4.0372476182486166</v>
      </c>
      <c r="F77" s="30"/>
      <c r="G77" s="6">
        <v>38776</v>
      </c>
      <c r="H77" s="42">
        <v>4.4799642501885728</v>
      </c>
      <c r="I77" s="34">
        <f t="shared" si="16"/>
        <v>20.070079682967663</v>
      </c>
      <c r="J77" s="34">
        <f t="shared" si="7"/>
        <v>1.946741504804228</v>
      </c>
      <c r="K77" s="34">
        <f t="shared" si="8"/>
        <v>7.3349747158123639</v>
      </c>
      <c r="L77" s="30"/>
      <c r="M77" s="46">
        <v>38776</v>
      </c>
      <c r="N77" s="54">
        <v>1.1199405180968292</v>
      </c>
      <c r="O77" s="34">
        <f t="shared" si="17"/>
        <v>1.254266764074994</v>
      </c>
      <c r="P77" s="34">
        <f t="shared" si="9"/>
        <v>2.5358012141793118</v>
      </c>
      <c r="Q77" s="34">
        <f t="shared" si="10"/>
        <v>5.8425402482474036</v>
      </c>
      <c r="R77" s="30"/>
      <c r="S77" s="8">
        <v>38776</v>
      </c>
      <c r="T77" s="55">
        <v>-4.7389613827513166</v>
      </c>
      <c r="U77" s="34">
        <f t="shared" si="18"/>
        <v>22.457754987208272</v>
      </c>
      <c r="V77" s="34">
        <f t="shared" si="11"/>
        <v>-0.91514408334870312</v>
      </c>
      <c r="W77" s="34">
        <f t="shared" si="12"/>
        <v>9.12873029562836</v>
      </c>
      <c r="X77" s="30"/>
      <c r="Y77" s="8">
        <v>38776</v>
      </c>
      <c r="Z77" s="54">
        <v>-1.9010580420751211</v>
      </c>
      <c r="AA77" s="34">
        <f t="shared" si="19"/>
        <v>3.6140216793384927</v>
      </c>
      <c r="AB77" s="34">
        <f t="shared" si="13"/>
        <v>-0.79624772349890327</v>
      </c>
      <c r="AC77" s="34">
        <f t="shared" si="14"/>
        <v>2.2335313564263206</v>
      </c>
      <c r="AD77" s="30"/>
    </row>
    <row r="78" spans="1:30" x14ac:dyDescent="0.25">
      <c r="A78" s="4">
        <v>38807</v>
      </c>
      <c r="B78" s="34">
        <v>-1.5367887262936364</v>
      </c>
      <c r="C78" s="34">
        <f t="shared" si="15"/>
        <v>2.3617195892632172</v>
      </c>
      <c r="D78" s="34">
        <f t="shared" si="5"/>
        <v>2.213646223185243</v>
      </c>
      <c r="E78" s="34">
        <f t="shared" si="6"/>
        <v>3.7215324731162536</v>
      </c>
      <c r="F78" s="30"/>
      <c r="G78" s="6">
        <v>38807</v>
      </c>
      <c r="H78" s="42">
        <v>-0.66933265882180848</v>
      </c>
      <c r="I78" s="34">
        <f t="shared" si="16"/>
        <v>0.44800620816547149</v>
      </c>
      <c r="J78" s="34">
        <f t="shared" si="7"/>
        <v>2.4899638016357231</v>
      </c>
      <c r="K78" s="34">
        <f t="shared" si="8"/>
        <v>6.2285224039868918</v>
      </c>
      <c r="L78" s="30"/>
      <c r="M78" s="46">
        <v>38807</v>
      </c>
      <c r="N78" s="54">
        <v>0.98298645937946461</v>
      </c>
      <c r="O78" s="34">
        <f t="shared" si="17"/>
        <v>0.96626237932337578</v>
      </c>
      <c r="P78" s="34">
        <f t="shared" si="9"/>
        <v>3.0007704674194513</v>
      </c>
      <c r="Q78" s="34">
        <f t="shared" si="10"/>
        <v>5.4788710462371322</v>
      </c>
      <c r="R78" s="30"/>
      <c r="S78" s="8">
        <v>38807</v>
      </c>
      <c r="T78" s="55">
        <v>5.1954624998698407</v>
      </c>
      <c r="U78" s="34">
        <f t="shared" si="18"/>
        <v>26.992830587553772</v>
      </c>
      <c r="V78" s="34">
        <f t="shared" si="11"/>
        <v>-0.60718654062354249</v>
      </c>
      <c r="W78" s="34">
        <f t="shared" si="12"/>
        <v>4.7017244365403688</v>
      </c>
      <c r="X78" s="30"/>
      <c r="Y78" s="8">
        <v>38807</v>
      </c>
      <c r="Z78" s="54">
        <v>-2.4641127117710937</v>
      </c>
      <c r="AA78" s="34">
        <f t="shared" si="19"/>
        <v>6.0718514563118928</v>
      </c>
      <c r="AB78" s="34">
        <f t="shared" si="13"/>
        <v>-0.75247574543399287</v>
      </c>
      <c r="AC78" s="34">
        <f t="shared" si="14"/>
        <v>2.2357778787220148</v>
      </c>
      <c r="AD78" s="30"/>
    </row>
    <row r="79" spans="1:30" x14ac:dyDescent="0.25">
      <c r="A79" s="4">
        <v>38835</v>
      </c>
      <c r="B79" s="34">
        <v>-2.0016574979567991</v>
      </c>
      <c r="C79" s="34">
        <f t="shared" si="15"/>
        <v>4.0066327391266734</v>
      </c>
      <c r="D79" s="34">
        <f t="shared" si="5"/>
        <v>2.277524158530412</v>
      </c>
      <c r="E79" s="34">
        <f t="shared" si="6"/>
        <v>3.6639769742496866</v>
      </c>
      <c r="F79" s="30"/>
      <c r="G79" s="6">
        <v>38835</v>
      </c>
      <c r="H79" s="42">
        <v>5.446991337426077</v>
      </c>
      <c r="I79" s="34">
        <f t="shared" si="16"/>
        <v>29.669714629994722</v>
      </c>
      <c r="J79" s="34">
        <f t="shared" si="7"/>
        <v>3.3072253052057743</v>
      </c>
      <c r="K79" s="34">
        <f t="shared" si="8"/>
        <v>5.7240494038747292</v>
      </c>
      <c r="L79" s="30"/>
      <c r="M79" s="46">
        <v>38835</v>
      </c>
      <c r="N79" s="54">
        <v>10.864118228900033</v>
      </c>
      <c r="O79" s="34">
        <f t="shared" si="17"/>
        <v>118.02906489151798</v>
      </c>
      <c r="P79" s="34">
        <f t="shared" si="9"/>
        <v>4.5084345053658881</v>
      </c>
      <c r="Q79" s="34">
        <f t="shared" si="10"/>
        <v>5.5054491529801526</v>
      </c>
      <c r="R79" s="30"/>
      <c r="S79" s="8">
        <v>38835</v>
      </c>
      <c r="T79" s="55">
        <v>-0.17034348716631342</v>
      </c>
      <c r="U79" s="34">
        <f t="shared" si="18"/>
        <v>2.9016903619979984E-2</v>
      </c>
      <c r="V79" s="34">
        <f t="shared" si="11"/>
        <v>-0.88570474432239088</v>
      </c>
      <c r="W79" s="34">
        <f t="shared" si="12"/>
        <v>4.6695276296110686</v>
      </c>
      <c r="X79" s="30"/>
      <c r="Y79" s="8">
        <v>38835</v>
      </c>
      <c r="Z79" s="54">
        <v>10.280282614829872</v>
      </c>
      <c r="AA79" s="34">
        <f t="shared" si="19"/>
        <v>105.68421064077332</v>
      </c>
      <c r="AB79" s="34">
        <f t="shared" si="13"/>
        <v>0.31918835763855569</v>
      </c>
      <c r="AC79" s="34">
        <f t="shared" si="14"/>
        <v>3.6450478260419756</v>
      </c>
      <c r="AD79" s="30"/>
    </row>
    <row r="80" spans="1:30" x14ac:dyDescent="0.25">
      <c r="A80" s="4">
        <v>38868</v>
      </c>
      <c r="B80" s="34">
        <v>-11.705524271898504</v>
      </c>
      <c r="C80" s="34">
        <f t="shared" si="15"/>
        <v>137.01929848000501</v>
      </c>
      <c r="D80" s="34">
        <f t="shared" ref="D80:D132" si="20">SUM(B69:B80)/12</f>
        <v>1.1595729076332144</v>
      </c>
      <c r="E80" s="34">
        <f t="shared" ref="E80:E132" si="21">STDEVP(B68:B80)</f>
        <v>5.0497967169130442</v>
      </c>
      <c r="F80" s="30"/>
      <c r="G80" s="6">
        <v>38868</v>
      </c>
      <c r="H80" s="42">
        <v>-13.670715688760993</v>
      </c>
      <c r="I80" s="34">
        <f t="shared" si="16"/>
        <v>186.88846744293593</v>
      </c>
      <c r="J80" s="34">
        <f t="shared" ref="J80:J132" si="22">SUM(H69:H80)/12</f>
        <v>1.9025610845632073</v>
      </c>
      <c r="K80" s="34">
        <f t="shared" ref="K80:K132" si="23">STDEVP(H68:H80)</f>
        <v>7.0041340154700213</v>
      </c>
      <c r="L80" s="30"/>
      <c r="M80" s="46">
        <v>38868</v>
      </c>
      <c r="N80" s="54">
        <v>-12.705703957648762</v>
      </c>
      <c r="O80" s="34">
        <f t="shared" si="17"/>
        <v>161.4349130594114</v>
      </c>
      <c r="P80" s="34">
        <f t="shared" ref="P80:P132" si="24">SUM(N69:N80)/12</f>
        <v>3.1931668269819489</v>
      </c>
      <c r="Q80" s="34">
        <f t="shared" ref="Q80:Q132" si="25">STDEVP(N68:N80)</f>
        <v>6.4475210584977365</v>
      </c>
      <c r="R80" s="30"/>
      <c r="S80" s="8">
        <v>38868</v>
      </c>
      <c r="T80" s="55">
        <v>-6.3161153419449612</v>
      </c>
      <c r="U80" s="34">
        <f t="shared" si="18"/>
        <v>39.893313012752515</v>
      </c>
      <c r="V80" s="34">
        <f t="shared" ref="V80:V132" si="26">SUM(T69:T80)/12</f>
        <v>-0.85071903831153894</v>
      </c>
      <c r="W80" s="34">
        <f t="shared" ref="W80:W132" si="27">STDEVP(T68:T80)</f>
        <v>4.7675328209718124</v>
      </c>
      <c r="X80" s="30"/>
      <c r="Y80" s="8">
        <v>38868</v>
      </c>
      <c r="Z80" s="54">
        <v>2.0059311104205335</v>
      </c>
      <c r="AA80" s="34">
        <f t="shared" si="19"/>
        <v>4.0237596197529548</v>
      </c>
      <c r="AB80" s="34">
        <f t="shared" ref="AB80:AB132" si="28">SUM(Z69:Z80)/12</f>
        <v>0.67742925461935499</v>
      </c>
      <c r="AC80" s="34">
        <f t="shared" ref="AC80:AC132" si="29">STDEVP(Z68:Z80)</f>
        <v>3.5905008197943817</v>
      </c>
      <c r="AD80" s="30"/>
    </row>
    <row r="81" spans="1:30" x14ac:dyDescent="0.25">
      <c r="A81" s="4">
        <v>38898</v>
      </c>
      <c r="B81" s="34">
        <v>4.5390454913865952</v>
      </c>
      <c r="C81" s="34">
        <f t="shared" si="15"/>
        <v>20.602933972876979</v>
      </c>
      <c r="D81" s="34">
        <f t="shared" si="20"/>
        <v>1.1574039558926774</v>
      </c>
      <c r="E81" s="34">
        <f t="shared" si="21"/>
        <v>5.1273667335482447</v>
      </c>
      <c r="F81" s="30"/>
      <c r="G81" s="6">
        <v>38898</v>
      </c>
      <c r="H81" s="42">
        <v>0.76363972499926547</v>
      </c>
      <c r="I81" s="34">
        <f t="shared" si="16"/>
        <v>0.58314562959695382</v>
      </c>
      <c r="J81" s="34">
        <f t="shared" si="22"/>
        <v>1.108532314844964</v>
      </c>
      <c r="K81" s="34">
        <f t="shared" si="23"/>
        <v>7.0023690109116181</v>
      </c>
      <c r="L81" s="30"/>
      <c r="M81" s="46">
        <v>38898</v>
      </c>
      <c r="N81" s="54">
        <v>2.7153878197204939</v>
      </c>
      <c r="O81" s="34">
        <f t="shared" si="17"/>
        <v>7.3733310114864175</v>
      </c>
      <c r="P81" s="34">
        <f t="shared" si="24"/>
        <v>2.8718371406409866</v>
      </c>
      <c r="Q81" s="34">
        <f t="shared" si="25"/>
        <v>6.4487042634355403</v>
      </c>
      <c r="R81" s="30"/>
      <c r="S81" s="8">
        <v>38898</v>
      </c>
      <c r="T81" s="55">
        <v>-3.580319141933419</v>
      </c>
      <c r="U81" s="34">
        <f t="shared" si="18"/>
        <v>12.818685158094855</v>
      </c>
      <c r="V81" s="34">
        <f t="shared" si="26"/>
        <v>-1.2091036963648143</v>
      </c>
      <c r="W81" s="34">
        <f t="shared" si="27"/>
        <v>4.5605989092134562</v>
      </c>
      <c r="X81" s="30"/>
      <c r="Y81" s="8">
        <v>38898</v>
      </c>
      <c r="Z81" s="54">
        <v>1.4560944594409264</v>
      </c>
      <c r="AA81" s="34">
        <f t="shared" si="19"/>
        <v>2.1202110748145637</v>
      </c>
      <c r="AB81" s="34">
        <f t="shared" si="28"/>
        <v>1.2247370482603752</v>
      </c>
      <c r="AC81" s="34">
        <f t="shared" si="29"/>
        <v>3.5083113134510464</v>
      </c>
      <c r="AD81" s="30"/>
    </row>
    <row r="82" spans="1:30" x14ac:dyDescent="0.25">
      <c r="A82" s="4">
        <v>38929</v>
      </c>
      <c r="B82" s="34">
        <v>3.2339630555445531</v>
      </c>
      <c r="C82" s="34">
        <f t="shared" si="15"/>
        <v>10.458517044627062</v>
      </c>
      <c r="D82" s="34">
        <f t="shared" si="20"/>
        <v>1.0749637692313148</v>
      </c>
      <c r="E82" s="34">
        <f t="shared" si="21"/>
        <v>5.0765676015219938</v>
      </c>
      <c r="F82" s="30"/>
      <c r="G82" s="6">
        <v>38929</v>
      </c>
      <c r="H82" s="42">
        <v>5.3977846733507917</v>
      </c>
      <c r="I82" s="34">
        <f t="shared" si="16"/>
        <v>29.136079379860714</v>
      </c>
      <c r="J82" s="34">
        <f t="shared" si="22"/>
        <v>0.72058664238359904</v>
      </c>
      <c r="K82" s="34">
        <f t="shared" si="23"/>
        <v>6.6596678078897575</v>
      </c>
      <c r="L82" s="30"/>
      <c r="M82" s="46">
        <v>38929</v>
      </c>
      <c r="N82" s="54">
        <v>9.9270380820241755</v>
      </c>
      <c r="O82" s="34">
        <f t="shared" si="17"/>
        <v>98.546085081958225</v>
      </c>
      <c r="P82" s="34">
        <f t="shared" si="24"/>
        <v>3.0900499162730406</v>
      </c>
      <c r="Q82" s="34">
        <f t="shared" si="25"/>
        <v>6.6444228761497648</v>
      </c>
      <c r="R82" s="30"/>
      <c r="S82" s="8">
        <v>38929</v>
      </c>
      <c r="T82" s="55">
        <v>2.2076298997372845</v>
      </c>
      <c r="U82" s="34">
        <f t="shared" si="18"/>
        <v>4.8736297742140531</v>
      </c>
      <c r="V82" s="34">
        <f t="shared" si="26"/>
        <v>-1.7410044735744219</v>
      </c>
      <c r="W82" s="34">
        <f t="shared" si="27"/>
        <v>4.6220844549733728</v>
      </c>
      <c r="X82" s="30"/>
      <c r="Y82" s="8">
        <v>38929</v>
      </c>
      <c r="Z82" s="54">
        <v>3.8313003246519983</v>
      </c>
      <c r="AA82" s="34">
        <f t="shared" si="19"/>
        <v>14.678862177678507</v>
      </c>
      <c r="AB82" s="34">
        <f t="shared" si="28"/>
        <v>1.2614511301045777</v>
      </c>
      <c r="AC82" s="34">
        <f t="shared" si="29"/>
        <v>3.1527523050384212</v>
      </c>
      <c r="AD82" s="30"/>
    </row>
    <row r="83" spans="1:30" x14ac:dyDescent="0.25">
      <c r="A83" s="4">
        <v>38960</v>
      </c>
      <c r="B83" s="34">
        <v>0.65241763898269411</v>
      </c>
      <c r="C83" s="34">
        <f t="shared" si="15"/>
        <v>0.42564877565575299</v>
      </c>
      <c r="D83" s="34">
        <f t="shared" si="20"/>
        <v>0.56403537900637046</v>
      </c>
      <c r="E83" s="34">
        <f t="shared" si="21"/>
        <v>5.0080364111545528</v>
      </c>
      <c r="F83" s="30"/>
      <c r="G83" s="6">
        <v>38960</v>
      </c>
      <c r="H83" s="42">
        <v>-2.0723753048576654</v>
      </c>
      <c r="I83" s="34">
        <f t="shared" si="16"/>
        <v>4.2947394041839013</v>
      </c>
      <c r="J83" s="34">
        <f t="shared" si="22"/>
        <v>0.21280027192185358</v>
      </c>
      <c r="K83" s="34">
        <f t="shared" si="23"/>
        <v>6.2225963797930319</v>
      </c>
      <c r="L83" s="30"/>
      <c r="M83" s="46">
        <v>38960</v>
      </c>
      <c r="N83" s="54">
        <v>-7.4750560081074724</v>
      </c>
      <c r="O83" s="34">
        <f t="shared" si="17"/>
        <v>55.87646232434362</v>
      </c>
      <c r="P83" s="34">
        <f t="shared" si="24"/>
        <v>2.2088970994985631</v>
      </c>
      <c r="Q83" s="34">
        <f t="shared" si="25"/>
        <v>7.1281537406632083</v>
      </c>
      <c r="R83" s="30"/>
      <c r="S83" s="8">
        <v>38960</v>
      </c>
      <c r="T83" s="55">
        <v>4.7649758924023011</v>
      </c>
      <c r="U83" s="34">
        <f t="shared" si="18"/>
        <v>22.704995255175106</v>
      </c>
      <c r="V83" s="34">
        <f t="shared" si="26"/>
        <v>-1.3071934026691674</v>
      </c>
      <c r="W83" s="34">
        <f t="shared" si="27"/>
        <v>4.0975732138204268</v>
      </c>
      <c r="X83" s="30"/>
      <c r="Y83" s="8">
        <v>38960</v>
      </c>
      <c r="Z83" s="54">
        <v>2.9613107173290132</v>
      </c>
      <c r="AA83" s="34">
        <f t="shared" si="19"/>
        <v>8.769361164567675</v>
      </c>
      <c r="AB83" s="34">
        <f t="shared" si="28"/>
        <v>1.5066149047694211</v>
      </c>
      <c r="AC83" s="34">
        <f t="shared" si="29"/>
        <v>3.134181112060066</v>
      </c>
      <c r="AD83" s="30"/>
    </row>
    <row r="84" spans="1:30" x14ac:dyDescent="0.25">
      <c r="A84" s="4">
        <v>38989</v>
      </c>
      <c r="B84" s="34">
        <v>0.13826479907503852</v>
      </c>
      <c r="C84" s="34">
        <f t="shared" si="15"/>
        <v>1.9117154663260773E-2</v>
      </c>
      <c r="D84" s="34">
        <f t="shared" si="20"/>
        <v>-3.5617499876069068E-2</v>
      </c>
      <c r="E84" s="34">
        <f t="shared" si="21"/>
        <v>4.7272208261723581</v>
      </c>
      <c r="F84" s="30"/>
      <c r="G84" s="6">
        <v>38989</v>
      </c>
      <c r="H84" s="42">
        <v>-1.7128471274761026</v>
      </c>
      <c r="I84" s="34">
        <f t="shared" si="16"/>
        <v>2.9338452821031358</v>
      </c>
      <c r="J84" s="34">
        <f t="shared" si="22"/>
        <v>-0.44513215918621601</v>
      </c>
      <c r="K84" s="34">
        <f t="shared" si="23"/>
        <v>6.1606992941609349</v>
      </c>
      <c r="L84" s="30"/>
      <c r="M84" s="46">
        <v>38989</v>
      </c>
      <c r="N84" s="54">
        <v>-1.4479278439455179</v>
      </c>
      <c r="O84" s="34">
        <f t="shared" si="17"/>
        <v>2.0964950412727159</v>
      </c>
      <c r="P84" s="34">
        <f t="shared" si="24"/>
        <v>1.2285670401528836</v>
      </c>
      <c r="Q84" s="34">
        <f t="shared" si="25"/>
        <v>7.1905399201676605</v>
      </c>
      <c r="R84" s="30"/>
      <c r="S84" s="8">
        <v>38989</v>
      </c>
      <c r="T84" s="55">
        <v>0.50558095239043865</v>
      </c>
      <c r="U84" s="34">
        <f t="shared" si="18"/>
        <v>0.255612099420023</v>
      </c>
      <c r="V84" s="34">
        <f t="shared" si="26"/>
        <v>-1.0256431942367101</v>
      </c>
      <c r="W84" s="34">
        <f t="shared" si="27"/>
        <v>4.1194826612696129</v>
      </c>
      <c r="X84" s="30"/>
      <c r="Y84" s="8">
        <v>38989</v>
      </c>
      <c r="Z84" s="54">
        <v>2.7564518596449261</v>
      </c>
      <c r="AA84" s="34">
        <f t="shared" si="19"/>
        <v>7.5980268545399712</v>
      </c>
      <c r="AB84" s="34">
        <f t="shared" si="28"/>
        <v>1.8453421774678052</v>
      </c>
      <c r="AC84" s="34">
        <f t="shared" si="29"/>
        <v>3.1268108437322342</v>
      </c>
      <c r="AD84" s="30"/>
    </row>
    <row r="85" spans="1:30" x14ac:dyDescent="0.25">
      <c r="A85" s="4">
        <v>39021</v>
      </c>
      <c r="B85" s="34">
        <v>6.0969985314946129</v>
      </c>
      <c r="C85" s="34">
        <f t="shared" si="15"/>
        <v>37.173391093047464</v>
      </c>
      <c r="D85" s="34">
        <f t="shared" si="20"/>
        <v>0.8981902588015197</v>
      </c>
      <c r="E85" s="34">
        <f t="shared" si="21"/>
        <v>4.6000599848260286</v>
      </c>
      <c r="F85" s="30"/>
      <c r="G85" s="6">
        <v>39021</v>
      </c>
      <c r="H85" s="42">
        <v>2.8833301204299389</v>
      </c>
      <c r="I85" s="34">
        <f t="shared" si="16"/>
        <v>8.3135925833785258</v>
      </c>
      <c r="J85" s="34">
        <f t="shared" si="22"/>
        <v>0.72507349330111681</v>
      </c>
      <c r="K85" s="34">
        <f t="shared" si="23"/>
        <v>5.9684205589793571</v>
      </c>
      <c r="L85" s="30"/>
      <c r="M85" s="46">
        <v>39021</v>
      </c>
      <c r="N85" s="54">
        <v>6.2429718799704936</v>
      </c>
      <c r="O85" s="34">
        <f t="shared" si="17"/>
        <v>38.97469789410232</v>
      </c>
      <c r="P85" s="34">
        <f t="shared" si="24"/>
        <v>2.3647448344817024</v>
      </c>
      <c r="Q85" s="34">
        <f t="shared" si="25"/>
        <v>6.9011189053835977</v>
      </c>
      <c r="R85" s="30"/>
      <c r="S85" s="8">
        <v>39021</v>
      </c>
      <c r="T85" s="55">
        <v>-3.1985434597991969E-2</v>
      </c>
      <c r="U85" s="34">
        <f t="shared" si="18"/>
        <v>1.0230680264224216E-3</v>
      </c>
      <c r="V85" s="34">
        <f t="shared" si="26"/>
        <v>-0.89400470852771807</v>
      </c>
      <c r="W85" s="34">
        <f t="shared" si="27"/>
        <v>4.0985260790636646</v>
      </c>
      <c r="X85" s="30"/>
      <c r="Y85" s="8">
        <v>39021</v>
      </c>
      <c r="Z85" s="54">
        <v>5.9581079214760635</v>
      </c>
      <c r="AA85" s="34">
        <f t="shared" si="19"/>
        <v>35.499050003955816</v>
      </c>
      <c r="AB85" s="34">
        <f t="shared" si="28"/>
        <v>2.2943643927253898</v>
      </c>
      <c r="AC85" s="34">
        <f t="shared" si="29"/>
        <v>3.2049687208616224</v>
      </c>
      <c r="AD85" s="30"/>
    </row>
    <row r="86" spans="1:30" x14ac:dyDescent="0.25">
      <c r="A86" s="4">
        <v>39051</v>
      </c>
      <c r="B86" s="34">
        <v>2.0649796178677349</v>
      </c>
      <c r="C86" s="34">
        <f t="shared" si="15"/>
        <v>4.2641408222091766</v>
      </c>
      <c r="D86" s="34">
        <f t="shared" si="20"/>
        <v>0.93978031284020302</v>
      </c>
      <c r="E86" s="34">
        <f t="shared" si="21"/>
        <v>4.3237872735435419</v>
      </c>
      <c r="F86" s="30"/>
      <c r="G86" s="6">
        <v>39051</v>
      </c>
      <c r="H86" s="42">
        <v>2.1614152930307995</v>
      </c>
      <c r="I86" s="34">
        <f t="shared" si="16"/>
        <v>4.6717160689474166</v>
      </c>
      <c r="J86" s="34">
        <f t="shared" si="22"/>
        <v>0.64584921507346849</v>
      </c>
      <c r="K86" s="34">
        <f t="shared" si="23"/>
        <v>5.073465403562146</v>
      </c>
      <c r="L86" s="30"/>
      <c r="M86" s="46">
        <v>39051</v>
      </c>
      <c r="N86" s="54">
        <v>3.4964118216217699</v>
      </c>
      <c r="O86" s="34">
        <f t="shared" si="17"/>
        <v>12.224895626376464</v>
      </c>
      <c r="P86" s="34">
        <f t="shared" si="24"/>
        <v>2.0181765151924638</v>
      </c>
      <c r="Q86" s="34">
        <f t="shared" si="25"/>
        <v>6.3998591091567221</v>
      </c>
      <c r="R86" s="30"/>
      <c r="S86" s="8">
        <v>39051</v>
      </c>
      <c r="T86" s="55">
        <v>1.5917139017664894</v>
      </c>
      <c r="U86" s="34">
        <f t="shared" si="18"/>
        <v>2.5335531450767017</v>
      </c>
      <c r="V86" s="34">
        <f t="shared" si="26"/>
        <v>5.7720814536247701E-2</v>
      </c>
      <c r="W86" s="34">
        <f t="shared" si="27"/>
        <v>4.1472977169001934</v>
      </c>
      <c r="X86" s="30"/>
      <c r="Y86" s="8">
        <v>39051</v>
      </c>
      <c r="Z86" s="54">
        <v>1.9988297010206324</v>
      </c>
      <c r="AA86" s="34">
        <f t="shared" si="19"/>
        <v>3.9953201736822308</v>
      </c>
      <c r="AB86" s="34">
        <f t="shared" si="28"/>
        <v>2.2590266462789721</v>
      </c>
      <c r="AC86" s="34">
        <f t="shared" si="29"/>
        <v>3.1728309206794663</v>
      </c>
      <c r="AD86" s="30"/>
    </row>
    <row r="87" spans="1:30" s="110" customFormat="1" x14ac:dyDescent="0.25">
      <c r="A87" s="103">
        <v>39080</v>
      </c>
      <c r="B87" s="104">
        <v>1.1584240953546932</v>
      </c>
      <c r="C87" s="104">
        <f t="shared" si="15"/>
        <v>1.3419463846983393</v>
      </c>
      <c r="D87" s="104">
        <f t="shared" si="20"/>
        <v>0.6311734619307563</v>
      </c>
      <c r="E87" s="104">
        <f t="shared" si="21"/>
        <v>4.3209599359163855</v>
      </c>
      <c r="F87" s="105"/>
      <c r="G87" s="103">
        <v>39080</v>
      </c>
      <c r="H87" s="104">
        <v>8.2336705688001999</v>
      </c>
      <c r="I87" s="104">
        <f t="shared" si="16"/>
        <v>67.793331035526606</v>
      </c>
      <c r="J87" s="104">
        <f t="shared" si="22"/>
        <v>1.4867507615183555</v>
      </c>
      <c r="K87" s="104">
        <f t="shared" si="23"/>
        <v>5.4218383419210552</v>
      </c>
      <c r="L87" s="105"/>
      <c r="M87" s="106">
        <v>39080</v>
      </c>
      <c r="N87" s="107">
        <v>2.0939115605443703</v>
      </c>
      <c r="O87" s="104">
        <f t="shared" si="17"/>
        <v>4.3844656233813604</v>
      </c>
      <c r="P87" s="104">
        <f t="shared" si="24"/>
        <v>1.775749846246133</v>
      </c>
      <c r="Q87" s="104">
        <f t="shared" si="25"/>
        <v>6.2211166306412364</v>
      </c>
      <c r="R87" s="105"/>
      <c r="S87" s="108">
        <v>39073</v>
      </c>
      <c r="T87" s="109">
        <v>0.65661068737359329</v>
      </c>
      <c r="U87" s="104">
        <f t="shared" si="18"/>
        <v>0.43113759477322267</v>
      </c>
      <c r="V87" s="104">
        <f t="shared" si="26"/>
        <v>4.6245031738911813E-2</v>
      </c>
      <c r="W87" s="104">
        <f t="shared" si="27"/>
        <v>3.2070116398658501</v>
      </c>
      <c r="X87" s="105"/>
      <c r="Y87" s="108">
        <v>39080</v>
      </c>
      <c r="Z87" s="107">
        <v>5.0720218265512429</v>
      </c>
      <c r="AA87" s="104">
        <f t="shared" si="19"/>
        <v>25.725405409012208</v>
      </c>
      <c r="AB87" s="104">
        <f t="shared" si="28"/>
        <v>2.675393389723165</v>
      </c>
      <c r="AC87" s="104">
        <f t="shared" si="29"/>
        <v>3.2598796486973818</v>
      </c>
      <c r="AD87" s="105"/>
    </row>
    <row r="88" spans="1:30" x14ac:dyDescent="0.25">
      <c r="A88" s="4">
        <v>39113</v>
      </c>
      <c r="B88" s="34">
        <v>4.5821747540266244</v>
      </c>
      <c r="C88" s="34">
        <f t="shared" si="15"/>
        <v>20.996325476438955</v>
      </c>
      <c r="D88" s="34">
        <f t="shared" si="20"/>
        <v>0.74470169483735749</v>
      </c>
      <c r="E88" s="34">
        <f t="shared" si="21"/>
        <v>4.3021278982324862</v>
      </c>
      <c r="F88" s="30"/>
      <c r="G88" s="6">
        <v>39113</v>
      </c>
      <c r="H88" s="42">
        <v>-3.2104213684183591</v>
      </c>
      <c r="I88" s="34">
        <f t="shared" si="16"/>
        <v>10.30680536279721</v>
      </c>
      <c r="J88" s="34">
        <f t="shared" si="22"/>
        <v>0.66925865165755971</v>
      </c>
      <c r="K88" s="34">
        <f t="shared" si="23"/>
        <v>5.492631506298352</v>
      </c>
      <c r="L88" s="30"/>
      <c r="M88" s="46">
        <v>39113</v>
      </c>
      <c r="N88" s="54">
        <v>5.8389671996096126</v>
      </c>
      <c r="O88" s="34">
        <f t="shared" si="17"/>
        <v>34.093537958116919</v>
      </c>
      <c r="P88" s="34">
        <f t="shared" si="24"/>
        <v>1.8044204800137909</v>
      </c>
      <c r="Q88" s="34">
        <f t="shared" si="25"/>
        <v>6.2557996873920283</v>
      </c>
      <c r="R88" s="30"/>
      <c r="S88" s="8">
        <v>39113</v>
      </c>
      <c r="T88" s="55">
        <v>-0.44853938420139627</v>
      </c>
      <c r="U88" s="34">
        <f t="shared" si="18"/>
        <v>0.20118757917976779</v>
      </c>
      <c r="V88" s="34">
        <f t="shared" si="26"/>
        <v>-3.0357528254620902E-2</v>
      </c>
      <c r="W88" s="34">
        <f t="shared" si="27"/>
        <v>3.2035247251357117</v>
      </c>
      <c r="X88" s="30"/>
      <c r="Y88" s="8">
        <v>39113</v>
      </c>
      <c r="Z88" s="54">
        <v>12.849103592039945</v>
      </c>
      <c r="AA88" s="34">
        <f t="shared" si="19"/>
        <v>165.09946311897383</v>
      </c>
      <c r="AB88" s="34">
        <f t="shared" si="28"/>
        <v>3.7336886144632451</v>
      </c>
      <c r="AC88" s="34">
        <f t="shared" si="29"/>
        <v>4.1828605889890671</v>
      </c>
      <c r="AD88" s="30"/>
    </row>
    <row r="89" spans="1:30" x14ac:dyDescent="0.25">
      <c r="A89" s="4">
        <v>39141</v>
      </c>
      <c r="B89" s="34">
        <v>-2.1511432872101999</v>
      </c>
      <c r="C89" s="34">
        <f t="shared" si="15"/>
        <v>4.6274174421095049</v>
      </c>
      <c r="D89" s="34">
        <f t="shared" si="20"/>
        <v>0.42259618336445054</v>
      </c>
      <c r="E89" s="34">
        <f t="shared" si="21"/>
        <v>4.3207350589020352</v>
      </c>
      <c r="F89" s="30"/>
      <c r="G89" s="6">
        <v>39141</v>
      </c>
      <c r="H89" s="42">
        <v>-2.9019590435320097</v>
      </c>
      <c r="I89" s="34">
        <f t="shared" si="16"/>
        <v>8.4213662903372164</v>
      </c>
      <c r="J89" s="34">
        <f t="shared" si="22"/>
        <v>5.4098377180844537E-2</v>
      </c>
      <c r="K89" s="34">
        <f t="shared" si="23"/>
        <v>5.3457904861983101</v>
      </c>
      <c r="L89" s="30"/>
      <c r="M89" s="46">
        <v>39141</v>
      </c>
      <c r="N89" s="54">
        <v>-7.1718136877493066</v>
      </c>
      <c r="O89" s="34">
        <f t="shared" si="17"/>
        <v>51.434911571788312</v>
      </c>
      <c r="P89" s="34">
        <f t="shared" si="24"/>
        <v>1.1134409628599462</v>
      </c>
      <c r="Q89" s="34">
        <f t="shared" si="25"/>
        <v>6.6248840461518688</v>
      </c>
      <c r="R89" s="30"/>
      <c r="S89" s="8">
        <v>39141</v>
      </c>
      <c r="T89" s="55">
        <v>0.91663198488252107</v>
      </c>
      <c r="U89" s="34">
        <f t="shared" si="18"/>
        <v>0.84021419570967038</v>
      </c>
      <c r="V89" s="34">
        <f t="shared" si="26"/>
        <v>0.4409419190481989</v>
      </c>
      <c r="W89" s="34">
        <f t="shared" si="27"/>
        <v>3.2106731329807814</v>
      </c>
      <c r="X89" s="30"/>
      <c r="Y89" s="8">
        <v>39141</v>
      </c>
      <c r="Z89" s="54">
        <v>-2.5140868135023808</v>
      </c>
      <c r="AA89" s="34">
        <f t="shared" si="19"/>
        <v>6.3206325058265547</v>
      </c>
      <c r="AB89" s="34">
        <f t="shared" si="28"/>
        <v>3.6826028835109734</v>
      </c>
      <c r="AC89" s="34">
        <f t="shared" si="29"/>
        <v>4.3995314791902373</v>
      </c>
      <c r="AD89" s="30"/>
    </row>
    <row r="90" spans="1:30" x14ac:dyDescent="0.25">
      <c r="A90" s="4">
        <v>39171</v>
      </c>
      <c r="B90" s="34">
        <v>5.0426825745899961</v>
      </c>
      <c r="C90" s="34">
        <f t="shared" si="15"/>
        <v>25.428647548073592</v>
      </c>
      <c r="D90" s="34">
        <f t="shared" si="20"/>
        <v>0.9708854584380866</v>
      </c>
      <c r="E90" s="34">
        <f t="shared" si="21"/>
        <v>4.4795028784874242</v>
      </c>
      <c r="F90" s="30"/>
      <c r="G90" s="6">
        <v>39171</v>
      </c>
      <c r="H90" s="42">
        <v>0.22216333220761442</v>
      </c>
      <c r="I90" s="34">
        <f t="shared" si="16"/>
        <v>4.9356546177590846E-2</v>
      </c>
      <c r="J90" s="34">
        <f t="shared" si="22"/>
        <v>0.12838970976662978</v>
      </c>
      <c r="K90" s="34">
        <f t="shared" si="23"/>
        <v>5.2142686099548587</v>
      </c>
      <c r="L90" s="30"/>
      <c r="M90" s="46">
        <v>39171</v>
      </c>
      <c r="N90" s="54">
        <v>8.2341830310916464</v>
      </c>
      <c r="O90" s="34">
        <f t="shared" si="17"/>
        <v>67.801770189517612</v>
      </c>
      <c r="P90" s="34">
        <f t="shared" si="24"/>
        <v>1.7177073438359614</v>
      </c>
      <c r="Q90" s="34">
        <f t="shared" si="25"/>
        <v>6.8912581111524478</v>
      </c>
      <c r="R90" s="30"/>
      <c r="S90" s="8">
        <v>39171</v>
      </c>
      <c r="T90" s="55">
        <v>0.15554521723739612</v>
      </c>
      <c r="U90" s="34">
        <f t="shared" si="18"/>
        <v>2.419431460542875E-2</v>
      </c>
      <c r="V90" s="34">
        <f t="shared" si="26"/>
        <v>2.0948812162161861E-2</v>
      </c>
      <c r="W90" s="34">
        <f t="shared" si="27"/>
        <v>2.8998305899647154</v>
      </c>
      <c r="X90" s="30"/>
      <c r="Y90" s="8">
        <v>39171</v>
      </c>
      <c r="Z90" s="54">
        <v>8.31321814749586</v>
      </c>
      <c r="AA90" s="34">
        <f t="shared" si="19"/>
        <v>69.109595967854503</v>
      </c>
      <c r="AB90" s="34">
        <f t="shared" si="28"/>
        <v>4.5807137884498861</v>
      </c>
      <c r="AC90" s="34">
        <f t="shared" si="29"/>
        <v>4.3202613289648486</v>
      </c>
      <c r="AD90" s="30"/>
    </row>
    <row r="91" spans="1:30" x14ac:dyDescent="0.25">
      <c r="A91" s="4">
        <v>39202</v>
      </c>
      <c r="B91" s="34">
        <v>5.3501460830126746</v>
      </c>
      <c r="C91" s="34">
        <f t="shared" si="15"/>
        <v>28.624063109575864</v>
      </c>
      <c r="D91" s="34">
        <f t="shared" si="20"/>
        <v>1.5835357568522095</v>
      </c>
      <c r="E91" s="34">
        <f t="shared" si="21"/>
        <v>4.5805214078153753</v>
      </c>
      <c r="F91" s="30"/>
      <c r="G91" s="6">
        <v>39202</v>
      </c>
      <c r="H91" s="42">
        <v>8.1998091440121712</v>
      </c>
      <c r="I91" s="34">
        <f t="shared" si="16"/>
        <v>67.236869998225615</v>
      </c>
      <c r="J91" s="34">
        <f t="shared" si="22"/>
        <v>0.3577911936488043</v>
      </c>
      <c r="K91" s="34">
        <f t="shared" si="23"/>
        <v>5.6364254507142251</v>
      </c>
      <c r="L91" s="30"/>
      <c r="M91" s="46">
        <v>39202</v>
      </c>
      <c r="N91" s="54">
        <v>1.9706595364487711</v>
      </c>
      <c r="O91" s="34">
        <f t="shared" si="17"/>
        <v>3.8834990085964853</v>
      </c>
      <c r="P91" s="34">
        <f t="shared" si="24"/>
        <v>0.97658578613168956</v>
      </c>
      <c r="Q91" s="34">
        <f t="shared" si="25"/>
        <v>6.8888062544503699</v>
      </c>
      <c r="R91" s="30"/>
      <c r="S91" s="8">
        <v>39202</v>
      </c>
      <c r="T91" s="55">
        <v>-5.9201410390631537</v>
      </c>
      <c r="U91" s="34">
        <f t="shared" si="18"/>
        <v>35.048069922399755</v>
      </c>
      <c r="V91" s="34">
        <f t="shared" si="26"/>
        <v>-0.45820098382924151</v>
      </c>
      <c r="W91" s="34">
        <f t="shared" si="27"/>
        <v>3.0023417189249915</v>
      </c>
      <c r="X91" s="30"/>
      <c r="Y91" s="8">
        <v>39202</v>
      </c>
      <c r="Z91" s="54">
        <v>12.717725832940552</v>
      </c>
      <c r="AA91" s="34">
        <f t="shared" si="19"/>
        <v>161.74055036184345</v>
      </c>
      <c r="AB91" s="34">
        <f t="shared" si="28"/>
        <v>4.7838340566257758</v>
      </c>
      <c r="AC91" s="34">
        <f t="shared" si="29"/>
        <v>4.454439849343883</v>
      </c>
      <c r="AD91" s="30"/>
    </row>
    <row r="92" spans="1:30" x14ac:dyDescent="0.25">
      <c r="A92" s="4">
        <v>39233</v>
      </c>
      <c r="B92" s="34">
        <v>1.4782519496456814</v>
      </c>
      <c r="C92" s="34">
        <f t="shared" si="15"/>
        <v>2.1852288266312581</v>
      </c>
      <c r="D92" s="34">
        <f t="shared" si="20"/>
        <v>2.682183775314225</v>
      </c>
      <c r="E92" s="34">
        <f t="shared" si="21"/>
        <v>4.4798751132798156</v>
      </c>
      <c r="F92" s="30"/>
      <c r="G92" s="6">
        <v>39233</v>
      </c>
      <c r="H92" s="42">
        <v>4.9169923667141902</v>
      </c>
      <c r="I92" s="34">
        <f t="shared" si="16"/>
        <v>24.176813934325612</v>
      </c>
      <c r="J92" s="34">
        <f t="shared" si="22"/>
        <v>1.9067668649384029</v>
      </c>
      <c r="K92" s="34">
        <f t="shared" si="23"/>
        <v>5.6041228543604369</v>
      </c>
      <c r="L92" s="30"/>
      <c r="M92" s="46">
        <v>39233</v>
      </c>
      <c r="N92" s="54">
        <v>1.6244797378837106</v>
      </c>
      <c r="O92" s="34">
        <f t="shared" si="17"/>
        <v>2.638934418794729</v>
      </c>
      <c r="P92" s="34">
        <f t="shared" si="24"/>
        <v>2.1707677607593956</v>
      </c>
      <c r="Q92" s="34">
        <f t="shared" si="25"/>
        <v>6.3673923152660112</v>
      </c>
      <c r="R92" s="30"/>
      <c r="S92" s="8">
        <v>39233</v>
      </c>
      <c r="T92" s="55">
        <v>0.19262456849409304</v>
      </c>
      <c r="U92" s="34">
        <f t="shared" si="18"/>
        <v>3.7104224387535543E-2</v>
      </c>
      <c r="V92" s="34">
        <f t="shared" si="26"/>
        <v>8.4194008707346349E-2</v>
      </c>
      <c r="W92" s="34">
        <f t="shared" si="27"/>
        <v>3.0063679685773312</v>
      </c>
      <c r="X92" s="30"/>
      <c r="Y92" s="8">
        <v>39233</v>
      </c>
      <c r="Z92" s="54">
        <v>7.3837089575409465</v>
      </c>
      <c r="AA92" s="34">
        <f t="shared" si="19"/>
        <v>54.51915796967041</v>
      </c>
      <c r="AB92" s="34">
        <f t="shared" si="28"/>
        <v>5.2319822105524771</v>
      </c>
      <c r="AC92" s="34">
        <f t="shared" si="29"/>
        <v>4.263429628789746</v>
      </c>
      <c r="AD92" s="30"/>
    </row>
    <row r="93" spans="1:30" x14ac:dyDescent="0.25">
      <c r="A93" s="4">
        <v>39262</v>
      </c>
      <c r="B93" s="34">
        <v>1.4029426001202161</v>
      </c>
      <c r="C93" s="34">
        <f t="shared" si="15"/>
        <v>1.9682479392320726</v>
      </c>
      <c r="D93" s="34">
        <f t="shared" si="20"/>
        <v>2.4208418677086931</v>
      </c>
      <c r="E93" s="34">
        <f t="shared" si="21"/>
        <v>2.3423958247388823</v>
      </c>
      <c r="F93" s="30"/>
      <c r="G93" s="6">
        <v>39262</v>
      </c>
      <c r="H93" s="42">
        <v>7.997478677456904</v>
      </c>
      <c r="I93" s="34">
        <f t="shared" si="16"/>
        <v>63.959665196377827</v>
      </c>
      <c r="J93" s="34">
        <f t="shared" si="22"/>
        <v>2.5095867776432059</v>
      </c>
      <c r="K93" s="34">
        <f t="shared" si="23"/>
        <v>4.1000160942470956</v>
      </c>
      <c r="L93" s="30"/>
      <c r="M93" s="46">
        <v>39262</v>
      </c>
      <c r="N93" s="54">
        <v>2.9746887856434867</v>
      </c>
      <c r="O93" s="34">
        <f t="shared" si="17"/>
        <v>8.848773371433122</v>
      </c>
      <c r="P93" s="34">
        <f t="shared" si="24"/>
        <v>2.1923761745863115</v>
      </c>
      <c r="Q93" s="34">
        <f t="shared" si="25"/>
        <v>4.9875141655522741</v>
      </c>
      <c r="R93" s="30"/>
      <c r="S93" s="8">
        <v>39262</v>
      </c>
      <c r="T93" s="55">
        <v>3.705830562416601</v>
      </c>
      <c r="U93" s="34">
        <f t="shared" si="18"/>
        <v>13.733180157340941</v>
      </c>
      <c r="V93" s="34">
        <f t="shared" si="26"/>
        <v>0.69137315073651473</v>
      </c>
      <c r="W93" s="34">
        <f t="shared" si="27"/>
        <v>2.6572347059883552</v>
      </c>
      <c r="X93" s="30"/>
      <c r="Y93" s="8">
        <v>39262</v>
      </c>
      <c r="Z93" s="54">
        <v>11.607779409818342</v>
      </c>
      <c r="AA93" s="34">
        <f t="shared" si="19"/>
        <v>134.74054282700266</v>
      </c>
      <c r="AB93" s="34">
        <f t="shared" si="28"/>
        <v>6.0779559564172621</v>
      </c>
      <c r="AC93" s="34">
        <f t="shared" si="29"/>
        <v>4.5082470467565638</v>
      </c>
      <c r="AD93" s="30"/>
    </row>
    <row r="94" spans="1:30" x14ac:dyDescent="0.25">
      <c r="A94" s="4">
        <v>39294</v>
      </c>
      <c r="B94" s="34">
        <v>-3.7988617887413589</v>
      </c>
      <c r="C94" s="34">
        <f t="shared" si="15"/>
        <v>14.431350889959198</v>
      </c>
      <c r="D94" s="34">
        <f t="shared" si="20"/>
        <v>1.8347731306848674</v>
      </c>
      <c r="E94" s="34">
        <f t="shared" si="21"/>
        <v>2.813374018882504</v>
      </c>
      <c r="F94" s="30"/>
      <c r="G94" s="6">
        <v>39294</v>
      </c>
      <c r="H94" s="42">
        <v>1.1519059614219174</v>
      </c>
      <c r="I94" s="34">
        <f t="shared" si="16"/>
        <v>1.3268873439593518</v>
      </c>
      <c r="J94" s="34">
        <f t="shared" si="22"/>
        <v>2.1557635516491334</v>
      </c>
      <c r="K94" s="34">
        <f t="shared" si="23"/>
        <v>4.0895681232817322</v>
      </c>
      <c r="L94" s="30"/>
      <c r="M94" s="46">
        <v>39294</v>
      </c>
      <c r="N94" s="54">
        <v>-0.6412698954614271</v>
      </c>
      <c r="O94" s="34">
        <f t="shared" si="17"/>
        <v>0.41122707882510962</v>
      </c>
      <c r="P94" s="34">
        <f t="shared" si="24"/>
        <v>1.3116838431291782</v>
      </c>
      <c r="Q94" s="34">
        <f t="shared" si="25"/>
        <v>5.0424220444992631</v>
      </c>
      <c r="R94" s="30"/>
      <c r="S94" s="8">
        <v>39294</v>
      </c>
      <c r="T94" s="55">
        <v>2.5392224500886407</v>
      </c>
      <c r="U94" s="34">
        <f t="shared" si="18"/>
        <v>6.4476506510341594</v>
      </c>
      <c r="V94" s="34">
        <f t="shared" si="26"/>
        <v>0.71900586326579441</v>
      </c>
      <c r="W94" s="34">
        <f t="shared" si="27"/>
        <v>2.4510567406517487</v>
      </c>
      <c r="X94" s="30"/>
      <c r="Y94" s="8">
        <v>39294</v>
      </c>
      <c r="Z94" s="54">
        <v>8.0004978649066416</v>
      </c>
      <c r="AA94" s="34">
        <f t="shared" si="19"/>
        <v>64.007966086375731</v>
      </c>
      <c r="AB94" s="34">
        <f t="shared" si="28"/>
        <v>6.4253890847718154</v>
      </c>
      <c r="AC94" s="34">
        <f t="shared" si="29"/>
        <v>4.3669143485485984</v>
      </c>
      <c r="AD94" s="30"/>
    </row>
    <row r="95" spans="1:30" x14ac:dyDescent="0.25">
      <c r="A95" s="4">
        <v>39325</v>
      </c>
      <c r="B95" s="34">
        <v>-2.7939985094160846E-2</v>
      </c>
      <c r="C95" s="34">
        <f t="shared" si="15"/>
        <v>7.8064276706193026E-4</v>
      </c>
      <c r="D95" s="34">
        <f t="shared" si="20"/>
        <v>1.778076662011796</v>
      </c>
      <c r="E95" s="34">
        <f t="shared" si="21"/>
        <v>2.8323898078820431</v>
      </c>
      <c r="F95" s="30"/>
      <c r="G95" s="6">
        <v>39325</v>
      </c>
      <c r="H95" s="42">
        <v>-6.5693654090903664</v>
      </c>
      <c r="I95" s="34">
        <f t="shared" si="16"/>
        <v>43.156561878153035</v>
      </c>
      <c r="J95" s="34">
        <f t="shared" si="22"/>
        <v>1.7810143762964081</v>
      </c>
      <c r="K95" s="34">
        <f t="shared" si="23"/>
        <v>4.6242594095327991</v>
      </c>
      <c r="L95" s="30"/>
      <c r="M95" s="46">
        <v>39325</v>
      </c>
      <c r="N95" s="54">
        <v>-3.645044239388362</v>
      </c>
      <c r="O95" s="34">
        <f t="shared" si="17"/>
        <v>13.286347507098283</v>
      </c>
      <c r="P95" s="34">
        <f t="shared" si="24"/>
        <v>1.6308514905224374</v>
      </c>
      <c r="Q95" s="34">
        <f t="shared" si="25"/>
        <v>4.6797658921611411</v>
      </c>
      <c r="R95" s="30"/>
      <c r="S95" s="8">
        <v>39325</v>
      </c>
      <c r="T95" s="55">
        <v>2.1346256080399861</v>
      </c>
      <c r="U95" s="34">
        <f t="shared" si="18"/>
        <v>4.5566264865000807</v>
      </c>
      <c r="V95" s="34">
        <f t="shared" si="26"/>
        <v>0.49981000623560146</v>
      </c>
      <c r="W95" s="34">
        <f t="shared" si="27"/>
        <v>2.447983723567825</v>
      </c>
      <c r="X95" s="30"/>
      <c r="Y95" s="8">
        <v>39325</v>
      </c>
      <c r="Z95" s="54">
        <v>6.7668336472312518</v>
      </c>
      <c r="AA95" s="34">
        <f t="shared" si="19"/>
        <v>45.790037609301002</v>
      </c>
      <c r="AB95" s="34">
        <f t="shared" si="28"/>
        <v>6.7425159955970022</v>
      </c>
      <c r="AC95" s="34">
        <f t="shared" si="29"/>
        <v>4.3128180160481167</v>
      </c>
      <c r="AD95" s="30"/>
    </row>
    <row r="96" spans="1:30" x14ac:dyDescent="0.25">
      <c r="A96" s="4">
        <v>39352</v>
      </c>
      <c r="B96" s="34">
        <v>1.4976982857581866</v>
      </c>
      <c r="C96" s="34">
        <f t="shared" si="15"/>
        <v>2.243100155163011</v>
      </c>
      <c r="D96" s="34">
        <f t="shared" si="20"/>
        <v>1.8913627859020583</v>
      </c>
      <c r="E96" s="34">
        <f t="shared" si="21"/>
        <v>2.8174530627699865</v>
      </c>
      <c r="F96" s="30"/>
      <c r="G96" s="6">
        <v>39352</v>
      </c>
      <c r="H96" s="42">
        <v>3.6155818726655298</v>
      </c>
      <c r="I96" s="34">
        <f t="shared" si="16"/>
        <v>13.072432277947579</v>
      </c>
      <c r="J96" s="34">
        <f t="shared" si="22"/>
        <v>2.225050126308211</v>
      </c>
      <c r="K96" s="34">
        <f t="shared" si="23"/>
        <v>4.5352415565653921</v>
      </c>
      <c r="L96" s="30"/>
      <c r="M96" s="46">
        <v>39352</v>
      </c>
      <c r="N96" s="54">
        <v>0.88705923197505143</v>
      </c>
      <c r="O96" s="34">
        <f t="shared" si="17"/>
        <v>0.78687408103216816</v>
      </c>
      <c r="P96" s="34">
        <f t="shared" si="24"/>
        <v>1.8254337468491515</v>
      </c>
      <c r="Q96" s="34">
        <f t="shared" si="25"/>
        <v>4.0064765576048744</v>
      </c>
      <c r="R96" s="30"/>
      <c r="S96" s="8">
        <v>39353</v>
      </c>
      <c r="T96" s="55">
        <v>0.30921987369758597</v>
      </c>
      <c r="U96" s="34">
        <f t="shared" si="18"/>
        <v>9.5616930289551025E-2</v>
      </c>
      <c r="V96" s="34">
        <f t="shared" si="26"/>
        <v>0.48344658301119708</v>
      </c>
      <c r="W96" s="34">
        <f t="shared" si="27"/>
        <v>2.1687529796775249</v>
      </c>
      <c r="X96" s="30"/>
      <c r="Y96" s="8">
        <v>39352</v>
      </c>
      <c r="Z96" s="54">
        <v>-1.2297150162353887</v>
      </c>
      <c r="AA96" s="34">
        <f t="shared" si="19"/>
        <v>1.5121990211548022</v>
      </c>
      <c r="AB96" s="34">
        <f t="shared" si="28"/>
        <v>6.410335422606976</v>
      </c>
      <c r="AC96" s="34">
        <f t="shared" si="29"/>
        <v>4.700859117552084</v>
      </c>
      <c r="AD96" s="30"/>
    </row>
    <row r="97" spans="1:30" x14ac:dyDescent="0.25">
      <c r="A97" s="4">
        <v>39386</v>
      </c>
      <c r="B97" s="34">
        <v>4.9411328597470217</v>
      </c>
      <c r="C97" s="34">
        <f t="shared" si="15"/>
        <v>24.414793937671782</v>
      </c>
      <c r="D97" s="34">
        <f t="shared" si="20"/>
        <v>1.795040646589759</v>
      </c>
      <c r="E97" s="34">
        <f t="shared" si="21"/>
        <v>2.8948658868864658</v>
      </c>
      <c r="F97" s="30"/>
      <c r="G97" s="6">
        <v>39386</v>
      </c>
      <c r="H97" s="42">
        <v>-3.6958938671610042</v>
      </c>
      <c r="I97" s="34">
        <f t="shared" si="16"/>
        <v>13.659631477318323</v>
      </c>
      <c r="J97" s="34">
        <f t="shared" si="22"/>
        <v>1.6767814606756322</v>
      </c>
      <c r="K97" s="34">
        <f t="shared" si="23"/>
        <v>4.6857891771340991</v>
      </c>
      <c r="L97" s="30"/>
      <c r="M97" s="46">
        <v>39386</v>
      </c>
      <c r="N97" s="54">
        <v>6.4986662690388997</v>
      </c>
      <c r="O97" s="34">
        <f t="shared" si="17"/>
        <v>42.23266327634397</v>
      </c>
      <c r="P97" s="34">
        <f t="shared" si="24"/>
        <v>1.8467416126048519</v>
      </c>
      <c r="Q97" s="34">
        <f t="shared" si="25"/>
        <v>4.1038687678347934</v>
      </c>
      <c r="R97" s="30"/>
      <c r="S97" s="8">
        <v>39386</v>
      </c>
      <c r="T97" s="55">
        <v>3.7766120656181457</v>
      </c>
      <c r="U97" s="34">
        <f t="shared" si="18"/>
        <v>14.262798694172558</v>
      </c>
      <c r="V97" s="34">
        <f t="shared" si="26"/>
        <v>0.8008297080292085</v>
      </c>
      <c r="W97" s="34">
        <f t="shared" si="27"/>
        <v>2.3395532761084041</v>
      </c>
      <c r="X97" s="30"/>
      <c r="Y97" s="8">
        <v>39386</v>
      </c>
      <c r="Z97" s="54">
        <v>-3.5589159336312903</v>
      </c>
      <c r="AA97" s="34">
        <f t="shared" si="19"/>
        <v>12.66588262265468</v>
      </c>
      <c r="AB97" s="34">
        <f t="shared" si="28"/>
        <v>5.6172501013480298</v>
      </c>
      <c r="AC97" s="34">
        <f t="shared" si="29"/>
        <v>5.3110336244382159</v>
      </c>
      <c r="AD97" s="30"/>
    </row>
    <row r="98" spans="1:30" x14ac:dyDescent="0.25">
      <c r="A98" s="4">
        <v>39416</v>
      </c>
      <c r="B98" s="34">
        <v>-7.2919541286265321</v>
      </c>
      <c r="C98" s="34">
        <f t="shared" si="15"/>
        <v>53.172595013993529</v>
      </c>
      <c r="D98" s="34">
        <f t="shared" si="20"/>
        <v>1.0152961677152368</v>
      </c>
      <c r="E98" s="34">
        <f t="shared" si="21"/>
        <v>3.5957417170942096</v>
      </c>
      <c r="F98" s="30"/>
      <c r="G98" s="6">
        <v>39416</v>
      </c>
      <c r="H98" s="42">
        <v>-6.1129731254231601</v>
      </c>
      <c r="I98" s="34">
        <f t="shared" si="16"/>
        <v>37.368440432145796</v>
      </c>
      <c r="J98" s="34">
        <f t="shared" si="22"/>
        <v>0.98724909247113557</v>
      </c>
      <c r="K98" s="34">
        <f t="shared" si="23"/>
        <v>5.1148715867897296</v>
      </c>
      <c r="L98" s="30"/>
      <c r="M98" s="46">
        <v>39416</v>
      </c>
      <c r="N98" s="54">
        <v>-8.9477500744235883</v>
      </c>
      <c r="O98" s="34">
        <f t="shared" si="17"/>
        <v>80.062231394347336</v>
      </c>
      <c r="P98" s="34">
        <f t="shared" si="24"/>
        <v>0.80972812126773874</v>
      </c>
      <c r="Q98" s="34">
        <f t="shared" si="25"/>
        <v>4.8726894937735477</v>
      </c>
      <c r="R98" s="30"/>
      <c r="S98" s="8">
        <v>39416</v>
      </c>
      <c r="T98" s="55">
        <v>-0.99067427473498171</v>
      </c>
      <c r="U98" s="34">
        <f t="shared" si="18"/>
        <v>0.98143551862168199</v>
      </c>
      <c r="V98" s="34">
        <f t="shared" si="26"/>
        <v>0.58563069332075257</v>
      </c>
      <c r="W98" s="34">
        <f t="shared" si="27"/>
        <v>2.3774258571647486</v>
      </c>
      <c r="X98" s="30"/>
      <c r="Y98" s="8">
        <v>39416</v>
      </c>
      <c r="Z98" s="54">
        <v>-4.8707816836820683</v>
      </c>
      <c r="AA98" s="34">
        <f t="shared" si="19"/>
        <v>23.724514210092725</v>
      </c>
      <c r="AB98" s="34">
        <f t="shared" si="28"/>
        <v>5.0447824859561372</v>
      </c>
      <c r="AC98" s="34">
        <f t="shared" si="29"/>
        <v>6.0007828528083689</v>
      </c>
      <c r="AD98" s="30"/>
    </row>
    <row r="99" spans="1:30" s="110" customFormat="1" x14ac:dyDescent="0.25">
      <c r="A99" s="103">
        <v>39444</v>
      </c>
      <c r="B99" s="104">
        <v>2.2847310533329335</v>
      </c>
      <c r="C99" s="104">
        <f t="shared" si="15"/>
        <v>5.2199959860638154</v>
      </c>
      <c r="D99" s="104">
        <f t="shared" si="20"/>
        <v>1.1091550808800903</v>
      </c>
      <c r="E99" s="104">
        <f t="shared" si="21"/>
        <v>3.6007700859712664</v>
      </c>
      <c r="F99" s="105"/>
      <c r="G99" s="103">
        <v>39444</v>
      </c>
      <c r="H99" s="104">
        <v>1.8356070176306361</v>
      </c>
      <c r="I99" s="104">
        <f t="shared" si="16"/>
        <v>3.3694531231748384</v>
      </c>
      <c r="J99" s="104">
        <f t="shared" si="22"/>
        <v>0.45407712987367194</v>
      </c>
      <c r="K99" s="104">
        <f t="shared" si="23"/>
        <v>5.1102956507714925</v>
      </c>
      <c r="L99" s="105"/>
      <c r="M99" s="106">
        <v>39444</v>
      </c>
      <c r="N99" s="107">
        <v>-2.5617744191331226</v>
      </c>
      <c r="O99" s="104">
        <f t="shared" si="17"/>
        <v>6.5626881745248475</v>
      </c>
      <c r="P99" s="104">
        <f t="shared" si="24"/>
        <v>0.42175428962794764</v>
      </c>
      <c r="Q99" s="104">
        <f t="shared" si="25"/>
        <v>4.9028246365614772</v>
      </c>
      <c r="R99" s="105"/>
      <c r="S99" s="108">
        <v>39444</v>
      </c>
      <c r="T99" s="109">
        <v>0.60769937186853085</v>
      </c>
      <c r="U99" s="104">
        <f t="shared" si="18"/>
        <v>0.36929852656940693</v>
      </c>
      <c r="V99" s="104">
        <f t="shared" si="26"/>
        <v>0.58155475036199744</v>
      </c>
      <c r="W99" s="104">
        <f t="shared" si="27"/>
        <v>2.3622692174538855</v>
      </c>
      <c r="X99" s="105"/>
      <c r="Y99" s="108">
        <v>39444</v>
      </c>
      <c r="Z99" s="107">
        <v>2.266201481314134</v>
      </c>
      <c r="AA99" s="104">
        <f t="shared" si="19"/>
        <v>5.1356691539103752</v>
      </c>
      <c r="AB99" s="104">
        <f t="shared" si="28"/>
        <v>4.8109641238530445</v>
      </c>
      <c r="AC99" s="104">
        <f t="shared" si="29"/>
        <v>5.9915620832879579</v>
      </c>
      <c r="AD99" s="105"/>
    </row>
    <row r="100" spans="1:30" x14ac:dyDescent="0.25">
      <c r="A100" s="4">
        <v>39478</v>
      </c>
      <c r="B100" s="34">
        <v>-19.094215673817505</v>
      </c>
      <c r="C100" s="34">
        <f t="shared" si="15"/>
        <v>364.58907219825807</v>
      </c>
      <c r="D100" s="34">
        <f t="shared" si="20"/>
        <v>-0.86387745477358724</v>
      </c>
      <c r="E100" s="34">
        <f t="shared" si="21"/>
        <v>6.4767505411991673</v>
      </c>
      <c r="F100" s="30"/>
      <c r="G100" s="6">
        <v>39478</v>
      </c>
      <c r="H100" s="42">
        <v>-11.116321633280535</v>
      </c>
      <c r="I100" s="34">
        <f t="shared" si="16"/>
        <v>123.57260665454082</v>
      </c>
      <c r="J100" s="34">
        <f t="shared" si="22"/>
        <v>-0.20474789219817602</v>
      </c>
      <c r="K100" s="34">
        <f t="shared" si="23"/>
        <v>5.5967447208190206</v>
      </c>
      <c r="L100" s="30"/>
      <c r="M100" s="46">
        <v>39478</v>
      </c>
      <c r="N100" s="54">
        <v>-15.761292435138596</v>
      </c>
      <c r="O100" s="34">
        <f t="shared" si="17"/>
        <v>248.41833922595714</v>
      </c>
      <c r="P100" s="34">
        <f t="shared" si="24"/>
        <v>-1.3782673466010698</v>
      </c>
      <c r="Q100" s="34">
        <f t="shared" si="25"/>
        <v>6.514212140321221</v>
      </c>
      <c r="R100" s="30"/>
      <c r="S100" s="8">
        <v>39478</v>
      </c>
      <c r="T100" s="55">
        <v>0.49914488152698056</v>
      </c>
      <c r="U100" s="34">
        <f t="shared" si="18"/>
        <v>0.24914561275458347</v>
      </c>
      <c r="V100" s="34">
        <f t="shared" si="26"/>
        <v>0.66052843917269544</v>
      </c>
      <c r="W100" s="34">
        <f t="shared" si="27"/>
        <v>2.3622866210667732</v>
      </c>
      <c r="X100" s="30"/>
      <c r="Y100" s="8">
        <v>39478</v>
      </c>
      <c r="Z100" s="54">
        <v>-10.462900602502323</v>
      </c>
      <c r="AA100" s="34">
        <f t="shared" si="19"/>
        <v>109.47228901784348</v>
      </c>
      <c r="AB100" s="34">
        <f t="shared" si="28"/>
        <v>2.8682971076411898</v>
      </c>
      <c r="AC100" s="34">
        <f t="shared" si="29"/>
        <v>7.2428595517111418</v>
      </c>
      <c r="AD100" s="30"/>
    </row>
    <row r="101" spans="1:30" x14ac:dyDescent="0.25">
      <c r="A101" s="4">
        <v>39507</v>
      </c>
      <c r="B101" s="34">
        <v>4.3326191688991322</v>
      </c>
      <c r="C101" s="34">
        <f t="shared" si="15"/>
        <v>18.771588862712207</v>
      </c>
      <c r="D101" s="34">
        <f t="shared" si="20"/>
        <v>-0.32356391676447621</v>
      </c>
      <c r="E101" s="34">
        <f t="shared" si="21"/>
        <v>6.4621755179594169</v>
      </c>
      <c r="F101" s="30"/>
      <c r="G101" s="6">
        <v>39507</v>
      </c>
      <c r="H101" s="42">
        <v>0.11137352019936486</v>
      </c>
      <c r="I101" s="34">
        <f t="shared" si="16"/>
        <v>1.2404061001598334E-2</v>
      </c>
      <c r="J101" s="34">
        <f t="shared" si="22"/>
        <v>4.6363154779438531E-2</v>
      </c>
      <c r="K101" s="34">
        <f t="shared" si="23"/>
        <v>5.5397811007387636</v>
      </c>
      <c r="L101" s="30"/>
      <c r="M101" s="46">
        <v>39507</v>
      </c>
      <c r="N101" s="54">
        <v>-0.82279515679868354</v>
      </c>
      <c r="O101" s="34">
        <f t="shared" si="17"/>
        <v>0.67699187005137018</v>
      </c>
      <c r="P101" s="34">
        <f t="shared" si="24"/>
        <v>-0.84918246902185113</v>
      </c>
      <c r="Q101" s="34">
        <f t="shared" si="25"/>
        <v>6.22561472739691</v>
      </c>
      <c r="R101" s="30"/>
      <c r="S101" s="8">
        <v>39507</v>
      </c>
      <c r="T101" s="55">
        <v>-0.2481418587297668</v>
      </c>
      <c r="U101" s="34">
        <f t="shared" si="18"/>
        <v>6.1574382053863543E-2</v>
      </c>
      <c r="V101" s="34">
        <f t="shared" si="26"/>
        <v>0.56346395220500478</v>
      </c>
      <c r="W101" s="34">
        <f t="shared" si="27"/>
        <v>2.3562017861133704</v>
      </c>
      <c r="X101" s="30"/>
      <c r="Y101" s="8">
        <v>39507</v>
      </c>
      <c r="Z101" s="54">
        <v>-1.9650589706570187</v>
      </c>
      <c r="AA101" s="34">
        <f t="shared" si="19"/>
        <v>3.8614567581596222</v>
      </c>
      <c r="AB101" s="34">
        <f t="shared" si="28"/>
        <v>2.9140494278783033</v>
      </c>
      <c r="AC101" s="34">
        <f t="shared" si="29"/>
        <v>6.8588954218408853</v>
      </c>
      <c r="AD101" s="30"/>
    </row>
    <row r="102" spans="1:30" x14ac:dyDescent="0.25">
      <c r="A102" s="4">
        <v>39538</v>
      </c>
      <c r="B102" s="34">
        <v>-0.90446108731692121</v>
      </c>
      <c r="C102" s="34">
        <f t="shared" si="15"/>
        <v>0.81804985847050737</v>
      </c>
      <c r="D102" s="34">
        <f t="shared" si="20"/>
        <v>-0.81915922192338597</v>
      </c>
      <c r="E102" s="34">
        <f t="shared" si="21"/>
        <v>6.4456582064915944</v>
      </c>
      <c r="F102" s="30"/>
      <c r="G102" s="6">
        <v>39538</v>
      </c>
      <c r="H102" s="42">
        <v>-7.927199374250371</v>
      </c>
      <c r="I102" s="34">
        <f t="shared" si="16"/>
        <v>62.840489919115477</v>
      </c>
      <c r="J102" s="34">
        <f t="shared" si="22"/>
        <v>-0.63275040409206029</v>
      </c>
      <c r="K102" s="34">
        <f t="shared" si="23"/>
        <v>5.881015320244587</v>
      </c>
      <c r="L102" s="30"/>
      <c r="M102" s="46">
        <v>39538</v>
      </c>
      <c r="N102" s="54">
        <v>1.7996853962864101</v>
      </c>
      <c r="O102" s="34">
        <f t="shared" si="17"/>
        <v>3.2388675256065729</v>
      </c>
      <c r="P102" s="34">
        <f t="shared" si="24"/>
        <v>-1.3853906052556209</v>
      </c>
      <c r="Q102" s="34">
        <f t="shared" si="25"/>
        <v>6.0347313963064897</v>
      </c>
      <c r="R102" s="30"/>
      <c r="S102" s="8">
        <v>39538</v>
      </c>
      <c r="T102" s="55">
        <v>3.0268934890663068</v>
      </c>
      <c r="U102" s="34">
        <f t="shared" si="18"/>
        <v>9.1620841941520013</v>
      </c>
      <c r="V102" s="34">
        <f t="shared" si="26"/>
        <v>0.80274297485741408</v>
      </c>
      <c r="W102" s="34">
        <f t="shared" si="27"/>
        <v>2.4441212744326251</v>
      </c>
      <c r="X102" s="30"/>
      <c r="Y102" s="8">
        <v>39538</v>
      </c>
      <c r="Z102" s="54">
        <v>-14.592138887081418</v>
      </c>
      <c r="AA102" s="34">
        <f t="shared" si="19"/>
        <v>212.93051729987374</v>
      </c>
      <c r="AB102" s="34">
        <f t="shared" si="28"/>
        <v>1.0052696749968633</v>
      </c>
      <c r="AC102" s="34">
        <f t="shared" si="29"/>
        <v>8.1678164204009729</v>
      </c>
      <c r="AD102" s="30"/>
    </row>
    <row r="103" spans="1:30" x14ac:dyDescent="0.25">
      <c r="A103" s="4">
        <v>39568</v>
      </c>
      <c r="B103" s="34">
        <v>3.6629960982054399</v>
      </c>
      <c r="C103" s="34">
        <f t="shared" si="15"/>
        <v>13.417540415468277</v>
      </c>
      <c r="D103" s="34">
        <f t="shared" si="20"/>
        <v>-0.95975505399065553</v>
      </c>
      <c r="E103" s="34">
        <f t="shared" si="21"/>
        <v>6.3665650621070373</v>
      </c>
      <c r="F103" s="30"/>
      <c r="G103" s="6">
        <v>39568</v>
      </c>
      <c r="H103" s="42">
        <v>3.9859564707926509</v>
      </c>
      <c r="I103" s="34">
        <f t="shared" si="16"/>
        <v>15.887848987053806</v>
      </c>
      <c r="J103" s="34">
        <f t="shared" si="22"/>
        <v>-0.98390479352702032</v>
      </c>
      <c r="K103" s="34">
        <f t="shared" si="23"/>
        <v>6.0040965160827877</v>
      </c>
      <c r="L103" s="30"/>
      <c r="M103" s="46">
        <v>39568</v>
      </c>
      <c r="N103" s="54">
        <v>-1.9812087031571224</v>
      </c>
      <c r="O103" s="34">
        <f t="shared" si="17"/>
        <v>3.9251879254655266</v>
      </c>
      <c r="P103" s="34">
        <f t="shared" si="24"/>
        <v>-1.7147129585561121</v>
      </c>
      <c r="Q103" s="34">
        <f t="shared" si="25"/>
        <v>5.4655807134467729</v>
      </c>
      <c r="R103" s="30"/>
      <c r="S103" s="8">
        <v>39568</v>
      </c>
      <c r="T103" s="55">
        <v>-3.1299077858099267</v>
      </c>
      <c r="U103" s="34">
        <f t="shared" si="18"/>
        <v>9.7963227476735977</v>
      </c>
      <c r="V103" s="34">
        <f t="shared" si="26"/>
        <v>1.0352624126285164</v>
      </c>
      <c r="W103" s="34">
        <f t="shared" si="27"/>
        <v>2.65370422442503</v>
      </c>
      <c r="X103" s="30"/>
      <c r="Y103" s="8">
        <v>39568</v>
      </c>
      <c r="Z103" s="54">
        <v>-2.639052666361863</v>
      </c>
      <c r="AA103" s="34">
        <f t="shared" si="19"/>
        <v>6.9645989758316587</v>
      </c>
      <c r="AB103" s="34">
        <f t="shared" si="28"/>
        <v>-0.27446186661167121</v>
      </c>
      <c r="AC103" s="34">
        <f t="shared" si="29"/>
        <v>7.9915024142652857</v>
      </c>
      <c r="AD103" s="30"/>
    </row>
    <row r="104" spans="1:30" x14ac:dyDescent="0.25">
      <c r="A104" s="4">
        <v>39598</v>
      </c>
      <c r="B104" s="34">
        <v>4.5655616126828669</v>
      </c>
      <c r="C104" s="34">
        <f t="shared" si="15"/>
        <v>20.844352839203381</v>
      </c>
      <c r="D104" s="34">
        <f t="shared" si="20"/>
        <v>-0.70247924873755674</v>
      </c>
      <c r="E104" s="34">
        <f t="shared" si="21"/>
        <v>6.3145711691604296</v>
      </c>
      <c r="F104" s="30"/>
      <c r="G104" s="6">
        <v>39598</v>
      </c>
      <c r="H104" s="42">
        <v>-5.706841612926894E-2</v>
      </c>
      <c r="I104" s="34">
        <f t="shared" si="16"/>
        <v>3.2568041195034031E-3</v>
      </c>
      <c r="J104" s="34">
        <f t="shared" si="22"/>
        <v>-1.3984098587639753</v>
      </c>
      <c r="K104" s="34">
        <f t="shared" si="23"/>
        <v>5.4883047567963041</v>
      </c>
      <c r="L104" s="30"/>
      <c r="M104" s="46">
        <v>39598</v>
      </c>
      <c r="N104" s="54">
        <v>-0.59404382404109057</v>
      </c>
      <c r="O104" s="34">
        <f t="shared" si="17"/>
        <v>0.35288806488136215</v>
      </c>
      <c r="P104" s="34">
        <f t="shared" si="24"/>
        <v>-1.8995899220498453</v>
      </c>
      <c r="Q104" s="34">
        <f t="shared" si="25"/>
        <v>5.3849186206013844</v>
      </c>
      <c r="R104" s="30"/>
      <c r="S104" s="8">
        <v>39598</v>
      </c>
      <c r="T104" s="55">
        <v>0.67215509361062686</v>
      </c>
      <c r="U104" s="34">
        <f t="shared" si="18"/>
        <v>0.45179246986671057</v>
      </c>
      <c r="V104" s="34">
        <f t="shared" si="26"/>
        <v>1.0752232897215608</v>
      </c>
      <c r="W104" s="34">
        <f t="shared" si="27"/>
        <v>1.9016859690506598</v>
      </c>
      <c r="X104" s="30"/>
      <c r="Y104" s="8">
        <v>39598</v>
      </c>
      <c r="Z104" s="54">
        <v>-0.43257104130844937</v>
      </c>
      <c r="AA104" s="34">
        <f t="shared" si="19"/>
        <v>0.1871177057786762</v>
      </c>
      <c r="AB104" s="34">
        <f t="shared" si="28"/>
        <v>-0.92581853318245422</v>
      </c>
      <c r="AC104" s="34">
        <f t="shared" si="29"/>
        <v>7.2027983627407588</v>
      </c>
      <c r="AD104" s="30"/>
    </row>
    <row r="105" spans="1:30" x14ac:dyDescent="0.25">
      <c r="A105" s="4">
        <v>39629</v>
      </c>
      <c r="B105" s="34">
        <v>-12.736140305558585</v>
      </c>
      <c r="C105" s="34">
        <f t="shared" si="15"/>
        <v>162.20926988287394</v>
      </c>
      <c r="D105" s="34">
        <f t="shared" si="20"/>
        <v>-1.8807361575441235</v>
      </c>
      <c r="E105" s="34">
        <f t="shared" si="21"/>
        <v>7.0582171877623603</v>
      </c>
      <c r="F105" s="30"/>
      <c r="G105" s="6">
        <v>39629</v>
      </c>
      <c r="H105" s="42">
        <v>-10.216286730588919</v>
      </c>
      <c r="I105" s="34">
        <f t="shared" si="16"/>
        <v>104.37251456160723</v>
      </c>
      <c r="J105" s="34">
        <f t="shared" si="22"/>
        <v>-2.9162236427677937</v>
      </c>
      <c r="K105" s="34">
        <f t="shared" si="23"/>
        <v>5.7280475858180973</v>
      </c>
      <c r="L105" s="30"/>
      <c r="M105" s="46">
        <v>39629</v>
      </c>
      <c r="N105" s="54">
        <v>-11.445113460123935</v>
      </c>
      <c r="O105" s="34">
        <f t="shared" si="17"/>
        <v>130.99062211511006</v>
      </c>
      <c r="P105" s="34">
        <f t="shared" si="24"/>
        <v>-3.1012401091971307</v>
      </c>
      <c r="Q105" s="34">
        <f t="shared" si="25"/>
        <v>5.880932651957222</v>
      </c>
      <c r="R105" s="30"/>
      <c r="S105" s="8">
        <v>39629</v>
      </c>
      <c r="T105" s="55">
        <v>-2.6064513779237686</v>
      </c>
      <c r="U105" s="34">
        <f t="shared" si="18"/>
        <v>6.7935887854807122</v>
      </c>
      <c r="V105" s="34">
        <f t="shared" si="26"/>
        <v>0.54919979469319669</v>
      </c>
      <c r="W105" s="34">
        <f t="shared" si="27"/>
        <v>2.1268669960243876</v>
      </c>
      <c r="X105" s="30"/>
      <c r="Y105" s="8">
        <v>39629</v>
      </c>
      <c r="Z105" s="54">
        <v>-6.5966583324682304</v>
      </c>
      <c r="AA105" s="34">
        <f t="shared" si="19"/>
        <v>43.515901155322531</v>
      </c>
      <c r="AB105" s="34">
        <f t="shared" si="28"/>
        <v>-2.4428550117063352</v>
      </c>
      <c r="AC105" s="34">
        <f t="shared" si="29"/>
        <v>7.0186115814981145</v>
      </c>
      <c r="AD105" s="30"/>
    </row>
    <row r="106" spans="1:30" x14ac:dyDescent="0.25">
      <c r="A106" s="4">
        <v>39660</v>
      </c>
      <c r="B106" s="34">
        <v>-0.79180192383772052</v>
      </c>
      <c r="C106" s="34">
        <f t="shared" si="15"/>
        <v>0.62695028659311536</v>
      </c>
      <c r="D106" s="34">
        <f t="shared" si="20"/>
        <v>-1.6301478354688204</v>
      </c>
      <c r="E106" s="34">
        <f t="shared" si="21"/>
        <v>7.0097790640162101</v>
      </c>
      <c r="F106" s="30"/>
      <c r="G106" s="6">
        <v>39660</v>
      </c>
      <c r="H106" s="42">
        <v>8.5580966920026924</v>
      </c>
      <c r="I106" s="34">
        <f t="shared" si="16"/>
        <v>73.241018989667424</v>
      </c>
      <c r="J106" s="34">
        <f t="shared" si="22"/>
        <v>-2.2990410818860627</v>
      </c>
      <c r="K106" s="34">
        <f t="shared" si="23"/>
        <v>5.8053194191166462</v>
      </c>
      <c r="L106" s="30"/>
      <c r="M106" s="46">
        <v>39660</v>
      </c>
      <c r="N106" s="54">
        <v>6.0427319947228497</v>
      </c>
      <c r="O106" s="34">
        <f t="shared" si="17"/>
        <v>36.514609960047189</v>
      </c>
      <c r="P106" s="34">
        <f t="shared" si="24"/>
        <v>-2.544239951681774</v>
      </c>
      <c r="Q106" s="34">
        <f t="shared" si="25"/>
        <v>6.1563798167054973</v>
      </c>
      <c r="R106" s="30"/>
      <c r="S106" s="8">
        <v>39660</v>
      </c>
      <c r="T106" s="55">
        <v>4.1917885040892777</v>
      </c>
      <c r="U106" s="34">
        <f t="shared" si="18"/>
        <v>17.571090863015026</v>
      </c>
      <c r="V106" s="34">
        <f t="shared" si="26"/>
        <v>0.68691363252658311</v>
      </c>
      <c r="W106" s="34">
        <f t="shared" si="27"/>
        <v>2.1813244448542082</v>
      </c>
      <c r="X106" s="30"/>
      <c r="Y106" s="8">
        <v>39660</v>
      </c>
      <c r="Z106" s="54">
        <v>-0.70022329610424094</v>
      </c>
      <c r="AA106" s="34">
        <f t="shared" si="19"/>
        <v>0.49031266440708748</v>
      </c>
      <c r="AB106" s="34">
        <f t="shared" si="28"/>
        <v>-3.1679151084572421</v>
      </c>
      <c r="AC106" s="34">
        <f t="shared" si="29"/>
        <v>5.9547061561773758</v>
      </c>
      <c r="AD106" s="30"/>
    </row>
    <row r="107" spans="1:30" x14ac:dyDescent="0.25">
      <c r="A107" s="4">
        <v>39689</v>
      </c>
      <c r="B107" s="34">
        <v>0.43389898582875119</v>
      </c>
      <c r="C107" s="34">
        <f t="shared" si="15"/>
        <v>0.18826832990321882</v>
      </c>
      <c r="D107" s="34">
        <f t="shared" si="20"/>
        <v>-1.5916612545585778</v>
      </c>
      <c r="E107" s="34">
        <f t="shared" si="21"/>
        <v>7.0075348524828502</v>
      </c>
      <c r="F107" s="30"/>
      <c r="G107" s="6">
        <v>39689</v>
      </c>
      <c r="H107" s="42">
        <v>-5.5637727701652651</v>
      </c>
      <c r="I107" s="34">
        <f t="shared" si="16"/>
        <v>30.955567438032467</v>
      </c>
      <c r="J107" s="34">
        <f t="shared" si="22"/>
        <v>-2.2152416953089706</v>
      </c>
      <c r="K107" s="34">
        <f t="shared" si="23"/>
        <v>5.7976664461442722</v>
      </c>
      <c r="L107" s="30"/>
      <c r="M107" s="46">
        <v>39689</v>
      </c>
      <c r="N107" s="54">
        <v>-5.8141322702602416</v>
      </c>
      <c r="O107" s="34">
        <f t="shared" si="17"/>
        <v>33.804134056081509</v>
      </c>
      <c r="P107" s="34">
        <f t="shared" si="24"/>
        <v>-2.7249972875877639</v>
      </c>
      <c r="Q107" s="34">
        <f t="shared" si="25"/>
        <v>6.1970225301949879</v>
      </c>
      <c r="R107" s="30"/>
      <c r="S107" s="8">
        <v>39689</v>
      </c>
      <c r="T107" s="55">
        <v>-2.6323734040829549</v>
      </c>
      <c r="U107" s="34">
        <f t="shared" si="18"/>
        <v>6.9293897385232839</v>
      </c>
      <c r="V107" s="34">
        <f t="shared" si="26"/>
        <v>0.28966371484967129</v>
      </c>
      <c r="W107" s="34">
        <f t="shared" si="27"/>
        <v>2.3014932406446276</v>
      </c>
      <c r="X107" s="30"/>
      <c r="Y107" s="8">
        <v>39689</v>
      </c>
      <c r="Z107" s="54">
        <v>-5.8261366192272845</v>
      </c>
      <c r="AA107" s="34">
        <f t="shared" si="19"/>
        <v>33.943867905901129</v>
      </c>
      <c r="AB107" s="34">
        <f t="shared" si="28"/>
        <v>-4.2173292973287868</v>
      </c>
      <c r="AC107" s="34">
        <f t="shared" si="29"/>
        <v>5.2060974223875975</v>
      </c>
      <c r="AD107" s="30"/>
    </row>
    <row r="108" spans="1:30" x14ac:dyDescent="0.25">
      <c r="A108" s="4">
        <v>39721</v>
      </c>
      <c r="B108" s="34">
        <v>-20.459455807797955</v>
      </c>
      <c r="C108" s="34">
        <f t="shared" si="15"/>
        <v>418.58933195123745</v>
      </c>
      <c r="D108" s="34">
        <f t="shared" si="20"/>
        <v>-3.421424095688256</v>
      </c>
      <c r="E108" s="34">
        <f t="shared" si="21"/>
        <v>8.6144980384889074</v>
      </c>
      <c r="F108" s="30"/>
      <c r="G108" s="6">
        <v>39721</v>
      </c>
      <c r="H108" s="42">
        <v>-10.735112406466385</v>
      </c>
      <c r="I108" s="34">
        <f t="shared" si="16"/>
        <v>115.2426383794685</v>
      </c>
      <c r="J108" s="34">
        <f t="shared" si="22"/>
        <v>-3.4111328852366305</v>
      </c>
      <c r="K108" s="34">
        <f t="shared" si="23"/>
        <v>6.1172681495809771</v>
      </c>
      <c r="L108" s="30"/>
      <c r="M108" s="46">
        <v>39721</v>
      </c>
      <c r="N108" s="54">
        <v>-8.5492607020055011</v>
      </c>
      <c r="O108" s="34">
        <f t="shared" si="17"/>
        <v>73.089858550855595</v>
      </c>
      <c r="P108" s="34">
        <f t="shared" si="24"/>
        <v>-3.5113572820861427</v>
      </c>
      <c r="Q108" s="34">
        <f t="shared" si="25"/>
        <v>6.3837017917445298</v>
      </c>
      <c r="R108" s="30"/>
      <c r="S108" s="8">
        <v>39721</v>
      </c>
      <c r="T108" s="55">
        <v>1.9399488097871398</v>
      </c>
      <c r="U108" s="34">
        <f t="shared" si="18"/>
        <v>3.7634013845945402</v>
      </c>
      <c r="V108" s="34">
        <f t="shared" si="26"/>
        <v>0.42555779285713413</v>
      </c>
      <c r="W108" s="34">
        <f t="shared" si="27"/>
        <v>2.2909726367756309</v>
      </c>
      <c r="X108" s="30"/>
      <c r="Y108" s="8">
        <v>39721</v>
      </c>
      <c r="Z108" s="54">
        <v>-17.615779072663784</v>
      </c>
      <c r="AA108" s="34">
        <f t="shared" si="19"/>
        <v>310.31567233689935</v>
      </c>
      <c r="AB108" s="34">
        <f t="shared" si="28"/>
        <v>-5.5828346353644873</v>
      </c>
      <c r="AC108" s="34">
        <f t="shared" si="29"/>
        <v>5.5931501652152384</v>
      </c>
      <c r="AD108" s="30"/>
    </row>
    <row r="109" spans="1:30" x14ac:dyDescent="0.25">
      <c r="A109" s="4">
        <v>39752</v>
      </c>
      <c r="B109" s="34">
        <v>-31.645316034064397</v>
      </c>
      <c r="C109" s="34">
        <f t="shared" si="15"/>
        <v>1001.4260268958132</v>
      </c>
      <c r="D109" s="34">
        <f t="shared" si="20"/>
        <v>-6.4702948368392077</v>
      </c>
      <c r="E109" s="34">
        <f t="shared" si="21"/>
        <v>11.360187450184503</v>
      </c>
      <c r="F109" s="30"/>
      <c r="G109" s="6">
        <v>39752</v>
      </c>
      <c r="H109" s="42">
        <v>-33.44032455377306</v>
      </c>
      <c r="I109" s="34">
        <f t="shared" si="16"/>
        <v>1118.2553062616773</v>
      </c>
      <c r="J109" s="34">
        <f t="shared" si="22"/>
        <v>-5.8898354424543014</v>
      </c>
      <c r="K109" s="34">
        <f t="shared" si="23"/>
        <v>9.8967077929408518</v>
      </c>
      <c r="L109" s="30"/>
      <c r="M109" s="46">
        <v>39752</v>
      </c>
      <c r="N109" s="54">
        <v>-26.683187171110223</v>
      </c>
      <c r="O109" s="34">
        <f t="shared" si="17"/>
        <v>711.99247760850119</v>
      </c>
      <c r="P109" s="34">
        <f t="shared" si="24"/>
        <v>-6.2765117354319031</v>
      </c>
      <c r="Q109" s="34">
        <f t="shared" si="25"/>
        <v>8.8036034172059203</v>
      </c>
      <c r="R109" s="30"/>
      <c r="S109" s="8">
        <v>39752</v>
      </c>
      <c r="T109" s="55">
        <v>-20.467610848587992</v>
      </c>
      <c r="U109" s="34">
        <f t="shared" si="18"/>
        <v>418.92309384923686</v>
      </c>
      <c r="V109" s="34">
        <f t="shared" si="26"/>
        <v>-1.5947941166600439</v>
      </c>
      <c r="W109" s="34">
        <f t="shared" si="27"/>
        <v>6.0202505582998942</v>
      </c>
      <c r="X109" s="30"/>
      <c r="Y109" s="8">
        <v>39752</v>
      </c>
      <c r="Z109" s="54">
        <v>-20.690808514615178</v>
      </c>
      <c r="AA109" s="34">
        <f t="shared" si="19"/>
        <v>428.10955698847192</v>
      </c>
      <c r="AB109" s="34">
        <f t="shared" si="28"/>
        <v>-7.0104923504464765</v>
      </c>
      <c r="AC109" s="34">
        <f t="shared" si="29"/>
        <v>6.7930077407570417</v>
      </c>
      <c r="AD109" s="30"/>
    </row>
    <row r="110" spans="1:30" x14ac:dyDescent="0.25">
      <c r="A110" s="4">
        <v>39780</v>
      </c>
      <c r="B110" s="34">
        <v>-1.6886277988238163</v>
      </c>
      <c r="C110" s="34">
        <f t="shared" si="15"/>
        <v>2.851463842960567</v>
      </c>
      <c r="D110" s="34">
        <f t="shared" si="20"/>
        <v>-6.0033509760223147</v>
      </c>
      <c r="E110" s="34">
        <f t="shared" si="21"/>
        <v>11.019570016450269</v>
      </c>
      <c r="F110" s="30"/>
      <c r="G110" s="6">
        <v>39780</v>
      </c>
      <c r="H110" s="42">
        <v>-6.192408411310879</v>
      </c>
      <c r="I110" s="34">
        <f t="shared" si="16"/>
        <v>38.345921932473722</v>
      </c>
      <c r="J110" s="34">
        <f t="shared" si="22"/>
        <v>-5.8964550496116113</v>
      </c>
      <c r="K110" s="34">
        <f t="shared" si="23"/>
        <v>9.8797544161482893</v>
      </c>
      <c r="L110" s="30"/>
      <c r="M110" s="46">
        <v>39780</v>
      </c>
      <c r="N110" s="54">
        <v>-4.6960353512630171</v>
      </c>
      <c r="O110" s="34">
        <f t="shared" si="17"/>
        <v>22.052748020311967</v>
      </c>
      <c r="P110" s="34">
        <f t="shared" si="24"/>
        <v>-5.9222021751685228</v>
      </c>
      <c r="Q110" s="34">
        <f t="shared" si="25"/>
        <v>8.1297150139637875</v>
      </c>
      <c r="R110" s="30"/>
      <c r="S110" s="8">
        <v>39780</v>
      </c>
      <c r="T110" s="55">
        <v>-5.4712549992875559</v>
      </c>
      <c r="U110" s="34">
        <f t="shared" si="18"/>
        <v>29.934631267229072</v>
      </c>
      <c r="V110" s="34">
        <f t="shared" si="26"/>
        <v>-1.9681758437060919</v>
      </c>
      <c r="W110" s="34">
        <f t="shared" si="27"/>
        <v>5.938160998677529</v>
      </c>
      <c r="X110" s="30"/>
      <c r="Y110" s="8">
        <v>39780</v>
      </c>
      <c r="Z110" s="54">
        <v>-15.866543212600881</v>
      </c>
      <c r="AA110" s="34">
        <f t="shared" si="19"/>
        <v>251.74719351733108</v>
      </c>
      <c r="AB110" s="34">
        <f t="shared" si="28"/>
        <v>-7.9268058111897117</v>
      </c>
      <c r="AC110" s="34">
        <f t="shared" si="29"/>
        <v>7.1321807330054252</v>
      </c>
      <c r="AD110" s="30"/>
    </row>
    <row r="111" spans="1:30" s="110" customFormat="1" x14ac:dyDescent="0.25">
      <c r="A111" s="103">
        <v>39812</v>
      </c>
      <c r="B111" s="104">
        <v>-0.58092413865002968</v>
      </c>
      <c r="C111" s="104">
        <f t="shared" si="15"/>
        <v>0.33747285486627893</v>
      </c>
      <c r="D111" s="104">
        <f t="shared" si="20"/>
        <v>-6.2421555753542286</v>
      </c>
      <c r="E111" s="104">
        <f t="shared" si="21"/>
        <v>11.108590583319332</v>
      </c>
      <c r="F111" s="105"/>
      <c r="G111" s="103">
        <v>39812</v>
      </c>
      <c r="H111" s="104">
        <v>-3.6340394994219594</v>
      </c>
      <c r="I111" s="104">
        <f t="shared" si="16"/>
        <v>13.206243083359006</v>
      </c>
      <c r="J111" s="104">
        <f t="shared" si="22"/>
        <v>-6.3522589260326612</v>
      </c>
      <c r="K111" s="104">
        <f t="shared" si="23"/>
        <v>9.8979626216861103</v>
      </c>
      <c r="L111" s="105"/>
      <c r="M111" s="106">
        <v>39812</v>
      </c>
      <c r="N111" s="107">
        <v>2.6984968885788163</v>
      </c>
      <c r="O111" s="104">
        <f t="shared" si="17"/>
        <v>7.2818854576695529</v>
      </c>
      <c r="P111" s="104">
        <f t="shared" si="24"/>
        <v>-5.4838462328591939</v>
      </c>
      <c r="Q111" s="104">
        <f t="shared" si="25"/>
        <v>8.4094702660459753</v>
      </c>
      <c r="R111" s="105"/>
      <c r="S111" s="108">
        <v>39812</v>
      </c>
      <c r="T111" s="109">
        <v>2.6547859977280375</v>
      </c>
      <c r="U111" s="104">
        <f t="shared" si="18"/>
        <v>7.0478886937328511</v>
      </c>
      <c r="V111" s="104">
        <f t="shared" si="26"/>
        <v>-1.797585291551133</v>
      </c>
      <c r="W111" s="104">
        <f t="shared" si="27"/>
        <v>6.058995939947379</v>
      </c>
      <c r="X111" s="105"/>
      <c r="Y111" s="108">
        <v>39812</v>
      </c>
      <c r="Z111" s="107">
        <v>-14.988726227635141</v>
      </c>
      <c r="AA111" s="104">
        <f t="shared" si="19"/>
        <v>224.66191392699756</v>
      </c>
      <c r="AB111" s="104">
        <f t="shared" si="28"/>
        <v>-9.364716453602151</v>
      </c>
      <c r="AC111" s="104">
        <f t="shared" si="29"/>
        <v>7.3311645617023418</v>
      </c>
      <c r="AD111" s="105"/>
    </row>
    <row r="112" spans="1:30" x14ac:dyDescent="0.25">
      <c r="A112" s="4">
        <v>39843</v>
      </c>
      <c r="B112" s="34">
        <v>-10.300693441387665</v>
      </c>
      <c r="C112" s="34">
        <f t="shared" si="15"/>
        <v>106.10428537344686</v>
      </c>
      <c r="D112" s="34">
        <f t="shared" si="20"/>
        <v>-5.5093620559850756</v>
      </c>
      <c r="E112" s="34">
        <f t="shared" si="21"/>
        <v>10.927382637496672</v>
      </c>
      <c r="F112" s="30"/>
      <c r="G112" s="6">
        <v>39843</v>
      </c>
      <c r="H112" s="42">
        <v>-6.110041481649553</v>
      </c>
      <c r="I112" s="34">
        <f t="shared" si="16"/>
        <v>37.332606907478265</v>
      </c>
      <c r="J112" s="34">
        <f t="shared" si="22"/>
        <v>-5.9350689133967451</v>
      </c>
      <c r="K112" s="34">
        <f t="shared" si="23"/>
        <v>9.6547144792256621</v>
      </c>
      <c r="L112" s="30"/>
      <c r="M112" s="46">
        <v>39843</v>
      </c>
      <c r="N112" s="54">
        <v>-11.524119224753804</v>
      </c>
      <c r="O112" s="34">
        <f t="shared" si="17"/>
        <v>132.80532390634022</v>
      </c>
      <c r="P112" s="34">
        <f t="shared" si="24"/>
        <v>-5.1307484653271294</v>
      </c>
      <c r="Q112" s="34">
        <f t="shared" si="25"/>
        <v>8.5266376434187112</v>
      </c>
      <c r="R112" s="30"/>
      <c r="S112" s="8">
        <v>39843</v>
      </c>
      <c r="T112" s="55">
        <v>-2.8751733388163281</v>
      </c>
      <c r="U112" s="34">
        <f t="shared" si="18"/>
        <v>8.2666217282402314</v>
      </c>
      <c r="V112" s="34">
        <f t="shared" si="26"/>
        <v>-2.0787784765797421</v>
      </c>
      <c r="W112" s="34">
        <f t="shared" si="27"/>
        <v>6.0318393843000369</v>
      </c>
      <c r="X112" s="30"/>
      <c r="Y112" s="8">
        <v>39843</v>
      </c>
      <c r="Z112" s="54">
        <v>3.7325147028857586</v>
      </c>
      <c r="AA112" s="34">
        <f t="shared" si="19"/>
        <v>13.931666007258363</v>
      </c>
      <c r="AB112" s="34">
        <f t="shared" si="28"/>
        <v>-8.1817651781531424</v>
      </c>
      <c r="AC112" s="34">
        <f t="shared" si="29"/>
        <v>7.5047046864822393</v>
      </c>
      <c r="AD112" s="30"/>
    </row>
    <row r="113" spans="1:30" x14ac:dyDescent="0.25">
      <c r="A113" s="4">
        <v>39871</v>
      </c>
      <c r="B113" s="34">
        <v>-18.895679963336676</v>
      </c>
      <c r="C113" s="34">
        <f t="shared" si="15"/>
        <v>357.04672127684313</v>
      </c>
      <c r="D113" s="34">
        <f t="shared" si="20"/>
        <v>-7.4450536503380595</v>
      </c>
      <c r="E113" s="34">
        <f t="shared" si="21"/>
        <v>10.909971266305819</v>
      </c>
      <c r="F113" s="30"/>
      <c r="G113" s="6">
        <v>39871</v>
      </c>
      <c r="H113" s="42">
        <v>-12.232535719173754</v>
      </c>
      <c r="I113" s="34">
        <f t="shared" si="16"/>
        <v>149.63493012086175</v>
      </c>
      <c r="J113" s="34">
        <f t="shared" si="22"/>
        <v>-6.9637280166778401</v>
      </c>
      <c r="K113" s="34">
        <f t="shared" si="23"/>
        <v>9.7017158167106778</v>
      </c>
      <c r="L113" s="30"/>
      <c r="M113" s="46">
        <v>39871</v>
      </c>
      <c r="N113" s="54">
        <v>-15.021154199994147</v>
      </c>
      <c r="O113" s="34">
        <f t="shared" si="17"/>
        <v>225.63507350000179</v>
      </c>
      <c r="P113" s="34">
        <f t="shared" si="24"/>
        <v>-6.3139450522600837</v>
      </c>
      <c r="Q113" s="34">
        <f t="shared" si="25"/>
        <v>8.4631606109061064</v>
      </c>
      <c r="R113" s="30"/>
      <c r="S113" s="8">
        <v>39871</v>
      </c>
      <c r="T113" s="55">
        <v>-5.0388862610493135</v>
      </c>
      <c r="U113" s="34">
        <f t="shared" si="18"/>
        <v>25.39037475179153</v>
      </c>
      <c r="V113" s="34">
        <f t="shared" si="26"/>
        <v>-2.4780071767730374</v>
      </c>
      <c r="W113" s="34">
        <f t="shared" si="27"/>
        <v>6.0442843976013325</v>
      </c>
      <c r="X113" s="30"/>
      <c r="Y113" s="8">
        <v>39871</v>
      </c>
      <c r="Z113" s="54">
        <v>-5.8783707200488422</v>
      </c>
      <c r="AA113" s="34">
        <f t="shared" si="19"/>
        <v>34.555242322327544</v>
      </c>
      <c r="AB113" s="34">
        <f t="shared" si="28"/>
        <v>-8.5078744906024628</v>
      </c>
      <c r="AC113" s="34">
        <f t="shared" si="29"/>
        <v>7.5051874318182028</v>
      </c>
      <c r="AD113" s="30"/>
    </row>
    <row r="114" spans="1:30" x14ac:dyDescent="0.25">
      <c r="A114" s="4">
        <v>39903</v>
      </c>
      <c r="B114" s="34">
        <v>15.679968799883515</v>
      </c>
      <c r="C114" s="34">
        <f t="shared" si="15"/>
        <v>245.86142156532046</v>
      </c>
      <c r="D114" s="34">
        <f t="shared" si="20"/>
        <v>-6.0630178264046899</v>
      </c>
      <c r="E114" s="34">
        <f t="shared" si="21"/>
        <v>12.130522893401128</v>
      </c>
      <c r="F114" s="30"/>
      <c r="G114" s="6">
        <v>39903</v>
      </c>
      <c r="H114" s="42">
        <v>8.2984283655356705</v>
      </c>
      <c r="I114" s="34">
        <f t="shared" si="16"/>
        <v>68.863913337927016</v>
      </c>
      <c r="J114" s="34">
        <f t="shared" si="22"/>
        <v>-5.6115923716956688</v>
      </c>
      <c r="K114" s="34">
        <f t="shared" si="23"/>
        <v>10.349328149690052</v>
      </c>
      <c r="L114" s="30"/>
      <c r="M114" s="46">
        <v>39903</v>
      </c>
      <c r="N114" s="54">
        <v>9.6722030247695656</v>
      </c>
      <c r="O114" s="34">
        <f t="shared" si="17"/>
        <v>93.55151135236153</v>
      </c>
      <c r="P114" s="34">
        <f t="shared" si="24"/>
        <v>-5.6579019165531532</v>
      </c>
      <c r="Q114" s="34">
        <f t="shared" si="25"/>
        <v>9.3610960738302911</v>
      </c>
      <c r="R114" s="30"/>
      <c r="S114" s="8">
        <v>39903</v>
      </c>
      <c r="T114" s="55">
        <v>0.90294744364634028</v>
      </c>
      <c r="U114" s="34">
        <f t="shared" si="18"/>
        <v>0.8153140859874608</v>
      </c>
      <c r="V114" s="34">
        <f t="shared" si="26"/>
        <v>-2.6550026805580345</v>
      </c>
      <c r="W114" s="34">
        <f t="shared" si="27"/>
        <v>6.0821023903586884</v>
      </c>
      <c r="X114" s="30"/>
      <c r="Y114" s="8">
        <v>39903</v>
      </c>
      <c r="Z114" s="54">
        <v>-1.9569549845742884</v>
      </c>
      <c r="AA114" s="34">
        <f t="shared" si="19"/>
        <v>3.8296728116501533</v>
      </c>
      <c r="AB114" s="34">
        <f t="shared" si="28"/>
        <v>-7.4549424987268678</v>
      </c>
      <c r="AC114" s="34">
        <f t="shared" si="29"/>
        <v>7.5056893705572563</v>
      </c>
      <c r="AD114" s="30"/>
    </row>
    <row r="115" spans="1:30" x14ac:dyDescent="0.25">
      <c r="A115" s="4">
        <v>39933</v>
      </c>
      <c r="B115" s="34">
        <v>16.093036681263762</v>
      </c>
      <c r="C115" s="34">
        <f t="shared" si="15"/>
        <v>258.98582962450092</v>
      </c>
      <c r="D115" s="34">
        <f t="shared" si="20"/>
        <v>-5.0271811111498304</v>
      </c>
      <c r="E115" s="34">
        <f t="shared" si="21"/>
        <v>13.420738280377352</v>
      </c>
      <c r="F115" s="30"/>
      <c r="G115" s="6">
        <v>39933</v>
      </c>
      <c r="H115" s="42">
        <v>15.065943485594957</v>
      </c>
      <c r="I115" s="34">
        <f t="shared" si="16"/>
        <v>226.98265311114113</v>
      </c>
      <c r="J115" s="34">
        <f t="shared" si="22"/>
        <v>-4.6882601204621439</v>
      </c>
      <c r="K115" s="34">
        <f t="shared" si="23"/>
        <v>11.708423529782076</v>
      </c>
      <c r="L115" s="30"/>
      <c r="M115" s="46">
        <v>39933</v>
      </c>
      <c r="N115" s="54">
        <v>17.362447784027069</v>
      </c>
      <c r="O115" s="34">
        <f t="shared" si="17"/>
        <v>301.45459305306645</v>
      </c>
      <c r="P115" s="34">
        <f t="shared" si="24"/>
        <v>-4.0459305426211385</v>
      </c>
      <c r="Q115" s="34">
        <f t="shared" si="25"/>
        <v>11.014068714801613</v>
      </c>
      <c r="R115" s="30"/>
      <c r="S115" s="8">
        <v>39933</v>
      </c>
      <c r="T115" s="55">
        <v>0.90078646993179134</v>
      </c>
      <c r="U115" s="34">
        <f t="shared" si="18"/>
        <v>0.81141626441217807</v>
      </c>
      <c r="V115" s="34">
        <f t="shared" si="26"/>
        <v>-2.3191114925795584</v>
      </c>
      <c r="W115" s="34">
        <f t="shared" si="27"/>
        <v>5.9663549536039007</v>
      </c>
      <c r="X115" s="30"/>
      <c r="Y115" s="8">
        <v>39933</v>
      </c>
      <c r="Z115" s="54">
        <v>2.7107568075363631</v>
      </c>
      <c r="AA115" s="34">
        <f t="shared" si="19"/>
        <v>7.3482024696047352</v>
      </c>
      <c r="AB115" s="34">
        <f t="shared" si="28"/>
        <v>-7.0091250425686811</v>
      </c>
      <c r="AC115" s="34">
        <f t="shared" si="29"/>
        <v>7.749594555497227</v>
      </c>
      <c r="AD115" s="30"/>
    </row>
    <row r="116" spans="1:30" x14ac:dyDescent="0.25">
      <c r="A116" s="4">
        <v>39962</v>
      </c>
      <c r="B116" s="34">
        <v>-1.8336521088122559</v>
      </c>
      <c r="C116" s="34">
        <f t="shared" si="15"/>
        <v>3.3622800561516333</v>
      </c>
      <c r="D116" s="34">
        <f t="shared" si="20"/>
        <v>-5.5604489212744239</v>
      </c>
      <c r="E116" s="34">
        <f t="shared" si="21"/>
        <v>13.246813588743306</v>
      </c>
      <c r="F116" s="30"/>
      <c r="G116" s="6">
        <v>39962</v>
      </c>
      <c r="H116" s="42">
        <v>14.877607037652396</v>
      </c>
      <c r="I116" s="34">
        <f t="shared" si="16"/>
        <v>221.3431911668041</v>
      </c>
      <c r="J116" s="34">
        <f t="shared" si="22"/>
        <v>-3.4437038326470044</v>
      </c>
      <c r="K116" s="34">
        <f t="shared" si="23"/>
        <v>12.606635608915349</v>
      </c>
      <c r="L116" s="30"/>
      <c r="M116" s="46">
        <v>39962</v>
      </c>
      <c r="N116" s="54">
        <v>0.21439211962119842</v>
      </c>
      <c r="O116" s="34">
        <f t="shared" si="17"/>
        <v>4.5963980955670253E-2</v>
      </c>
      <c r="P116" s="34">
        <f t="shared" si="24"/>
        <v>-3.9785608806492818</v>
      </c>
      <c r="Q116" s="34">
        <f t="shared" si="25"/>
        <v>11.058742614074177</v>
      </c>
      <c r="R116" s="30"/>
      <c r="S116" s="8">
        <v>39962</v>
      </c>
      <c r="T116" s="55">
        <v>2.3718376330009505</v>
      </c>
      <c r="U116" s="34">
        <f t="shared" si="18"/>
        <v>5.6256137573195515</v>
      </c>
      <c r="V116" s="34">
        <f t="shared" si="26"/>
        <v>-2.1774712809636978</v>
      </c>
      <c r="W116" s="34">
        <f t="shared" si="27"/>
        <v>6.0920602654255944</v>
      </c>
      <c r="X116" s="30"/>
      <c r="Y116" s="8">
        <v>39962</v>
      </c>
      <c r="Z116" s="54">
        <v>10.780249856785495</v>
      </c>
      <c r="AA116" s="34">
        <f t="shared" si="19"/>
        <v>116.21378697472369</v>
      </c>
      <c r="AB116" s="34">
        <f t="shared" si="28"/>
        <v>-6.0747233010608523</v>
      </c>
      <c r="AC116" s="34">
        <f t="shared" si="29"/>
        <v>9.009486252007493</v>
      </c>
      <c r="AD116" s="30"/>
    </row>
    <row r="117" spans="1:30" x14ac:dyDescent="0.25">
      <c r="A117" s="4">
        <v>39994</v>
      </c>
      <c r="B117" s="34">
        <v>3.8125788420106055</v>
      </c>
      <c r="C117" s="34">
        <f t="shared" si="15"/>
        <v>14.53575742654693</v>
      </c>
      <c r="D117" s="34">
        <f t="shared" si="20"/>
        <v>-4.1813889923103238</v>
      </c>
      <c r="E117" s="34">
        <f t="shared" si="21"/>
        <v>13.20740436819113</v>
      </c>
      <c r="F117" s="30"/>
      <c r="G117" s="6">
        <v>39994</v>
      </c>
      <c r="H117" s="42">
        <v>2.5326946323737332</v>
      </c>
      <c r="I117" s="34">
        <f t="shared" si="16"/>
        <v>6.4145421008547192</v>
      </c>
      <c r="J117" s="34">
        <f t="shared" si="22"/>
        <v>-2.3812887190667831</v>
      </c>
      <c r="K117" s="34">
        <f t="shared" si="23"/>
        <v>12.674739272917718</v>
      </c>
      <c r="L117" s="30"/>
      <c r="M117" s="46">
        <v>39994</v>
      </c>
      <c r="N117" s="54">
        <v>3.2742035137760972</v>
      </c>
      <c r="O117" s="34">
        <f t="shared" si="17"/>
        <v>10.720408649623742</v>
      </c>
      <c r="P117" s="34">
        <f t="shared" si="24"/>
        <v>-2.7519511328242778</v>
      </c>
      <c r="Q117" s="34">
        <f t="shared" si="25"/>
        <v>11.190063172875695</v>
      </c>
      <c r="R117" s="30"/>
      <c r="S117" s="8">
        <v>39994</v>
      </c>
      <c r="T117" s="55">
        <v>-3.9197592033294093</v>
      </c>
      <c r="U117" s="34">
        <f t="shared" si="18"/>
        <v>15.364512212085605</v>
      </c>
      <c r="V117" s="34">
        <f t="shared" si="26"/>
        <v>-2.2869135997475012</v>
      </c>
      <c r="W117" s="34">
        <f t="shared" si="27"/>
        <v>6.0623549184946626</v>
      </c>
      <c r="X117" s="30"/>
      <c r="Y117" s="8">
        <v>39994</v>
      </c>
      <c r="Z117" s="54">
        <v>4.9042451159358791</v>
      </c>
      <c r="AA117" s="34">
        <f t="shared" si="19"/>
        <v>24.051620157180924</v>
      </c>
      <c r="AB117" s="34">
        <f t="shared" si="28"/>
        <v>-5.1163146803605102</v>
      </c>
      <c r="AC117" s="34">
        <f t="shared" si="29"/>
        <v>9.3525045758864529</v>
      </c>
      <c r="AD117" s="30"/>
    </row>
    <row r="118" spans="1:30" x14ac:dyDescent="0.25">
      <c r="A118" s="4">
        <v>40025</v>
      </c>
      <c r="B118" s="34">
        <v>17.1088209209044</v>
      </c>
      <c r="C118" s="34">
        <f t="shared" si="15"/>
        <v>292.71175330357607</v>
      </c>
      <c r="D118" s="34">
        <f t="shared" si="20"/>
        <v>-2.6896704219151464</v>
      </c>
      <c r="E118" s="34">
        <f t="shared" si="21"/>
        <v>14.192396458320941</v>
      </c>
      <c r="F118" s="30"/>
      <c r="G118" s="6">
        <v>40025</v>
      </c>
      <c r="H118" s="42">
        <v>12.038435423835026</v>
      </c>
      <c r="I118" s="34">
        <f t="shared" si="16"/>
        <v>144.92392745384598</v>
      </c>
      <c r="J118" s="34">
        <f t="shared" si="22"/>
        <v>-2.09126049141409</v>
      </c>
      <c r="K118" s="34">
        <f t="shared" si="23"/>
        <v>13.078773319051328</v>
      </c>
      <c r="L118" s="30"/>
      <c r="M118" s="46">
        <v>40025</v>
      </c>
      <c r="N118" s="54">
        <v>13.782049094915383</v>
      </c>
      <c r="O118" s="34">
        <f t="shared" si="17"/>
        <v>189.94487725465791</v>
      </c>
      <c r="P118" s="34">
        <f t="shared" si="24"/>
        <v>-2.1070080411415661</v>
      </c>
      <c r="Q118" s="34">
        <f t="shared" si="25"/>
        <v>11.80095897762383</v>
      </c>
      <c r="R118" s="30"/>
      <c r="S118" s="8">
        <v>40025</v>
      </c>
      <c r="T118" s="55">
        <v>-12.029972556425594</v>
      </c>
      <c r="U118" s="34">
        <f t="shared" si="18"/>
        <v>144.72023970835295</v>
      </c>
      <c r="V118" s="34">
        <f t="shared" si="26"/>
        <v>-3.6387270214570742</v>
      </c>
      <c r="W118" s="34">
        <f t="shared" si="27"/>
        <v>6.5943377140831334</v>
      </c>
      <c r="X118" s="30"/>
      <c r="Y118" s="8">
        <v>40025</v>
      </c>
      <c r="Z118" s="54">
        <v>-2.1843295696841736</v>
      </c>
      <c r="AA118" s="34">
        <f t="shared" si="19"/>
        <v>4.7712956689966468</v>
      </c>
      <c r="AB118" s="34">
        <f t="shared" si="28"/>
        <v>-5.2399902031588379</v>
      </c>
      <c r="AC118" s="34">
        <f t="shared" si="29"/>
        <v>9.3767874678225969</v>
      </c>
      <c r="AD118" s="30"/>
    </row>
    <row r="119" spans="1:30" x14ac:dyDescent="0.25">
      <c r="A119" s="4">
        <v>40056</v>
      </c>
      <c r="B119" s="34">
        <v>8.6589069778323591</v>
      </c>
      <c r="C119" s="34">
        <f t="shared" si="15"/>
        <v>74.976670050753924</v>
      </c>
      <c r="D119" s="34">
        <f t="shared" si="20"/>
        <v>-2.0042530892481789</v>
      </c>
      <c r="E119" s="34">
        <f t="shared" si="21"/>
        <v>14.502180097656479</v>
      </c>
      <c r="F119" s="30"/>
      <c r="G119" s="6">
        <v>40056</v>
      </c>
      <c r="H119" s="42">
        <v>11.520171798098389</v>
      </c>
      <c r="I119" s="34">
        <f t="shared" si="16"/>
        <v>132.71435825770146</v>
      </c>
      <c r="J119" s="34">
        <f t="shared" si="22"/>
        <v>-0.66759844405878488</v>
      </c>
      <c r="K119" s="34">
        <f t="shared" si="23"/>
        <v>13.27241344559893</v>
      </c>
      <c r="L119" s="30"/>
      <c r="M119" s="46">
        <v>40056</v>
      </c>
      <c r="N119" s="54">
        <v>3.455753637460468</v>
      </c>
      <c r="O119" s="34">
        <f t="shared" si="17"/>
        <v>11.942233202821257</v>
      </c>
      <c r="P119" s="34">
        <f t="shared" si="24"/>
        <v>-1.3345175488315066</v>
      </c>
      <c r="Q119" s="34">
        <f t="shared" si="25"/>
        <v>11.693749303805555</v>
      </c>
      <c r="R119" s="30"/>
      <c r="S119" s="8">
        <v>40056</v>
      </c>
      <c r="T119" s="55">
        <v>4.0785382439485041</v>
      </c>
      <c r="U119" s="34">
        <f t="shared" si="18"/>
        <v>16.634474207350546</v>
      </c>
      <c r="V119" s="34">
        <f t="shared" si="26"/>
        <v>-3.0794843841211197</v>
      </c>
      <c r="W119" s="34">
        <f t="shared" si="27"/>
        <v>6.5848510509304488</v>
      </c>
      <c r="X119" s="30"/>
      <c r="Y119" s="8">
        <v>40056</v>
      </c>
      <c r="Z119" s="54">
        <v>-0.57555845334924527</v>
      </c>
      <c r="AA119" s="34">
        <f t="shared" si="19"/>
        <v>0.33126753322177532</v>
      </c>
      <c r="AB119" s="34">
        <f t="shared" si="28"/>
        <v>-4.8024420226690028</v>
      </c>
      <c r="AC119" s="34">
        <f t="shared" si="29"/>
        <v>9.3811309683191144</v>
      </c>
      <c r="AD119" s="30"/>
    </row>
    <row r="120" spans="1:30" x14ac:dyDescent="0.25">
      <c r="A120" s="4">
        <v>40086</v>
      </c>
      <c r="B120" s="34">
        <v>-0.43978857587134712</v>
      </c>
      <c r="C120" s="34">
        <f t="shared" si="15"/>
        <v>0.19341399146694765</v>
      </c>
      <c r="D120" s="34">
        <f t="shared" si="20"/>
        <v>-0.33594748658762885</v>
      </c>
      <c r="E120" s="34">
        <f t="shared" si="21"/>
        <v>14.493616433212326</v>
      </c>
      <c r="F120" s="30"/>
      <c r="G120" s="6">
        <v>40086</v>
      </c>
      <c r="H120" s="42">
        <v>4.2228374080616859</v>
      </c>
      <c r="I120" s="34">
        <f t="shared" si="16"/>
        <v>17.832355774925137</v>
      </c>
      <c r="J120" s="34">
        <f t="shared" si="22"/>
        <v>0.57889737381855433</v>
      </c>
      <c r="K120" s="34">
        <f t="shared" si="23"/>
        <v>13.27226321935502</v>
      </c>
      <c r="L120" s="30"/>
      <c r="M120" s="46">
        <v>40086</v>
      </c>
      <c r="N120" s="54">
        <v>-0.92393775230323882</v>
      </c>
      <c r="O120" s="34">
        <f t="shared" si="17"/>
        <v>0.85366097013116105</v>
      </c>
      <c r="P120" s="34">
        <f t="shared" si="24"/>
        <v>-0.69907396968965241</v>
      </c>
      <c r="Q120" s="34">
        <f t="shared" si="25"/>
        <v>11.633179728960748</v>
      </c>
      <c r="R120" s="30"/>
      <c r="S120" s="8">
        <v>40086</v>
      </c>
      <c r="T120" s="55">
        <v>-1.885732619490188</v>
      </c>
      <c r="U120" s="34">
        <f t="shared" si="18"/>
        <v>3.5559875122093261</v>
      </c>
      <c r="V120" s="34">
        <f t="shared" si="26"/>
        <v>-3.3982911698942302</v>
      </c>
      <c r="W120" s="34">
        <f t="shared" si="27"/>
        <v>6.5914531933863376</v>
      </c>
      <c r="X120" s="30"/>
      <c r="Y120" s="8">
        <v>40086</v>
      </c>
      <c r="Z120" s="54">
        <v>3.6423356312196731</v>
      </c>
      <c r="AA120" s="34">
        <f t="shared" si="19"/>
        <v>13.266608850452414</v>
      </c>
      <c r="AB120" s="34">
        <f t="shared" si="28"/>
        <v>-3.0309324640120483</v>
      </c>
      <c r="AC120" s="34">
        <f t="shared" si="29"/>
        <v>9.6433885471108969</v>
      </c>
      <c r="AD120" s="30"/>
    </row>
    <row r="121" spans="1:30" x14ac:dyDescent="0.25">
      <c r="A121" s="4">
        <v>40116</v>
      </c>
      <c r="B121" s="34">
        <v>-1.3661295779683336</v>
      </c>
      <c r="C121" s="34">
        <f t="shared" si="15"/>
        <v>1.8663100237999373</v>
      </c>
      <c r="D121" s="34">
        <f t="shared" si="20"/>
        <v>2.1873180514203763</v>
      </c>
      <c r="E121" s="34">
        <f t="shared" si="21"/>
        <v>13.467963144181411</v>
      </c>
      <c r="F121" s="30"/>
      <c r="G121" s="6">
        <v>40116</v>
      </c>
      <c r="H121" s="42">
        <v>1.6983663456658249</v>
      </c>
      <c r="I121" s="34">
        <f t="shared" si="16"/>
        <v>2.8844482440902883</v>
      </c>
      <c r="J121" s="34">
        <f t="shared" si="22"/>
        <v>3.5071216154384612</v>
      </c>
      <c r="K121" s="34">
        <f t="shared" si="23"/>
        <v>12.928755349178529</v>
      </c>
      <c r="L121" s="30"/>
      <c r="M121" s="46">
        <v>40116</v>
      </c>
      <c r="N121" s="54">
        <v>3.6873817443421331</v>
      </c>
      <c r="O121" s="34">
        <f t="shared" si="17"/>
        <v>13.596784128507633</v>
      </c>
      <c r="P121" s="34">
        <f t="shared" si="24"/>
        <v>1.8318067732647103</v>
      </c>
      <c r="Q121" s="34">
        <f t="shared" si="25"/>
        <v>11.503100656463738</v>
      </c>
      <c r="R121" s="30"/>
      <c r="S121" s="8">
        <v>40116</v>
      </c>
      <c r="T121" s="55">
        <v>-8.7092783329419277</v>
      </c>
      <c r="U121" s="34">
        <f t="shared" si="18"/>
        <v>75.851529080651716</v>
      </c>
      <c r="V121" s="34">
        <f t="shared" si="26"/>
        <v>-2.4184301269237243</v>
      </c>
      <c r="W121" s="34">
        <f t="shared" si="27"/>
        <v>6.5898898140605473</v>
      </c>
      <c r="X121" s="30"/>
      <c r="Y121" s="8">
        <v>40116</v>
      </c>
      <c r="Z121" s="54">
        <v>1.8603784341742369</v>
      </c>
      <c r="AA121" s="34">
        <f t="shared" si="19"/>
        <v>3.4610079183405853</v>
      </c>
      <c r="AB121" s="34">
        <f t="shared" si="28"/>
        <v>-1.1516668849462637</v>
      </c>
      <c r="AC121" s="34">
        <f t="shared" si="29"/>
        <v>8.9212966963476976</v>
      </c>
      <c r="AD121" s="30"/>
    </row>
    <row r="122" spans="1:30" x14ac:dyDescent="0.25">
      <c r="A122" s="4">
        <v>40147</v>
      </c>
      <c r="B122" s="34">
        <v>-2.2056786822395757</v>
      </c>
      <c r="C122" s="34">
        <f t="shared" si="15"/>
        <v>4.8650184492861115</v>
      </c>
      <c r="D122" s="34">
        <f t="shared" si="20"/>
        <v>2.1442304778023966</v>
      </c>
      <c r="E122" s="34">
        <f t="shared" si="21"/>
        <v>10.073709051577955</v>
      </c>
      <c r="F122" s="30"/>
      <c r="G122" s="6">
        <v>40147</v>
      </c>
      <c r="H122" s="42">
        <v>1.13182500575153</v>
      </c>
      <c r="I122" s="34">
        <f t="shared" si="16"/>
        <v>1.2810278436444509</v>
      </c>
      <c r="J122" s="34">
        <f t="shared" si="22"/>
        <v>4.1174744001936618</v>
      </c>
      <c r="K122" s="34">
        <f t="shared" si="23"/>
        <v>8.4037001857496421</v>
      </c>
      <c r="L122" s="30"/>
      <c r="M122" s="46">
        <v>40147</v>
      </c>
      <c r="N122" s="54">
        <v>3.3710887325622885</v>
      </c>
      <c r="O122" s="34">
        <f t="shared" si="17"/>
        <v>11.364239242808416</v>
      </c>
      <c r="P122" s="34">
        <f t="shared" si="24"/>
        <v>2.5040671135834858</v>
      </c>
      <c r="Q122" s="34">
        <f t="shared" si="25"/>
        <v>8.6460573455065806</v>
      </c>
      <c r="R122" s="30"/>
      <c r="S122" s="8">
        <v>40147</v>
      </c>
      <c r="T122" s="55">
        <v>1.5794714168466228</v>
      </c>
      <c r="U122" s="34">
        <f t="shared" si="18"/>
        <v>2.4947299566354784</v>
      </c>
      <c r="V122" s="34">
        <f t="shared" si="26"/>
        <v>-1.8308695922458762</v>
      </c>
      <c r="W122" s="34">
        <f t="shared" si="27"/>
        <v>4.6292273027386717</v>
      </c>
      <c r="X122" s="30"/>
      <c r="Y122" s="8">
        <v>40147</v>
      </c>
      <c r="Z122" s="54">
        <v>-4.744411356370648</v>
      </c>
      <c r="AA122" s="34">
        <f t="shared" si="19"/>
        <v>22.509439118458772</v>
      </c>
      <c r="AB122" s="34">
        <f t="shared" si="28"/>
        <v>-0.22482256359374433</v>
      </c>
      <c r="AC122" s="34">
        <f t="shared" si="29"/>
        <v>7.3073637409264638</v>
      </c>
      <c r="AD122" s="30"/>
    </row>
    <row r="123" spans="1:30" s="110" customFormat="1" x14ac:dyDescent="0.25">
      <c r="A123" s="103">
        <v>40177</v>
      </c>
      <c r="B123" s="104">
        <v>7.1626827307991192E-2</v>
      </c>
      <c r="C123" s="104">
        <f t="shared" si="15"/>
        <v>5.1304023902087924E-3</v>
      </c>
      <c r="D123" s="104">
        <f t="shared" si="20"/>
        <v>2.1986097249655647</v>
      </c>
      <c r="E123" s="104">
        <f t="shared" si="21"/>
        <v>10.037006489099959</v>
      </c>
      <c r="F123" s="105"/>
      <c r="G123" s="103">
        <v>40178</v>
      </c>
      <c r="H123" s="104">
        <v>1.9989764894308593</v>
      </c>
      <c r="I123" s="104">
        <f t="shared" si="16"/>
        <v>3.995907005297322</v>
      </c>
      <c r="J123" s="104">
        <f t="shared" si="22"/>
        <v>4.5868923992647304</v>
      </c>
      <c r="K123" s="104">
        <f t="shared" si="23"/>
        <v>7.9619955569096517</v>
      </c>
      <c r="L123" s="105"/>
      <c r="M123" s="106">
        <v>40178</v>
      </c>
      <c r="N123" s="107">
        <v>1.5189802392907126</v>
      </c>
      <c r="O123" s="104">
        <f t="shared" si="17"/>
        <v>2.3073009673556704</v>
      </c>
      <c r="P123" s="104">
        <f t="shared" si="24"/>
        <v>2.4057740594761436</v>
      </c>
      <c r="Q123" s="104">
        <f t="shared" si="25"/>
        <v>8.4345811973875211</v>
      </c>
      <c r="R123" s="105"/>
      <c r="S123" s="108">
        <v>40178</v>
      </c>
      <c r="T123" s="109">
        <v>-5.0435152006923722</v>
      </c>
      <c r="U123" s="104">
        <f t="shared" si="18"/>
        <v>25.43704557961502</v>
      </c>
      <c r="V123" s="104">
        <f t="shared" si="26"/>
        <v>-2.4723946921142437</v>
      </c>
      <c r="W123" s="104">
        <f t="shared" si="27"/>
        <v>4.606691304376465</v>
      </c>
      <c r="X123" s="105"/>
      <c r="Y123" s="108">
        <v>40178</v>
      </c>
      <c r="Z123" s="107">
        <v>-2.4320348464199171</v>
      </c>
      <c r="AA123" s="104">
        <f t="shared" si="19"/>
        <v>5.9147934942007501</v>
      </c>
      <c r="AB123" s="104">
        <f t="shared" si="28"/>
        <v>0.82156838484085759</v>
      </c>
      <c r="AC123" s="104">
        <f t="shared" si="29"/>
        <v>6.0308324136856744</v>
      </c>
      <c r="AD123" s="105"/>
    </row>
    <row r="124" spans="1:30" x14ac:dyDescent="0.25">
      <c r="A124" s="4">
        <v>40207</v>
      </c>
      <c r="B124" s="34">
        <v>5.1798849916591116</v>
      </c>
      <c r="C124" s="34">
        <f t="shared" si="15"/>
        <v>26.831208526815317</v>
      </c>
      <c r="D124" s="34">
        <f t="shared" si="20"/>
        <v>3.488657927719462</v>
      </c>
      <c r="E124" s="34">
        <f t="shared" si="21"/>
        <v>10.041116566050524</v>
      </c>
      <c r="F124" s="30"/>
      <c r="G124" s="6">
        <v>40207</v>
      </c>
      <c r="H124" s="42">
        <v>2.8077621404891673</v>
      </c>
      <c r="I124" s="34">
        <f t="shared" si="16"/>
        <v>7.8835282375643105</v>
      </c>
      <c r="J124" s="34">
        <f t="shared" si="22"/>
        <v>5.3300427011096234</v>
      </c>
      <c r="K124" s="34">
        <f t="shared" si="23"/>
        <v>7.6693731478536886</v>
      </c>
      <c r="L124" s="30"/>
      <c r="M124" s="46">
        <v>40207</v>
      </c>
      <c r="N124" s="54">
        <v>-0.25485409991405916</v>
      </c>
      <c r="O124" s="34">
        <f t="shared" si="17"/>
        <v>6.4950612243005246E-2</v>
      </c>
      <c r="P124" s="34">
        <f t="shared" si="24"/>
        <v>3.3448794865461231</v>
      </c>
      <c r="Q124" s="34">
        <f t="shared" si="25"/>
        <v>8.4639661211179043</v>
      </c>
      <c r="R124" s="30"/>
      <c r="S124" s="8">
        <v>40207</v>
      </c>
      <c r="T124" s="55">
        <v>-9.7620221257287199</v>
      </c>
      <c r="U124" s="34">
        <f t="shared" si="18"/>
        <v>95.29707598321707</v>
      </c>
      <c r="V124" s="34">
        <f t="shared" si="26"/>
        <v>-3.0462987576902765</v>
      </c>
      <c r="W124" s="34">
        <f t="shared" si="27"/>
        <v>4.8091748128484406</v>
      </c>
      <c r="X124" s="30"/>
      <c r="Y124" s="8">
        <v>40207</v>
      </c>
      <c r="Z124" s="54">
        <v>0.95505836714231407</v>
      </c>
      <c r="AA124" s="34">
        <f t="shared" si="19"/>
        <v>0.91213648464854313</v>
      </c>
      <c r="AB124" s="34">
        <f t="shared" si="28"/>
        <v>0.59011369019557058</v>
      </c>
      <c r="AC124" s="34">
        <f t="shared" si="29"/>
        <v>4.3154584107474676</v>
      </c>
      <c r="AD124" s="30"/>
    </row>
    <row r="125" spans="1:30" x14ac:dyDescent="0.25">
      <c r="A125" s="4">
        <v>40235</v>
      </c>
      <c r="B125" s="34">
        <v>-3.2826649653324047</v>
      </c>
      <c r="C125" s="34">
        <f t="shared" si="15"/>
        <v>10.775889274620798</v>
      </c>
      <c r="D125" s="34">
        <f t="shared" si="20"/>
        <v>4.7897425108864864</v>
      </c>
      <c r="E125" s="34">
        <f t="shared" si="21"/>
        <v>9.5172577381578094</v>
      </c>
      <c r="F125" s="30"/>
      <c r="G125" s="6">
        <v>40235</v>
      </c>
      <c r="H125" s="42">
        <v>-2.6157386772208469</v>
      </c>
      <c r="I125" s="34">
        <f t="shared" si="16"/>
        <v>6.8420888275090652</v>
      </c>
      <c r="J125" s="34">
        <f t="shared" si="22"/>
        <v>6.1314424546056978</v>
      </c>
      <c r="K125" s="34">
        <f t="shared" si="23"/>
        <v>7.3491045481727575</v>
      </c>
      <c r="L125" s="30"/>
      <c r="M125" s="46">
        <v>40235</v>
      </c>
      <c r="N125" s="54">
        <v>-5.0629942688351193</v>
      </c>
      <c r="O125" s="34">
        <f t="shared" si="17"/>
        <v>25.633910966257265</v>
      </c>
      <c r="P125" s="34">
        <f t="shared" si="24"/>
        <v>4.1747261474760418</v>
      </c>
      <c r="Q125" s="34">
        <f t="shared" si="25"/>
        <v>7.807675908782107</v>
      </c>
      <c r="R125" s="30"/>
      <c r="S125" s="8">
        <v>40235</v>
      </c>
      <c r="T125" s="55">
        <v>-3.8477617713893686</v>
      </c>
      <c r="U125" s="34">
        <f t="shared" si="18"/>
        <v>14.805270649365452</v>
      </c>
      <c r="V125" s="34">
        <f t="shared" si="26"/>
        <v>-2.9470383835519471</v>
      </c>
      <c r="W125" s="34">
        <f t="shared" si="27"/>
        <v>4.8136984950131163</v>
      </c>
      <c r="X125" s="30"/>
      <c r="Y125" s="8">
        <v>40235</v>
      </c>
      <c r="Z125" s="54">
        <v>-4.0803983359202434</v>
      </c>
      <c r="AA125" s="34">
        <f t="shared" si="19"/>
        <v>16.64965057978069</v>
      </c>
      <c r="AB125" s="34">
        <f t="shared" si="28"/>
        <v>0.73994472220628715</v>
      </c>
      <c r="AC125" s="34">
        <f t="shared" si="29"/>
        <v>4.4125866371802189</v>
      </c>
      <c r="AD125" s="30"/>
    </row>
    <row r="126" spans="1:30" x14ac:dyDescent="0.25">
      <c r="A126" s="4">
        <v>40268</v>
      </c>
      <c r="B126" s="34">
        <v>4.9764067403653023</v>
      </c>
      <c r="C126" s="34">
        <f t="shared" si="15"/>
        <v>24.764624045553212</v>
      </c>
      <c r="D126" s="34">
        <f t="shared" si="20"/>
        <v>3.8977790059266346</v>
      </c>
      <c r="E126" s="34">
        <f t="shared" si="21"/>
        <v>7.1236509983984835</v>
      </c>
      <c r="F126" s="30"/>
      <c r="G126" s="6">
        <v>40268</v>
      </c>
      <c r="H126" s="42">
        <v>13.103843339671428</v>
      </c>
      <c r="I126" s="34">
        <f t="shared" si="16"/>
        <v>171.71071027065125</v>
      </c>
      <c r="J126" s="34">
        <f t="shared" si="22"/>
        <v>6.5318937024503443</v>
      </c>
      <c r="K126" s="34">
        <f t="shared" si="23"/>
        <v>5.7892586833459632</v>
      </c>
      <c r="L126" s="30"/>
      <c r="M126" s="46">
        <v>40268</v>
      </c>
      <c r="N126" s="54">
        <v>9.6950007318205245</v>
      </c>
      <c r="O126" s="34">
        <f t="shared" si="17"/>
        <v>93.993039190000502</v>
      </c>
      <c r="P126" s="34">
        <f t="shared" si="24"/>
        <v>4.1766259563969541</v>
      </c>
      <c r="Q126" s="34">
        <f t="shared" si="25"/>
        <v>6.0794084661380108</v>
      </c>
      <c r="R126" s="30"/>
      <c r="S126" s="8">
        <v>40268</v>
      </c>
      <c r="T126" s="55">
        <v>5.0219756979027252</v>
      </c>
      <c r="U126" s="34">
        <f t="shared" si="18"/>
        <v>25.220239910325564</v>
      </c>
      <c r="V126" s="34">
        <f t="shared" si="26"/>
        <v>-2.6037860290305819</v>
      </c>
      <c r="W126" s="34">
        <f t="shared" si="27"/>
        <v>5.2316562854209945</v>
      </c>
      <c r="X126" s="30"/>
      <c r="Y126" s="8">
        <v>40268</v>
      </c>
      <c r="Z126" s="54">
        <v>-0.69655205450285251</v>
      </c>
      <c r="AA126" s="34">
        <f t="shared" si="19"/>
        <v>0.48518476463214483</v>
      </c>
      <c r="AB126" s="34">
        <f t="shared" si="28"/>
        <v>0.84497829971224014</v>
      </c>
      <c r="AC126" s="34">
        <f t="shared" si="29"/>
        <v>4.0629096641735298</v>
      </c>
      <c r="AD126" s="30"/>
    </row>
    <row r="127" spans="1:30" x14ac:dyDescent="0.25">
      <c r="A127" s="4">
        <v>40298</v>
      </c>
      <c r="B127" s="34">
        <v>6.4078856684522734</v>
      </c>
      <c r="C127" s="34">
        <f t="shared" si="15"/>
        <v>41.060998739956041</v>
      </c>
      <c r="D127" s="34">
        <f t="shared" si="20"/>
        <v>3.0906830881923439</v>
      </c>
      <c r="E127" s="34">
        <f t="shared" si="21"/>
        <v>6.4293658152278486</v>
      </c>
      <c r="F127" s="30"/>
      <c r="G127" s="6">
        <v>40298</v>
      </c>
      <c r="H127" s="42">
        <v>2.11885795072142</v>
      </c>
      <c r="I127" s="34">
        <f t="shared" si="16"/>
        <v>4.4895590153353755</v>
      </c>
      <c r="J127" s="34">
        <f t="shared" si="22"/>
        <v>5.4529699078775513</v>
      </c>
      <c r="K127" s="34">
        <f t="shared" si="23"/>
        <v>5.8886979801385282</v>
      </c>
      <c r="L127" s="30"/>
      <c r="M127" s="46">
        <v>40298</v>
      </c>
      <c r="N127" s="54">
        <v>2.0591155663582938</v>
      </c>
      <c r="O127" s="34">
        <f t="shared" si="17"/>
        <v>4.2399569156190369</v>
      </c>
      <c r="P127" s="34">
        <f t="shared" si="24"/>
        <v>2.9013482715912233</v>
      </c>
      <c r="Q127" s="34">
        <f t="shared" si="25"/>
        <v>5.927319074594835</v>
      </c>
      <c r="R127" s="30"/>
      <c r="S127" s="8">
        <v>40298</v>
      </c>
      <c r="T127" s="55">
        <v>-2.8021616969498453</v>
      </c>
      <c r="U127" s="34">
        <f t="shared" si="18"/>
        <v>7.8521101758528369</v>
      </c>
      <c r="V127" s="34">
        <f t="shared" si="26"/>
        <v>-2.912365042937386</v>
      </c>
      <c r="W127" s="34">
        <f t="shared" si="27"/>
        <v>5.1478004291667236</v>
      </c>
      <c r="X127" s="30"/>
      <c r="Y127" s="8">
        <v>40298</v>
      </c>
      <c r="Z127" s="54">
        <v>-0.45829184885803897</v>
      </c>
      <c r="AA127" s="34">
        <f t="shared" si="19"/>
        <v>0.21003141872971964</v>
      </c>
      <c r="AB127" s="34">
        <f t="shared" si="28"/>
        <v>0.58089091167937335</v>
      </c>
      <c r="AC127" s="34">
        <f t="shared" si="29"/>
        <v>4.0087883486761493</v>
      </c>
      <c r="AD127" s="30"/>
    </row>
    <row r="128" spans="1:30" x14ac:dyDescent="0.25">
      <c r="A128" s="4">
        <v>40329</v>
      </c>
      <c r="B128" s="34">
        <v>-8.093129461750781</v>
      </c>
      <c r="C128" s="34">
        <f t="shared" si="15"/>
        <v>65.498744484658488</v>
      </c>
      <c r="D128" s="34">
        <f t="shared" si="20"/>
        <v>2.5690599754474666</v>
      </c>
      <c r="E128" s="34">
        <f t="shared" si="21"/>
        <v>6.1817192985540599</v>
      </c>
      <c r="F128" s="30"/>
      <c r="G128" s="6">
        <v>40329</v>
      </c>
      <c r="H128" s="42">
        <v>-11.368932721472902</v>
      </c>
      <c r="I128" s="34">
        <f t="shared" si="16"/>
        <v>129.25263122537726</v>
      </c>
      <c r="J128" s="34">
        <f t="shared" si="22"/>
        <v>3.2657582612837763</v>
      </c>
      <c r="K128" s="34">
        <f t="shared" si="23"/>
        <v>6.9432095574877808</v>
      </c>
      <c r="L128" s="30"/>
      <c r="M128" s="46">
        <v>40329</v>
      </c>
      <c r="N128" s="54">
        <v>-4.5662406204903583</v>
      </c>
      <c r="O128" s="34">
        <f t="shared" si="17"/>
        <v>20.850553404216171</v>
      </c>
      <c r="P128" s="34">
        <f t="shared" si="24"/>
        <v>2.50296220991526</v>
      </c>
      <c r="Q128" s="34">
        <f t="shared" si="25"/>
        <v>4.9237942059607152</v>
      </c>
      <c r="R128" s="30"/>
      <c r="S128" s="8">
        <v>40329</v>
      </c>
      <c r="T128" s="55">
        <v>-13.24825368299356</v>
      </c>
      <c r="U128" s="34">
        <f t="shared" si="18"/>
        <v>175.51622564895243</v>
      </c>
      <c r="V128" s="34">
        <f t="shared" si="26"/>
        <v>-4.2140393192702623</v>
      </c>
      <c r="W128" s="34">
        <f t="shared" si="27"/>
        <v>5.7491754793074135</v>
      </c>
      <c r="X128" s="30"/>
      <c r="Y128" s="8">
        <v>40329</v>
      </c>
      <c r="Z128" s="54">
        <v>-8.8817579690795512</v>
      </c>
      <c r="AA128" s="34">
        <f t="shared" si="19"/>
        <v>78.885624621308111</v>
      </c>
      <c r="AB128" s="34">
        <f t="shared" si="28"/>
        <v>-1.0576097404760472</v>
      </c>
      <c r="AC128" s="34">
        <f t="shared" si="29"/>
        <v>4.7017305396550508</v>
      </c>
      <c r="AD128" s="30"/>
    </row>
    <row r="129" spans="1:30" x14ac:dyDescent="0.25">
      <c r="A129" s="4">
        <v>40359</v>
      </c>
      <c r="B129" s="34">
        <v>-6.3949526262921275</v>
      </c>
      <c r="C129" s="34">
        <f t="shared" si="15"/>
        <v>40.895419092520576</v>
      </c>
      <c r="D129" s="34">
        <f t="shared" si="20"/>
        <v>1.7184323530889056</v>
      </c>
      <c r="E129" s="34">
        <f t="shared" si="21"/>
        <v>6.5224887334054031</v>
      </c>
      <c r="F129" s="30"/>
      <c r="G129" s="6">
        <v>40359</v>
      </c>
      <c r="H129" s="42">
        <v>-4.8811360209013444</v>
      </c>
      <c r="I129" s="34">
        <f t="shared" si="16"/>
        <v>23.825488854540609</v>
      </c>
      <c r="J129" s="34">
        <f t="shared" si="22"/>
        <v>2.6479390401775196</v>
      </c>
      <c r="K129" s="34">
        <f t="shared" si="23"/>
        <v>6.5838340286681456</v>
      </c>
      <c r="L129" s="30"/>
      <c r="M129" s="46">
        <v>40359</v>
      </c>
      <c r="N129" s="54">
        <v>-6.9224457637373504</v>
      </c>
      <c r="O129" s="34">
        <f t="shared" si="17"/>
        <v>47.920255351885189</v>
      </c>
      <c r="P129" s="34">
        <f t="shared" si="24"/>
        <v>1.6532414367891397</v>
      </c>
      <c r="Q129" s="34">
        <f t="shared" si="25"/>
        <v>5.4936234120063085</v>
      </c>
      <c r="R129" s="30"/>
      <c r="S129" s="8">
        <v>40359</v>
      </c>
      <c r="T129" s="55">
        <v>2.3304232765419819</v>
      </c>
      <c r="U129" s="34">
        <f t="shared" si="18"/>
        <v>5.4308726478486662</v>
      </c>
      <c r="V129" s="34">
        <f t="shared" si="26"/>
        <v>-3.6931907792809788</v>
      </c>
      <c r="W129" s="34">
        <f t="shared" si="27"/>
        <v>5.7458164581088047</v>
      </c>
      <c r="X129" s="30"/>
      <c r="Y129" s="8">
        <v>40359</v>
      </c>
      <c r="Z129" s="54">
        <v>-0.68051049549708864</v>
      </c>
      <c r="AA129" s="34">
        <f t="shared" si="19"/>
        <v>0.46309453448169308</v>
      </c>
      <c r="AB129" s="34">
        <f t="shared" si="28"/>
        <v>-1.5230060414287945</v>
      </c>
      <c r="AC129" s="34">
        <f t="shared" si="29"/>
        <v>3.487973462052258</v>
      </c>
      <c r="AD129" s="30"/>
    </row>
    <row r="130" spans="1:30" x14ac:dyDescent="0.25">
      <c r="A130" s="4">
        <v>40389</v>
      </c>
      <c r="B130" s="34">
        <v>6.2078300064112746</v>
      </c>
      <c r="C130" s="34">
        <f t="shared" si="15"/>
        <v>38.537153388500208</v>
      </c>
      <c r="D130" s="34">
        <f t="shared" si="20"/>
        <v>0.81001644354781188</v>
      </c>
      <c r="E130" s="34">
        <f t="shared" si="21"/>
        <v>6.6077657912775214</v>
      </c>
      <c r="F130" s="30"/>
      <c r="G130" s="6">
        <v>40389</v>
      </c>
      <c r="H130" s="42">
        <v>5.612324643126243</v>
      </c>
      <c r="I130" s="34">
        <f t="shared" si="16"/>
        <v>31.498187899842112</v>
      </c>
      <c r="J130" s="34">
        <f t="shared" si="22"/>
        <v>2.1124298084517878</v>
      </c>
      <c r="K130" s="34">
        <f t="shared" si="23"/>
        <v>6.6309801528716754</v>
      </c>
      <c r="L130" s="30"/>
      <c r="M130" s="46">
        <v>40389</v>
      </c>
      <c r="N130" s="54">
        <v>8.5873580721841591</v>
      </c>
      <c r="O130" s="34">
        <f t="shared" si="17"/>
        <v>73.742718659906444</v>
      </c>
      <c r="P130" s="34">
        <f t="shared" si="24"/>
        <v>1.2203505182282044</v>
      </c>
      <c r="Q130" s="34">
        <f t="shared" si="25"/>
        <v>5.779916391415469</v>
      </c>
      <c r="R130" s="30"/>
      <c r="S130" s="8">
        <v>40389</v>
      </c>
      <c r="T130" s="55">
        <v>7.9560083756735622E-2</v>
      </c>
      <c r="U130" s="34">
        <f t="shared" si="18"/>
        <v>6.3298069273787878E-3</v>
      </c>
      <c r="V130" s="34">
        <f t="shared" si="26"/>
        <v>-2.6840630592657853</v>
      </c>
      <c r="W130" s="34">
        <f t="shared" si="27"/>
        <v>5.8327896509981105</v>
      </c>
      <c r="X130" s="30"/>
      <c r="Y130" s="8">
        <v>40389</v>
      </c>
      <c r="Z130" s="54">
        <v>-7.9925624224463476</v>
      </c>
      <c r="AA130" s="34">
        <f t="shared" si="19"/>
        <v>63.881054076701432</v>
      </c>
      <c r="AB130" s="34">
        <f t="shared" si="28"/>
        <v>-2.0070254458256422</v>
      </c>
      <c r="AC130" s="34">
        <f t="shared" si="29"/>
        <v>3.4935225583408829</v>
      </c>
      <c r="AD130" s="30"/>
    </row>
    <row r="131" spans="1:30" x14ac:dyDescent="0.25">
      <c r="A131" s="4">
        <v>40421</v>
      </c>
      <c r="B131" s="34">
        <v>-2.8934954647785283</v>
      </c>
      <c r="C131" s="34">
        <f t="shared" si="15"/>
        <v>8.3723160046939107</v>
      </c>
      <c r="D131" s="34">
        <f t="shared" si="20"/>
        <v>-0.15268376000309539</v>
      </c>
      <c r="E131" s="34">
        <f t="shared" si="21"/>
        <v>5.0767795993245777</v>
      </c>
      <c r="F131" s="30"/>
      <c r="G131" s="6">
        <v>40421</v>
      </c>
      <c r="H131" s="42">
        <v>1.3202452806975629</v>
      </c>
      <c r="I131" s="34">
        <f t="shared" si="16"/>
        <v>1.7430476012041864</v>
      </c>
      <c r="J131" s="34">
        <f t="shared" si="22"/>
        <v>1.2624359320017191</v>
      </c>
      <c r="K131" s="34">
        <f t="shared" si="23"/>
        <v>6.0842878217416869</v>
      </c>
      <c r="L131" s="30"/>
      <c r="M131" s="46">
        <v>40421</v>
      </c>
      <c r="N131" s="54">
        <v>-1.7759110618575491</v>
      </c>
      <c r="O131" s="34">
        <f t="shared" si="17"/>
        <v>3.1538600996280075</v>
      </c>
      <c r="P131" s="34">
        <f t="shared" si="24"/>
        <v>0.78437845995170308</v>
      </c>
      <c r="Q131" s="34">
        <f t="shared" si="25"/>
        <v>4.7791658354633348</v>
      </c>
      <c r="R131" s="30"/>
      <c r="S131" s="8">
        <v>40421</v>
      </c>
      <c r="T131" s="55">
        <v>5.7979350897324089</v>
      </c>
      <c r="U131" s="34">
        <f t="shared" si="18"/>
        <v>33.616051304750357</v>
      </c>
      <c r="V131" s="34">
        <f t="shared" si="26"/>
        <v>-2.5407799887837927</v>
      </c>
      <c r="W131" s="34">
        <f t="shared" si="27"/>
        <v>5.7382768341627939</v>
      </c>
      <c r="X131" s="30"/>
      <c r="Y131" s="8">
        <v>40421</v>
      </c>
      <c r="Z131" s="54">
        <v>-0.23482755249055742</v>
      </c>
      <c r="AA131" s="34">
        <f t="shared" si="19"/>
        <v>5.5143979408705503E-2</v>
      </c>
      <c r="AB131" s="34">
        <f t="shared" si="28"/>
        <v>-1.9786312040874183</v>
      </c>
      <c r="AC131" s="34">
        <f t="shared" si="29"/>
        <v>3.5249787113732403</v>
      </c>
      <c r="AD131" s="30"/>
    </row>
    <row r="132" spans="1:30" s="110" customFormat="1" x14ac:dyDescent="0.25">
      <c r="A132" s="103">
        <v>40451</v>
      </c>
      <c r="B132" s="104">
        <v>-0.8360149013221907</v>
      </c>
      <c r="C132" s="104">
        <f t="shared" ref="C132" si="30">B132*B132</f>
        <v>0.69892091523275224</v>
      </c>
      <c r="D132" s="104">
        <f t="shared" si="20"/>
        <v>-0.18570262045733235</v>
      </c>
      <c r="E132" s="104">
        <f t="shared" si="21"/>
        <v>4.5048478274747987</v>
      </c>
      <c r="F132" s="105"/>
      <c r="G132" s="103">
        <v>40451</v>
      </c>
      <c r="H132" s="104">
        <v>2.9625233219549685</v>
      </c>
      <c r="I132" s="104">
        <f t="shared" ref="I132" si="31">H132*H132</f>
        <v>8.7765444331271016</v>
      </c>
      <c r="J132" s="104">
        <f t="shared" si="22"/>
        <v>1.1574097581594927</v>
      </c>
      <c r="K132" s="104">
        <f t="shared" si="23"/>
        <v>5.4545817973786024</v>
      </c>
      <c r="L132" s="105"/>
      <c r="M132" s="106">
        <v>40451</v>
      </c>
      <c r="N132" s="107">
        <v>7.3000280818209085</v>
      </c>
      <c r="O132" s="104">
        <f t="shared" ref="O132" si="32">N132*N132</f>
        <v>53.290409995373849</v>
      </c>
      <c r="P132" s="104">
        <f t="shared" si="24"/>
        <v>1.4697089461287154</v>
      </c>
      <c r="Q132" s="104">
        <f t="shared" si="25"/>
        <v>5.0346969752305029</v>
      </c>
      <c r="R132" s="105"/>
      <c r="S132" s="108">
        <v>40451</v>
      </c>
      <c r="T132" s="109">
        <v>2.6013972104129479</v>
      </c>
      <c r="U132" s="104">
        <f t="shared" ref="U132" si="33">T132*T132</f>
        <v>6.7672674463442668</v>
      </c>
      <c r="V132" s="104">
        <f t="shared" si="26"/>
        <v>-2.1668525029585317</v>
      </c>
      <c r="W132" s="104">
        <f t="shared" si="27"/>
        <v>5.6297608928430094</v>
      </c>
      <c r="X132" s="105"/>
      <c r="Y132" s="108">
        <v>40451</v>
      </c>
      <c r="Z132" s="109">
        <v>0.91178641828708606</v>
      </c>
      <c r="AA132" s="104">
        <f t="shared" ref="AA132" si="34">Z132*Z132</f>
        <v>0.83135447257279305</v>
      </c>
      <c r="AB132" s="104">
        <f t="shared" si="28"/>
        <v>-2.2061769718318005</v>
      </c>
      <c r="AC132" s="104">
        <f t="shared" si="29"/>
        <v>3.588720059445853</v>
      </c>
      <c r="AD132" s="105"/>
    </row>
    <row r="133" spans="1:30" s="133" customFormat="1" ht="12.75" x14ac:dyDescent="0.2">
      <c r="A133" s="4">
        <v>40480</v>
      </c>
      <c r="B133" s="34">
        <v>2.133320980491149</v>
      </c>
      <c r="C133" s="134">
        <f t="shared" ref="C133:C135" si="35">B133*B133</f>
        <v>4.5510584058037171</v>
      </c>
      <c r="D133" s="134">
        <f t="shared" ref="D133:D135" si="36">SUM(B122:B133)/12</f>
        <v>0.10591825941429119</v>
      </c>
      <c r="E133" s="134">
        <f t="shared" ref="E133:E135" si="37">STDEVP(B121:B133)</f>
        <v>4.5465294956079916</v>
      </c>
      <c r="F133" s="30"/>
      <c r="G133" s="6">
        <v>40480</v>
      </c>
      <c r="H133" s="42">
        <v>-0.40201301829885239</v>
      </c>
      <c r="I133" s="134">
        <f t="shared" ref="I133:I135" si="38">H133*H133</f>
        <v>0.16161446688175343</v>
      </c>
      <c r="J133" s="134">
        <f t="shared" ref="J133:J135" si="39">SUM(H122:H133)/12</f>
        <v>0.98237814449576943</v>
      </c>
      <c r="K133" s="134">
        <f t="shared" ref="K133:K135" si="40">STDEVP(H121:H133)</f>
        <v>5.409057497757078</v>
      </c>
      <c r="L133" s="30"/>
      <c r="M133" s="46">
        <v>40480</v>
      </c>
      <c r="N133" s="54">
        <v>1.3690546482531651</v>
      </c>
      <c r="O133" s="134">
        <f t="shared" ref="O133:O135" si="41">N133*N133</f>
        <v>1.8743106299035976</v>
      </c>
      <c r="P133" s="134">
        <f t="shared" ref="P133:P135" si="42">SUM(N122:N133)/12</f>
        <v>1.2765150214546346</v>
      </c>
      <c r="Q133" s="134">
        <f t="shared" ref="Q133:Q135" si="43">STDEVP(N121:N133)</f>
        <v>4.9942027842727592</v>
      </c>
      <c r="R133" s="30"/>
      <c r="S133" s="8">
        <v>40480</v>
      </c>
      <c r="T133" s="55">
        <v>-6.6694340889465131</v>
      </c>
      <c r="U133" s="134">
        <f t="shared" ref="U133:U135" si="44">T133*T133</f>
        <v>44.481351066801807</v>
      </c>
      <c r="V133" s="134">
        <f t="shared" ref="V133:V135" si="45">SUM(T122:T133)/12</f>
        <v>-1.9968654826255798</v>
      </c>
      <c r="W133" s="134">
        <f t="shared" ref="W133:W135" si="46">STDEVP(T121:T133)</f>
        <v>5.755702936565422</v>
      </c>
      <c r="X133" s="30"/>
      <c r="Y133" s="8">
        <v>40466</v>
      </c>
      <c r="Z133" s="55">
        <v>-0.59159274669120521</v>
      </c>
      <c r="AA133" s="134">
        <f t="shared" ref="AA133" si="47">Z133*Z133</f>
        <v>0.34998197793764446</v>
      </c>
      <c r="AB133" s="134">
        <f t="shared" ref="AB133" si="48">SUM(Z122:Z133)/12</f>
        <v>-2.4105079035705876</v>
      </c>
      <c r="AC133" s="134">
        <f t="shared" ref="AC133" si="49">STDEVP(Z121:Z133)</f>
        <v>3.2611732941629543</v>
      </c>
      <c r="AD133" s="30"/>
    </row>
    <row r="134" spans="1:30" s="133" customFormat="1" ht="12.75" x14ac:dyDescent="0.2">
      <c r="A134" s="4">
        <v>40512</v>
      </c>
      <c r="B134" s="34">
        <v>-4.3131464368918238</v>
      </c>
      <c r="C134" s="134">
        <f t="shared" si="35"/>
        <v>18.603232186072635</v>
      </c>
      <c r="D134" s="134">
        <f t="shared" si="36"/>
        <v>-6.9704053473396144E-2</v>
      </c>
      <c r="E134" s="134">
        <f t="shared" si="37"/>
        <v>4.6801366377757541</v>
      </c>
      <c r="F134" s="30"/>
      <c r="G134" s="6">
        <v>40512</v>
      </c>
      <c r="H134" s="42">
        <v>-11.466736184423887</v>
      </c>
      <c r="I134" s="134">
        <f t="shared" si="38"/>
        <v>131.48603872317608</v>
      </c>
      <c r="J134" s="134">
        <f t="shared" si="39"/>
        <v>-6.7501954685515272E-2</v>
      </c>
      <c r="K134" s="134">
        <f t="shared" si="40"/>
        <v>6.342399500672772</v>
      </c>
      <c r="L134" s="30"/>
      <c r="M134" s="46">
        <v>40512</v>
      </c>
      <c r="N134" s="54">
        <v>-1.507571014946496</v>
      </c>
      <c r="O134" s="134">
        <f t="shared" si="41"/>
        <v>2.2727703651068083</v>
      </c>
      <c r="P134" s="134">
        <f t="shared" si="42"/>
        <v>0.86996004249556924</v>
      </c>
      <c r="Q134" s="134">
        <f t="shared" si="43"/>
        <v>5.0079668278498239</v>
      </c>
      <c r="R134" s="30"/>
      <c r="S134" s="8">
        <v>40512</v>
      </c>
      <c r="T134" s="55">
        <v>3.3414054138007465</v>
      </c>
      <c r="U134" s="134">
        <f t="shared" si="44"/>
        <v>11.164990139376938</v>
      </c>
      <c r="V134" s="134">
        <f t="shared" si="45"/>
        <v>-1.8500376495460695</v>
      </c>
      <c r="W134" s="134">
        <f t="shared" si="46"/>
        <v>5.6526369467617528</v>
      </c>
      <c r="X134" s="30"/>
      <c r="Y134" s="8"/>
      <c r="Z134" s="55"/>
      <c r="AA134" s="55"/>
      <c r="AB134" s="55"/>
      <c r="AC134" s="55"/>
      <c r="AD134" s="30"/>
    </row>
    <row r="135" spans="1:30" s="133" customFormat="1" ht="12.75" x14ac:dyDescent="0.2">
      <c r="A135" s="4">
        <v>40543</v>
      </c>
      <c r="B135" s="34">
        <v>10.094325948006944</v>
      </c>
      <c r="C135" s="134">
        <f t="shared" si="35"/>
        <v>101.89541634460628</v>
      </c>
      <c r="D135" s="134">
        <f t="shared" si="36"/>
        <v>0.76552087325151652</v>
      </c>
      <c r="E135" s="134">
        <f t="shared" si="37"/>
        <v>5.3772824581833101</v>
      </c>
      <c r="F135" s="30"/>
      <c r="G135" s="6">
        <v>40543</v>
      </c>
      <c r="H135" s="42">
        <v>3.2792729930724462</v>
      </c>
      <c r="I135" s="134">
        <f t="shared" si="38"/>
        <v>10.753631363094319</v>
      </c>
      <c r="J135" s="134">
        <f t="shared" si="39"/>
        <v>3.9189420617950312E-2</v>
      </c>
      <c r="K135" s="134">
        <f t="shared" si="40"/>
        <v>6.3968138887578929</v>
      </c>
      <c r="L135" s="30"/>
      <c r="M135" s="46">
        <v>40543</v>
      </c>
      <c r="N135" s="54">
        <v>4.9515600967037443</v>
      </c>
      <c r="O135" s="134">
        <f t="shared" si="41"/>
        <v>24.517947391268795</v>
      </c>
      <c r="P135" s="134">
        <f t="shared" si="42"/>
        <v>1.1560083639466552</v>
      </c>
      <c r="Q135" s="134">
        <f t="shared" si="43"/>
        <v>5.0811872750008247</v>
      </c>
      <c r="R135" s="30"/>
      <c r="S135" s="8">
        <v>40543</v>
      </c>
      <c r="T135" s="55">
        <v>2.4163192900084063</v>
      </c>
      <c r="U135" s="134">
        <f t="shared" si="44"/>
        <v>5.8385989112667289</v>
      </c>
      <c r="V135" s="134">
        <f t="shared" si="45"/>
        <v>-1.2283847753210047</v>
      </c>
      <c r="W135" s="134">
        <f t="shared" si="46"/>
        <v>5.6929431462154501</v>
      </c>
      <c r="X135" s="30"/>
      <c r="Y135" s="8"/>
      <c r="Z135" s="55"/>
      <c r="AA135" s="55"/>
      <c r="AB135" s="55"/>
      <c r="AC135" s="55"/>
      <c r="AD135" s="30"/>
    </row>
    <row r="136" spans="1:30" x14ac:dyDescent="0.25">
      <c r="A136" s="4"/>
      <c r="B136" s="34"/>
      <c r="C136" s="34"/>
      <c r="D136" s="34"/>
      <c r="E136" s="34"/>
      <c r="F136" s="30"/>
      <c r="G136" s="6"/>
      <c r="H136" s="42"/>
      <c r="I136" s="42"/>
      <c r="J136" s="42"/>
      <c r="K136" s="42"/>
      <c r="L136" s="30"/>
      <c r="M136" s="46"/>
      <c r="N136" s="54"/>
      <c r="O136" s="54"/>
      <c r="P136" s="54"/>
      <c r="Q136" s="54"/>
      <c r="R136" s="30"/>
      <c r="S136" s="8"/>
      <c r="T136" s="55"/>
      <c r="U136" s="55"/>
      <c r="V136" s="55"/>
      <c r="W136" s="55"/>
      <c r="X136" s="30"/>
      <c r="Y136" s="8"/>
      <c r="Z136" s="55"/>
      <c r="AA136" s="55"/>
      <c r="AB136" s="55"/>
      <c r="AC136" s="55"/>
      <c r="AD136" s="30"/>
    </row>
    <row r="137" spans="1:30" s="95" customFormat="1" ht="15.75" x14ac:dyDescent="0.25">
      <c r="A137" s="84" t="s">
        <v>27</v>
      </c>
      <c r="B137" s="85"/>
      <c r="C137" s="85"/>
      <c r="D137" s="85"/>
      <c r="E137" s="85"/>
      <c r="F137" s="86"/>
      <c r="G137" s="84" t="s">
        <v>27</v>
      </c>
      <c r="H137" s="85"/>
      <c r="I137" s="85"/>
      <c r="J137" s="87"/>
      <c r="K137" s="87"/>
      <c r="L137" s="88"/>
      <c r="M137" s="84" t="s">
        <v>27</v>
      </c>
      <c r="N137" s="85"/>
      <c r="O137" s="85"/>
      <c r="P137" s="89"/>
      <c r="Q137" s="89"/>
      <c r="R137" s="90"/>
      <c r="S137" s="91" t="s">
        <v>27</v>
      </c>
      <c r="T137" s="85"/>
      <c r="U137" s="85"/>
      <c r="V137" s="92"/>
      <c r="W137" s="92"/>
      <c r="X137" s="93"/>
      <c r="Y137" s="91" t="s">
        <v>27</v>
      </c>
      <c r="Z137" s="85"/>
      <c r="AA137" s="85"/>
      <c r="AB137" s="94"/>
      <c r="AC137" s="94"/>
      <c r="AD137" s="90"/>
    </row>
    <row r="138" spans="1:30" s="95" customFormat="1" ht="15.75" x14ac:dyDescent="0.25">
      <c r="A138" s="96">
        <f>COUNT(A3:A135)</f>
        <v>133</v>
      </c>
      <c r="B138" s="85">
        <f>SUM(B3:B137)</f>
        <v>91.673988563520226</v>
      </c>
      <c r="C138" s="85">
        <f>SUM(C3:C137)</f>
        <v>7459.0488015738201</v>
      </c>
      <c r="D138" s="85"/>
      <c r="E138" s="85"/>
      <c r="F138" s="86"/>
      <c r="G138" s="96">
        <f>COUNT(G3:G135)</f>
        <v>133</v>
      </c>
      <c r="H138" s="85">
        <f>SUM(H3:H137)</f>
        <v>88.301764803678253</v>
      </c>
      <c r="I138" s="85">
        <f>SUM(I3:I137)</f>
        <v>7142.2563656504253</v>
      </c>
      <c r="J138" s="87"/>
      <c r="K138" s="87"/>
      <c r="L138" s="88"/>
      <c r="M138" s="96">
        <f>COUNT(M3:M135)</f>
        <v>133</v>
      </c>
      <c r="N138" s="85">
        <f>SUM(N3:N137)</f>
        <v>44.65540677874074</v>
      </c>
      <c r="O138" s="85">
        <f>SUM(O3:O137)</f>
        <v>8018.8628698117664</v>
      </c>
      <c r="P138" s="97"/>
      <c r="Q138" s="97"/>
      <c r="R138" s="88"/>
      <c r="S138" s="60">
        <f>COUNT(S3:S135)</f>
        <v>133</v>
      </c>
      <c r="T138" s="85">
        <f>SUM(T3:T137)</f>
        <v>109.50160197084581</v>
      </c>
      <c r="U138" s="85">
        <f>SUM(U3:U137)</f>
        <v>5023.0534503879644</v>
      </c>
      <c r="V138" s="92"/>
      <c r="W138" s="92"/>
      <c r="X138" s="93"/>
      <c r="Y138" s="60">
        <f>COUNT(Y3:Y133)</f>
        <v>131</v>
      </c>
      <c r="Z138" s="85">
        <f>SUM(Z3:Z137)</f>
        <v>59.700870391880827</v>
      </c>
      <c r="AA138" s="85">
        <f>SUM(AA3:AA137)</f>
        <v>4292.6327972195149</v>
      </c>
      <c r="AB138" s="92"/>
      <c r="AC138" s="92"/>
      <c r="AD138" s="93"/>
    </row>
    <row r="139" spans="1:30" x14ac:dyDescent="0.25">
      <c r="A139" s="56"/>
      <c r="B139" s="34"/>
      <c r="C139" s="34"/>
      <c r="D139" s="34"/>
      <c r="E139" s="34"/>
      <c r="F139" s="30"/>
      <c r="G139" s="56"/>
      <c r="H139" s="34"/>
      <c r="I139" s="34"/>
      <c r="J139" s="43"/>
      <c r="K139" s="43"/>
      <c r="L139" s="14"/>
      <c r="M139" s="56"/>
      <c r="N139" s="34"/>
      <c r="O139" s="34"/>
      <c r="P139" s="13"/>
      <c r="Q139" s="13"/>
      <c r="R139" s="14"/>
      <c r="S139" s="56"/>
      <c r="T139" s="34"/>
      <c r="U139" s="34"/>
      <c r="V139" s="16"/>
      <c r="W139" s="16"/>
      <c r="X139" s="17"/>
      <c r="Y139" s="57"/>
      <c r="Z139" s="34"/>
      <c r="AA139" s="34"/>
      <c r="AB139" s="16"/>
      <c r="AC139" s="16"/>
      <c r="AD139" s="17"/>
    </row>
    <row r="140" spans="1:30" ht="18.75" x14ac:dyDescent="0.3">
      <c r="A140" s="58" t="s">
        <v>28</v>
      </c>
      <c r="B140" s="34"/>
      <c r="C140" s="34"/>
      <c r="D140" s="34"/>
      <c r="E140" s="34"/>
      <c r="F140" s="30"/>
      <c r="G140" s="58" t="s">
        <v>28</v>
      </c>
      <c r="H140" s="34"/>
      <c r="I140" s="34"/>
      <c r="J140" s="43"/>
      <c r="K140" s="43"/>
      <c r="L140" s="14"/>
      <c r="M140" s="58" t="s">
        <v>28</v>
      </c>
      <c r="N140" s="34"/>
      <c r="O140" s="34"/>
      <c r="P140" s="13"/>
      <c r="Q140" s="13"/>
      <c r="R140" s="14"/>
      <c r="S140" s="58" t="s">
        <v>28</v>
      </c>
      <c r="T140" s="34"/>
      <c r="U140" s="34"/>
      <c r="V140" s="16"/>
      <c r="W140" s="16"/>
      <c r="X140" s="17"/>
      <c r="Y140" s="58" t="s">
        <v>28</v>
      </c>
      <c r="Z140" s="34"/>
      <c r="AA140" s="34"/>
      <c r="AB140" s="16"/>
      <c r="AC140" s="16"/>
      <c r="AD140" s="17"/>
    </row>
    <row r="141" spans="1:30" s="68" customFormat="1" ht="31.5" x14ac:dyDescent="0.25">
      <c r="A141" s="69" t="s">
        <v>40</v>
      </c>
      <c r="B141" s="99">
        <f>(B138/A138)</f>
        <v>0.68927810950015211</v>
      </c>
      <c r="C141" s="61"/>
      <c r="D141" s="61"/>
      <c r="E141" s="61"/>
      <c r="F141" s="62"/>
      <c r="G141" s="69" t="s">
        <v>40</v>
      </c>
      <c r="H141" s="99">
        <f>(H138/G138)</f>
        <v>0.66392304363667864</v>
      </c>
      <c r="I141" s="61"/>
      <c r="J141" s="63"/>
      <c r="K141" s="63"/>
      <c r="L141" s="64"/>
      <c r="M141" s="69" t="s">
        <v>40</v>
      </c>
      <c r="N141" s="99">
        <f>(N138/M138)</f>
        <v>0.33575493818602059</v>
      </c>
      <c r="O141" s="61"/>
      <c r="P141" s="65"/>
      <c r="Q141" s="65"/>
      <c r="R141" s="64"/>
      <c r="S141" s="69" t="s">
        <v>40</v>
      </c>
      <c r="T141" s="99">
        <f>(T138/S138)</f>
        <v>0.8233203155702693</v>
      </c>
      <c r="U141" s="61"/>
      <c r="V141" s="66"/>
      <c r="W141" s="66"/>
      <c r="X141" s="67"/>
      <c r="Y141" s="69" t="s">
        <v>40</v>
      </c>
      <c r="Z141" s="99">
        <f>(Z138/Y138)</f>
        <v>0.4557318350525254</v>
      </c>
      <c r="AA141" s="61"/>
      <c r="AB141" s="66"/>
      <c r="AC141" s="66"/>
      <c r="AD141" s="67"/>
    </row>
    <row r="142" spans="1:30" s="83" customFormat="1" ht="15.75" x14ac:dyDescent="0.25">
      <c r="A142" s="79" t="s">
        <v>29</v>
      </c>
      <c r="B142" s="98">
        <f>(C138/A138) - (B138/A138)*(B138/A138)</f>
        <v>55.607969383807657</v>
      </c>
      <c r="C142" s="61"/>
      <c r="D142" s="61"/>
      <c r="E142" s="61"/>
      <c r="F142" s="62"/>
      <c r="G142" s="79" t="s">
        <v>29</v>
      </c>
      <c r="H142" s="98">
        <f>(I138/G138) - (H138/G138)*(H138/G138)</f>
        <v>53.260381873710351</v>
      </c>
      <c r="I142" s="61"/>
      <c r="J142" s="63"/>
      <c r="K142" s="63"/>
      <c r="L142" s="80"/>
      <c r="M142" s="79" t="s">
        <v>29</v>
      </c>
      <c r="N142" s="98">
        <f>(O138/M138) - (N138/M138)*(N138/M138)</f>
        <v>60.1794706501436</v>
      </c>
      <c r="O142" s="61"/>
      <c r="P142" s="63"/>
      <c r="Q142" s="63"/>
      <c r="R142" s="80"/>
      <c r="S142" s="79" t="s">
        <v>29</v>
      </c>
      <c r="T142" s="98">
        <f>(U138/S138) - (T138/S138)*(T138/S138)</f>
        <v>37.089462833818629</v>
      </c>
      <c r="U142" s="61"/>
      <c r="V142" s="81"/>
      <c r="W142" s="81"/>
      <c r="X142" s="82"/>
      <c r="Y142" s="79" t="s">
        <v>29</v>
      </c>
      <c r="Z142" s="98">
        <f>(AA138/Y138) - (Z138/Y138)*(Z138/Y138)</f>
        <v>32.560497786271682</v>
      </c>
      <c r="AA142" s="61"/>
      <c r="AB142" s="81"/>
      <c r="AC142" s="81"/>
      <c r="AD142" s="82"/>
    </row>
    <row r="143" spans="1:30" s="68" customFormat="1" ht="31.5" x14ac:dyDescent="0.25">
      <c r="A143" s="69" t="s">
        <v>30</v>
      </c>
      <c r="B143" s="98">
        <f>SQRT(B142)</f>
        <v>7.4570751225804113</v>
      </c>
      <c r="C143" s="61"/>
      <c r="D143" s="61"/>
      <c r="E143" s="61"/>
      <c r="F143" s="62"/>
      <c r="G143" s="69" t="s">
        <v>30</v>
      </c>
      <c r="H143" s="98">
        <f>SQRT(H142)</f>
        <v>7.2979710792596562</v>
      </c>
      <c r="I143" s="61"/>
      <c r="J143" s="63"/>
      <c r="K143" s="63"/>
      <c r="L143" s="64"/>
      <c r="M143" s="69" t="s">
        <v>30</v>
      </c>
      <c r="N143" s="98">
        <f>SQRT(N142)</f>
        <v>7.7575428229655037</v>
      </c>
      <c r="O143" s="61"/>
      <c r="P143" s="65"/>
      <c r="Q143" s="65"/>
      <c r="R143" s="64"/>
      <c r="S143" s="69" t="s">
        <v>30</v>
      </c>
      <c r="T143" s="98">
        <f>SQRT(T142)</f>
        <v>6.0901118900902498</v>
      </c>
      <c r="U143" s="61"/>
      <c r="V143" s="66"/>
      <c r="W143" s="66"/>
      <c r="X143" s="67"/>
      <c r="Y143" s="69" t="s">
        <v>30</v>
      </c>
      <c r="Z143" s="98">
        <f>SQRT(Z142)</f>
        <v>5.7061806654076141</v>
      </c>
      <c r="AA143" s="61"/>
      <c r="AB143" s="66"/>
      <c r="AC143" s="66"/>
      <c r="AD143" s="67"/>
    </row>
    <row r="144" spans="1:30" ht="15.75" x14ac:dyDescent="0.25">
      <c r="A144" s="69" t="s">
        <v>31</v>
      </c>
      <c r="B144" s="98">
        <f>MIN(B3:B135)</f>
        <v>-31.645316034064397</v>
      </c>
      <c r="C144" s="34"/>
      <c r="D144" s="34"/>
      <c r="E144" s="34"/>
      <c r="F144" s="30"/>
      <c r="G144" s="69" t="s">
        <v>31</v>
      </c>
      <c r="H144" s="98">
        <f>MIN(H3:H135)</f>
        <v>-33.44032455377306</v>
      </c>
      <c r="I144" s="43"/>
      <c r="J144" s="43"/>
      <c r="K144" s="43"/>
      <c r="L144" s="14"/>
      <c r="M144" s="69" t="s">
        <v>31</v>
      </c>
      <c r="N144" s="98">
        <f>MIN(N3:N135)</f>
        <v>-26.683187171110223</v>
      </c>
      <c r="O144" s="13"/>
      <c r="P144" s="13"/>
      <c r="Q144" s="13"/>
      <c r="R144" s="14"/>
      <c r="S144" s="69" t="s">
        <v>31</v>
      </c>
      <c r="T144" s="98">
        <f>MIN(T3:T135)</f>
        <v>-20.467610848587992</v>
      </c>
      <c r="U144" s="16"/>
      <c r="V144" s="16"/>
      <c r="W144" s="16"/>
      <c r="X144" s="17"/>
      <c r="Y144" s="69" t="s">
        <v>31</v>
      </c>
      <c r="Z144" s="98">
        <f>MIN(Z3:Z135)</f>
        <v>-20.690808514615178</v>
      </c>
      <c r="AA144" s="16"/>
      <c r="AB144" s="16"/>
      <c r="AC144" s="16"/>
      <c r="AD144" s="17"/>
    </row>
    <row r="145" spans="1:30" ht="15.75" x14ac:dyDescent="0.25">
      <c r="A145" s="69" t="s">
        <v>32</v>
      </c>
      <c r="B145" s="98">
        <f>MAX(B3:B135)</f>
        <v>17.1088209209044</v>
      </c>
      <c r="C145" s="34"/>
      <c r="D145" s="34"/>
      <c r="E145" s="34"/>
      <c r="F145" s="30"/>
      <c r="G145" s="69" t="s">
        <v>32</v>
      </c>
      <c r="H145" s="98">
        <f>MAX(H3:H135)</f>
        <v>16.718252463964944</v>
      </c>
      <c r="I145" s="43"/>
      <c r="J145" s="43"/>
      <c r="K145" s="43"/>
      <c r="L145" s="14"/>
      <c r="M145" s="69" t="s">
        <v>32</v>
      </c>
      <c r="N145" s="98">
        <f>MAX(N3:N135)</f>
        <v>20.380696900671502</v>
      </c>
      <c r="O145" s="13"/>
      <c r="P145" s="13"/>
      <c r="Q145" s="13"/>
      <c r="R145" s="14"/>
      <c r="S145" s="69" t="s">
        <v>32</v>
      </c>
      <c r="T145" s="98">
        <f>MAX(T3:T135)</f>
        <v>29.07863631676495</v>
      </c>
      <c r="U145" s="16"/>
      <c r="V145" s="16"/>
      <c r="W145" s="16"/>
      <c r="X145" s="17"/>
      <c r="Y145" s="69" t="s">
        <v>32</v>
      </c>
      <c r="Z145" s="98">
        <f>MAX(Z3:Z135)</f>
        <v>14.114691622122866</v>
      </c>
      <c r="AA145" s="16"/>
      <c r="AB145" s="16"/>
      <c r="AC145" s="16"/>
      <c r="AD145" s="17"/>
    </row>
    <row r="146" spans="1:30" ht="15.75" x14ac:dyDescent="0.25">
      <c r="A146" s="69" t="s">
        <v>33</v>
      </c>
      <c r="B146" s="98">
        <f>MEDIAN(B4:B135)</f>
        <v>1.3452357641088764</v>
      </c>
      <c r="C146" s="34"/>
      <c r="D146" s="34"/>
      <c r="E146" s="34"/>
      <c r="F146" s="30"/>
      <c r="G146" s="69" t="s">
        <v>33</v>
      </c>
      <c r="H146" s="98">
        <f>MEDIAN(H4:H135)</f>
        <v>1.8691431062896946</v>
      </c>
      <c r="I146" s="43"/>
      <c r="J146" s="43"/>
      <c r="K146" s="43"/>
      <c r="L146" s="14"/>
      <c r="M146" s="69" t="s">
        <v>33</v>
      </c>
      <c r="N146" s="98">
        <f>MEDIAN(N4:N135)</f>
        <v>1.145488076978074</v>
      </c>
      <c r="O146" s="13"/>
      <c r="P146" s="13"/>
      <c r="Q146" s="13"/>
      <c r="R146" s="14"/>
      <c r="S146" s="69" t="s">
        <v>33</v>
      </c>
      <c r="T146" s="98">
        <f>MEDIAN(T4:T135)</f>
        <v>0.60088581143848963</v>
      </c>
      <c r="U146" s="16"/>
      <c r="V146" s="16"/>
      <c r="W146" s="16"/>
      <c r="X146" s="17"/>
      <c r="Y146" s="69" t="s">
        <v>33</v>
      </c>
      <c r="Z146" s="98">
        <f>MEDIAN(Z4:Z135)</f>
        <v>0.55293043768589456</v>
      </c>
      <c r="AA146" s="16"/>
      <c r="AB146" s="16"/>
      <c r="AC146" s="16"/>
      <c r="AD146" s="17"/>
    </row>
    <row r="147" spans="1:30" ht="31.5" x14ac:dyDescent="0.25">
      <c r="A147" s="69" t="s">
        <v>34</v>
      </c>
      <c r="B147" s="98">
        <f>B145-B144</f>
        <v>48.7541369549688</v>
      </c>
      <c r="C147" s="34"/>
      <c r="D147" s="34"/>
      <c r="E147" s="34"/>
      <c r="F147" s="30"/>
      <c r="G147" s="69" t="s">
        <v>34</v>
      </c>
      <c r="H147" s="98">
        <f>H145-H144</f>
        <v>50.158577017738004</v>
      </c>
      <c r="I147" s="43"/>
      <c r="J147" s="43"/>
      <c r="K147" s="43"/>
      <c r="L147" s="14"/>
      <c r="M147" s="69" t="s">
        <v>34</v>
      </c>
      <c r="N147" s="98">
        <f>N145-N144</f>
        <v>47.063884071781729</v>
      </c>
      <c r="O147" s="13"/>
      <c r="P147" s="13"/>
      <c r="Q147" s="13"/>
      <c r="R147" s="14"/>
      <c r="S147" s="69" t="s">
        <v>34</v>
      </c>
      <c r="T147" s="98">
        <f>T145-T144</f>
        <v>49.546247165352938</v>
      </c>
      <c r="U147" s="16"/>
      <c r="V147" s="16"/>
      <c r="W147" s="16"/>
      <c r="X147" s="17"/>
      <c r="Y147" s="69" t="s">
        <v>34</v>
      </c>
      <c r="Z147" s="98">
        <f>Z145-Z144</f>
        <v>34.805500136738047</v>
      </c>
      <c r="AA147" s="16"/>
      <c r="AB147" s="16"/>
      <c r="AC147" s="16"/>
      <c r="AD147" s="17"/>
    </row>
    <row r="148" spans="1:30" ht="15.75" x14ac:dyDescent="0.25">
      <c r="A148" s="69" t="s">
        <v>35</v>
      </c>
      <c r="B148" s="98">
        <f>QUARTILE(B3:B135,1)</f>
        <v>-2.5898090017633102</v>
      </c>
      <c r="C148" s="34"/>
      <c r="D148" s="34"/>
      <c r="E148" s="34"/>
      <c r="F148" s="30"/>
      <c r="G148" s="69" t="s">
        <v>35</v>
      </c>
      <c r="H148" s="98">
        <f>QUARTILE(H3:H135,1)</f>
        <v>-3.5924554717547963</v>
      </c>
      <c r="I148" s="43"/>
      <c r="J148" s="43"/>
      <c r="K148" s="43"/>
      <c r="L148" s="14"/>
      <c r="M148" s="69" t="s">
        <v>35</v>
      </c>
      <c r="N148" s="98">
        <f>QUARTILE(N3:N135,1)</f>
        <v>-3.8459250151784197</v>
      </c>
      <c r="O148" s="13"/>
      <c r="P148" s="13"/>
      <c r="Q148" s="13"/>
      <c r="R148" s="14"/>
      <c r="S148" s="69" t="s">
        <v>35</v>
      </c>
      <c r="T148" s="98">
        <f>QUARTILE(T3:T135,1)</f>
        <v>-2.6064513779237686</v>
      </c>
      <c r="U148" s="16"/>
      <c r="V148" s="16"/>
      <c r="W148" s="16"/>
      <c r="X148" s="17"/>
      <c r="Y148" s="69" t="s">
        <v>35</v>
      </c>
      <c r="Z148" s="98">
        <f>QUARTILE(Z3:Z135,1)</f>
        <v>-2.4254091292293278</v>
      </c>
      <c r="AA148" s="16"/>
      <c r="AB148" s="16"/>
      <c r="AC148" s="16"/>
      <c r="AD148" s="17"/>
    </row>
    <row r="149" spans="1:30" ht="15.75" x14ac:dyDescent="0.25">
      <c r="A149" s="69" t="s">
        <v>36</v>
      </c>
      <c r="B149" s="98">
        <f>QUARTILE(B4:B135,3)</f>
        <v>5.076983178857275</v>
      </c>
      <c r="C149" s="34"/>
      <c r="D149" s="34"/>
      <c r="E149" s="34"/>
      <c r="F149" s="30"/>
      <c r="G149" s="69" t="s">
        <v>36</v>
      </c>
      <c r="H149" s="98">
        <f>QUARTILE(H4:H135,3)</f>
        <v>5.3606571682366155</v>
      </c>
      <c r="I149" s="43"/>
      <c r="J149" s="43"/>
      <c r="K149" s="43"/>
      <c r="L149" s="14"/>
      <c r="M149" s="69" t="s">
        <v>36</v>
      </c>
      <c r="N149" s="98">
        <f>QUARTILE(N4:N135,3)</f>
        <v>5.0469823551501092</v>
      </c>
      <c r="O149" s="13"/>
      <c r="P149" s="13"/>
      <c r="Q149" s="13"/>
      <c r="R149" s="14"/>
      <c r="S149" s="69" t="s">
        <v>36</v>
      </c>
      <c r="T149" s="98">
        <f>QUARTILE(T4:T135,3)</f>
        <v>3.7453388983404778</v>
      </c>
      <c r="U149" s="16"/>
      <c r="V149" s="16"/>
      <c r="W149" s="16"/>
      <c r="X149" s="17"/>
      <c r="Y149" s="69" t="s">
        <v>36</v>
      </c>
      <c r="Z149" s="98">
        <f>QUARTILE(Z4:Z135,3)</f>
        <v>3.7145668544236177</v>
      </c>
      <c r="AA149" s="16"/>
      <c r="AB149" s="16"/>
      <c r="AC149" s="16"/>
      <c r="AD149" s="17"/>
    </row>
    <row r="150" spans="1:30" ht="15.75" x14ac:dyDescent="0.25">
      <c r="A150" s="69" t="s">
        <v>37</v>
      </c>
      <c r="B150" s="98">
        <f>SKEW(B3:B135)</f>
        <v>-0.99384388470616369</v>
      </c>
      <c r="C150" s="34"/>
      <c r="D150" s="34"/>
      <c r="E150" s="34"/>
      <c r="F150" s="30"/>
      <c r="G150" s="69" t="s">
        <v>37</v>
      </c>
      <c r="H150" s="98">
        <f>SKEW(H3:H135)</f>
        <v>-0.86891191222472719</v>
      </c>
      <c r="I150" s="43"/>
      <c r="J150" s="43"/>
      <c r="K150" s="43"/>
      <c r="L150" s="14"/>
      <c r="M150" s="69" t="s">
        <v>37</v>
      </c>
      <c r="N150" s="98">
        <f>SKEW(N3:N135)</f>
        <v>-0.2073071166867213</v>
      </c>
      <c r="O150" s="13"/>
      <c r="P150" s="13"/>
      <c r="Q150" s="13"/>
      <c r="R150" s="14"/>
      <c r="S150" s="69" t="s">
        <v>37</v>
      </c>
      <c r="T150" s="98">
        <f>SKEW(T3:T135)</f>
        <v>0.73739459883897551</v>
      </c>
      <c r="U150" s="16"/>
      <c r="V150" s="16"/>
      <c r="W150" s="16"/>
      <c r="X150" s="17"/>
      <c r="Y150" s="69" t="s">
        <v>37</v>
      </c>
      <c r="Z150" s="98">
        <f>SKEW(Z3:Z135)</f>
        <v>-0.67306994566692513</v>
      </c>
      <c r="AA150" s="16"/>
      <c r="AB150" s="16"/>
      <c r="AC150" s="16"/>
      <c r="AD150" s="17"/>
    </row>
    <row r="151" spans="1:30" ht="15.75" x14ac:dyDescent="0.25">
      <c r="A151" s="69" t="s">
        <v>38</v>
      </c>
      <c r="B151" s="98">
        <f>KURT(B3:B135)</f>
        <v>2.90928557767305</v>
      </c>
      <c r="C151" s="34"/>
      <c r="D151" s="34"/>
      <c r="E151" s="34"/>
      <c r="F151" s="30"/>
      <c r="G151" s="69" t="s">
        <v>38</v>
      </c>
      <c r="H151" s="98">
        <f>KURT(H3:H135)</f>
        <v>2.6806301408166751</v>
      </c>
      <c r="I151" s="43"/>
      <c r="J151" s="43"/>
      <c r="K151" s="43"/>
      <c r="L151" s="14"/>
      <c r="M151" s="69" t="s">
        <v>38</v>
      </c>
      <c r="N151" s="98">
        <f>KURT(N3:N135)</f>
        <v>0.72115980996237683</v>
      </c>
      <c r="O151" s="13"/>
      <c r="P151" s="13"/>
      <c r="Q151" s="13"/>
      <c r="R151" s="14"/>
      <c r="S151" s="69" t="s">
        <v>38</v>
      </c>
      <c r="T151" s="98">
        <f>KURT(T3:T135)</f>
        <v>4.5132797367163455</v>
      </c>
      <c r="U151" s="16"/>
      <c r="V151" s="16"/>
      <c r="W151" s="16"/>
      <c r="X151" s="17"/>
      <c r="Y151" s="69" t="s">
        <v>38</v>
      </c>
      <c r="Z151" s="98">
        <f>KURT(Z3:Z135)</f>
        <v>2.1538294355948304</v>
      </c>
      <c r="AA151" s="16"/>
      <c r="AB151" s="16"/>
      <c r="AC151" s="16"/>
      <c r="AD151" s="17"/>
    </row>
    <row r="152" spans="1:30" x14ac:dyDescent="0.25">
      <c r="A152" s="4"/>
      <c r="B152" s="34"/>
      <c r="C152" s="34"/>
      <c r="D152" s="34"/>
      <c r="E152" s="34"/>
      <c r="F152" s="30"/>
      <c r="G152" s="12"/>
      <c r="H152" s="43"/>
      <c r="I152" s="43"/>
      <c r="J152" s="43"/>
      <c r="K152" s="43"/>
      <c r="L152" s="14"/>
      <c r="M152" s="13"/>
      <c r="N152" s="13"/>
      <c r="O152" s="13"/>
      <c r="P152" s="13"/>
      <c r="Q152" s="13"/>
      <c r="R152" s="14"/>
      <c r="S152" s="15"/>
      <c r="T152" s="16"/>
      <c r="U152" s="16"/>
      <c r="V152" s="16"/>
      <c r="W152" s="16"/>
      <c r="X152" s="17"/>
      <c r="Y152" s="15"/>
      <c r="Z152" s="16"/>
      <c r="AA152" s="16"/>
      <c r="AB152" s="16"/>
      <c r="AC152" s="16"/>
      <c r="AD152" s="17"/>
    </row>
    <row r="153" spans="1:30" ht="18.75" x14ac:dyDescent="0.3">
      <c r="A153" s="18" t="s">
        <v>11</v>
      </c>
      <c r="B153" s="35"/>
      <c r="C153" s="35"/>
      <c r="D153" s="35"/>
      <c r="E153" s="35"/>
      <c r="F153" s="31"/>
      <c r="G153" s="18" t="s">
        <v>11</v>
      </c>
      <c r="H153" s="43"/>
      <c r="I153" s="43"/>
      <c r="J153" s="43"/>
      <c r="K153" s="43"/>
      <c r="L153" s="14"/>
      <c r="M153" s="47" t="s">
        <v>11</v>
      </c>
      <c r="N153" s="13"/>
      <c r="O153" s="13"/>
      <c r="P153" s="13"/>
      <c r="Q153" s="13"/>
      <c r="R153" s="14"/>
      <c r="S153" s="18" t="s">
        <v>11</v>
      </c>
      <c r="T153" s="13"/>
      <c r="U153" s="13"/>
      <c r="V153" s="13"/>
      <c r="W153" s="13"/>
      <c r="X153" s="14"/>
      <c r="Y153" s="18" t="s">
        <v>11</v>
      </c>
      <c r="Z153" s="13"/>
      <c r="AA153" s="13"/>
      <c r="AB153" s="13"/>
      <c r="AC153" s="13"/>
      <c r="AD153" s="14"/>
    </row>
    <row r="154" spans="1:30" x14ac:dyDescent="0.25">
      <c r="A154" s="20" t="s">
        <v>12</v>
      </c>
      <c r="B154" s="35"/>
      <c r="C154" s="35"/>
      <c r="D154" s="35"/>
      <c r="E154" s="35"/>
      <c r="F154" s="31"/>
      <c r="G154" s="20" t="s">
        <v>13</v>
      </c>
      <c r="H154" s="43"/>
      <c r="I154" s="43"/>
      <c r="J154" s="43"/>
      <c r="K154" s="43"/>
      <c r="L154" s="14"/>
      <c r="M154" s="48" t="s">
        <v>14</v>
      </c>
      <c r="N154" s="13"/>
      <c r="O154" s="13"/>
      <c r="P154" s="13"/>
      <c r="Q154" s="13"/>
      <c r="R154" s="14"/>
      <c r="S154" s="20" t="s">
        <v>15</v>
      </c>
      <c r="T154" s="13"/>
      <c r="U154" s="13"/>
      <c r="V154" s="13"/>
      <c r="W154" s="13"/>
      <c r="X154" s="14"/>
      <c r="Y154" s="20" t="s">
        <v>16</v>
      </c>
      <c r="Z154" s="13"/>
      <c r="AA154" s="13"/>
      <c r="AB154" s="13"/>
      <c r="AC154" s="13"/>
      <c r="AD154" s="14"/>
    </row>
    <row r="155" spans="1:30" x14ac:dyDescent="0.25">
      <c r="A155" s="21" t="s">
        <v>17</v>
      </c>
      <c r="B155" s="35"/>
      <c r="C155" s="35"/>
      <c r="D155" s="35"/>
      <c r="E155" s="35"/>
      <c r="F155" s="31"/>
      <c r="G155" s="21" t="s">
        <v>18</v>
      </c>
      <c r="H155" s="43"/>
      <c r="I155" s="43"/>
      <c r="J155" s="43"/>
      <c r="K155" s="43"/>
      <c r="L155" s="14"/>
      <c r="M155" s="49" t="s">
        <v>19</v>
      </c>
      <c r="N155" s="13"/>
      <c r="O155" s="13"/>
      <c r="P155" s="13"/>
      <c r="Q155" s="13"/>
      <c r="R155" s="14"/>
      <c r="S155" s="21" t="s">
        <v>20</v>
      </c>
      <c r="T155" s="13"/>
      <c r="U155" s="13"/>
      <c r="V155" s="13"/>
      <c r="W155" s="13"/>
      <c r="X155" s="14"/>
      <c r="Y155" s="21" t="s">
        <v>21</v>
      </c>
      <c r="Z155" s="13"/>
      <c r="AA155" s="13"/>
      <c r="AB155" s="13"/>
      <c r="AC155" s="13"/>
      <c r="AD155" s="14"/>
    </row>
    <row r="156" spans="1:30" x14ac:dyDescent="0.25">
      <c r="A156" s="22"/>
      <c r="B156" s="35"/>
      <c r="C156" s="35"/>
      <c r="D156" s="35"/>
      <c r="E156" s="35"/>
      <c r="F156" s="31"/>
      <c r="G156" s="22"/>
      <c r="H156" s="43"/>
      <c r="I156" s="43"/>
      <c r="J156" s="43"/>
      <c r="K156" s="43"/>
      <c r="L156" s="14"/>
      <c r="M156" s="50"/>
      <c r="N156" s="13"/>
      <c r="O156" s="13"/>
      <c r="P156" s="13"/>
      <c r="Q156" s="13"/>
      <c r="R156" s="14"/>
      <c r="S156" s="22"/>
      <c r="T156" s="13"/>
      <c r="U156" s="13"/>
      <c r="V156" s="13"/>
      <c r="W156" s="13"/>
      <c r="X156" s="14"/>
      <c r="Y156" s="22"/>
      <c r="Z156" s="13"/>
      <c r="AA156" s="13"/>
      <c r="AB156" s="13"/>
      <c r="AC156" s="13"/>
      <c r="AD156" s="14"/>
    </row>
    <row r="157" spans="1:30" x14ac:dyDescent="0.25">
      <c r="A157" s="22"/>
      <c r="B157" s="35"/>
      <c r="C157" s="35"/>
      <c r="D157" s="35"/>
      <c r="E157" s="35"/>
      <c r="F157" s="31"/>
      <c r="G157" s="22"/>
      <c r="H157" s="43"/>
      <c r="I157" s="43"/>
      <c r="J157" s="43"/>
      <c r="K157" s="43"/>
      <c r="L157" s="14"/>
      <c r="M157" s="50"/>
      <c r="N157" s="13"/>
      <c r="O157" s="13"/>
      <c r="P157" s="13"/>
      <c r="Q157" s="13"/>
      <c r="R157" s="14"/>
      <c r="S157" s="22"/>
      <c r="T157" s="13"/>
      <c r="U157" s="13"/>
      <c r="V157" s="13"/>
      <c r="W157" s="13"/>
      <c r="X157" s="14"/>
      <c r="Y157" s="22"/>
      <c r="Z157" s="13"/>
      <c r="AA157" s="13"/>
      <c r="AB157" s="13"/>
      <c r="AC157" s="13"/>
      <c r="AD157" s="14"/>
    </row>
    <row r="158" spans="1:30" x14ac:dyDescent="0.25">
      <c r="A158" s="22"/>
      <c r="B158" s="35"/>
      <c r="C158" s="35"/>
      <c r="D158" s="35"/>
      <c r="E158" s="35"/>
      <c r="F158" s="31"/>
      <c r="G158" s="22"/>
      <c r="H158" s="43"/>
      <c r="I158" s="43"/>
      <c r="J158" s="43"/>
      <c r="K158" s="43"/>
      <c r="L158" s="14"/>
      <c r="M158" s="50"/>
      <c r="N158" s="13"/>
      <c r="O158" s="13"/>
      <c r="P158" s="13"/>
      <c r="Q158" s="13"/>
      <c r="R158" s="14"/>
      <c r="S158" s="22"/>
      <c r="T158" s="13"/>
      <c r="U158" s="13"/>
      <c r="V158" s="13"/>
      <c r="W158" s="13"/>
      <c r="X158" s="14"/>
      <c r="Y158" s="22"/>
      <c r="Z158" s="13"/>
      <c r="AA158" s="13"/>
      <c r="AB158" s="13"/>
      <c r="AC158" s="13"/>
      <c r="AD158" s="14"/>
    </row>
    <row r="159" spans="1:30" x14ac:dyDescent="0.25">
      <c r="A159" s="22"/>
      <c r="B159" s="35"/>
      <c r="C159" s="35"/>
      <c r="D159" s="35"/>
      <c r="E159" s="35"/>
      <c r="F159" s="31"/>
      <c r="G159" s="22"/>
      <c r="H159" s="43"/>
      <c r="I159" s="43"/>
      <c r="J159" s="43"/>
      <c r="K159" s="43"/>
      <c r="L159" s="14"/>
      <c r="M159" s="50"/>
      <c r="N159" s="13"/>
      <c r="O159" s="13"/>
      <c r="P159" s="13"/>
      <c r="Q159" s="13"/>
      <c r="R159" s="14"/>
      <c r="S159" s="22"/>
      <c r="T159" s="13"/>
      <c r="U159" s="13"/>
      <c r="V159" s="13"/>
      <c r="W159" s="13"/>
      <c r="X159" s="14"/>
      <c r="Y159" s="22"/>
      <c r="Z159" s="13"/>
      <c r="AA159" s="13"/>
      <c r="AB159" s="13"/>
      <c r="AC159" s="13"/>
      <c r="AD159" s="14"/>
    </row>
    <row r="160" spans="1:30" x14ac:dyDescent="0.25">
      <c r="A160" s="22"/>
      <c r="B160" s="35"/>
      <c r="C160" s="35"/>
      <c r="D160" s="35"/>
      <c r="E160" s="35"/>
      <c r="F160" s="31"/>
      <c r="G160" s="22"/>
      <c r="H160" s="43"/>
      <c r="I160" s="43"/>
      <c r="J160" s="43"/>
      <c r="K160" s="43"/>
      <c r="L160" s="14"/>
      <c r="M160" s="50"/>
      <c r="N160" s="13"/>
      <c r="O160" s="13"/>
      <c r="P160" s="13"/>
      <c r="Q160" s="13"/>
      <c r="R160" s="14"/>
      <c r="S160" s="22"/>
      <c r="T160" s="13"/>
      <c r="U160" s="13"/>
      <c r="V160" s="13"/>
      <c r="W160" s="13"/>
      <c r="X160" s="14"/>
      <c r="Y160" s="22"/>
      <c r="Z160" s="13"/>
      <c r="AA160" s="13"/>
      <c r="AB160" s="13"/>
      <c r="AC160" s="13"/>
      <c r="AD160" s="14"/>
    </row>
    <row r="161" spans="1:30" x14ac:dyDescent="0.25">
      <c r="A161" s="22"/>
      <c r="B161" s="35"/>
      <c r="C161" s="35"/>
      <c r="D161" s="35"/>
      <c r="E161" s="35"/>
      <c r="F161" s="31"/>
      <c r="G161" s="22"/>
      <c r="H161" s="43"/>
      <c r="I161" s="43"/>
      <c r="J161" s="43"/>
      <c r="K161" s="43"/>
      <c r="L161" s="14"/>
      <c r="M161" s="50"/>
      <c r="N161" s="13"/>
      <c r="O161" s="13"/>
      <c r="P161" s="13"/>
      <c r="Q161" s="13"/>
      <c r="R161" s="14"/>
      <c r="S161" s="22"/>
      <c r="T161" s="13"/>
      <c r="U161" s="13"/>
      <c r="V161" s="13"/>
      <c r="W161" s="13"/>
      <c r="X161" s="14"/>
      <c r="Y161" s="22"/>
      <c r="Z161" s="13"/>
      <c r="AA161" s="13"/>
      <c r="AB161" s="13"/>
      <c r="AC161" s="13"/>
      <c r="AD161" s="14"/>
    </row>
    <row r="162" spans="1:30" x14ac:dyDescent="0.25">
      <c r="A162" s="22"/>
      <c r="B162" s="35"/>
      <c r="C162" s="35"/>
      <c r="D162" s="35"/>
      <c r="E162" s="35"/>
      <c r="F162" s="31"/>
      <c r="G162" s="22"/>
      <c r="H162" s="43"/>
      <c r="I162" s="43"/>
      <c r="J162" s="43"/>
      <c r="K162" s="43"/>
      <c r="L162" s="14"/>
      <c r="M162" s="50"/>
      <c r="N162" s="13"/>
      <c r="O162" s="13"/>
      <c r="P162" s="13"/>
      <c r="Q162" s="13"/>
      <c r="R162" s="14"/>
      <c r="S162" s="22"/>
      <c r="T162" s="13"/>
      <c r="U162" s="13"/>
      <c r="V162" s="13"/>
      <c r="W162" s="13"/>
      <c r="X162" s="14"/>
      <c r="Y162" s="22"/>
      <c r="Z162" s="13"/>
      <c r="AA162" s="13"/>
      <c r="AB162" s="13"/>
      <c r="AC162" s="13"/>
      <c r="AD162" s="14"/>
    </row>
    <row r="163" spans="1:30" x14ac:dyDescent="0.25">
      <c r="A163" s="22"/>
      <c r="B163" s="35"/>
      <c r="C163" s="35"/>
      <c r="D163" s="35"/>
      <c r="E163" s="35"/>
      <c r="F163" s="31"/>
      <c r="G163" s="22"/>
      <c r="H163" s="43"/>
      <c r="I163" s="43"/>
      <c r="J163" s="43"/>
      <c r="K163" s="43"/>
      <c r="L163" s="14"/>
      <c r="M163" s="50"/>
      <c r="N163" s="13"/>
      <c r="O163" s="13"/>
      <c r="P163" s="13"/>
      <c r="Q163" s="13"/>
      <c r="R163" s="14"/>
      <c r="S163" s="22"/>
      <c r="T163" s="13"/>
      <c r="U163" s="13"/>
      <c r="V163" s="13"/>
      <c r="W163" s="13"/>
      <c r="X163" s="14"/>
      <c r="Y163" s="22"/>
      <c r="Z163" s="13"/>
      <c r="AA163" s="13"/>
      <c r="AB163" s="13"/>
      <c r="AC163" s="13"/>
      <c r="AD163" s="14"/>
    </row>
    <row r="164" spans="1:30" x14ac:dyDescent="0.25">
      <c r="A164" s="22"/>
      <c r="B164" s="35"/>
      <c r="C164" s="35"/>
      <c r="D164" s="35"/>
      <c r="E164" s="35"/>
      <c r="F164" s="31"/>
      <c r="G164" s="22"/>
      <c r="H164" s="43"/>
      <c r="I164" s="43"/>
      <c r="J164" s="43"/>
      <c r="K164" s="43"/>
      <c r="L164" s="14"/>
      <c r="M164" s="50"/>
      <c r="N164" s="13"/>
      <c r="O164" s="13"/>
      <c r="P164" s="13"/>
      <c r="Q164" s="13"/>
      <c r="R164" s="14"/>
      <c r="S164" s="22"/>
      <c r="T164" s="13"/>
      <c r="U164" s="13"/>
      <c r="V164" s="13"/>
      <c r="W164" s="13"/>
      <c r="X164" s="14"/>
      <c r="Y164" s="22"/>
      <c r="Z164" s="13"/>
      <c r="AA164" s="13"/>
      <c r="AB164" s="13"/>
      <c r="AC164" s="13"/>
      <c r="AD164" s="14"/>
    </row>
    <row r="165" spans="1:30" x14ac:dyDescent="0.25">
      <c r="A165" s="22"/>
      <c r="B165" s="35"/>
      <c r="C165" s="35"/>
      <c r="D165" s="35"/>
      <c r="E165" s="35"/>
      <c r="F165" s="31"/>
      <c r="G165" s="22"/>
      <c r="H165" s="43"/>
      <c r="I165" s="43"/>
      <c r="J165" s="43"/>
      <c r="K165" s="43"/>
      <c r="L165" s="14"/>
      <c r="M165" s="50"/>
      <c r="N165" s="13"/>
      <c r="O165" s="13"/>
      <c r="P165" s="13"/>
      <c r="Q165" s="13"/>
      <c r="R165" s="14"/>
      <c r="S165" s="22"/>
      <c r="T165" s="13"/>
      <c r="U165" s="13"/>
      <c r="V165" s="13"/>
      <c r="W165" s="13"/>
      <c r="X165" s="14"/>
      <c r="Y165" s="22"/>
      <c r="Z165" s="13"/>
      <c r="AA165" s="13"/>
      <c r="AB165" s="13"/>
      <c r="AC165" s="13"/>
      <c r="AD165" s="14"/>
    </row>
    <row r="166" spans="1:30" x14ac:dyDescent="0.25">
      <c r="A166" s="21"/>
      <c r="B166" s="35"/>
      <c r="C166" s="35"/>
      <c r="D166" s="35"/>
      <c r="E166" s="35"/>
      <c r="F166" s="31"/>
      <c r="G166" s="21"/>
      <c r="H166" s="43"/>
      <c r="I166" s="43"/>
      <c r="J166" s="43"/>
      <c r="K166" s="43"/>
      <c r="L166" s="14"/>
      <c r="M166" s="49"/>
      <c r="N166" s="13"/>
      <c r="O166" s="13"/>
      <c r="P166" s="13"/>
      <c r="Q166" s="13"/>
      <c r="R166" s="14"/>
      <c r="S166" s="21"/>
      <c r="T166" s="13"/>
      <c r="U166" s="13"/>
      <c r="V166" s="13"/>
      <c r="W166" s="13"/>
      <c r="X166" s="14"/>
      <c r="Y166" s="21"/>
      <c r="Z166" s="13"/>
      <c r="AA166" s="13"/>
      <c r="AB166" s="13"/>
      <c r="AC166" s="13"/>
      <c r="AD166" s="14"/>
    </row>
    <row r="167" spans="1:30" x14ac:dyDescent="0.25">
      <c r="A167" s="23" t="s">
        <v>22</v>
      </c>
      <c r="B167" s="36"/>
      <c r="C167" s="36"/>
      <c r="D167" s="36"/>
      <c r="E167" s="36"/>
      <c r="F167" s="32"/>
      <c r="G167" s="23" t="s">
        <v>22</v>
      </c>
      <c r="H167" s="44"/>
      <c r="I167" s="44"/>
      <c r="J167" s="44"/>
      <c r="K167" s="44"/>
      <c r="L167" s="26"/>
      <c r="M167" s="51" t="s">
        <v>22</v>
      </c>
      <c r="N167" s="25"/>
      <c r="O167" s="25"/>
      <c r="P167" s="25"/>
      <c r="Q167" s="25"/>
      <c r="R167" s="26"/>
      <c r="S167" s="23" t="s">
        <v>22</v>
      </c>
      <c r="T167" s="25"/>
      <c r="U167" s="25"/>
      <c r="V167" s="25"/>
      <c r="W167" s="25"/>
      <c r="X167" s="26"/>
      <c r="Y167" s="23" t="s">
        <v>22</v>
      </c>
      <c r="Z167" s="25"/>
      <c r="AA167" s="25"/>
      <c r="AB167" s="25"/>
      <c r="AC167" s="25"/>
      <c r="AD167" s="26"/>
    </row>
  </sheetData>
  <mergeCells count="5">
    <mergeCell ref="A1:F1"/>
    <mergeCell ref="G1:L1"/>
    <mergeCell ref="M1:R1"/>
    <mergeCell ref="S1:X1"/>
    <mergeCell ref="Y1:AD1"/>
  </mergeCells>
  <hyperlinks>
    <hyperlink ref="A155" r:id="rId1"/>
    <hyperlink ref="G155" r:id="rId2"/>
    <hyperlink ref="M155" r:id="rId3"/>
    <hyperlink ref="S155" r:id="rId4"/>
    <hyperlink ref="Y155" r:id="rId5"/>
  </hyperlinks>
  <pageMargins left="0.7" right="0.7" top="0.78740157499999996" bottom="0.78740157499999996" header="0.3" footer="0.3"/>
  <pageSetup paperSize="9" orientation="portrait" horizontalDpi="4294967293" verticalDpi="0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8"/>
  <sheetViews>
    <sheetView topLeftCell="M130" workbookViewId="0">
      <selection activeCell="M12" sqref="M12"/>
    </sheetView>
  </sheetViews>
  <sheetFormatPr defaultColWidth="15.7109375" defaultRowHeight="15" x14ac:dyDescent="0.25"/>
  <cols>
    <col min="1" max="1" width="15.7109375" style="27"/>
    <col min="2" max="3" width="15.7109375" style="115"/>
    <col min="4" max="4" width="15.7109375" style="33"/>
    <col min="5" max="5" width="15.7109375" style="27"/>
    <col min="6" max="7" width="15.7109375" style="33"/>
    <col min="8" max="8" width="15.7109375" style="27"/>
    <col min="9" max="16384" width="15.7109375" style="1"/>
  </cols>
  <sheetData>
    <row r="1" spans="1:20" ht="23.25" x14ac:dyDescent="0.35">
      <c r="A1" s="173" t="s">
        <v>0</v>
      </c>
      <c r="B1" s="174"/>
      <c r="C1" s="174"/>
      <c r="D1" s="175"/>
      <c r="E1" s="176" t="s">
        <v>1</v>
      </c>
      <c r="F1" s="179"/>
      <c r="G1" s="179"/>
      <c r="H1" s="180"/>
      <c r="I1" s="181" t="s">
        <v>2</v>
      </c>
      <c r="J1" s="177"/>
      <c r="K1" s="177"/>
      <c r="L1" s="178"/>
      <c r="M1" s="176" t="s">
        <v>3</v>
      </c>
      <c r="N1" s="177"/>
      <c r="O1" s="177"/>
      <c r="P1" s="178"/>
      <c r="Q1" s="176" t="s">
        <v>4</v>
      </c>
      <c r="R1" s="177"/>
      <c r="S1" s="177"/>
      <c r="T1" s="178"/>
    </row>
    <row r="2" spans="1:20" s="41" customFormat="1" ht="26.25" thickBot="1" x14ac:dyDescent="0.3">
      <c r="A2" s="37" t="s">
        <v>25</v>
      </c>
      <c r="B2" s="38" t="s">
        <v>55</v>
      </c>
      <c r="C2" s="38" t="s">
        <v>56</v>
      </c>
      <c r="D2" s="39"/>
      <c r="E2" s="37" t="s">
        <v>5</v>
      </c>
      <c r="F2" s="38" t="s">
        <v>55</v>
      </c>
      <c r="G2" s="38" t="s">
        <v>56</v>
      </c>
      <c r="H2" s="52"/>
      <c r="I2" s="45" t="s">
        <v>5</v>
      </c>
      <c r="J2" s="38" t="s">
        <v>55</v>
      </c>
      <c r="K2" s="38" t="s">
        <v>56</v>
      </c>
      <c r="L2" s="39"/>
      <c r="M2" s="37" t="s">
        <v>5</v>
      </c>
      <c r="N2" s="38" t="s">
        <v>55</v>
      </c>
      <c r="O2" s="38" t="s">
        <v>56</v>
      </c>
      <c r="P2" s="39"/>
      <c r="Q2" s="37" t="s">
        <v>5</v>
      </c>
      <c r="R2" s="38" t="s">
        <v>55</v>
      </c>
      <c r="S2" s="38" t="s">
        <v>56</v>
      </c>
      <c r="T2" s="39"/>
    </row>
    <row r="3" spans="1:20" s="117" customFormat="1" ht="15.75" customHeight="1" thickTop="1" x14ac:dyDescent="0.2">
      <c r="A3" s="118">
        <v>36889</v>
      </c>
      <c r="B3" s="117">
        <v>-0.19280623179385911</v>
      </c>
      <c r="C3" s="117">
        <v>10.779701861415978</v>
      </c>
      <c r="E3" s="118">
        <v>36889</v>
      </c>
      <c r="F3" s="128">
        <v>-0.97064854703557601</v>
      </c>
      <c r="G3" s="128">
        <v>7.997439283554292</v>
      </c>
      <c r="H3" s="129"/>
      <c r="I3" s="135">
        <v>36889</v>
      </c>
      <c r="J3" s="117">
        <v>0.28184843969683016</v>
      </c>
      <c r="K3" s="117">
        <v>8.9877131449359382</v>
      </c>
      <c r="M3" s="118">
        <v>36889</v>
      </c>
      <c r="N3" s="117">
        <v>1.4665577464311703</v>
      </c>
      <c r="O3" s="117">
        <v>4.5272704163094986</v>
      </c>
      <c r="Q3" s="118">
        <v>36889</v>
      </c>
      <c r="R3" s="128">
        <v>7.7472198596254911E-3</v>
      </c>
      <c r="S3" s="128">
        <v>3.7884827561598486</v>
      </c>
      <c r="T3" s="129"/>
    </row>
    <row r="4" spans="1:20" s="117" customFormat="1" ht="15.75" customHeight="1" x14ac:dyDescent="0.2">
      <c r="A4" s="116">
        <v>36922</v>
      </c>
      <c r="B4" s="117">
        <v>-0.82920352077863557</v>
      </c>
      <c r="C4" s="117">
        <v>10.440369633690219</v>
      </c>
      <c r="E4" s="116">
        <v>36922</v>
      </c>
      <c r="F4" s="128">
        <v>-1.3243523332435132</v>
      </c>
      <c r="G4" s="128">
        <v>7.783929599800814</v>
      </c>
      <c r="H4" s="129"/>
      <c r="I4" s="140">
        <v>36922</v>
      </c>
      <c r="J4" s="117">
        <v>-0.62491927258158475</v>
      </c>
      <c r="K4" s="117">
        <v>8.665926841341193</v>
      </c>
      <c r="M4" s="116">
        <v>36922</v>
      </c>
      <c r="N4" s="117">
        <v>1.469217226065463</v>
      </c>
      <c r="O4" s="117">
        <v>4.4626540458732027</v>
      </c>
      <c r="Q4" s="116">
        <v>36922</v>
      </c>
      <c r="R4" s="128">
        <v>-0.1154854806164396</v>
      </c>
      <c r="S4" s="128">
        <v>3.7677678953356608</v>
      </c>
      <c r="T4" s="129"/>
    </row>
    <row r="5" spans="1:20" s="117" customFormat="1" ht="15.75" customHeight="1" x14ac:dyDescent="0.2">
      <c r="A5" s="116">
        <v>36950</v>
      </c>
      <c r="B5" s="117">
        <v>-2.9200213460080029</v>
      </c>
      <c r="C5" s="117">
        <v>10.125163306070665</v>
      </c>
      <c r="E5" s="116">
        <v>36950</v>
      </c>
      <c r="F5" s="128">
        <v>-2.9375886910921225</v>
      </c>
      <c r="G5" s="128">
        <v>8.0634987889875802</v>
      </c>
      <c r="H5" s="129"/>
      <c r="I5" s="140">
        <v>36950</v>
      </c>
      <c r="J5" s="117">
        <v>-3.7665426978588101</v>
      </c>
      <c r="K5" s="117">
        <v>9.4378792022672506</v>
      </c>
      <c r="M5" s="116">
        <v>36950</v>
      </c>
      <c r="N5" s="117">
        <v>1.5674235429202543</v>
      </c>
      <c r="O5" s="117">
        <v>4.3802421060592671</v>
      </c>
      <c r="Q5" s="116">
        <v>36950</v>
      </c>
      <c r="R5" s="128">
        <v>0.17075516660578494</v>
      </c>
      <c r="S5" s="128">
        <v>3.621111517542535</v>
      </c>
      <c r="T5" s="129"/>
    </row>
    <row r="6" spans="1:20" s="117" customFormat="1" ht="15.75" customHeight="1" x14ac:dyDescent="0.2">
      <c r="A6" s="116">
        <v>36980</v>
      </c>
      <c r="B6" s="117">
        <v>-3.4562024073639144</v>
      </c>
      <c r="C6" s="117">
        <v>8.9624660387342043</v>
      </c>
      <c r="E6" s="116">
        <v>36980</v>
      </c>
      <c r="F6" s="128">
        <v>-3.3971363923035458</v>
      </c>
      <c r="G6" s="128">
        <v>7.7821160500090638</v>
      </c>
      <c r="H6" s="129"/>
      <c r="I6" s="140">
        <v>36980</v>
      </c>
      <c r="J6" s="117">
        <v>-4.1924312168577131</v>
      </c>
      <c r="K6" s="117">
        <v>6.9953928028836492</v>
      </c>
      <c r="M6" s="116">
        <v>36980</v>
      </c>
      <c r="N6" s="117">
        <v>0.41518807449441769</v>
      </c>
      <c r="O6" s="117">
        <v>5.0925611160053617</v>
      </c>
      <c r="Q6" s="116">
        <v>36980</v>
      </c>
      <c r="R6" s="128">
        <v>-2.8918784775881314E-3</v>
      </c>
      <c r="S6" s="128">
        <v>3.3094748574815274</v>
      </c>
      <c r="T6" s="129"/>
    </row>
    <row r="7" spans="1:20" s="117" customFormat="1" ht="15.75" customHeight="1" x14ac:dyDescent="0.2">
      <c r="A7" s="116">
        <v>37011</v>
      </c>
      <c r="B7" s="117">
        <v>-3.123448884026137</v>
      </c>
      <c r="C7" s="117">
        <v>8.9215754998999177</v>
      </c>
      <c r="E7" s="116">
        <v>37011</v>
      </c>
      <c r="F7" s="128">
        <v>-2.1367880409516538</v>
      </c>
      <c r="G7" s="128">
        <v>7.9546677859415915</v>
      </c>
      <c r="H7" s="129"/>
      <c r="I7" s="140">
        <v>37011</v>
      </c>
      <c r="J7" s="117">
        <v>-2.9082008231163954</v>
      </c>
      <c r="K7" s="117">
        <v>7.370917558213459</v>
      </c>
      <c r="M7" s="116">
        <v>37011</v>
      </c>
      <c r="N7" s="117">
        <v>1.2859609288695302</v>
      </c>
      <c r="O7" s="117">
        <v>5.6437479676815565</v>
      </c>
      <c r="Q7" s="116">
        <v>37011</v>
      </c>
      <c r="R7" s="128">
        <v>-6.9723581358394071E-2</v>
      </c>
      <c r="S7" s="128">
        <v>3.2719619597558967</v>
      </c>
      <c r="T7" s="129"/>
    </row>
    <row r="8" spans="1:20" s="117" customFormat="1" ht="15.75" customHeight="1" x14ac:dyDescent="0.2">
      <c r="A8" s="116">
        <v>37042</v>
      </c>
      <c r="B8" s="117">
        <v>-2.3371611761533386</v>
      </c>
      <c r="C8" s="117">
        <v>9.1554873126910827</v>
      </c>
      <c r="E8" s="116">
        <v>37042</v>
      </c>
      <c r="F8" s="128">
        <v>-1.9855182867601091</v>
      </c>
      <c r="G8" s="128">
        <v>7.6552671306312536</v>
      </c>
      <c r="H8" s="129"/>
      <c r="I8" s="140">
        <v>37042</v>
      </c>
      <c r="J8" s="117">
        <v>-2.6386457746556311</v>
      </c>
      <c r="K8" s="117">
        <v>7.1783747077066167</v>
      </c>
      <c r="M8" s="116">
        <v>37042</v>
      </c>
      <c r="N8" s="117">
        <v>2.1301595867985044</v>
      </c>
      <c r="O8" s="117">
        <v>5.8668134301619155</v>
      </c>
      <c r="Q8" s="116">
        <v>37042</v>
      </c>
      <c r="R8" s="128">
        <v>0.65441761743890348</v>
      </c>
      <c r="S8" s="128">
        <v>3.4298127560064509</v>
      </c>
      <c r="T8" s="129"/>
    </row>
    <row r="9" spans="1:20" s="117" customFormat="1" ht="15.75" customHeight="1" x14ac:dyDescent="0.2">
      <c r="A9" s="116">
        <v>37071</v>
      </c>
      <c r="B9" s="117">
        <v>-1.9021147177229099</v>
      </c>
      <c r="C9" s="117">
        <v>9.163856055812504</v>
      </c>
      <c r="E9" s="116">
        <v>37071</v>
      </c>
      <c r="F9" s="128">
        <v>-1.7682284668202541</v>
      </c>
      <c r="G9" s="128">
        <v>7.6510570604430876</v>
      </c>
      <c r="H9" s="129"/>
      <c r="I9" s="140">
        <v>37071</v>
      </c>
      <c r="J9" s="117">
        <v>-3.7669598546848335</v>
      </c>
      <c r="K9" s="117">
        <v>7.8242087393507616</v>
      </c>
      <c r="M9" s="116">
        <v>37071</v>
      </c>
      <c r="N9" s="117">
        <v>2.5791922767488984</v>
      </c>
      <c r="O9" s="117">
        <v>5.7216839341161263</v>
      </c>
      <c r="Q9" s="116">
        <v>37071</v>
      </c>
      <c r="R9" s="128">
        <v>0.91443550337333424</v>
      </c>
      <c r="S9" s="128">
        <v>3.138092886018903</v>
      </c>
      <c r="T9" s="129"/>
    </row>
    <row r="10" spans="1:20" s="117" customFormat="1" ht="15.75" customHeight="1" x14ac:dyDescent="0.2">
      <c r="A10" s="116">
        <v>37103</v>
      </c>
      <c r="B10" s="117">
        <v>-3.3358960716646902</v>
      </c>
      <c r="C10" s="117">
        <v>9.1033185697788657</v>
      </c>
      <c r="E10" s="116">
        <v>37103</v>
      </c>
      <c r="F10" s="128">
        <v>-1.8395622482471581</v>
      </c>
      <c r="G10" s="128">
        <v>7.4658574333552714</v>
      </c>
      <c r="H10" s="129"/>
      <c r="I10" s="140">
        <v>37103</v>
      </c>
      <c r="J10" s="117">
        <v>-4.1938673865497291</v>
      </c>
      <c r="K10" s="117">
        <v>7.8666100033826103</v>
      </c>
      <c r="M10" s="116">
        <v>37103</v>
      </c>
      <c r="N10" s="117">
        <v>2.2232385405291932</v>
      </c>
      <c r="O10" s="117">
        <v>5.5264377055910829</v>
      </c>
      <c r="Q10" s="116">
        <v>37103</v>
      </c>
      <c r="R10" s="128">
        <v>1.0687727440917394</v>
      </c>
      <c r="S10" s="128">
        <v>3.2719895962369656</v>
      </c>
      <c r="T10" s="129"/>
    </row>
    <row r="11" spans="1:20" s="117" customFormat="1" ht="15.75" customHeight="1" x14ac:dyDescent="0.2">
      <c r="A11" s="116">
        <v>37134</v>
      </c>
      <c r="B11" s="117">
        <v>-3.2628718766342542</v>
      </c>
      <c r="C11" s="117">
        <v>8.5640702047601263</v>
      </c>
      <c r="E11" s="116">
        <v>37134</v>
      </c>
      <c r="F11" s="128">
        <v>-2.3510000359912464</v>
      </c>
      <c r="G11" s="128">
        <v>7.4783461742085402</v>
      </c>
      <c r="H11" s="129"/>
      <c r="I11" s="140">
        <v>37134</v>
      </c>
      <c r="J11" s="117">
        <v>-4.3168151844257556</v>
      </c>
      <c r="K11" s="117">
        <v>7.8651655837868981</v>
      </c>
      <c r="M11" s="116">
        <v>37134</v>
      </c>
      <c r="N11" s="117">
        <v>1.906800179055453</v>
      </c>
      <c r="O11" s="117">
        <v>5.4613550081497433</v>
      </c>
      <c r="Q11" s="116">
        <v>37134</v>
      </c>
      <c r="R11" s="128">
        <v>1.2368080671289805</v>
      </c>
      <c r="S11" s="128">
        <v>3.3212581816290712</v>
      </c>
      <c r="T11" s="129"/>
    </row>
    <row r="12" spans="1:20" s="117" customFormat="1" ht="15.75" customHeight="1" x14ac:dyDescent="0.2">
      <c r="A12" s="116">
        <v>37161</v>
      </c>
      <c r="B12" s="117">
        <v>-3.441410588273186</v>
      </c>
      <c r="C12" s="117">
        <v>8.6865403292022432</v>
      </c>
      <c r="E12" s="116">
        <v>37161</v>
      </c>
      <c r="F12" s="128">
        <v>-2.4362509679852242</v>
      </c>
      <c r="G12" s="128">
        <v>7.3655363000640133</v>
      </c>
      <c r="H12" s="129"/>
      <c r="I12" s="140">
        <v>37161</v>
      </c>
      <c r="J12" s="117">
        <v>-4.1786077605203777</v>
      </c>
      <c r="K12" s="117">
        <v>8.0161144719617567</v>
      </c>
      <c r="M12" s="116">
        <v>37161</v>
      </c>
      <c r="N12" s="117">
        <v>2.3766032214368313</v>
      </c>
      <c r="O12" s="117">
        <v>5.0466794200284033</v>
      </c>
      <c r="Q12" s="116">
        <v>37161</v>
      </c>
      <c r="R12" s="128">
        <v>1.6479050918681553</v>
      </c>
      <c r="S12" s="128">
        <v>3.3203550910109372</v>
      </c>
      <c r="T12" s="129"/>
    </row>
    <row r="13" spans="1:20" s="117" customFormat="1" ht="15.75" customHeight="1" x14ac:dyDescent="0.2">
      <c r="A13" s="116">
        <v>37195</v>
      </c>
      <c r="B13" s="117">
        <v>-2.5246047704892578</v>
      </c>
      <c r="C13" s="117">
        <v>9.595167907264031</v>
      </c>
      <c r="E13" s="116">
        <v>37195</v>
      </c>
      <c r="F13" s="128">
        <v>-1.5538905089364323</v>
      </c>
      <c r="G13" s="128">
        <v>7.9970723625397202</v>
      </c>
      <c r="H13" s="129"/>
      <c r="I13" s="140">
        <v>37195</v>
      </c>
      <c r="J13" s="117">
        <v>-1.9842255385347969</v>
      </c>
      <c r="K13" s="117">
        <v>9.8759411565812396</v>
      </c>
      <c r="M13" s="116">
        <v>37195</v>
      </c>
      <c r="N13" s="117">
        <v>1.6973984090190204</v>
      </c>
      <c r="O13" s="117">
        <v>5.1834312549300456</v>
      </c>
      <c r="Q13" s="116">
        <v>37195</v>
      </c>
      <c r="R13" s="128">
        <v>1.6045579398496157</v>
      </c>
      <c r="S13" s="128">
        <v>2.9283700307180798</v>
      </c>
      <c r="T13" s="129"/>
    </row>
    <row r="14" spans="1:20" s="117" customFormat="1" ht="15.75" customHeight="1" x14ac:dyDescent="0.2">
      <c r="A14" s="116">
        <v>37225</v>
      </c>
      <c r="B14" s="117">
        <v>-0.36147241906524147</v>
      </c>
      <c r="C14" s="117">
        <v>9.7221556170422208</v>
      </c>
      <c r="E14" s="116">
        <v>37225</v>
      </c>
      <c r="F14" s="128">
        <v>0.27816250474252219</v>
      </c>
      <c r="G14" s="128">
        <v>8.1891614820109346</v>
      </c>
      <c r="H14" s="129"/>
      <c r="I14" s="140">
        <v>37225</v>
      </c>
      <c r="J14" s="117">
        <v>-2.1631447319725283</v>
      </c>
      <c r="K14" s="117">
        <v>9.8102130631756275</v>
      </c>
      <c r="M14" s="116">
        <v>37225</v>
      </c>
      <c r="N14" s="117">
        <v>2.1000582535851389</v>
      </c>
      <c r="O14" s="117">
        <v>5.0813399363359943</v>
      </c>
      <c r="Q14" s="116">
        <v>37225</v>
      </c>
      <c r="R14" s="128">
        <v>1.698006042812894</v>
      </c>
      <c r="S14" s="128">
        <v>3.0279396145800987</v>
      </c>
      <c r="T14" s="129"/>
    </row>
    <row r="15" spans="1:20" s="117" customFormat="1" ht="15.75" customHeight="1" x14ac:dyDescent="0.2">
      <c r="A15" s="118">
        <v>37253</v>
      </c>
      <c r="B15" s="117">
        <v>-1.6065301442041175</v>
      </c>
      <c r="C15" s="117">
        <v>7.9321870977849613</v>
      </c>
      <c r="E15" s="118">
        <v>37253</v>
      </c>
      <c r="F15" s="128">
        <v>-0.80009980842663531</v>
      </c>
      <c r="G15" s="128">
        <v>6.7874641326290561</v>
      </c>
      <c r="H15" s="129"/>
      <c r="I15" s="135">
        <v>37253</v>
      </c>
      <c r="J15" s="117">
        <v>-3.3960999435205479</v>
      </c>
      <c r="K15" s="117">
        <v>9.7043521210991379</v>
      </c>
      <c r="M15" s="118">
        <v>37253</v>
      </c>
      <c r="N15" s="117">
        <v>2.2765573410470141</v>
      </c>
      <c r="O15" s="117">
        <v>4.9805087103872285</v>
      </c>
      <c r="Q15" s="118">
        <v>37253</v>
      </c>
      <c r="R15" s="128">
        <v>1.4501585676958435</v>
      </c>
      <c r="S15" s="128">
        <v>2.9924216820536009</v>
      </c>
      <c r="T15" s="129"/>
    </row>
    <row r="16" spans="1:20" s="117" customFormat="1" ht="15.75" customHeight="1" x14ac:dyDescent="0.2">
      <c r="A16" s="116">
        <v>37287</v>
      </c>
      <c r="B16" s="117">
        <v>-1.3823099880631462</v>
      </c>
      <c r="C16" s="117">
        <v>6.9297220417225756</v>
      </c>
      <c r="E16" s="116">
        <v>37287</v>
      </c>
      <c r="F16" s="128">
        <v>-3.8544355887385841E-2</v>
      </c>
      <c r="G16" s="128">
        <v>6.7613448788766846</v>
      </c>
      <c r="H16" s="129"/>
      <c r="I16" s="140">
        <v>37287</v>
      </c>
      <c r="J16" s="117">
        <v>-1.6991400462560202</v>
      </c>
      <c r="K16" s="117">
        <v>10.544863902651359</v>
      </c>
      <c r="M16" s="116">
        <v>37287</v>
      </c>
      <c r="N16" s="117">
        <v>2.4622664955993376</v>
      </c>
      <c r="O16" s="117">
        <v>4.9321282895250214</v>
      </c>
      <c r="Q16" s="116">
        <v>37287</v>
      </c>
      <c r="R16" s="128">
        <v>1.3417216827318483</v>
      </c>
      <c r="S16" s="128">
        <v>2.9249248459199308</v>
      </c>
      <c r="T16" s="129"/>
    </row>
    <row r="17" spans="1:20" s="117" customFormat="1" ht="15.75" customHeight="1" x14ac:dyDescent="0.2">
      <c r="A17" s="116">
        <v>37315</v>
      </c>
      <c r="B17" s="117">
        <v>-0.73010011402135555</v>
      </c>
      <c r="C17" s="117">
        <v>6.7370355668603397</v>
      </c>
      <c r="E17" s="116">
        <v>37315</v>
      </c>
      <c r="F17" s="128">
        <v>0.91374871952640824</v>
      </c>
      <c r="G17" s="128">
        <v>6.7094802555499955</v>
      </c>
      <c r="H17" s="129"/>
      <c r="I17" s="140">
        <v>37315</v>
      </c>
      <c r="J17" s="117">
        <v>-0.71453823897352431</v>
      </c>
      <c r="K17" s="117">
        <v>10.591551631362712</v>
      </c>
      <c r="M17" s="116">
        <v>37315</v>
      </c>
      <c r="N17" s="117">
        <v>2.2439229533002556</v>
      </c>
      <c r="O17" s="117">
        <v>4.9971446938059065</v>
      </c>
      <c r="Q17" s="116">
        <v>37315</v>
      </c>
      <c r="R17" s="128">
        <v>1.6889155251353187</v>
      </c>
      <c r="S17" s="128">
        <v>2.8669541119571473</v>
      </c>
      <c r="T17" s="129"/>
    </row>
    <row r="18" spans="1:20" s="117" customFormat="1" ht="15.75" customHeight="1" x14ac:dyDescent="0.2">
      <c r="A18" s="116">
        <v>37344</v>
      </c>
      <c r="B18" s="117">
        <v>6.2436879920853748E-2</v>
      </c>
      <c r="C18" s="117">
        <v>6.3489563238676672</v>
      </c>
      <c r="E18" s="116">
        <v>37344</v>
      </c>
      <c r="F18" s="128">
        <v>1.6536398211115966</v>
      </c>
      <c r="G18" s="128">
        <v>5.5101808131531795</v>
      </c>
      <c r="H18" s="129"/>
      <c r="I18" s="140">
        <v>37344</v>
      </c>
      <c r="J18" s="117">
        <v>-0.22623045950241524</v>
      </c>
      <c r="K18" s="117">
        <v>9.6304866971452689</v>
      </c>
      <c r="M18" s="116">
        <v>37344</v>
      </c>
      <c r="N18" s="117">
        <v>2.6227320066507813</v>
      </c>
      <c r="O18" s="117">
        <v>5.2293753949623492</v>
      </c>
      <c r="Q18" s="116">
        <v>37344</v>
      </c>
      <c r="R18" s="128">
        <v>3.2412575891302233</v>
      </c>
      <c r="S18" s="128">
        <v>4.1441142610614001</v>
      </c>
      <c r="T18" s="129"/>
    </row>
    <row r="19" spans="1:20" s="117" customFormat="1" ht="15.75" customHeight="1" x14ac:dyDescent="0.2">
      <c r="A19" s="116">
        <v>37376</v>
      </c>
      <c r="B19" s="117">
        <v>0.64476075195358062</v>
      </c>
      <c r="C19" s="117">
        <v>6.2167355247075893</v>
      </c>
      <c r="E19" s="116">
        <v>37376</v>
      </c>
      <c r="F19" s="128">
        <v>1.9478200356034314</v>
      </c>
      <c r="G19" s="128">
        <v>5.2104378331134997</v>
      </c>
      <c r="H19" s="129"/>
      <c r="I19" s="140">
        <v>37376</v>
      </c>
      <c r="J19" s="117">
        <v>-0.72248759937728213</v>
      </c>
      <c r="K19" s="117">
        <v>9.410448149187129</v>
      </c>
      <c r="M19" s="116">
        <v>37376</v>
      </c>
      <c r="N19" s="117">
        <v>1.5684344452508177</v>
      </c>
      <c r="O19" s="117">
        <v>4.4398395259284493</v>
      </c>
      <c r="Q19" s="116">
        <v>37376</v>
      </c>
      <c r="R19" s="128">
        <v>3.893302970377539</v>
      </c>
      <c r="S19" s="128">
        <v>3.6816411006607379</v>
      </c>
      <c r="T19" s="129"/>
    </row>
    <row r="20" spans="1:20" s="117" customFormat="1" ht="15.75" customHeight="1" x14ac:dyDescent="0.2">
      <c r="A20" s="116">
        <v>37407</v>
      </c>
      <c r="B20" s="117">
        <v>0.25683433488821922</v>
      </c>
      <c r="C20" s="117">
        <v>6.1617831389828952</v>
      </c>
      <c r="E20" s="116">
        <v>37407</v>
      </c>
      <c r="F20" s="128">
        <v>1.1084659602009477</v>
      </c>
      <c r="G20" s="128">
        <v>5.6832161176081941</v>
      </c>
      <c r="H20" s="129"/>
      <c r="I20" s="140">
        <v>37407</v>
      </c>
      <c r="J20" s="117">
        <v>-0.57901689934082634</v>
      </c>
      <c r="K20" s="117">
        <v>9.3721234008474088</v>
      </c>
      <c r="M20" s="116">
        <v>37407</v>
      </c>
      <c r="N20" s="117">
        <v>1.3273126525506236</v>
      </c>
      <c r="O20" s="117">
        <v>3.7982168370383236</v>
      </c>
      <c r="Q20" s="116">
        <v>37407</v>
      </c>
      <c r="R20" s="128">
        <v>4.197618646529965</v>
      </c>
      <c r="S20" s="128">
        <v>3.5172026197966173</v>
      </c>
      <c r="T20" s="129"/>
    </row>
    <row r="21" spans="1:20" s="117" customFormat="1" ht="15.75" customHeight="1" x14ac:dyDescent="0.2">
      <c r="A21" s="116">
        <v>37435</v>
      </c>
      <c r="B21" s="117">
        <v>-0.10237392388315521</v>
      </c>
      <c r="C21" s="117">
        <v>6.4996823591684807</v>
      </c>
      <c r="E21" s="116">
        <v>37435</v>
      </c>
      <c r="F21" s="128">
        <v>0.62579207917893653</v>
      </c>
      <c r="G21" s="128">
        <v>6.5378086619126154</v>
      </c>
      <c r="H21" s="129"/>
      <c r="I21" s="140">
        <v>37435</v>
      </c>
      <c r="J21" s="117">
        <v>-0.36755637636525967</v>
      </c>
      <c r="K21" s="117">
        <v>9.8202618640795301</v>
      </c>
      <c r="M21" s="116">
        <v>37435</v>
      </c>
      <c r="N21" s="117">
        <v>1.1054943741400332</v>
      </c>
      <c r="O21" s="117">
        <v>3.4671525195487227</v>
      </c>
      <c r="Q21" s="116">
        <v>37435</v>
      </c>
      <c r="R21" s="128">
        <v>3.8351109711668507</v>
      </c>
      <c r="S21" s="128">
        <v>3.8740870929624753</v>
      </c>
      <c r="T21" s="129"/>
    </row>
    <row r="22" spans="1:20" s="117" customFormat="1" ht="15.75" customHeight="1" x14ac:dyDescent="0.2">
      <c r="A22" s="116">
        <v>37468</v>
      </c>
      <c r="B22" s="117">
        <v>1.3642365550429858</v>
      </c>
      <c r="C22" s="117">
        <v>6.8055953334316568</v>
      </c>
      <c r="E22" s="116">
        <v>37468</v>
      </c>
      <c r="F22" s="128">
        <v>0.53611364018191965</v>
      </c>
      <c r="G22" s="128">
        <v>6.4120334830990853</v>
      </c>
      <c r="H22" s="129"/>
      <c r="I22" s="140">
        <v>37468</v>
      </c>
      <c r="J22" s="117">
        <v>-0.79048867809299317</v>
      </c>
      <c r="K22" s="117">
        <v>9.6923894441095193</v>
      </c>
      <c r="M22" s="116">
        <v>37468</v>
      </c>
      <c r="N22" s="117">
        <v>0.6127094303912598</v>
      </c>
      <c r="O22" s="117">
        <v>3.5619850709586198</v>
      </c>
      <c r="Q22" s="116">
        <v>37468</v>
      </c>
      <c r="R22" s="128">
        <v>3.1793793867910929</v>
      </c>
      <c r="S22" s="128">
        <v>4.2797325031621805</v>
      </c>
      <c r="T22" s="129"/>
    </row>
    <row r="23" spans="1:20" s="117" customFormat="1" ht="15.75" customHeight="1" x14ac:dyDescent="0.2">
      <c r="A23" s="116">
        <v>37498</v>
      </c>
      <c r="B23" s="117">
        <v>1.7910442433503999</v>
      </c>
      <c r="C23" s="117">
        <v>6.2440976089519307</v>
      </c>
      <c r="E23" s="116">
        <v>37498</v>
      </c>
      <c r="F23" s="128">
        <v>1.555154484563485</v>
      </c>
      <c r="G23" s="128">
        <v>6.7309394022794828</v>
      </c>
      <c r="H23" s="129"/>
      <c r="I23" s="140">
        <v>37498</v>
      </c>
      <c r="J23" s="117">
        <v>-0.10878862429140786</v>
      </c>
      <c r="K23" s="117">
        <v>9.6324911312554136</v>
      </c>
      <c r="M23" s="116">
        <v>37498</v>
      </c>
      <c r="N23" s="117">
        <v>7.7147307854123312E-2</v>
      </c>
      <c r="O23" s="117">
        <v>3.463464198934282</v>
      </c>
      <c r="Q23" s="116">
        <v>37498</v>
      </c>
      <c r="R23" s="128">
        <v>3.8983435836720339</v>
      </c>
      <c r="S23" s="128">
        <v>4.9311494020702575</v>
      </c>
      <c r="T23" s="129"/>
    </row>
    <row r="24" spans="1:20" s="117" customFormat="1" ht="15.75" customHeight="1" x14ac:dyDescent="0.2">
      <c r="A24" s="116">
        <v>37529</v>
      </c>
      <c r="B24" s="117">
        <v>2.3873013612647411</v>
      </c>
      <c r="C24" s="117">
        <v>6.0752315490098834</v>
      </c>
      <c r="E24" s="116">
        <v>37529</v>
      </c>
      <c r="F24" s="128">
        <v>1.1670322845161192</v>
      </c>
      <c r="G24" s="128">
        <v>7.0295128920718231</v>
      </c>
      <c r="H24" s="129"/>
      <c r="I24" s="140">
        <v>37529</v>
      </c>
      <c r="J24" s="117">
        <v>0.17969344212135732</v>
      </c>
      <c r="K24" s="117">
        <v>9.7909940109599436</v>
      </c>
      <c r="M24" s="116">
        <v>37529</v>
      </c>
      <c r="N24" s="117">
        <v>-0.41120744374116097</v>
      </c>
      <c r="O24" s="117">
        <v>2.9226050684855305</v>
      </c>
      <c r="Q24" s="116">
        <v>37529</v>
      </c>
      <c r="R24" s="128">
        <v>4.2477425404319353</v>
      </c>
      <c r="S24" s="128">
        <v>4.9380694000858965</v>
      </c>
      <c r="T24" s="129"/>
    </row>
    <row r="25" spans="1:20" s="117" customFormat="1" ht="15.75" customHeight="1" x14ac:dyDescent="0.2">
      <c r="A25" s="116">
        <v>37560</v>
      </c>
      <c r="B25" s="117">
        <v>1.147384049325743</v>
      </c>
      <c r="C25" s="117">
        <v>5.3884680744873785</v>
      </c>
      <c r="E25" s="116">
        <v>37560</v>
      </c>
      <c r="F25" s="128">
        <v>0.67592365021781708</v>
      </c>
      <c r="G25" s="128">
        <v>6.967213765409948</v>
      </c>
      <c r="H25" s="129"/>
      <c r="I25" s="140">
        <v>37560</v>
      </c>
      <c r="J25" s="117">
        <v>-0.39338813012560853</v>
      </c>
      <c r="K25" s="117">
        <v>9.8724700716221196</v>
      </c>
      <c r="M25" s="116">
        <v>37560</v>
      </c>
      <c r="N25" s="117">
        <v>0.11327381074225744</v>
      </c>
      <c r="O25" s="117">
        <v>2.5923174614569211</v>
      </c>
      <c r="Q25" s="116">
        <v>37560</v>
      </c>
      <c r="R25" s="128">
        <v>4.3611027724989553</v>
      </c>
      <c r="S25" s="128">
        <v>4.8500410799976272</v>
      </c>
      <c r="T25" s="129"/>
    </row>
    <row r="26" spans="1:20" s="117" customFormat="1" ht="15.75" customHeight="1" x14ac:dyDescent="0.2">
      <c r="A26" s="116">
        <v>37589</v>
      </c>
      <c r="B26" s="117">
        <v>1.3981579718156167</v>
      </c>
      <c r="C26" s="117">
        <v>4.8039281663256261</v>
      </c>
      <c r="E26" s="116">
        <v>37589</v>
      </c>
      <c r="F26" s="128">
        <v>0.90739485626548289</v>
      </c>
      <c r="G26" s="128">
        <v>6.8524077156113705</v>
      </c>
      <c r="H26" s="129"/>
      <c r="I26" s="140">
        <v>37589</v>
      </c>
      <c r="J26" s="117">
        <v>-0.22326075994691941</v>
      </c>
      <c r="K26" s="117">
        <v>8.4717308072963675</v>
      </c>
      <c r="M26" s="116">
        <v>37589</v>
      </c>
      <c r="N26" s="117">
        <v>1.7309807966723323</v>
      </c>
      <c r="O26" s="117">
        <v>6.4402042655713272</v>
      </c>
      <c r="Q26" s="116">
        <v>37589</v>
      </c>
      <c r="R26" s="128">
        <v>4.0443573374506396</v>
      </c>
      <c r="S26" s="128">
        <v>4.9024426810237998</v>
      </c>
      <c r="T26" s="129"/>
    </row>
    <row r="27" spans="1:20" s="117" customFormat="1" ht="15.75" customHeight="1" x14ac:dyDescent="0.2">
      <c r="A27" s="118">
        <v>37620</v>
      </c>
      <c r="B27" s="117">
        <v>1.2906206529446369</v>
      </c>
      <c r="C27" s="117">
        <v>4.7678725388563938</v>
      </c>
      <c r="E27" s="118">
        <v>37620</v>
      </c>
      <c r="F27" s="128">
        <v>0.74528976457921559</v>
      </c>
      <c r="G27" s="128">
        <v>6.8023053452700886</v>
      </c>
      <c r="H27" s="129"/>
      <c r="I27" s="135">
        <v>37620</v>
      </c>
      <c r="J27" s="117">
        <v>-0.22834777407259033</v>
      </c>
      <c r="K27" s="117">
        <v>8.5108021394832338</v>
      </c>
      <c r="M27" s="118">
        <v>37620</v>
      </c>
      <c r="N27" s="117">
        <v>1.2295016970439221</v>
      </c>
      <c r="O27" s="117">
        <v>6.6851812047086527</v>
      </c>
      <c r="Q27" s="118">
        <v>37620</v>
      </c>
      <c r="R27" s="128">
        <v>3.6651965144438652</v>
      </c>
      <c r="S27" s="128">
        <v>5.2993181888030128</v>
      </c>
      <c r="T27" s="129"/>
    </row>
    <row r="28" spans="1:20" s="117" customFormat="1" ht="15.75" customHeight="1" x14ac:dyDescent="0.2">
      <c r="A28" s="116">
        <v>37652</v>
      </c>
      <c r="B28" s="117">
        <v>0.75298269571548726</v>
      </c>
      <c r="C28" s="117">
        <v>4.7642611497398395</v>
      </c>
      <c r="E28" s="116">
        <v>37652</v>
      </c>
      <c r="F28" s="128">
        <v>-0.66558724440792061</v>
      </c>
      <c r="G28" s="128">
        <v>6.9209910191594517</v>
      </c>
      <c r="H28" s="129"/>
      <c r="I28" s="140">
        <v>37652</v>
      </c>
      <c r="J28" s="117">
        <v>-2.1552842394142311</v>
      </c>
      <c r="K28" s="117">
        <v>8.5681337864998763</v>
      </c>
      <c r="M28" s="116">
        <v>37652</v>
      </c>
      <c r="N28" s="117">
        <v>2.0583106461047254</v>
      </c>
      <c r="O28" s="117">
        <v>7.0722973091684533</v>
      </c>
      <c r="Q28" s="116">
        <v>37652</v>
      </c>
      <c r="R28" s="128">
        <v>3.3822292991997345</v>
      </c>
      <c r="S28" s="128">
        <v>5.399430452639348</v>
      </c>
      <c r="T28" s="129"/>
    </row>
    <row r="29" spans="1:20" s="117" customFormat="1" ht="15.75" customHeight="1" x14ac:dyDescent="0.2">
      <c r="A29" s="116">
        <v>37680</v>
      </c>
      <c r="B29" s="117">
        <v>1.0592677578741865</v>
      </c>
      <c r="C29" s="117">
        <v>4.422852936089587</v>
      </c>
      <c r="E29" s="116">
        <v>37680</v>
      </c>
      <c r="F29" s="128">
        <v>-0.80288775551983582</v>
      </c>
      <c r="G29" s="128">
        <v>5.9675112360876765</v>
      </c>
      <c r="H29" s="129"/>
      <c r="I29" s="140">
        <v>37680</v>
      </c>
      <c r="J29" s="117">
        <v>-1.8183710949290537</v>
      </c>
      <c r="K29" s="117">
        <v>6.6986698682939991</v>
      </c>
      <c r="M29" s="116">
        <v>37680</v>
      </c>
      <c r="N29" s="117">
        <v>2.5468718173996021</v>
      </c>
      <c r="O29" s="117">
        <v>7.05207243179182</v>
      </c>
      <c r="Q29" s="116">
        <v>37680</v>
      </c>
      <c r="R29" s="128">
        <v>3.1061399068493514</v>
      </c>
      <c r="S29" s="128">
        <v>5.6367819237022001</v>
      </c>
      <c r="T29" s="129"/>
    </row>
    <row r="30" spans="1:20" s="117" customFormat="1" ht="15.75" customHeight="1" x14ac:dyDescent="0.2">
      <c r="A30" s="116">
        <v>37711</v>
      </c>
      <c r="B30" s="117">
        <v>1.1612169884614849</v>
      </c>
      <c r="C30" s="117">
        <v>4.4202106547488755</v>
      </c>
      <c r="E30" s="116">
        <v>37711</v>
      </c>
      <c r="F30" s="128">
        <v>-0.7400595605704533</v>
      </c>
      <c r="G30" s="128">
        <v>6.0383819967783108</v>
      </c>
      <c r="H30" s="129"/>
      <c r="I30" s="140">
        <v>37711</v>
      </c>
      <c r="J30" s="117">
        <v>-1.6881403848054848</v>
      </c>
      <c r="K30" s="117">
        <v>6.6347201711594277</v>
      </c>
      <c r="M30" s="116">
        <v>37711</v>
      </c>
      <c r="N30" s="117">
        <v>3.464114274750596</v>
      </c>
      <c r="O30" s="117">
        <v>6.980520237901561</v>
      </c>
      <c r="Q30" s="116">
        <v>37711</v>
      </c>
      <c r="R30" s="128">
        <v>1.8458546606014388</v>
      </c>
      <c r="S30" s="128">
        <v>5.7014527507170598</v>
      </c>
      <c r="T30" s="129"/>
    </row>
    <row r="31" spans="1:20" s="117" customFormat="1" ht="15.75" customHeight="1" x14ac:dyDescent="0.2">
      <c r="A31" s="116">
        <v>37741</v>
      </c>
      <c r="B31" s="117">
        <v>1.2420203173562072</v>
      </c>
      <c r="C31" s="117">
        <v>4.5435230119801719</v>
      </c>
      <c r="E31" s="116">
        <v>37741</v>
      </c>
      <c r="F31" s="128">
        <v>-0.50217449013372217</v>
      </c>
      <c r="G31" s="128">
        <v>6.5863312213375931</v>
      </c>
      <c r="H31" s="129"/>
      <c r="I31" s="140">
        <v>37741</v>
      </c>
      <c r="J31" s="117">
        <v>-1.441444466144411</v>
      </c>
      <c r="K31" s="117">
        <v>6.6922901706415878</v>
      </c>
      <c r="M31" s="116">
        <v>37741</v>
      </c>
      <c r="N31" s="117">
        <v>3.1978675336356162</v>
      </c>
      <c r="O31" s="117">
        <v>7.0622617349720791</v>
      </c>
      <c r="Q31" s="116">
        <v>37741</v>
      </c>
      <c r="R31" s="128">
        <v>1.311056504235079</v>
      </c>
      <c r="S31" s="128">
        <v>4.7011717225575982</v>
      </c>
      <c r="T31" s="129"/>
    </row>
    <row r="32" spans="1:20" s="117" customFormat="1" ht="15.75" customHeight="1" x14ac:dyDescent="0.2">
      <c r="A32" s="116">
        <v>37771</v>
      </c>
      <c r="B32" s="117">
        <v>1.7352879797999006</v>
      </c>
      <c r="C32" s="117">
        <v>4.6761753193637903</v>
      </c>
      <c r="E32" s="116">
        <v>37771</v>
      </c>
      <c r="F32" s="128">
        <v>0.22454473789759177</v>
      </c>
      <c r="G32" s="128">
        <v>6.3388099866861998</v>
      </c>
      <c r="H32" s="129"/>
      <c r="I32" s="140">
        <v>37771</v>
      </c>
      <c r="J32" s="117">
        <v>-1.1527698318275788</v>
      </c>
      <c r="K32" s="117">
        <v>7.0631462927515871</v>
      </c>
      <c r="M32" s="116">
        <v>37771</v>
      </c>
      <c r="N32" s="117">
        <v>2.2499220329184197</v>
      </c>
      <c r="O32" s="117">
        <v>7.4287453759284912</v>
      </c>
      <c r="Q32" s="116">
        <v>37771</v>
      </c>
      <c r="R32" s="128">
        <v>0.64964463704750097</v>
      </c>
      <c r="S32" s="128">
        <v>4.5356761297475643</v>
      </c>
      <c r="T32" s="129"/>
    </row>
    <row r="33" spans="1:20" s="117" customFormat="1" ht="15.75" customHeight="1" x14ac:dyDescent="0.2">
      <c r="A33" s="116">
        <v>37802</v>
      </c>
      <c r="B33" s="117">
        <v>2.1664587056675622</v>
      </c>
      <c r="C33" s="117">
        <v>4.8953889126747141</v>
      </c>
      <c r="E33" s="116">
        <v>37802</v>
      </c>
      <c r="F33" s="128">
        <v>0.58681898521567943</v>
      </c>
      <c r="G33" s="128">
        <v>6.3572980617171178</v>
      </c>
      <c r="H33" s="129"/>
      <c r="I33" s="140">
        <v>37802</v>
      </c>
      <c r="J33" s="117">
        <v>0.24465697171858203</v>
      </c>
      <c r="K33" s="117">
        <v>7.1359400553136494</v>
      </c>
      <c r="M33" s="116">
        <v>37802</v>
      </c>
      <c r="N33" s="117">
        <v>2.6409488746434406</v>
      </c>
      <c r="O33" s="117">
        <v>7.425034623873767</v>
      </c>
      <c r="Q33" s="116">
        <v>37802</v>
      </c>
      <c r="R33" s="128">
        <v>0.58298235642176477</v>
      </c>
      <c r="S33" s="128">
        <v>4.2471563388772946</v>
      </c>
      <c r="T33" s="129"/>
    </row>
    <row r="34" spans="1:20" s="117" customFormat="1" ht="15.75" customHeight="1" x14ac:dyDescent="0.2">
      <c r="A34" s="116">
        <v>37833</v>
      </c>
      <c r="B34" s="117">
        <v>1.9482553704089616</v>
      </c>
      <c r="C34" s="117">
        <v>4.0303364817413421</v>
      </c>
      <c r="E34" s="116">
        <v>37833</v>
      </c>
      <c r="F34" s="128">
        <v>1.3707245120132032</v>
      </c>
      <c r="G34" s="128">
        <v>5.7277093745864702</v>
      </c>
      <c r="H34" s="129"/>
      <c r="I34" s="140">
        <v>37833</v>
      </c>
      <c r="J34" s="117">
        <v>2.184026182077714</v>
      </c>
      <c r="K34" s="117">
        <v>6.8973232584165185</v>
      </c>
      <c r="M34" s="116">
        <v>37833</v>
      </c>
      <c r="N34" s="117">
        <v>3.1653851941296627</v>
      </c>
      <c r="O34" s="117">
        <v>7.3918695567580528</v>
      </c>
      <c r="Q34" s="116">
        <v>37833</v>
      </c>
      <c r="R34" s="128">
        <v>0.97638060055613707</v>
      </c>
      <c r="S34" s="128">
        <v>4.2035738046713877</v>
      </c>
      <c r="T34" s="129"/>
    </row>
    <row r="35" spans="1:20" s="117" customFormat="1" ht="15.75" customHeight="1" x14ac:dyDescent="0.2">
      <c r="A35" s="116">
        <v>37862</v>
      </c>
      <c r="B35" s="117">
        <v>2.6245277287425615</v>
      </c>
      <c r="C35" s="117">
        <v>3.9853799649822732</v>
      </c>
      <c r="E35" s="116">
        <v>37862</v>
      </c>
      <c r="F35" s="128">
        <v>1.3937371173481001</v>
      </c>
      <c r="G35" s="128">
        <v>5.9516786537452884</v>
      </c>
      <c r="H35" s="129"/>
      <c r="I35" s="140">
        <v>37862</v>
      </c>
      <c r="J35" s="117">
        <v>3.1355713955280025</v>
      </c>
      <c r="K35" s="117">
        <v>6.7673677898094891</v>
      </c>
      <c r="M35" s="116">
        <v>37862</v>
      </c>
      <c r="N35" s="117">
        <v>3.6262171486697894</v>
      </c>
      <c r="O35" s="117">
        <v>7.2972065707369085</v>
      </c>
      <c r="Q35" s="116">
        <v>37862</v>
      </c>
      <c r="R35" s="128">
        <v>0.53049571624913894</v>
      </c>
      <c r="S35" s="128">
        <v>4.379597031135944</v>
      </c>
      <c r="T35" s="129"/>
    </row>
    <row r="36" spans="1:20" s="117" customFormat="1" ht="15.75" customHeight="1" x14ac:dyDescent="0.2">
      <c r="A36" s="116">
        <v>37894</v>
      </c>
      <c r="B36" s="117">
        <v>2.5745630269260245</v>
      </c>
      <c r="C36" s="117">
        <v>4.1829332090481941</v>
      </c>
      <c r="E36" s="116">
        <v>37894</v>
      </c>
      <c r="F36" s="128">
        <v>1.9084586316710024</v>
      </c>
      <c r="G36" s="128">
        <v>5.6809814827446798</v>
      </c>
      <c r="H36" s="129"/>
      <c r="I36" s="140">
        <v>37894</v>
      </c>
      <c r="J36" s="117">
        <v>2.8855886210443544</v>
      </c>
      <c r="K36" s="117">
        <v>7.6367345821202521</v>
      </c>
      <c r="M36" s="116">
        <v>37894</v>
      </c>
      <c r="N36" s="117">
        <v>3.3444751129245422</v>
      </c>
      <c r="O36" s="117">
        <v>7.4658411043822674</v>
      </c>
      <c r="Q36" s="116">
        <v>37894</v>
      </c>
      <c r="R36" s="128">
        <v>0.72792310365644342</v>
      </c>
      <c r="S36" s="128">
        <v>3.4938827582524716</v>
      </c>
      <c r="T36" s="129"/>
    </row>
    <row r="37" spans="1:20" s="117" customFormat="1" ht="15.75" customHeight="1" x14ac:dyDescent="0.2">
      <c r="A37" s="116">
        <v>37925</v>
      </c>
      <c r="B37" s="117">
        <v>3.2573899580242927</v>
      </c>
      <c r="C37" s="117">
        <v>4.0735887884617172</v>
      </c>
      <c r="E37" s="116">
        <v>37925</v>
      </c>
      <c r="F37" s="128">
        <v>2.2057958219490046</v>
      </c>
      <c r="G37" s="128">
        <v>5.254512925764395</v>
      </c>
      <c r="H37" s="129"/>
      <c r="I37" s="140">
        <v>37925</v>
      </c>
      <c r="J37" s="117">
        <v>2.4474902898104092</v>
      </c>
      <c r="K37" s="117">
        <v>7.2158573186516088</v>
      </c>
      <c r="M37" s="116">
        <v>37925</v>
      </c>
      <c r="N37" s="117">
        <v>3.3847704314945446</v>
      </c>
      <c r="O37" s="117">
        <v>7.4287240762922417</v>
      </c>
      <c r="Q37" s="116">
        <v>37925</v>
      </c>
      <c r="R37" s="128">
        <v>0.53360156088520705</v>
      </c>
      <c r="S37" s="128">
        <v>3.3162840035189842</v>
      </c>
      <c r="T37" s="129"/>
    </row>
    <row r="38" spans="1:20" s="117" customFormat="1" ht="15.75" customHeight="1" x14ac:dyDescent="0.2">
      <c r="A38" s="116">
        <v>37953</v>
      </c>
      <c r="B38" s="117">
        <v>2.4652906210757588</v>
      </c>
      <c r="C38" s="117">
        <v>4.0174803044090579</v>
      </c>
      <c r="E38" s="116">
        <v>37953</v>
      </c>
      <c r="F38" s="128">
        <v>1.1387585491761036</v>
      </c>
      <c r="G38" s="128">
        <v>5.5820465031139239</v>
      </c>
      <c r="H38" s="129"/>
      <c r="I38" s="140">
        <v>37953</v>
      </c>
      <c r="J38" s="117">
        <v>1.4396666139584087</v>
      </c>
      <c r="K38" s="117">
        <v>7.3762263558662404</v>
      </c>
      <c r="M38" s="116">
        <v>37953</v>
      </c>
      <c r="N38" s="117">
        <v>1.4965929705900383</v>
      </c>
      <c r="O38" s="117">
        <v>7.4913554149337918</v>
      </c>
      <c r="Q38" s="116">
        <v>37953</v>
      </c>
      <c r="R38" s="128">
        <v>1.0875725780205237</v>
      </c>
      <c r="S38" s="128">
        <v>3.7210173938172133</v>
      </c>
      <c r="T38" s="129"/>
    </row>
    <row r="39" spans="1:20" s="117" customFormat="1" ht="15.75" customHeight="1" x14ac:dyDescent="0.2">
      <c r="A39" s="118">
        <v>37985</v>
      </c>
      <c r="B39" s="117">
        <v>2.9844016343066877</v>
      </c>
      <c r="C39" s="117">
        <v>3.8715980613680538</v>
      </c>
      <c r="E39" s="118">
        <v>37985</v>
      </c>
      <c r="F39" s="128">
        <v>1.538951816897886</v>
      </c>
      <c r="G39" s="128">
        <v>5.3100215977671388</v>
      </c>
      <c r="H39" s="129"/>
      <c r="I39" s="135">
        <v>37985</v>
      </c>
      <c r="J39" s="117">
        <v>2.4319406872541931</v>
      </c>
      <c r="K39" s="117">
        <v>7.5822018717924307</v>
      </c>
      <c r="M39" s="118">
        <v>37985</v>
      </c>
      <c r="N39" s="117">
        <v>1.9851526908150285</v>
      </c>
      <c r="O39" s="117">
        <v>5.0190911882059099</v>
      </c>
      <c r="Q39" s="118">
        <v>37985</v>
      </c>
      <c r="R39" s="128">
        <v>1.3585496349847996</v>
      </c>
      <c r="S39" s="128">
        <v>3.7384785070465973</v>
      </c>
      <c r="T39" s="129"/>
    </row>
    <row r="40" spans="1:20" s="117" customFormat="1" ht="15.75" customHeight="1" x14ac:dyDescent="0.2">
      <c r="A40" s="116">
        <v>38016</v>
      </c>
      <c r="B40" s="117">
        <v>3.3063256471180207</v>
      </c>
      <c r="C40" s="117">
        <v>3.7741618490743458</v>
      </c>
      <c r="E40" s="116">
        <v>38016</v>
      </c>
      <c r="F40" s="128">
        <v>2.4663150084206866</v>
      </c>
      <c r="G40" s="128">
        <v>5.4334831905119891</v>
      </c>
      <c r="H40" s="129"/>
      <c r="I40" s="140">
        <v>38016</v>
      </c>
      <c r="J40" s="117">
        <v>3.1680479946119213</v>
      </c>
      <c r="K40" s="117">
        <v>7.4153233450516058</v>
      </c>
      <c r="M40" s="116">
        <v>38016</v>
      </c>
      <c r="N40" s="117">
        <v>0.46612768092465134</v>
      </c>
      <c r="O40" s="117">
        <v>5.4013131258505025</v>
      </c>
      <c r="Q40" s="116">
        <v>38016</v>
      </c>
      <c r="R40" s="128">
        <v>1.9935582154860281</v>
      </c>
      <c r="S40" s="128">
        <v>3.7703366841354704</v>
      </c>
      <c r="T40" s="129"/>
    </row>
    <row r="41" spans="1:20" s="117" customFormat="1" ht="15.75" customHeight="1" x14ac:dyDescent="0.2">
      <c r="A41" s="116">
        <v>38044</v>
      </c>
      <c r="B41" s="117">
        <v>4.1160137371573313</v>
      </c>
      <c r="C41" s="117">
        <v>4.2833542656216048</v>
      </c>
      <c r="E41" s="116">
        <v>38044</v>
      </c>
      <c r="F41" s="128">
        <v>2.9227111462397204</v>
      </c>
      <c r="G41" s="128">
        <v>5.1484973786989032</v>
      </c>
      <c r="H41" s="129"/>
      <c r="I41" s="140">
        <v>38044</v>
      </c>
      <c r="J41" s="117">
        <v>3.7762574033586582</v>
      </c>
      <c r="K41" s="117">
        <v>7.1063221551878186</v>
      </c>
      <c r="M41" s="116">
        <v>38044</v>
      </c>
      <c r="N41" s="117">
        <v>0.95412884439459356</v>
      </c>
      <c r="O41" s="117">
        <v>5.2454809804908979</v>
      </c>
      <c r="Q41" s="116">
        <v>38044</v>
      </c>
      <c r="R41" s="128">
        <v>2.0677215318566589</v>
      </c>
      <c r="S41" s="128">
        <v>3.8253087386426432</v>
      </c>
      <c r="T41" s="129"/>
    </row>
    <row r="42" spans="1:20" s="117" customFormat="1" ht="15.75" customHeight="1" x14ac:dyDescent="0.2">
      <c r="A42" s="116">
        <v>38077</v>
      </c>
      <c r="B42" s="117">
        <v>4.2818697481889236</v>
      </c>
      <c r="C42" s="117">
        <v>4.2640062934406755</v>
      </c>
      <c r="E42" s="116">
        <v>38077</v>
      </c>
      <c r="F42" s="128">
        <v>3.2714313568433351</v>
      </c>
      <c r="G42" s="128">
        <v>4.9589664689526538</v>
      </c>
      <c r="H42" s="129"/>
      <c r="I42" s="140">
        <v>38077</v>
      </c>
      <c r="J42" s="117">
        <v>3.977299441533614</v>
      </c>
      <c r="K42" s="117">
        <v>6.9868806739642109</v>
      </c>
      <c r="M42" s="116">
        <v>38077</v>
      </c>
      <c r="N42" s="117">
        <v>0.55878114733090012</v>
      </c>
      <c r="O42" s="117">
        <v>5.2334076292844962</v>
      </c>
      <c r="Q42" s="116">
        <v>38077</v>
      </c>
      <c r="R42" s="128">
        <v>2.6520672456789463</v>
      </c>
      <c r="S42" s="128">
        <v>3.7504943252935292</v>
      </c>
      <c r="T42" s="129"/>
    </row>
    <row r="43" spans="1:20" s="117" customFormat="1" ht="15.75" customHeight="1" x14ac:dyDescent="0.2">
      <c r="A43" s="116">
        <v>38107</v>
      </c>
      <c r="B43" s="117">
        <v>3.7640689702824459</v>
      </c>
      <c r="C43" s="117">
        <v>4.4663495099659478</v>
      </c>
      <c r="E43" s="116">
        <v>38107</v>
      </c>
      <c r="F43" s="128">
        <v>2.5370063247341847</v>
      </c>
      <c r="G43" s="128">
        <v>5.0040646626956367</v>
      </c>
      <c r="H43" s="129"/>
      <c r="I43" s="140">
        <v>38107</v>
      </c>
      <c r="J43" s="117">
        <v>3.8161861670848189</v>
      </c>
      <c r="K43" s="117">
        <v>6.9752438158723375</v>
      </c>
      <c r="M43" s="116">
        <v>38107</v>
      </c>
      <c r="N43" s="117">
        <v>0.67496013082493833</v>
      </c>
      <c r="O43" s="117">
        <v>5.0915879691271835</v>
      </c>
      <c r="Q43" s="116">
        <v>38107</v>
      </c>
      <c r="R43" s="128">
        <v>3.2027513047362768</v>
      </c>
      <c r="S43" s="128">
        <v>3.7608234409241335</v>
      </c>
      <c r="T43" s="129"/>
    </row>
    <row r="44" spans="1:20" s="117" customFormat="1" ht="15.75" customHeight="1" x14ac:dyDescent="0.2">
      <c r="A44" s="116">
        <v>38138</v>
      </c>
      <c r="B44" s="117">
        <v>2.8917025044909042</v>
      </c>
      <c r="C44" s="117">
        <v>4.8921056678189574</v>
      </c>
      <c r="E44" s="116">
        <v>38138</v>
      </c>
      <c r="F44" s="128">
        <v>2.5233373561371084</v>
      </c>
      <c r="G44" s="128">
        <v>4.6462202642263533</v>
      </c>
      <c r="H44" s="129"/>
      <c r="I44" s="140">
        <v>38138</v>
      </c>
      <c r="J44" s="117">
        <v>2.9094179901027801</v>
      </c>
      <c r="K44" s="117">
        <v>7.2444951277151262</v>
      </c>
      <c r="M44" s="116">
        <v>38138</v>
      </c>
      <c r="N44" s="117">
        <v>2.130334128845742</v>
      </c>
      <c r="O44" s="117">
        <v>5.5206361513310478</v>
      </c>
      <c r="Q44" s="116">
        <v>38138</v>
      </c>
      <c r="R44" s="128">
        <v>2.7753284955549371</v>
      </c>
      <c r="S44" s="128">
        <v>4.336264929480981</v>
      </c>
      <c r="T44" s="129"/>
    </row>
    <row r="45" spans="1:20" s="117" customFormat="1" ht="15.75" customHeight="1" x14ac:dyDescent="0.2">
      <c r="A45" s="116">
        <v>38168</v>
      </c>
      <c r="B45" s="117">
        <v>3.2833324554100449</v>
      </c>
      <c r="C45" s="117">
        <v>4.8241560833812835</v>
      </c>
      <c r="E45" s="116">
        <v>38168</v>
      </c>
      <c r="F45" s="128">
        <v>3.2814259109341362</v>
      </c>
      <c r="G45" s="128">
        <v>4.6453920407859997</v>
      </c>
      <c r="H45" s="129"/>
      <c r="I45" s="140">
        <v>38168</v>
      </c>
      <c r="J45" s="117">
        <v>2.6756162503443441</v>
      </c>
      <c r="K45" s="117">
        <v>7.1637228581009822</v>
      </c>
      <c r="M45" s="116">
        <v>38168</v>
      </c>
      <c r="N45" s="117">
        <v>1.8149264547968096</v>
      </c>
      <c r="O45" s="117">
        <v>4.9896855019281654</v>
      </c>
      <c r="Q45" s="116">
        <v>38168</v>
      </c>
      <c r="R45" s="128">
        <v>3.0608154446313187</v>
      </c>
      <c r="S45" s="128">
        <v>4.2862379098427095</v>
      </c>
      <c r="T45" s="129"/>
    </row>
    <row r="46" spans="1:20" s="117" customFormat="1" ht="15.75" customHeight="1" x14ac:dyDescent="0.2">
      <c r="A46" s="116">
        <v>38198</v>
      </c>
      <c r="B46" s="117">
        <v>2.7381783851724073</v>
      </c>
      <c r="C46" s="117">
        <v>4.5462513734387713</v>
      </c>
      <c r="E46" s="116">
        <v>38198</v>
      </c>
      <c r="F46" s="128">
        <v>2.8594448916754742</v>
      </c>
      <c r="G46" s="128">
        <v>3.8118024451509402</v>
      </c>
      <c r="H46" s="129"/>
      <c r="I46" s="140">
        <v>38198</v>
      </c>
      <c r="J46" s="117">
        <v>1.5719479061990931</v>
      </c>
      <c r="K46" s="117">
        <v>7.2996003461789849</v>
      </c>
      <c r="M46" s="116">
        <v>38198</v>
      </c>
      <c r="N46" s="117">
        <v>1.3480200625862897</v>
      </c>
      <c r="O46" s="117">
        <v>5.0226310947753428</v>
      </c>
      <c r="Q46" s="116">
        <v>38198</v>
      </c>
      <c r="R46" s="128">
        <v>3.330463884515463</v>
      </c>
      <c r="S46" s="128">
        <v>4.0287314483843293</v>
      </c>
      <c r="T46" s="129"/>
    </row>
    <row r="47" spans="1:20" s="117" customFormat="1" ht="15.75" customHeight="1" x14ac:dyDescent="0.2">
      <c r="A47" s="116">
        <v>38230</v>
      </c>
      <c r="B47" s="117">
        <v>2.3093096927630321</v>
      </c>
      <c r="C47" s="117">
        <v>4.4575634112035285</v>
      </c>
      <c r="E47" s="116">
        <v>38230</v>
      </c>
      <c r="F47" s="128">
        <v>2.4595867206413193</v>
      </c>
      <c r="G47" s="128">
        <v>3.7148681520459994</v>
      </c>
      <c r="H47" s="129"/>
      <c r="I47" s="140">
        <v>38230</v>
      </c>
      <c r="J47" s="117">
        <v>0.43451986579514656</v>
      </c>
      <c r="K47" s="117">
        <v>6.9377608519867771</v>
      </c>
      <c r="M47" s="116">
        <v>38230</v>
      </c>
      <c r="N47" s="117">
        <v>1.2917537598421254</v>
      </c>
      <c r="O47" s="117">
        <v>5.0891105192644845</v>
      </c>
      <c r="Q47" s="116">
        <v>38230</v>
      </c>
      <c r="R47" s="128">
        <v>2.963075879837973</v>
      </c>
      <c r="S47" s="128">
        <v>4.0050074162195681</v>
      </c>
      <c r="T47" s="129"/>
    </row>
    <row r="48" spans="1:20" s="117" customFormat="1" ht="15.75" customHeight="1" x14ac:dyDescent="0.2">
      <c r="A48" s="116">
        <v>38260</v>
      </c>
      <c r="B48" s="117">
        <v>3.120195662066449</v>
      </c>
      <c r="C48" s="117">
        <v>4.3417793201552524</v>
      </c>
      <c r="E48" s="116">
        <v>38260</v>
      </c>
      <c r="F48" s="128">
        <v>2.8999495376259197</v>
      </c>
      <c r="G48" s="128">
        <v>3.3132266208749779</v>
      </c>
      <c r="H48" s="129"/>
      <c r="I48" s="140">
        <v>38260</v>
      </c>
      <c r="J48" s="117">
        <v>1.6797397286327269</v>
      </c>
      <c r="K48" s="117">
        <v>5.5533838663041442</v>
      </c>
      <c r="M48" s="116">
        <v>38260</v>
      </c>
      <c r="N48" s="117">
        <v>2.6835438270669107</v>
      </c>
      <c r="O48" s="117">
        <v>5.9273798943719278</v>
      </c>
      <c r="Q48" s="116">
        <v>38260</v>
      </c>
      <c r="R48" s="128">
        <v>2.4321538683511759</v>
      </c>
      <c r="S48" s="128">
        <v>3.8862228419614993</v>
      </c>
      <c r="T48" s="129"/>
    </row>
    <row r="49" spans="1:20" s="117" customFormat="1" ht="15.75" customHeight="1" x14ac:dyDescent="0.2">
      <c r="A49" s="116">
        <v>38289</v>
      </c>
      <c r="B49" s="117">
        <v>2.9935978993053336</v>
      </c>
      <c r="C49" s="117">
        <v>4.0630710543616937</v>
      </c>
      <c r="E49" s="116">
        <v>38289</v>
      </c>
      <c r="F49" s="128">
        <v>2.6793644155284588</v>
      </c>
      <c r="G49" s="128">
        <v>3.1256112681125261</v>
      </c>
      <c r="H49" s="129"/>
      <c r="I49" s="140">
        <v>38289</v>
      </c>
      <c r="J49" s="117">
        <v>1.1646759823924417</v>
      </c>
      <c r="K49" s="117">
        <v>4.5520186154564586</v>
      </c>
      <c r="M49" s="116">
        <v>38289</v>
      </c>
      <c r="N49" s="117">
        <v>3.1681923100785654</v>
      </c>
      <c r="O49" s="117">
        <v>6.0687446943300056</v>
      </c>
      <c r="Q49" s="116">
        <v>38289</v>
      </c>
      <c r="R49" s="128">
        <v>2.3060553875471048</v>
      </c>
      <c r="S49" s="128">
        <v>3.7416829451238951</v>
      </c>
      <c r="T49" s="129"/>
    </row>
    <row r="50" spans="1:20" s="117" customFormat="1" ht="15.75" customHeight="1" x14ac:dyDescent="0.2">
      <c r="A50" s="116">
        <v>38321</v>
      </c>
      <c r="B50" s="117">
        <v>4.0203827815881974</v>
      </c>
      <c r="C50" s="117">
        <v>4.4521959340035453</v>
      </c>
      <c r="E50" s="116">
        <v>38321</v>
      </c>
      <c r="F50" s="128">
        <v>3.6969556766784559</v>
      </c>
      <c r="G50" s="128">
        <v>3.1569280365380847</v>
      </c>
      <c r="H50" s="129"/>
      <c r="I50" s="140">
        <v>38321</v>
      </c>
      <c r="J50" s="117">
        <v>1.9948068375795251</v>
      </c>
      <c r="K50" s="117">
        <v>4.2923924529469488</v>
      </c>
      <c r="M50" s="116">
        <v>38321</v>
      </c>
      <c r="N50" s="117">
        <v>4.4379308633448744</v>
      </c>
      <c r="O50" s="117">
        <v>6.8263430874844486</v>
      </c>
      <c r="Q50" s="116">
        <v>38321</v>
      </c>
      <c r="R50" s="128">
        <v>1.7108735859928597</v>
      </c>
      <c r="S50" s="128">
        <v>3.7643870553153818</v>
      </c>
      <c r="T50" s="129"/>
    </row>
    <row r="51" spans="1:20" s="117" customFormat="1" ht="15.75" customHeight="1" x14ac:dyDescent="0.2">
      <c r="A51" s="118">
        <v>38351</v>
      </c>
      <c r="B51" s="117">
        <v>3.7364889831902857</v>
      </c>
      <c r="C51" s="117">
        <v>4.1841404385986056</v>
      </c>
      <c r="E51" s="118">
        <v>38351</v>
      </c>
      <c r="F51" s="128">
        <v>3.7680044178233749</v>
      </c>
      <c r="G51" s="128">
        <v>2.1554775660215557</v>
      </c>
      <c r="H51" s="129"/>
      <c r="I51" s="135">
        <v>38351</v>
      </c>
      <c r="J51" s="117">
        <v>1.8299140388097286</v>
      </c>
      <c r="K51" s="117">
        <v>3.3889788192567285</v>
      </c>
      <c r="M51" s="118">
        <v>38351</v>
      </c>
      <c r="N51" s="117">
        <v>5.0765132914021738</v>
      </c>
      <c r="O51" s="117">
        <v>6.7928607499522924</v>
      </c>
      <c r="Q51" s="118">
        <v>38351</v>
      </c>
      <c r="R51" s="128">
        <v>1.8424369291059062</v>
      </c>
      <c r="S51" s="128">
        <v>3.4318870611123455</v>
      </c>
      <c r="T51" s="129"/>
    </row>
    <row r="52" spans="1:20" s="117" customFormat="1" ht="15.75" customHeight="1" x14ac:dyDescent="0.2">
      <c r="A52" s="116">
        <v>38383</v>
      </c>
      <c r="B52" s="117">
        <v>3.83469580089375</v>
      </c>
      <c r="C52" s="117">
        <v>4.2033567584788072</v>
      </c>
      <c r="E52" s="116">
        <v>38383</v>
      </c>
      <c r="F52" s="128">
        <v>3.6271362232665361</v>
      </c>
      <c r="G52" s="128">
        <v>2.1851208457204381</v>
      </c>
      <c r="H52" s="129"/>
      <c r="I52" s="140">
        <v>38383</v>
      </c>
      <c r="J52" s="117">
        <v>1.2117115817737261</v>
      </c>
      <c r="K52" s="117">
        <v>3.2831443678217243</v>
      </c>
      <c r="M52" s="116">
        <v>38383</v>
      </c>
      <c r="N52" s="117">
        <v>5.868521409432895</v>
      </c>
      <c r="O52" s="117">
        <v>6.7747627664464209</v>
      </c>
      <c r="Q52" s="116">
        <v>38383</v>
      </c>
      <c r="R52" s="128">
        <v>1.6660708805423436</v>
      </c>
      <c r="S52" s="128">
        <v>3.4563938172354378</v>
      </c>
      <c r="T52" s="129"/>
    </row>
    <row r="53" spans="1:20" s="117" customFormat="1" ht="15.75" customHeight="1" x14ac:dyDescent="0.2">
      <c r="A53" s="116">
        <v>38411</v>
      </c>
      <c r="B53" s="117">
        <v>3.650284196480547</v>
      </c>
      <c r="C53" s="117">
        <v>4.4178194620761184</v>
      </c>
      <c r="E53" s="116">
        <v>38411</v>
      </c>
      <c r="F53" s="128">
        <v>4.8742792519794964</v>
      </c>
      <c r="G53" s="128">
        <v>4.014615301448953</v>
      </c>
      <c r="H53" s="129"/>
      <c r="I53" s="140">
        <v>38411</v>
      </c>
      <c r="J53" s="117">
        <v>1.5841588936745439</v>
      </c>
      <c r="K53" s="117">
        <v>4.030264820773799</v>
      </c>
      <c r="M53" s="116">
        <v>38411</v>
      </c>
      <c r="N53" s="117">
        <v>7.5781702569948903</v>
      </c>
      <c r="O53" s="117">
        <v>8.3564170568632612</v>
      </c>
      <c r="Q53" s="116">
        <v>38411</v>
      </c>
      <c r="R53" s="128">
        <v>1.6215645239696059</v>
      </c>
      <c r="S53" s="128">
        <v>3.3786854045211907</v>
      </c>
      <c r="T53" s="129"/>
    </row>
    <row r="54" spans="1:20" s="117" customFormat="1" ht="15.75" customHeight="1" x14ac:dyDescent="0.2">
      <c r="A54" s="116">
        <v>38442</v>
      </c>
      <c r="B54" s="117">
        <v>2.9121899042633772</v>
      </c>
      <c r="C54" s="117">
        <v>4.2710526938980609</v>
      </c>
      <c r="E54" s="116">
        <v>38442</v>
      </c>
      <c r="F54" s="128">
        <v>3.686087040550682</v>
      </c>
      <c r="G54" s="128">
        <v>5.0750787196928231</v>
      </c>
      <c r="H54" s="129"/>
      <c r="I54" s="140">
        <v>38442</v>
      </c>
      <c r="J54" s="117">
        <v>1.0471028136211924</v>
      </c>
      <c r="K54" s="117">
        <v>4.2036671955606328</v>
      </c>
      <c r="M54" s="116">
        <v>38442</v>
      </c>
      <c r="N54" s="117">
        <v>7.5290004283155616</v>
      </c>
      <c r="O54" s="117">
        <v>8.5078867398332907</v>
      </c>
      <c r="Q54" s="116">
        <v>38442</v>
      </c>
      <c r="R54" s="128">
        <v>0.87216505050582427</v>
      </c>
      <c r="S54" s="128">
        <v>3.4714586079043812</v>
      </c>
      <c r="T54" s="129"/>
    </row>
    <row r="55" spans="1:20" s="117" customFormat="1" ht="15.75" customHeight="1" x14ac:dyDescent="0.2">
      <c r="A55" s="116">
        <v>38471</v>
      </c>
      <c r="B55" s="117">
        <v>2.74038588908209</v>
      </c>
      <c r="C55" s="117">
        <v>4.4460031583471533</v>
      </c>
      <c r="E55" s="116">
        <v>38471</v>
      </c>
      <c r="F55" s="128">
        <v>3.2621996483140236</v>
      </c>
      <c r="G55" s="128">
        <v>5.4350946527899833</v>
      </c>
      <c r="H55" s="129"/>
      <c r="I55" s="140">
        <v>38471</v>
      </c>
      <c r="J55" s="117">
        <v>0.47021266903108927</v>
      </c>
      <c r="K55" s="117">
        <v>4.7420869099483651</v>
      </c>
      <c r="M55" s="116">
        <v>38471</v>
      </c>
      <c r="N55" s="117">
        <v>8.107685028297869</v>
      </c>
      <c r="O55" s="117">
        <v>8.4635459899609078</v>
      </c>
      <c r="Q55" s="116">
        <v>38471</v>
      </c>
      <c r="R55" s="128">
        <v>0.11892618805592707</v>
      </c>
      <c r="S55" s="128">
        <v>3.3207698317256189</v>
      </c>
      <c r="T55" s="129"/>
    </row>
    <row r="56" spans="1:20" s="117" customFormat="1" ht="15.75" customHeight="1" x14ac:dyDescent="0.2">
      <c r="A56" s="116">
        <v>38503</v>
      </c>
      <c r="B56" s="117">
        <v>3.2101235681911988</v>
      </c>
      <c r="C56" s="117">
        <v>4.3587500519974185</v>
      </c>
      <c r="E56" s="116">
        <v>38503</v>
      </c>
      <c r="F56" s="128">
        <v>3.3690809619807784</v>
      </c>
      <c r="G56" s="128">
        <v>5.3929697836006971</v>
      </c>
      <c r="H56" s="129"/>
      <c r="I56" s="140">
        <v>38503</v>
      </c>
      <c r="J56" s="117">
        <v>1.0471654355425002</v>
      </c>
      <c r="K56" s="117">
        <v>4.7882560373762804</v>
      </c>
      <c r="M56" s="116">
        <v>38503</v>
      </c>
      <c r="N56" s="117">
        <v>6.6641165138850837</v>
      </c>
      <c r="O56" s="117">
        <v>8.7894914440035148</v>
      </c>
      <c r="Q56" s="116">
        <v>38503</v>
      </c>
      <c r="R56" s="128">
        <v>0.39150525159469635</v>
      </c>
      <c r="S56" s="128">
        <v>2.9302241719659929</v>
      </c>
      <c r="T56" s="129"/>
    </row>
    <row r="57" spans="1:20" s="117" customFormat="1" ht="15.75" customHeight="1" x14ac:dyDescent="0.2">
      <c r="A57" s="116">
        <v>38533</v>
      </c>
      <c r="B57" s="117">
        <v>3.5167061653128555</v>
      </c>
      <c r="C57" s="117">
        <v>3.9385483084354962</v>
      </c>
      <c r="E57" s="116">
        <v>38533</v>
      </c>
      <c r="F57" s="128">
        <v>4.0428380576665939</v>
      </c>
      <c r="G57" s="128">
        <v>5.6863440639097851</v>
      </c>
      <c r="H57" s="129"/>
      <c r="I57" s="140">
        <v>38533</v>
      </c>
      <c r="J57" s="117">
        <v>1.4186207846025534</v>
      </c>
      <c r="K57" s="117">
        <v>4.8367555307562995</v>
      </c>
      <c r="M57" s="116">
        <v>38533</v>
      </c>
      <c r="N57" s="117">
        <v>6.6797263037493479</v>
      </c>
      <c r="O57" s="117">
        <v>8.8696721511749637</v>
      </c>
      <c r="Q57" s="116">
        <v>38533</v>
      </c>
      <c r="R57" s="128">
        <v>-9.4343546077061788E-2</v>
      </c>
      <c r="S57" s="128">
        <v>2.866741110911188</v>
      </c>
      <c r="T57" s="129"/>
    </row>
    <row r="58" spans="1:20" s="117" customFormat="1" ht="15.75" customHeight="1" x14ac:dyDescent="0.2">
      <c r="A58" s="116">
        <v>38562</v>
      </c>
      <c r="B58" s="117">
        <v>3.9033721231793792</v>
      </c>
      <c r="C58" s="117">
        <v>3.8802364214531249</v>
      </c>
      <c r="E58" s="116">
        <v>38562</v>
      </c>
      <c r="F58" s="128">
        <v>4.7774432988813524</v>
      </c>
      <c r="G58" s="128">
        <v>5.8872883145255699</v>
      </c>
      <c r="H58" s="129"/>
      <c r="I58" s="140">
        <v>38562</v>
      </c>
      <c r="J58" s="117">
        <v>2.2813142840816036</v>
      </c>
      <c r="K58" s="117">
        <v>5.0816445635019338</v>
      </c>
      <c r="M58" s="116">
        <v>38562</v>
      </c>
      <c r="N58" s="117">
        <v>7.5196083799728086</v>
      </c>
      <c r="O58" s="117">
        <v>8.7319833469453183</v>
      </c>
      <c r="Q58" s="116">
        <v>38562</v>
      </c>
      <c r="R58" s="128">
        <v>-0.21395246043812341</v>
      </c>
      <c r="S58" s="128">
        <v>3.0056113963880988</v>
      </c>
      <c r="T58" s="129"/>
    </row>
    <row r="59" spans="1:20" s="117" customFormat="1" ht="15.75" customHeight="1" x14ac:dyDescent="0.2">
      <c r="A59" s="116">
        <v>38595</v>
      </c>
      <c r="B59" s="117">
        <v>4.2009330084294083</v>
      </c>
      <c r="C59" s="117">
        <v>3.7841840472228956</v>
      </c>
      <c r="E59" s="116">
        <v>38595</v>
      </c>
      <c r="F59" s="128">
        <v>4.7697077379022179</v>
      </c>
      <c r="G59" s="128">
        <v>5.8147385020130695</v>
      </c>
      <c r="H59" s="129"/>
      <c r="I59" s="140">
        <v>38595</v>
      </c>
      <c r="J59" s="117">
        <v>2.2938590390591651</v>
      </c>
      <c r="K59" s="117">
        <v>4.8843657931670243</v>
      </c>
      <c r="M59" s="116">
        <v>38595</v>
      </c>
      <c r="N59" s="117">
        <v>7.0257225518486495</v>
      </c>
      <c r="O59" s="117">
        <v>8.6594226482349388</v>
      </c>
      <c r="Q59" s="116">
        <v>38595</v>
      </c>
      <c r="R59" s="128">
        <v>-0.44099281870553969</v>
      </c>
      <c r="S59" s="128">
        <v>2.6895923978051011</v>
      </c>
      <c r="T59" s="129"/>
    </row>
    <row r="60" spans="1:20" s="117" customFormat="1" ht="15.75" customHeight="1" x14ac:dyDescent="0.2">
      <c r="A60" s="116">
        <v>38625</v>
      </c>
      <c r="B60" s="117">
        <v>4.2265532056290356</v>
      </c>
      <c r="C60" s="117">
        <v>3.8662343612279977</v>
      </c>
      <c r="E60" s="116">
        <v>38625</v>
      </c>
      <c r="F60" s="128">
        <v>4.9656169281480684</v>
      </c>
      <c r="G60" s="128">
        <v>5.8242887175308811</v>
      </c>
      <c r="H60" s="129"/>
      <c r="I60" s="140">
        <v>38625</v>
      </c>
      <c r="J60" s="117">
        <v>2.7666982296258822</v>
      </c>
      <c r="K60" s="117">
        <v>5.3288111763908654</v>
      </c>
      <c r="M60" s="116">
        <v>38625</v>
      </c>
      <c r="N60" s="117">
        <v>5.6453017462657273</v>
      </c>
      <c r="O60" s="117">
        <v>9.0429398000071401</v>
      </c>
      <c r="Q60" s="116">
        <v>38625</v>
      </c>
      <c r="R60" s="128">
        <v>-0.6231322686165589</v>
      </c>
      <c r="S60" s="128">
        <v>2.5626347179544569</v>
      </c>
      <c r="T60" s="129"/>
    </row>
    <row r="61" spans="1:20" s="117" customFormat="1" ht="15.75" customHeight="1" x14ac:dyDescent="0.2">
      <c r="A61" s="116">
        <v>38656</v>
      </c>
      <c r="B61" s="117">
        <v>3.4604169063857881</v>
      </c>
      <c r="C61" s="117">
        <v>4.5364063496825455</v>
      </c>
      <c r="E61" s="116">
        <v>38656</v>
      </c>
      <c r="F61" s="128">
        <v>3.6781218360170196</v>
      </c>
      <c r="G61" s="128">
        <v>7.231395773019921</v>
      </c>
      <c r="H61" s="129"/>
      <c r="I61" s="140">
        <v>38656</v>
      </c>
      <c r="J61" s="117">
        <v>2.0948823449152836</v>
      </c>
      <c r="K61" s="117">
        <v>5.9559272040774376</v>
      </c>
      <c r="M61" s="116">
        <v>38656</v>
      </c>
      <c r="N61" s="117">
        <v>4.6621295068581814</v>
      </c>
      <c r="O61" s="117">
        <v>8.995362553329139</v>
      </c>
      <c r="Q61" s="116">
        <v>38656</v>
      </c>
      <c r="R61" s="128">
        <v>-0.54754380097628008</v>
      </c>
      <c r="S61" s="128">
        <v>2.5511321093858652</v>
      </c>
      <c r="T61" s="129"/>
    </row>
    <row r="62" spans="1:20" s="117" customFormat="1" ht="15.75" customHeight="1" x14ac:dyDescent="0.2">
      <c r="A62" s="116">
        <v>38686</v>
      </c>
      <c r="B62" s="117">
        <v>2.7320254269994848</v>
      </c>
      <c r="C62" s="117">
        <v>4.5613750576530201</v>
      </c>
      <c r="E62" s="116">
        <v>38686</v>
      </c>
      <c r="F62" s="128">
        <v>3.3331638141684974</v>
      </c>
      <c r="G62" s="128">
        <v>7.2311257153574298</v>
      </c>
      <c r="H62" s="129"/>
      <c r="I62" s="140">
        <v>38686</v>
      </c>
      <c r="J62" s="117">
        <v>2.6352320130180593</v>
      </c>
      <c r="K62" s="117">
        <v>6.1257128449985387</v>
      </c>
      <c r="M62" s="116">
        <v>38686</v>
      </c>
      <c r="N62" s="117">
        <v>2.5964387168013676</v>
      </c>
      <c r="O62" s="117">
        <v>9.6778263332784782</v>
      </c>
      <c r="Q62" s="116">
        <v>38686</v>
      </c>
      <c r="R62" s="128">
        <v>-0.3780085218319999</v>
      </c>
      <c r="S62" s="128">
        <v>2.6705149316763901</v>
      </c>
      <c r="T62" s="129"/>
    </row>
    <row r="63" spans="1:20" s="117" customFormat="1" ht="15.75" customHeight="1" x14ac:dyDescent="0.2">
      <c r="A63" s="118">
        <v>38716</v>
      </c>
      <c r="B63" s="117">
        <v>2.9650205868426855</v>
      </c>
      <c r="C63" s="117">
        <v>4.1296839947649886</v>
      </c>
      <c r="E63" s="118">
        <v>38716</v>
      </c>
      <c r="F63" s="128">
        <v>2.8623319712262063</v>
      </c>
      <c r="G63" s="128">
        <v>7.2877839470940193</v>
      </c>
      <c r="H63" s="129"/>
      <c r="I63" s="135">
        <v>38716</v>
      </c>
      <c r="J63" s="117">
        <v>2.5265881236230969</v>
      </c>
      <c r="K63" s="117">
        <v>6.1457483854833201</v>
      </c>
      <c r="M63" s="118">
        <v>38716</v>
      </c>
      <c r="N63" s="117">
        <v>1.961415707716655</v>
      </c>
      <c r="O63" s="117">
        <v>9.1125386265300534</v>
      </c>
      <c r="Q63" s="118">
        <v>38716</v>
      </c>
      <c r="R63" s="128">
        <v>-0.47975505824351394</v>
      </c>
      <c r="S63" s="128">
        <v>2.6654357090396119</v>
      </c>
      <c r="T63" s="129"/>
    </row>
    <row r="64" spans="1:20" s="117" customFormat="1" ht="15.75" customHeight="1" x14ac:dyDescent="0.2">
      <c r="A64" s="116">
        <v>38748</v>
      </c>
      <c r="B64" s="117">
        <v>2.7304153620174056</v>
      </c>
      <c r="C64" s="117">
        <v>4.1232851716104051</v>
      </c>
      <c r="E64" s="116">
        <v>38748</v>
      </c>
      <c r="F64" s="128">
        <v>2.9665988559522591</v>
      </c>
      <c r="G64" s="128">
        <v>7.3513268049564875</v>
      </c>
      <c r="H64" s="129"/>
      <c r="I64" s="140">
        <v>38748</v>
      </c>
      <c r="J64" s="117">
        <v>3.3014124931985371</v>
      </c>
      <c r="K64" s="117">
        <v>6.1140169681402865</v>
      </c>
      <c r="M64" s="116">
        <v>38748</v>
      </c>
      <c r="N64" s="117">
        <v>1.9029890582776527</v>
      </c>
      <c r="O64" s="117">
        <v>8.9576345167680085</v>
      </c>
      <c r="Q64" s="116">
        <v>38748</v>
      </c>
      <c r="R64" s="128">
        <v>-0.83959035779623825</v>
      </c>
      <c r="S64" s="128">
        <v>2.6284252116091382</v>
      </c>
      <c r="T64" s="129"/>
    </row>
    <row r="65" spans="1:20" s="117" customFormat="1" ht="15.75" customHeight="1" x14ac:dyDescent="0.2">
      <c r="A65" s="116">
        <v>38776</v>
      </c>
      <c r="B65" s="117">
        <v>2.1200208799034024</v>
      </c>
      <c r="C65" s="117">
        <v>4.0372476182486166</v>
      </c>
      <c r="E65" s="116">
        <v>38776</v>
      </c>
      <c r="F65" s="128">
        <v>1.946741504804228</v>
      </c>
      <c r="G65" s="128">
        <v>7.3349747158123639</v>
      </c>
      <c r="H65" s="129"/>
      <c r="I65" s="140">
        <v>38776</v>
      </c>
      <c r="J65" s="117">
        <v>2.5358012141793118</v>
      </c>
      <c r="K65" s="117">
        <v>5.8425402482474036</v>
      </c>
      <c r="M65" s="116">
        <v>38776</v>
      </c>
      <c r="N65" s="117">
        <v>-0.91514408334870312</v>
      </c>
      <c r="O65" s="117">
        <v>9.12873029562836</v>
      </c>
      <c r="Q65" s="116">
        <v>38776</v>
      </c>
      <c r="R65" s="128">
        <v>-0.79624772349890327</v>
      </c>
      <c r="S65" s="128">
        <v>2.2335313564263206</v>
      </c>
      <c r="T65" s="129"/>
    </row>
    <row r="66" spans="1:20" s="117" customFormat="1" ht="15.75" customHeight="1" x14ac:dyDescent="0.2">
      <c r="A66" s="116">
        <v>38807</v>
      </c>
      <c r="B66" s="117">
        <v>2.213646223185243</v>
      </c>
      <c r="C66" s="117">
        <v>3.7215324731162536</v>
      </c>
      <c r="E66" s="116">
        <v>38807</v>
      </c>
      <c r="F66" s="128">
        <v>2.4899638016357231</v>
      </c>
      <c r="G66" s="128">
        <v>6.2285224039868918</v>
      </c>
      <c r="H66" s="129"/>
      <c r="I66" s="140">
        <v>38807</v>
      </c>
      <c r="J66" s="117">
        <v>3.0007704674194513</v>
      </c>
      <c r="K66" s="117">
        <v>5.4788710462371322</v>
      </c>
      <c r="M66" s="116">
        <v>38807</v>
      </c>
      <c r="N66" s="117">
        <v>-0.60718654062354249</v>
      </c>
      <c r="O66" s="117">
        <v>4.7017244365403688</v>
      </c>
      <c r="Q66" s="116">
        <v>38807</v>
      </c>
      <c r="R66" s="128">
        <v>-0.75247574543399287</v>
      </c>
      <c r="S66" s="128">
        <v>2.2357778787220148</v>
      </c>
      <c r="T66" s="129"/>
    </row>
    <row r="67" spans="1:20" s="117" customFormat="1" ht="15.75" customHeight="1" x14ac:dyDescent="0.2">
      <c r="A67" s="116">
        <v>38835</v>
      </c>
      <c r="B67" s="117">
        <v>2.277524158530412</v>
      </c>
      <c r="C67" s="117">
        <v>3.6639769742496866</v>
      </c>
      <c r="E67" s="116">
        <v>38835</v>
      </c>
      <c r="F67" s="128">
        <v>3.3072253052057743</v>
      </c>
      <c r="G67" s="128">
        <v>5.7240494038747292</v>
      </c>
      <c r="H67" s="129"/>
      <c r="I67" s="140">
        <v>38835</v>
      </c>
      <c r="J67" s="117">
        <v>4.5084345053658881</v>
      </c>
      <c r="K67" s="117">
        <v>5.5054491529801526</v>
      </c>
      <c r="M67" s="116">
        <v>38835</v>
      </c>
      <c r="N67" s="117">
        <v>-0.88570474432239088</v>
      </c>
      <c r="O67" s="117">
        <v>4.6695276296110686</v>
      </c>
      <c r="Q67" s="116">
        <v>38835</v>
      </c>
      <c r="R67" s="128">
        <v>0.31918835763855569</v>
      </c>
      <c r="S67" s="128">
        <v>3.6450478260419756</v>
      </c>
      <c r="T67" s="129"/>
    </row>
    <row r="68" spans="1:20" s="117" customFormat="1" ht="15.75" customHeight="1" x14ac:dyDescent="0.2">
      <c r="A68" s="116">
        <v>38868</v>
      </c>
      <c r="B68" s="117">
        <v>1.1595729076332144</v>
      </c>
      <c r="C68" s="117">
        <v>5.0497967169130442</v>
      </c>
      <c r="E68" s="116">
        <v>38868</v>
      </c>
      <c r="F68" s="128">
        <v>1.9025610845632073</v>
      </c>
      <c r="G68" s="128">
        <v>7.0041340154700213</v>
      </c>
      <c r="H68" s="129"/>
      <c r="I68" s="140">
        <v>38868</v>
      </c>
      <c r="J68" s="117">
        <v>3.1931668269819489</v>
      </c>
      <c r="K68" s="117">
        <v>6.4475210584977365</v>
      </c>
      <c r="M68" s="116">
        <v>38868</v>
      </c>
      <c r="N68" s="117">
        <v>-0.85071903831153894</v>
      </c>
      <c r="O68" s="117">
        <v>4.7675328209718124</v>
      </c>
      <c r="Q68" s="116">
        <v>38868</v>
      </c>
      <c r="R68" s="128">
        <v>0.67742925461935499</v>
      </c>
      <c r="S68" s="128">
        <v>3.5905008197943817</v>
      </c>
      <c r="T68" s="129"/>
    </row>
    <row r="69" spans="1:20" s="117" customFormat="1" ht="15.75" customHeight="1" x14ac:dyDescent="0.2">
      <c r="A69" s="116">
        <v>38898</v>
      </c>
      <c r="B69" s="117">
        <v>1.1574039558926774</v>
      </c>
      <c r="C69" s="117">
        <v>5.1273667335482447</v>
      </c>
      <c r="E69" s="116">
        <v>38898</v>
      </c>
      <c r="F69" s="128">
        <v>1.108532314844964</v>
      </c>
      <c r="G69" s="128">
        <v>7.0023690109116181</v>
      </c>
      <c r="H69" s="129"/>
      <c r="I69" s="140">
        <v>38898</v>
      </c>
      <c r="J69" s="117">
        <v>2.8718371406409866</v>
      </c>
      <c r="K69" s="117">
        <v>6.4487042634355403</v>
      </c>
      <c r="M69" s="116">
        <v>38898</v>
      </c>
      <c r="N69" s="117">
        <v>-1.2091036963648143</v>
      </c>
      <c r="O69" s="117">
        <v>4.5605989092134562</v>
      </c>
      <c r="Q69" s="116">
        <v>38898</v>
      </c>
      <c r="R69" s="128">
        <v>1.2247370482603752</v>
      </c>
      <c r="S69" s="128">
        <v>3.5083113134510464</v>
      </c>
      <c r="T69" s="129"/>
    </row>
    <row r="70" spans="1:20" s="117" customFormat="1" ht="15.75" customHeight="1" x14ac:dyDescent="0.2">
      <c r="A70" s="116">
        <v>38929</v>
      </c>
      <c r="B70" s="117">
        <v>1.0749637692313148</v>
      </c>
      <c r="C70" s="117">
        <v>5.0765676015219938</v>
      </c>
      <c r="E70" s="116">
        <v>38929</v>
      </c>
      <c r="F70" s="128">
        <v>0.72058664238359904</v>
      </c>
      <c r="G70" s="128">
        <v>6.6596678078897575</v>
      </c>
      <c r="H70" s="129"/>
      <c r="I70" s="140">
        <v>38929</v>
      </c>
      <c r="J70" s="117">
        <v>3.0900499162730406</v>
      </c>
      <c r="K70" s="117">
        <v>6.6444228761497648</v>
      </c>
      <c r="M70" s="116">
        <v>38929</v>
      </c>
      <c r="N70" s="117">
        <v>-1.7410044735744219</v>
      </c>
      <c r="O70" s="117">
        <v>4.6220844549733728</v>
      </c>
      <c r="Q70" s="116">
        <v>38929</v>
      </c>
      <c r="R70" s="128">
        <v>1.2614511301045777</v>
      </c>
      <c r="S70" s="128">
        <v>3.1527523050384212</v>
      </c>
      <c r="T70" s="129"/>
    </row>
    <row r="71" spans="1:20" s="117" customFormat="1" ht="15.75" customHeight="1" x14ac:dyDescent="0.2">
      <c r="A71" s="116">
        <v>38960</v>
      </c>
      <c r="B71" s="117">
        <v>0.56403537900637046</v>
      </c>
      <c r="C71" s="117">
        <v>5.0080364111545528</v>
      </c>
      <c r="E71" s="116">
        <v>38960</v>
      </c>
      <c r="F71" s="128">
        <v>0.21280027192185358</v>
      </c>
      <c r="G71" s="128">
        <v>6.2225963797930319</v>
      </c>
      <c r="H71" s="129"/>
      <c r="I71" s="140">
        <v>38960</v>
      </c>
      <c r="J71" s="117">
        <v>2.2088970994985631</v>
      </c>
      <c r="K71" s="117">
        <v>7.1281537406632083</v>
      </c>
      <c r="M71" s="116">
        <v>38960</v>
      </c>
      <c r="N71" s="117">
        <v>-1.3071934026691674</v>
      </c>
      <c r="O71" s="117">
        <v>4.0975732138204268</v>
      </c>
      <c r="Q71" s="116">
        <v>38960</v>
      </c>
      <c r="R71" s="128">
        <v>1.5066149047694211</v>
      </c>
      <c r="S71" s="128">
        <v>3.134181112060066</v>
      </c>
      <c r="T71" s="129"/>
    </row>
    <row r="72" spans="1:20" s="117" customFormat="1" ht="15.75" customHeight="1" x14ac:dyDescent="0.2">
      <c r="A72" s="116">
        <v>38989</v>
      </c>
      <c r="B72" s="117">
        <v>-3.5617499876069068E-2</v>
      </c>
      <c r="C72" s="117">
        <v>4.7272208261723581</v>
      </c>
      <c r="E72" s="116">
        <v>38989</v>
      </c>
      <c r="F72" s="128">
        <v>-0.44513215918621601</v>
      </c>
      <c r="G72" s="128">
        <v>6.1606992941609349</v>
      </c>
      <c r="H72" s="129"/>
      <c r="I72" s="140">
        <v>38989</v>
      </c>
      <c r="J72" s="117">
        <v>1.2285670401528836</v>
      </c>
      <c r="K72" s="117">
        <v>7.1905399201676605</v>
      </c>
      <c r="M72" s="116">
        <v>38989</v>
      </c>
      <c r="N72" s="117">
        <v>-1.0256431942367101</v>
      </c>
      <c r="O72" s="117">
        <v>4.1194826612696129</v>
      </c>
      <c r="Q72" s="116">
        <v>38989</v>
      </c>
      <c r="R72" s="128">
        <v>1.8453421774678052</v>
      </c>
      <c r="S72" s="128">
        <v>3.1268108437322342</v>
      </c>
      <c r="T72" s="129"/>
    </row>
    <row r="73" spans="1:20" s="117" customFormat="1" ht="15.75" customHeight="1" x14ac:dyDescent="0.2">
      <c r="A73" s="116">
        <v>39021</v>
      </c>
      <c r="B73" s="117">
        <v>0.8981902588015197</v>
      </c>
      <c r="C73" s="117">
        <v>4.6000599848260286</v>
      </c>
      <c r="E73" s="116">
        <v>39021</v>
      </c>
      <c r="F73" s="128">
        <v>0.72507349330111681</v>
      </c>
      <c r="G73" s="128">
        <v>5.9684205589793571</v>
      </c>
      <c r="H73" s="129"/>
      <c r="I73" s="140">
        <v>39021</v>
      </c>
      <c r="J73" s="117">
        <v>2.3647448344817024</v>
      </c>
      <c r="K73" s="117">
        <v>6.9011189053835977</v>
      </c>
      <c r="M73" s="116">
        <v>39021</v>
      </c>
      <c r="N73" s="117">
        <v>-0.89400470852771807</v>
      </c>
      <c r="O73" s="117">
        <v>4.0985260790636646</v>
      </c>
      <c r="Q73" s="116">
        <v>39021</v>
      </c>
      <c r="R73" s="128">
        <v>2.2943643927253898</v>
      </c>
      <c r="S73" s="128">
        <v>3.2049687208616224</v>
      </c>
      <c r="T73" s="129"/>
    </row>
    <row r="74" spans="1:20" s="117" customFormat="1" ht="15.75" customHeight="1" x14ac:dyDescent="0.2">
      <c r="A74" s="116">
        <v>39051</v>
      </c>
      <c r="B74" s="117">
        <v>0.93978031284020302</v>
      </c>
      <c r="C74" s="117">
        <v>4.3237872735435419</v>
      </c>
      <c r="E74" s="116">
        <v>39051</v>
      </c>
      <c r="F74" s="128">
        <v>0.64584921507346849</v>
      </c>
      <c r="G74" s="128">
        <v>5.073465403562146</v>
      </c>
      <c r="H74" s="129"/>
      <c r="I74" s="140">
        <v>39051</v>
      </c>
      <c r="J74" s="117">
        <v>2.0181765151924638</v>
      </c>
      <c r="K74" s="117">
        <v>6.3998591091567221</v>
      </c>
      <c r="M74" s="116">
        <v>39051</v>
      </c>
      <c r="N74" s="117">
        <v>5.7720814536247701E-2</v>
      </c>
      <c r="O74" s="117">
        <v>4.1472977169001934</v>
      </c>
      <c r="Q74" s="116">
        <v>39051</v>
      </c>
      <c r="R74" s="128">
        <v>2.2590266462789721</v>
      </c>
      <c r="S74" s="128">
        <v>3.1728309206794663</v>
      </c>
      <c r="T74" s="129"/>
    </row>
    <row r="75" spans="1:20" s="117" customFormat="1" ht="15.75" customHeight="1" x14ac:dyDescent="0.2">
      <c r="A75" s="118">
        <v>39080</v>
      </c>
      <c r="B75" s="117">
        <v>0.6311734619307563</v>
      </c>
      <c r="C75" s="117">
        <v>4.3209599359163855</v>
      </c>
      <c r="E75" s="118">
        <v>39080</v>
      </c>
      <c r="F75" s="128">
        <v>1.4867507615183555</v>
      </c>
      <c r="G75" s="128">
        <v>5.4218383419210552</v>
      </c>
      <c r="H75" s="129"/>
      <c r="I75" s="135">
        <v>39080</v>
      </c>
      <c r="J75" s="117">
        <v>1.775749846246133</v>
      </c>
      <c r="K75" s="117">
        <v>6.2211166306412364</v>
      </c>
      <c r="M75" s="118">
        <v>39080</v>
      </c>
      <c r="N75" s="117">
        <v>4.6245031738911813E-2</v>
      </c>
      <c r="O75" s="117">
        <v>3.2070116398658501</v>
      </c>
      <c r="Q75" s="118">
        <v>39080</v>
      </c>
      <c r="R75" s="128">
        <v>2.675393389723165</v>
      </c>
      <c r="S75" s="128">
        <v>3.2598796486973818</v>
      </c>
      <c r="T75" s="129"/>
    </row>
    <row r="76" spans="1:20" s="117" customFormat="1" ht="15.75" customHeight="1" x14ac:dyDescent="0.2">
      <c r="A76" s="116">
        <v>39113</v>
      </c>
      <c r="B76" s="117">
        <v>0.74470169483735749</v>
      </c>
      <c r="C76" s="117">
        <v>4.3021278982324862</v>
      </c>
      <c r="E76" s="116">
        <v>39113</v>
      </c>
      <c r="F76" s="128">
        <v>0.66925865165755971</v>
      </c>
      <c r="G76" s="128">
        <v>5.492631506298352</v>
      </c>
      <c r="H76" s="129"/>
      <c r="I76" s="140">
        <v>39113</v>
      </c>
      <c r="J76" s="117">
        <v>1.8044204800137909</v>
      </c>
      <c r="K76" s="117">
        <v>6.2557996873920283</v>
      </c>
      <c r="M76" s="116">
        <v>39113</v>
      </c>
      <c r="N76" s="117">
        <v>-3.0357528254620902E-2</v>
      </c>
      <c r="O76" s="117">
        <v>3.2035247251357117</v>
      </c>
      <c r="Q76" s="116">
        <v>39113</v>
      </c>
      <c r="R76" s="128">
        <v>3.7336886144632451</v>
      </c>
      <c r="S76" s="128">
        <v>4.1828605889890671</v>
      </c>
      <c r="T76" s="129"/>
    </row>
    <row r="77" spans="1:20" s="117" customFormat="1" ht="15.75" customHeight="1" x14ac:dyDescent="0.2">
      <c r="A77" s="116">
        <v>39141</v>
      </c>
      <c r="B77" s="117">
        <v>0.42259618336445054</v>
      </c>
      <c r="C77" s="117">
        <v>4.3207350589020352</v>
      </c>
      <c r="E77" s="116">
        <v>39141</v>
      </c>
      <c r="F77" s="128">
        <v>5.4098377180844537E-2</v>
      </c>
      <c r="G77" s="128">
        <v>5.3457904861983101</v>
      </c>
      <c r="H77" s="129"/>
      <c r="I77" s="140">
        <v>39141</v>
      </c>
      <c r="J77" s="117">
        <v>1.1134409628599462</v>
      </c>
      <c r="K77" s="117">
        <v>6.6248840461518688</v>
      </c>
      <c r="M77" s="116">
        <v>39141</v>
      </c>
      <c r="N77" s="117">
        <v>0.4409419190481989</v>
      </c>
      <c r="O77" s="117">
        <v>3.2106731329807814</v>
      </c>
      <c r="Q77" s="116">
        <v>39141</v>
      </c>
      <c r="R77" s="128">
        <v>3.6826028835109734</v>
      </c>
      <c r="S77" s="128">
        <v>4.3995314791902373</v>
      </c>
      <c r="T77" s="129"/>
    </row>
    <row r="78" spans="1:20" s="117" customFormat="1" ht="15.75" customHeight="1" x14ac:dyDescent="0.2">
      <c r="A78" s="116">
        <v>39171</v>
      </c>
      <c r="B78" s="117">
        <v>0.9708854584380866</v>
      </c>
      <c r="C78" s="117">
        <v>4.4795028784874242</v>
      </c>
      <c r="E78" s="116">
        <v>39171</v>
      </c>
      <c r="F78" s="128">
        <v>0.12838970976662978</v>
      </c>
      <c r="G78" s="128">
        <v>5.2142686099548587</v>
      </c>
      <c r="H78" s="129"/>
      <c r="I78" s="140">
        <v>39171</v>
      </c>
      <c r="J78" s="117">
        <v>1.7177073438359614</v>
      </c>
      <c r="K78" s="117">
        <v>6.8912581111524478</v>
      </c>
      <c r="M78" s="116">
        <v>39171</v>
      </c>
      <c r="N78" s="117">
        <v>2.0948812162161861E-2</v>
      </c>
      <c r="O78" s="117">
        <v>2.8998305899647154</v>
      </c>
      <c r="Q78" s="116">
        <v>39171</v>
      </c>
      <c r="R78" s="128">
        <v>4.5807137884498861</v>
      </c>
      <c r="S78" s="128">
        <v>4.3202613289648486</v>
      </c>
      <c r="T78" s="129"/>
    </row>
    <row r="79" spans="1:20" s="117" customFormat="1" ht="15.75" customHeight="1" x14ac:dyDescent="0.2">
      <c r="A79" s="116">
        <v>39202</v>
      </c>
      <c r="B79" s="117">
        <v>1.5835357568522095</v>
      </c>
      <c r="C79" s="117">
        <v>4.5805214078153753</v>
      </c>
      <c r="E79" s="116">
        <v>39202</v>
      </c>
      <c r="F79" s="128">
        <v>0.3577911936488043</v>
      </c>
      <c r="G79" s="128">
        <v>5.6364254507142251</v>
      </c>
      <c r="H79" s="129"/>
      <c r="I79" s="140">
        <v>39202</v>
      </c>
      <c r="J79" s="117">
        <v>0.97658578613168956</v>
      </c>
      <c r="K79" s="117">
        <v>6.8888062544503699</v>
      </c>
      <c r="M79" s="116">
        <v>39202</v>
      </c>
      <c r="N79" s="117">
        <v>-0.45820098382924151</v>
      </c>
      <c r="O79" s="117">
        <v>3.0023417189249915</v>
      </c>
      <c r="Q79" s="116">
        <v>39202</v>
      </c>
      <c r="R79" s="128">
        <v>4.7838340566257758</v>
      </c>
      <c r="S79" s="128">
        <v>4.454439849343883</v>
      </c>
      <c r="T79" s="129"/>
    </row>
    <row r="80" spans="1:20" s="117" customFormat="1" ht="15.75" customHeight="1" x14ac:dyDescent="0.2">
      <c r="A80" s="116">
        <v>39233</v>
      </c>
      <c r="B80" s="117">
        <v>2.682183775314225</v>
      </c>
      <c r="C80" s="117">
        <v>4.4798751132798156</v>
      </c>
      <c r="E80" s="116">
        <v>39233</v>
      </c>
      <c r="F80" s="128">
        <v>1.9067668649384029</v>
      </c>
      <c r="G80" s="128">
        <v>5.6041228543604369</v>
      </c>
      <c r="H80" s="129"/>
      <c r="I80" s="140">
        <v>39233</v>
      </c>
      <c r="J80" s="117">
        <v>2.1707677607593956</v>
      </c>
      <c r="K80" s="117">
        <v>6.3673923152660112</v>
      </c>
      <c r="M80" s="116">
        <v>39233</v>
      </c>
      <c r="N80" s="117">
        <v>8.4194008707346349E-2</v>
      </c>
      <c r="O80" s="117">
        <v>3.0063679685773312</v>
      </c>
      <c r="Q80" s="116">
        <v>39233</v>
      </c>
      <c r="R80" s="128">
        <v>5.2319822105524771</v>
      </c>
      <c r="S80" s="128">
        <v>4.263429628789746</v>
      </c>
      <c r="T80" s="129"/>
    </row>
    <row r="81" spans="1:20" s="117" customFormat="1" ht="15.75" customHeight="1" x14ac:dyDescent="0.2">
      <c r="A81" s="116">
        <v>39262</v>
      </c>
      <c r="B81" s="117">
        <v>2.4208418677086931</v>
      </c>
      <c r="C81" s="117">
        <v>2.3423958247388823</v>
      </c>
      <c r="E81" s="116">
        <v>39262</v>
      </c>
      <c r="F81" s="128">
        <v>2.5095867776432059</v>
      </c>
      <c r="G81" s="128">
        <v>4.1000160942470956</v>
      </c>
      <c r="H81" s="129"/>
      <c r="I81" s="140">
        <v>39262</v>
      </c>
      <c r="J81" s="117">
        <v>2.1923761745863115</v>
      </c>
      <c r="K81" s="117">
        <v>4.9875141655522741</v>
      </c>
      <c r="M81" s="116">
        <v>39262</v>
      </c>
      <c r="N81" s="117">
        <v>0.69137315073651473</v>
      </c>
      <c r="O81" s="117">
        <v>2.6572347059883552</v>
      </c>
      <c r="Q81" s="116">
        <v>39262</v>
      </c>
      <c r="R81" s="128">
        <v>6.0779559564172621</v>
      </c>
      <c r="S81" s="128">
        <v>4.5082470467565638</v>
      </c>
      <c r="T81" s="129"/>
    </row>
    <row r="82" spans="1:20" s="117" customFormat="1" ht="15.75" customHeight="1" x14ac:dyDescent="0.2">
      <c r="A82" s="116">
        <v>39294</v>
      </c>
      <c r="B82" s="117">
        <v>1.8347731306848674</v>
      </c>
      <c r="C82" s="117">
        <v>2.813374018882504</v>
      </c>
      <c r="E82" s="116">
        <v>39294</v>
      </c>
      <c r="F82" s="128">
        <v>2.1557635516491334</v>
      </c>
      <c r="G82" s="128">
        <v>4.0895681232817322</v>
      </c>
      <c r="H82" s="129"/>
      <c r="I82" s="140">
        <v>39294</v>
      </c>
      <c r="J82" s="117">
        <v>1.3116838431291782</v>
      </c>
      <c r="K82" s="117">
        <v>5.0424220444992631</v>
      </c>
      <c r="M82" s="116">
        <v>39294</v>
      </c>
      <c r="N82" s="117">
        <v>0.71900586326579441</v>
      </c>
      <c r="O82" s="117">
        <v>2.4510567406517487</v>
      </c>
      <c r="Q82" s="116">
        <v>39294</v>
      </c>
      <c r="R82" s="128">
        <v>6.4253890847718154</v>
      </c>
      <c r="S82" s="128">
        <v>4.3669143485485984</v>
      </c>
      <c r="T82" s="129"/>
    </row>
    <row r="83" spans="1:20" s="117" customFormat="1" ht="15.75" customHeight="1" x14ac:dyDescent="0.2">
      <c r="A83" s="116">
        <v>39325</v>
      </c>
      <c r="B83" s="117">
        <v>1.778076662011796</v>
      </c>
      <c r="C83" s="117">
        <v>2.8323898078820431</v>
      </c>
      <c r="E83" s="116">
        <v>39325</v>
      </c>
      <c r="F83" s="128">
        <v>1.7810143762964081</v>
      </c>
      <c r="G83" s="128">
        <v>4.6242594095327991</v>
      </c>
      <c r="H83" s="129"/>
      <c r="I83" s="140">
        <v>39325</v>
      </c>
      <c r="J83" s="117">
        <v>1.6308514905224374</v>
      </c>
      <c r="K83" s="117">
        <v>4.6797658921611411</v>
      </c>
      <c r="M83" s="116">
        <v>39325</v>
      </c>
      <c r="N83" s="117">
        <v>0.49981000623560146</v>
      </c>
      <c r="O83" s="117">
        <v>2.447983723567825</v>
      </c>
      <c r="Q83" s="116">
        <v>39325</v>
      </c>
      <c r="R83" s="128">
        <v>6.7425159955970022</v>
      </c>
      <c r="S83" s="128">
        <v>4.3128180160481167</v>
      </c>
      <c r="T83" s="129"/>
    </row>
    <row r="84" spans="1:20" s="117" customFormat="1" ht="15.75" customHeight="1" x14ac:dyDescent="0.2">
      <c r="A84" s="116">
        <v>39352</v>
      </c>
      <c r="B84" s="117">
        <v>1.8913627859020583</v>
      </c>
      <c r="C84" s="117">
        <v>2.8174530627699865</v>
      </c>
      <c r="E84" s="116">
        <v>39352</v>
      </c>
      <c r="F84" s="128">
        <v>2.225050126308211</v>
      </c>
      <c r="G84" s="128">
        <v>4.5352415565653921</v>
      </c>
      <c r="H84" s="129"/>
      <c r="I84" s="140">
        <v>39352</v>
      </c>
      <c r="J84" s="117">
        <v>1.8254337468491515</v>
      </c>
      <c r="K84" s="117">
        <v>4.0064765576048744</v>
      </c>
      <c r="M84" s="116">
        <v>39352</v>
      </c>
      <c r="N84" s="117">
        <v>0.48344658301119708</v>
      </c>
      <c r="O84" s="117">
        <v>2.1687529796775249</v>
      </c>
      <c r="Q84" s="116">
        <v>39352</v>
      </c>
      <c r="R84" s="128">
        <v>6.410335422606976</v>
      </c>
      <c r="S84" s="128">
        <v>4.700859117552084</v>
      </c>
      <c r="T84" s="129"/>
    </row>
    <row r="85" spans="1:20" s="117" customFormat="1" ht="15.75" customHeight="1" x14ac:dyDescent="0.2">
      <c r="A85" s="116">
        <v>39386</v>
      </c>
      <c r="B85" s="117">
        <v>1.795040646589759</v>
      </c>
      <c r="C85" s="117">
        <v>2.8948658868864658</v>
      </c>
      <c r="E85" s="116">
        <v>39386</v>
      </c>
      <c r="F85" s="128">
        <v>1.6767814606756322</v>
      </c>
      <c r="G85" s="128">
        <v>4.6857891771340991</v>
      </c>
      <c r="H85" s="129"/>
      <c r="I85" s="140">
        <v>39386</v>
      </c>
      <c r="J85" s="117">
        <v>1.8467416126048519</v>
      </c>
      <c r="K85" s="117">
        <v>4.1038687678347934</v>
      </c>
      <c r="M85" s="116">
        <v>39386</v>
      </c>
      <c r="N85" s="117">
        <v>0.8008297080292085</v>
      </c>
      <c r="O85" s="117">
        <v>2.3395532761084041</v>
      </c>
      <c r="Q85" s="116">
        <v>39386</v>
      </c>
      <c r="R85" s="128">
        <v>5.6172501013480298</v>
      </c>
      <c r="S85" s="128">
        <v>5.3110336244382159</v>
      </c>
      <c r="T85" s="129"/>
    </row>
    <row r="86" spans="1:20" s="117" customFormat="1" ht="15.75" customHeight="1" x14ac:dyDescent="0.2">
      <c r="A86" s="116">
        <v>39416</v>
      </c>
      <c r="B86" s="117">
        <v>1.0152961677152368</v>
      </c>
      <c r="C86" s="117">
        <v>3.5957417170942096</v>
      </c>
      <c r="E86" s="116">
        <v>39416</v>
      </c>
      <c r="F86" s="128">
        <v>0.98724909247113557</v>
      </c>
      <c r="G86" s="128">
        <v>5.1148715867897296</v>
      </c>
      <c r="H86" s="129"/>
      <c r="I86" s="140">
        <v>39416</v>
      </c>
      <c r="J86" s="117">
        <v>0.80972812126773874</v>
      </c>
      <c r="K86" s="117">
        <v>4.8726894937735477</v>
      </c>
      <c r="M86" s="116">
        <v>39416</v>
      </c>
      <c r="N86" s="117">
        <v>0.58563069332075257</v>
      </c>
      <c r="O86" s="117">
        <v>2.3774258571647486</v>
      </c>
      <c r="Q86" s="116">
        <v>39416</v>
      </c>
      <c r="R86" s="128">
        <v>5.0447824859561372</v>
      </c>
      <c r="S86" s="128">
        <v>6.0007828528083689</v>
      </c>
      <c r="T86" s="129"/>
    </row>
    <row r="87" spans="1:20" s="117" customFormat="1" ht="15.75" customHeight="1" x14ac:dyDescent="0.2">
      <c r="A87" s="118">
        <v>39444</v>
      </c>
      <c r="B87" s="117">
        <v>1.1091550808800903</v>
      </c>
      <c r="C87" s="117">
        <v>3.6007700859712664</v>
      </c>
      <c r="E87" s="118">
        <v>39444</v>
      </c>
      <c r="F87" s="128">
        <v>0.45407712987367194</v>
      </c>
      <c r="G87" s="128">
        <v>5.1102956507714925</v>
      </c>
      <c r="H87" s="129"/>
      <c r="I87" s="135">
        <v>39444</v>
      </c>
      <c r="J87" s="117">
        <v>0.42175428962794764</v>
      </c>
      <c r="K87" s="117">
        <v>4.9028246365614772</v>
      </c>
      <c r="M87" s="118">
        <v>39444</v>
      </c>
      <c r="N87" s="117">
        <v>0.58155475036199744</v>
      </c>
      <c r="O87" s="117">
        <v>2.3622692174538855</v>
      </c>
      <c r="Q87" s="118">
        <v>39444</v>
      </c>
      <c r="R87" s="128">
        <v>4.8109641238530445</v>
      </c>
      <c r="S87" s="128">
        <v>5.9915620832879579</v>
      </c>
      <c r="T87" s="129"/>
    </row>
    <row r="88" spans="1:20" s="117" customFormat="1" ht="15.75" customHeight="1" x14ac:dyDescent="0.2">
      <c r="A88" s="116">
        <v>39478</v>
      </c>
      <c r="B88" s="117">
        <v>-0.86387745477358724</v>
      </c>
      <c r="C88" s="117">
        <v>6.4767505411991673</v>
      </c>
      <c r="E88" s="116">
        <v>39478</v>
      </c>
      <c r="F88" s="128">
        <v>-0.20474789219817602</v>
      </c>
      <c r="G88" s="128">
        <v>5.5967447208190206</v>
      </c>
      <c r="H88" s="129"/>
      <c r="I88" s="140">
        <v>39478</v>
      </c>
      <c r="J88" s="117">
        <v>-1.3782673466010698</v>
      </c>
      <c r="K88" s="117">
        <v>6.514212140321221</v>
      </c>
      <c r="M88" s="116">
        <v>39478</v>
      </c>
      <c r="N88" s="117">
        <v>0.66052843917269544</v>
      </c>
      <c r="O88" s="117">
        <v>2.3622866210667732</v>
      </c>
      <c r="Q88" s="116">
        <v>39478</v>
      </c>
      <c r="R88" s="128">
        <v>2.8682971076411898</v>
      </c>
      <c r="S88" s="128">
        <v>7.2428595517111418</v>
      </c>
      <c r="T88" s="129"/>
    </row>
    <row r="89" spans="1:20" s="117" customFormat="1" ht="15.75" customHeight="1" x14ac:dyDescent="0.2">
      <c r="A89" s="116">
        <v>39507</v>
      </c>
      <c r="B89" s="117">
        <v>-0.32356391676447621</v>
      </c>
      <c r="C89" s="117">
        <v>6.4621755179594169</v>
      </c>
      <c r="E89" s="116">
        <v>39507</v>
      </c>
      <c r="F89" s="128">
        <v>4.6363154779438531E-2</v>
      </c>
      <c r="G89" s="128">
        <v>5.5397811007387636</v>
      </c>
      <c r="H89" s="129"/>
      <c r="I89" s="140">
        <v>39507</v>
      </c>
      <c r="J89" s="117">
        <v>-0.84918246902185113</v>
      </c>
      <c r="K89" s="117">
        <v>6.22561472739691</v>
      </c>
      <c r="M89" s="116">
        <v>39507</v>
      </c>
      <c r="N89" s="117">
        <v>0.56346395220500478</v>
      </c>
      <c r="O89" s="117">
        <v>2.3562017861133704</v>
      </c>
      <c r="Q89" s="116">
        <v>39507</v>
      </c>
      <c r="R89" s="128">
        <v>2.9140494278783033</v>
      </c>
      <c r="S89" s="128">
        <v>6.8588954218408853</v>
      </c>
      <c r="T89" s="129"/>
    </row>
    <row r="90" spans="1:20" s="117" customFormat="1" ht="15.75" customHeight="1" x14ac:dyDescent="0.2">
      <c r="A90" s="116">
        <v>39538</v>
      </c>
      <c r="B90" s="117">
        <v>-0.81915922192338597</v>
      </c>
      <c r="C90" s="117">
        <v>6.4456582064915944</v>
      </c>
      <c r="E90" s="116">
        <v>39538</v>
      </c>
      <c r="F90" s="128">
        <v>-0.63275040409206029</v>
      </c>
      <c r="G90" s="128">
        <v>5.881015320244587</v>
      </c>
      <c r="H90" s="129"/>
      <c r="I90" s="140">
        <v>39538</v>
      </c>
      <c r="J90" s="117">
        <v>-1.3853906052556209</v>
      </c>
      <c r="K90" s="117">
        <v>6.0347313963064897</v>
      </c>
      <c r="M90" s="116">
        <v>39538</v>
      </c>
      <c r="N90" s="117">
        <v>0.80274297485741408</v>
      </c>
      <c r="O90" s="117">
        <v>2.4441212744326251</v>
      </c>
      <c r="Q90" s="116">
        <v>39538</v>
      </c>
      <c r="R90" s="128">
        <v>1.0052696749968633</v>
      </c>
      <c r="S90" s="128">
        <v>8.1678164204009729</v>
      </c>
      <c r="T90" s="129"/>
    </row>
    <row r="91" spans="1:20" s="117" customFormat="1" ht="15.75" customHeight="1" x14ac:dyDescent="0.2">
      <c r="A91" s="116">
        <v>39568</v>
      </c>
      <c r="B91" s="117">
        <v>-0.95975505399065553</v>
      </c>
      <c r="C91" s="117">
        <v>6.3665650621070373</v>
      </c>
      <c r="E91" s="116">
        <v>39568</v>
      </c>
      <c r="F91" s="128">
        <v>-0.98390479352702032</v>
      </c>
      <c r="G91" s="128">
        <v>6.0040965160827877</v>
      </c>
      <c r="H91" s="129"/>
      <c r="I91" s="140">
        <v>39568</v>
      </c>
      <c r="J91" s="117">
        <v>-1.7147129585561121</v>
      </c>
      <c r="K91" s="117">
        <v>5.4655807134467729</v>
      </c>
      <c r="M91" s="116">
        <v>39568</v>
      </c>
      <c r="N91" s="117">
        <v>1.0352624126285164</v>
      </c>
      <c r="O91" s="117">
        <v>2.65370422442503</v>
      </c>
      <c r="Q91" s="116">
        <v>39568</v>
      </c>
      <c r="R91" s="128">
        <v>-0.27446186661167121</v>
      </c>
      <c r="S91" s="128">
        <v>7.9915024142652857</v>
      </c>
      <c r="T91" s="129"/>
    </row>
    <row r="92" spans="1:20" s="117" customFormat="1" ht="15.75" customHeight="1" x14ac:dyDescent="0.2">
      <c r="A92" s="116">
        <v>39598</v>
      </c>
      <c r="B92" s="117">
        <v>-0.70247924873755674</v>
      </c>
      <c r="C92" s="117">
        <v>6.3145711691604296</v>
      </c>
      <c r="E92" s="116">
        <v>39598</v>
      </c>
      <c r="F92" s="128">
        <v>-1.3984098587639753</v>
      </c>
      <c r="G92" s="128">
        <v>5.4883047567963041</v>
      </c>
      <c r="H92" s="129"/>
      <c r="I92" s="140">
        <v>39598</v>
      </c>
      <c r="J92" s="117">
        <v>-1.8995899220498453</v>
      </c>
      <c r="K92" s="117">
        <v>5.3849186206013844</v>
      </c>
      <c r="M92" s="116">
        <v>39598</v>
      </c>
      <c r="N92" s="117">
        <v>1.0752232897215608</v>
      </c>
      <c r="O92" s="117">
        <v>1.9016859690506598</v>
      </c>
      <c r="Q92" s="116">
        <v>39598</v>
      </c>
      <c r="R92" s="128">
        <v>-0.92581853318245422</v>
      </c>
      <c r="S92" s="128">
        <v>7.2027983627407588</v>
      </c>
      <c r="T92" s="129"/>
    </row>
    <row r="93" spans="1:20" s="117" customFormat="1" ht="15.75" customHeight="1" x14ac:dyDescent="0.2">
      <c r="A93" s="116">
        <v>39629</v>
      </c>
      <c r="B93" s="117">
        <v>-1.8807361575441235</v>
      </c>
      <c r="C93" s="117">
        <v>7.0582171877623603</v>
      </c>
      <c r="E93" s="116">
        <v>39629</v>
      </c>
      <c r="F93" s="128">
        <v>-2.9162236427677937</v>
      </c>
      <c r="G93" s="128">
        <v>5.7280475858180973</v>
      </c>
      <c r="H93" s="129"/>
      <c r="I93" s="140">
        <v>39629</v>
      </c>
      <c r="J93" s="117">
        <v>-3.1012401091971307</v>
      </c>
      <c r="K93" s="117">
        <v>5.880932651957222</v>
      </c>
      <c r="M93" s="116">
        <v>39629</v>
      </c>
      <c r="N93" s="117">
        <v>0.54919979469319669</v>
      </c>
      <c r="O93" s="117">
        <v>2.1268669960243876</v>
      </c>
      <c r="Q93" s="116">
        <v>39629</v>
      </c>
      <c r="R93" s="128">
        <v>-2.4428550117063352</v>
      </c>
      <c r="S93" s="128">
        <v>7.0186115814981145</v>
      </c>
      <c r="T93" s="129"/>
    </row>
    <row r="94" spans="1:20" s="117" customFormat="1" ht="15.75" customHeight="1" x14ac:dyDescent="0.2">
      <c r="A94" s="116">
        <v>39660</v>
      </c>
      <c r="B94" s="117">
        <v>-1.6301478354688204</v>
      </c>
      <c r="C94" s="117">
        <v>7.0097790640162101</v>
      </c>
      <c r="E94" s="116">
        <v>39660</v>
      </c>
      <c r="F94" s="128">
        <v>-2.2990410818860627</v>
      </c>
      <c r="G94" s="128">
        <v>5.8053194191166462</v>
      </c>
      <c r="H94" s="129"/>
      <c r="I94" s="140">
        <v>39660</v>
      </c>
      <c r="J94" s="117">
        <v>-2.544239951681774</v>
      </c>
      <c r="K94" s="117">
        <v>6.1563798167054973</v>
      </c>
      <c r="M94" s="116">
        <v>39660</v>
      </c>
      <c r="N94" s="117">
        <v>0.68691363252658311</v>
      </c>
      <c r="O94" s="117">
        <v>2.1813244448542082</v>
      </c>
      <c r="Q94" s="116">
        <v>39660</v>
      </c>
      <c r="R94" s="128">
        <v>-3.1679151084572421</v>
      </c>
      <c r="S94" s="128">
        <v>5.9547061561773758</v>
      </c>
      <c r="T94" s="129"/>
    </row>
    <row r="95" spans="1:20" s="117" customFormat="1" ht="15.75" customHeight="1" x14ac:dyDescent="0.2">
      <c r="A95" s="116">
        <v>39689</v>
      </c>
      <c r="B95" s="117">
        <v>-1.5916612545585778</v>
      </c>
      <c r="C95" s="117">
        <v>7.0075348524828502</v>
      </c>
      <c r="E95" s="116">
        <v>39689</v>
      </c>
      <c r="F95" s="128">
        <v>-2.2152416953089706</v>
      </c>
      <c r="G95" s="128">
        <v>5.7976664461442722</v>
      </c>
      <c r="H95" s="129"/>
      <c r="I95" s="140">
        <v>39689</v>
      </c>
      <c r="J95" s="117">
        <v>-2.7249972875877639</v>
      </c>
      <c r="K95" s="117">
        <v>6.1970225301949879</v>
      </c>
      <c r="M95" s="116">
        <v>39689</v>
      </c>
      <c r="N95" s="117">
        <v>0.28966371484967129</v>
      </c>
      <c r="O95" s="117">
        <v>2.3014932406446276</v>
      </c>
      <c r="Q95" s="116">
        <v>39689</v>
      </c>
      <c r="R95" s="128">
        <v>-4.2173292973287868</v>
      </c>
      <c r="S95" s="128">
        <v>5.2060974223875975</v>
      </c>
      <c r="T95" s="129"/>
    </row>
    <row r="96" spans="1:20" s="117" customFormat="1" ht="15.75" customHeight="1" x14ac:dyDescent="0.2">
      <c r="A96" s="116">
        <v>39721</v>
      </c>
      <c r="B96" s="117">
        <v>-3.421424095688256</v>
      </c>
      <c r="C96" s="117">
        <v>8.6144980384889074</v>
      </c>
      <c r="E96" s="116">
        <v>39721</v>
      </c>
      <c r="F96" s="128">
        <v>-3.4111328852366305</v>
      </c>
      <c r="G96" s="128">
        <v>6.1172681495809771</v>
      </c>
      <c r="H96" s="129"/>
      <c r="I96" s="140">
        <v>39721</v>
      </c>
      <c r="J96" s="117">
        <v>-3.5113572820861427</v>
      </c>
      <c r="K96" s="117">
        <v>6.3837017917445298</v>
      </c>
      <c r="M96" s="116">
        <v>39721</v>
      </c>
      <c r="N96" s="117">
        <v>0.42555779285713413</v>
      </c>
      <c r="O96" s="117">
        <v>2.2909726367756309</v>
      </c>
      <c r="Q96" s="116">
        <v>39721</v>
      </c>
      <c r="R96" s="128">
        <v>-5.5828346353644873</v>
      </c>
      <c r="S96" s="128">
        <v>5.5931501652152384</v>
      </c>
      <c r="T96" s="129"/>
    </row>
    <row r="97" spans="1:20" s="117" customFormat="1" ht="15.75" customHeight="1" x14ac:dyDescent="0.2">
      <c r="A97" s="116">
        <v>39752</v>
      </c>
      <c r="B97" s="117">
        <v>-6.4702948368392077</v>
      </c>
      <c r="C97" s="117">
        <v>11.360187450184503</v>
      </c>
      <c r="E97" s="116">
        <v>39752</v>
      </c>
      <c r="F97" s="128">
        <v>-5.8898354424543014</v>
      </c>
      <c r="G97" s="128">
        <v>9.8967077929408518</v>
      </c>
      <c r="H97" s="129"/>
      <c r="I97" s="140">
        <v>39752</v>
      </c>
      <c r="J97" s="117">
        <v>-6.2765117354319031</v>
      </c>
      <c r="K97" s="117">
        <v>8.8036034172059203</v>
      </c>
      <c r="M97" s="116">
        <v>39752</v>
      </c>
      <c r="N97" s="117">
        <v>-1.5947941166600439</v>
      </c>
      <c r="O97" s="117">
        <v>6.0202505582998942</v>
      </c>
      <c r="Q97" s="116">
        <v>39752</v>
      </c>
      <c r="R97" s="128">
        <v>-7.0104923504464765</v>
      </c>
      <c r="S97" s="128">
        <v>6.7930077407570417</v>
      </c>
      <c r="T97" s="129"/>
    </row>
    <row r="98" spans="1:20" s="117" customFormat="1" ht="15.75" customHeight="1" x14ac:dyDescent="0.2">
      <c r="A98" s="116">
        <v>39780</v>
      </c>
      <c r="B98" s="117">
        <v>-6.0033509760223147</v>
      </c>
      <c r="C98" s="117">
        <v>11.019570016450269</v>
      </c>
      <c r="E98" s="116">
        <v>39780</v>
      </c>
      <c r="F98" s="128">
        <v>-5.8964550496116113</v>
      </c>
      <c r="G98" s="128">
        <v>9.8797544161482893</v>
      </c>
      <c r="H98" s="129"/>
      <c r="I98" s="140">
        <v>39780</v>
      </c>
      <c r="J98" s="117">
        <v>-5.9222021751685228</v>
      </c>
      <c r="K98" s="117">
        <v>8.1297150139637875</v>
      </c>
      <c r="M98" s="116">
        <v>39780</v>
      </c>
      <c r="N98" s="117">
        <v>-1.9681758437060919</v>
      </c>
      <c r="O98" s="117">
        <v>5.938160998677529</v>
      </c>
      <c r="Q98" s="116">
        <v>39780</v>
      </c>
      <c r="R98" s="128">
        <v>-7.9268058111897117</v>
      </c>
      <c r="S98" s="128">
        <v>7.1321807330054252</v>
      </c>
      <c r="T98" s="129"/>
    </row>
    <row r="99" spans="1:20" s="117" customFormat="1" ht="15.75" customHeight="1" x14ac:dyDescent="0.2">
      <c r="A99" s="118">
        <v>39812</v>
      </c>
      <c r="B99" s="117">
        <v>-6.2421555753542286</v>
      </c>
      <c r="C99" s="117">
        <v>11.108590583319332</v>
      </c>
      <c r="E99" s="118">
        <v>39812</v>
      </c>
      <c r="F99" s="128">
        <v>-6.3522589260326612</v>
      </c>
      <c r="G99" s="128">
        <v>9.8979626216861103</v>
      </c>
      <c r="H99" s="129"/>
      <c r="I99" s="135">
        <v>39812</v>
      </c>
      <c r="J99" s="117">
        <v>-5.4838462328591939</v>
      </c>
      <c r="K99" s="117">
        <v>8.4094702660459753</v>
      </c>
      <c r="M99" s="118">
        <v>39812</v>
      </c>
      <c r="N99" s="117">
        <v>-1.797585291551133</v>
      </c>
      <c r="O99" s="117">
        <v>6.058995939947379</v>
      </c>
      <c r="Q99" s="118">
        <v>39812</v>
      </c>
      <c r="R99" s="128">
        <v>-9.364716453602151</v>
      </c>
      <c r="S99" s="128">
        <v>7.3311645617023418</v>
      </c>
      <c r="T99" s="129"/>
    </row>
    <row r="100" spans="1:20" s="117" customFormat="1" ht="15.75" customHeight="1" x14ac:dyDescent="0.2">
      <c r="A100" s="116">
        <v>39843</v>
      </c>
      <c r="B100" s="117">
        <v>-5.5093620559850756</v>
      </c>
      <c r="C100" s="117">
        <v>10.927382637496672</v>
      </c>
      <c r="E100" s="116">
        <v>39843</v>
      </c>
      <c r="F100" s="128">
        <v>-5.9350689133967451</v>
      </c>
      <c r="G100" s="128">
        <v>9.6547144792256621</v>
      </c>
      <c r="H100" s="129"/>
      <c r="I100" s="140">
        <v>39843</v>
      </c>
      <c r="J100" s="117">
        <v>-5.1307484653271294</v>
      </c>
      <c r="K100" s="117">
        <v>8.5266376434187112</v>
      </c>
      <c r="M100" s="116">
        <v>39843</v>
      </c>
      <c r="N100" s="117">
        <v>-2.0787784765797421</v>
      </c>
      <c r="O100" s="117">
        <v>6.0318393843000369</v>
      </c>
      <c r="Q100" s="116">
        <v>39843</v>
      </c>
      <c r="R100" s="128">
        <v>-8.1817651781531424</v>
      </c>
      <c r="S100" s="128">
        <v>7.5047046864822393</v>
      </c>
      <c r="T100" s="129"/>
    </row>
    <row r="101" spans="1:20" s="117" customFormat="1" ht="15.75" customHeight="1" x14ac:dyDescent="0.2">
      <c r="A101" s="116">
        <v>39871</v>
      </c>
      <c r="B101" s="117">
        <v>-7.4450536503380595</v>
      </c>
      <c r="C101" s="117">
        <v>10.909971266305819</v>
      </c>
      <c r="E101" s="116">
        <v>39871</v>
      </c>
      <c r="F101" s="128">
        <v>-6.9637280166778401</v>
      </c>
      <c r="G101" s="128">
        <v>9.7017158167106778</v>
      </c>
      <c r="H101" s="129"/>
      <c r="I101" s="140">
        <v>39871</v>
      </c>
      <c r="J101" s="117">
        <v>-6.3139450522600837</v>
      </c>
      <c r="K101" s="117">
        <v>8.4631606109061064</v>
      </c>
      <c r="M101" s="116">
        <v>39871</v>
      </c>
      <c r="N101" s="117">
        <v>-2.4780071767730374</v>
      </c>
      <c r="O101" s="117">
        <v>6.0442843976013325</v>
      </c>
      <c r="Q101" s="116">
        <v>39871</v>
      </c>
      <c r="R101" s="128">
        <v>-8.5078744906024628</v>
      </c>
      <c r="S101" s="128">
        <v>7.5051874318182028</v>
      </c>
      <c r="T101" s="129"/>
    </row>
    <row r="102" spans="1:20" s="117" customFormat="1" ht="15.75" customHeight="1" x14ac:dyDescent="0.2">
      <c r="A102" s="116">
        <v>39903</v>
      </c>
      <c r="B102" s="117">
        <v>-6.0630178264046899</v>
      </c>
      <c r="C102" s="117">
        <v>12.130522893401128</v>
      </c>
      <c r="E102" s="116">
        <v>39903</v>
      </c>
      <c r="F102" s="128">
        <v>-5.6115923716956688</v>
      </c>
      <c r="G102" s="128">
        <v>10.349328149690052</v>
      </c>
      <c r="H102" s="129"/>
      <c r="I102" s="140">
        <v>39903</v>
      </c>
      <c r="J102" s="117">
        <v>-5.6579019165531532</v>
      </c>
      <c r="K102" s="117">
        <v>9.3610960738302911</v>
      </c>
      <c r="M102" s="116">
        <v>39903</v>
      </c>
      <c r="N102" s="117">
        <v>-2.6550026805580345</v>
      </c>
      <c r="O102" s="117">
        <v>6.0821023903586884</v>
      </c>
      <c r="Q102" s="116">
        <v>39903</v>
      </c>
      <c r="R102" s="128">
        <v>-7.4549424987268678</v>
      </c>
      <c r="S102" s="128">
        <v>7.5056893705572563</v>
      </c>
      <c r="T102" s="129"/>
    </row>
    <row r="103" spans="1:20" s="117" customFormat="1" ht="15.75" customHeight="1" x14ac:dyDescent="0.2">
      <c r="A103" s="116">
        <v>39933</v>
      </c>
      <c r="B103" s="117">
        <v>-5.0271811111498304</v>
      </c>
      <c r="C103" s="117">
        <v>13.420738280377352</v>
      </c>
      <c r="E103" s="116">
        <v>39933</v>
      </c>
      <c r="F103" s="128">
        <v>-4.6882601204621439</v>
      </c>
      <c r="G103" s="128">
        <v>11.708423529782076</v>
      </c>
      <c r="H103" s="129"/>
      <c r="I103" s="140">
        <v>39933</v>
      </c>
      <c r="J103" s="117">
        <v>-4.0459305426211385</v>
      </c>
      <c r="K103" s="117">
        <v>11.014068714801613</v>
      </c>
      <c r="M103" s="116">
        <v>39933</v>
      </c>
      <c r="N103" s="117">
        <v>-2.3191114925795584</v>
      </c>
      <c r="O103" s="117">
        <v>5.9663549536039007</v>
      </c>
      <c r="Q103" s="116">
        <v>39933</v>
      </c>
      <c r="R103" s="128">
        <v>-7.0091250425686811</v>
      </c>
      <c r="S103" s="128">
        <v>7.749594555497227</v>
      </c>
      <c r="T103" s="129"/>
    </row>
    <row r="104" spans="1:20" s="117" customFormat="1" ht="15.75" customHeight="1" x14ac:dyDescent="0.2">
      <c r="A104" s="116">
        <v>39962</v>
      </c>
      <c r="B104" s="117">
        <v>-5.5604489212744239</v>
      </c>
      <c r="C104" s="117">
        <v>13.246813588743306</v>
      </c>
      <c r="E104" s="116">
        <v>39962</v>
      </c>
      <c r="F104" s="128">
        <v>-3.4437038326470044</v>
      </c>
      <c r="G104" s="128">
        <v>12.606635608915349</v>
      </c>
      <c r="H104" s="129"/>
      <c r="I104" s="140">
        <v>39962</v>
      </c>
      <c r="J104" s="117">
        <v>-3.9785608806492818</v>
      </c>
      <c r="K104" s="117">
        <v>11.058742614074177</v>
      </c>
      <c r="M104" s="116">
        <v>39962</v>
      </c>
      <c r="N104" s="117">
        <v>-2.1774712809636978</v>
      </c>
      <c r="O104" s="117">
        <v>6.0920602654255944</v>
      </c>
      <c r="Q104" s="116">
        <v>39962</v>
      </c>
      <c r="R104" s="128">
        <v>-6.0747233010608523</v>
      </c>
      <c r="S104" s="128">
        <v>9.009486252007493</v>
      </c>
      <c r="T104" s="129"/>
    </row>
    <row r="105" spans="1:20" s="117" customFormat="1" ht="15.75" customHeight="1" x14ac:dyDescent="0.2">
      <c r="A105" s="116">
        <v>39994</v>
      </c>
      <c r="B105" s="117">
        <v>-4.1813889923103238</v>
      </c>
      <c r="C105" s="117">
        <v>13.20740436819113</v>
      </c>
      <c r="E105" s="116">
        <v>39994</v>
      </c>
      <c r="F105" s="128">
        <v>-2.3812887190667831</v>
      </c>
      <c r="G105" s="128">
        <v>12.674739272917718</v>
      </c>
      <c r="H105" s="129"/>
      <c r="I105" s="140">
        <v>39994</v>
      </c>
      <c r="J105" s="117">
        <v>-2.7519511328242778</v>
      </c>
      <c r="K105" s="117">
        <v>11.190063172875695</v>
      </c>
      <c r="M105" s="116">
        <v>39994</v>
      </c>
      <c r="N105" s="117">
        <v>-2.2869135997475012</v>
      </c>
      <c r="O105" s="117">
        <v>6.0623549184946626</v>
      </c>
      <c r="Q105" s="116">
        <v>39994</v>
      </c>
      <c r="R105" s="128">
        <v>-5.1163146803605102</v>
      </c>
      <c r="S105" s="128">
        <v>9.3525045758864529</v>
      </c>
      <c r="T105" s="129"/>
    </row>
    <row r="106" spans="1:20" s="117" customFormat="1" ht="15.75" customHeight="1" x14ac:dyDescent="0.2">
      <c r="A106" s="116">
        <v>40025</v>
      </c>
      <c r="B106" s="117">
        <v>-2.6896704219151464</v>
      </c>
      <c r="C106" s="117">
        <v>14.192396458320941</v>
      </c>
      <c r="E106" s="116">
        <v>40025</v>
      </c>
      <c r="F106" s="128">
        <v>-2.09126049141409</v>
      </c>
      <c r="G106" s="128">
        <v>13.078773319051328</v>
      </c>
      <c r="H106" s="129"/>
      <c r="I106" s="140">
        <v>40025</v>
      </c>
      <c r="J106" s="117">
        <v>-2.1070080411415661</v>
      </c>
      <c r="K106" s="117">
        <v>11.80095897762383</v>
      </c>
      <c r="M106" s="116">
        <v>40025</v>
      </c>
      <c r="N106" s="117">
        <v>-3.6387270214570742</v>
      </c>
      <c r="O106" s="117">
        <v>6.5943377140831334</v>
      </c>
      <c r="Q106" s="116">
        <v>40025</v>
      </c>
      <c r="R106" s="128">
        <v>-5.2399902031588379</v>
      </c>
      <c r="S106" s="128">
        <v>9.3767874678225969</v>
      </c>
      <c r="T106" s="129"/>
    </row>
    <row r="107" spans="1:20" s="117" customFormat="1" ht="15.75" customHeight="1" x14ac:dyDescent="0.2">
      <c r="A107" s="116">
        <v>40056</v>
      </c>
      <c r="B107" s="117">
        <v>-2.0042530892481789</v>
      </c>
      <c r="C107" s="117">
        <v>14.502180097656479</v>
      </c>
      <c r="E107" s="116">
        <v>40056</v>
      </c>
      <c r="F107" s="128">
        <v>-0.66759844405878488</v>
      </c>
      <c r="G107" s="128">
        <v>13.27241344559893</v>
      </c>
      <c r="H107" s="129"/>
      <c r="I107" s="140">
        <v>40056</v>
      </c>
      <c r="J107" s="117">
        <v>-1.3345175488315066</v>
      </c>
      <c r="K107" s="117">
        <v>11.693749303805555</v>
      </c>
      <c r="M107" s="116">
        <v>40056</v>
      </c>
      <c r="N107" s="117">
        <v>-3.0794843841211197</v>
      </c>
      <c r="O107" s="117">
        <v>6.5848510509304488</v>
      </c>
      <c r="Q107" s="116">
        <v>40056</v>
      </c>
      <c r="R107" s="128">
        <v>-4.8024420226690028</v>
      </c>
      <c r="S107" s="128">
        <v>9.3811309683191144</v>
      </c>
      <c r="T107" s="129"/>
    </row>
    <row r="108" spans="1:20" s="117" customFormat="1" ht="15.75" customHeight="1" x14ac:dyDescent="0.2">
      <c r="A108" s="116">
        <v>40086</v>
      </c>
      <c r="B108" s="117">
        <v>-0.33594748658762885</v>
      </c>
      <c r="C108" s="117">
        <v>14.493616433212326</v>
      </c>
      <c r="E108" s="116">
        <v>40086</v>
      </c>
      <c r="F108" s="128">
        <v>0.57889737381855433</v>
      </c>
      <c r="G108" s="128">
        <v>13.27226321935502</v>
      </c>
      <c r="H108" s="129"/>
      <c r="I108" s="140">
        <v>40086</v>
      </c>
      <c r="J108" s="117">
        <v>-0.69907396968965241</v>
      </c>
      <c r="K108" s="117">
        <v>11.633179728960748</v>
      </c>
      <c r="M108" s="116">
        <v>40086</v>
      </c>
      <c r="N108" s="117">
        <v>-3.3982911698942302</v>
      </c>
      <c r="O108" s="117">
        <v>6.5914531933863376</v>
      </c>
      <c r="Q108" s="116">
        <v>40086</v>
      </c>
      <c r="R108" s="128">
        <v>-3.0309324640120483</v>
      </c>
      <c r="S108" s="128">
        <v>9.6433885471108969</v>
      </c>
      <c r="T108" s="129"/>
    </row>
    <row r="109" spans="1:20" s="117" customFormat="1" ht="15.75" customHeight="1" x14ac:dyDescent="0.2">
      <c r="A109" s="116">
        <v>40116</v>
      </c>
      <c r="B109" s="117">
        <v>2.1873180514203763</v>
      </c>
      <c r="C109" s="117">
        <v>13.467963144181411</v>
      </c>
      <c r="E109" s="116">
        <v>40116</v>
      </c>
      <c r="F109" s="128">
        <v>3.5071216154384612</v>
      </c>
      <c r="G109" s="128">
        <v>12.928755349178529</v>
      </c>
      <c r="H109" s="129"/>
      <c r="I109" s="140">
        <v>40116</v>
      </c>
      <c r="J109" s="117">
        <v>1.8318067732647103</v>
      </c>
      <c r="K109" s="117">
        <v>11.503100656463738</v>
      </c>
      <c r="M109" s="116">
        <v>40116</v>
      </c>
      <c r="N109" s="117">
        <v>-2.4184301269237243</v>
      </c>
      <c r="O109" s="117">
        <v>6.5898898140605473</v>
      </c>
      <c r="Q109" s="116">
        <v>40116</v>
      </c>
      <c r="R109" s="128">
        <v>-1.1516668849462637</v>
      </c>
      <c r="S109" s="128">
        <v>8.9212966963476976</v>
      </c>
      <c r="T109" s="129"/>
    </row>
    <row r="110" spans="1:20" s="117" customFormat="1" ht="15.75" customHeight="1" x14ac:dyDescent="0.2">
      <c r="A110" s="116">
        <v>40147</v>
      </c>
      <c r="B110" s="117">
        <v>2.1442304778023966</v>
      </c>
      <c r="C110" s="117">
        <v>10.073709051577955</v>
      </c>
      <c r="E110" s="116">
        <v>40147</v>
      </c>
      <c r="F110" s="128">
        <v>4.1174744001936618</v>
      </c>
      <c r="G110" s="128">
        <v>8.4037001857496421</v>
      </c>
      <c r="H110" s="129"/>
      <c r="I110" s="140">
        <v>40147</v>
      </c>
      <c r="J110" s="117">
        <v>2.5040671135834858</v>
      </c>
      <c r="K110" s="117">
        <v>8.6460573455065806</v>
      </c>
      <c r="M110" s="116">
        <v>40147</v>
      </c>
      <c r="N110" s="117">
        <v>-1.8308695922458762</v>
      </c>
      <c r="O110" s="117">
        <v>4.6292273027386717</v>
      </c>
      <c r="Q110" s="116">
        <v>40147</v>
      </c>
      <c r="R110" s="128">
        <v>-0.22482256359374433</v>
      </c>
      <c r="S110" s="128">
        <v>7.3073637409264638</v>
      </c>
      <c r="T110" s="129"/>
    </row>
    <row r="111" spans="1:20" s="117" customFormat="1" ht="15.75" customHeight="1" x14ac:dyDescent="0.2">
      <c r="A111" s="118">
        <v>40177</v>
      </c>
      <c r="B111" s="117">
        <v>2.1986097249655647</v>
      </c>
      <c r="C111" s="117">
        <v>10.037006489099959</v>
      </c>
      <c r="E111" s="118">
        <v>40177</v>
      </c>
      <c r="F111" s="128">
        <v>4.5868923992647304</v>
      </c>
      <c r="G111" s="128">
        <v>7.9619955569096517</v>
      </c>
      <c r="H111" s="129"/>
      <c r="I111" s="135">
        <v>40177</v>
      </c>
      <c r="J111" s="117">
        <v>2.4057740594761436</v>
      </c>
      <c r="K111" s="117">
        <v>8.4345811973875211</v>
      </c>
      <c r="M111" s="118">
        <v>40177</v>
      </c>
      <c r="N111" s="117">
        <v>-2.4723946921142437</v>
      </c>
      <c r="O111" s="117">
        <v>4.606691304376465</v>
      </c>
      <c r="Q111" s="118">
        <v>40177</v>
      </c>
      <c r="R111" s="128">
        <v>0.82156838484085759</v>
      </c>
      <c r="S111" s="128">
        <v>6.0308324136856744</v>
      </c>
      <c r="T111" s="129"/>
    </row>
    <row r="112" spans="1:20" s="117" customFormat="1" ht="15.75" customHeight="1" x14ac:dyDescent="0.2">
      <c r="A112" s="116">
        <v>40207</v>
      </c>
      <c r="B112" s="117">
        <v>3.488657927719462</v>
      </c>
      <c r="C112" s="117">
        <v>10.041116566050524</v>
      </c>
      <c r="E112" s="116">
        <v>40207</v>
      </c>
      <c r="F112" s="128">
        <v>5.3300427011096234</v>
      </c>
      <c r="G112" s="128">
        <v>7.6693731478536886</v>
      </c>
      <c r="H112" s="129"/>
      <c r="I112" s="140">
        <v>40207</v>
      </c>
      <c r="J112" s="117">
        <v>3.3448794865461231</v>
      </c>
      <c r="K112" s="117">
        <v>8.4639661211179043</v>
      </c>
      <c r="M112" s="116">
        <v>40207</v>
      </c>
      <c r="N112" s="117">
        <v>-3.0462987576902765</v>
      </c>
      <c r="O112" s="117">
        <v>4.8091748128484406</v>
      </c>
      <c r="Q112" s="116">
        <v>40207</v>
      </c>
      <c r="R112" s="128">
        <v>0.59011369019557058</v>
      </c>
      <c r="S112" s="128">
        <v>4.3154584107474676</v>
      </c>
      <c r="T112" s="129"/>
    </row>
    <row r="113" spans="1:20" s="117" customFormat="1" ht="15.75" customHeight="1" x14ac:dyDescent="0.2">
      <c r="A113" s="116">
        <v>40235</v>
      </c>
      <c r="B113" s="117">
        <v>4.7897425108864864</v>
      </c>
      <c r="C113" s="117">
        <v>9.5172577381578094</v>
      </c>
      <c r="E113" s="116">
        <v>40235</v>
      </c>
      <c r="F113" s="128">
        <v>6.1314424546056978</v>
      </c>
      <c r="G113" s="128">
        <v>7.3491045481727575</v>
      </c>
      <c r="H113" s="129"/>
      <c r="I113" s="140">
        <v>40235</v>
      </c>
      <c r="J113" s="117">
        <v>4.1747261474760418</v>
      </c>
      <c r="K113" s="117">
        <v>7.807675908782107</v>
      </c>
      <c r="M113" s="116">
        <v>40235</v>
      </c>
      <c r="N113" s="117">
        <v>-2.9470383835519471</v>
      </c>
      <c r="O113" s="117">
        <v>4.8136984950131163</v>
      </c>
      <c r="Q113" s="116">
        <v>40235</v>
      </c>
      <c r="R113" s="128">
        <v>0.73994472220628715</v>
      </c>
      <c r="S113" s="128">
        <v>4.4125866371802189</v>
      </c>
      <c r="T113" s="129"/>
    </row>
    <row r="114" spans="1:20" s="117" customFormat="1" ht="15.75" customHeight="1" x14ac:dyDescent="0.2">
      <c r="A114" s="116">
        <v>40268</v>
      </c>
      <c r="B114" s="117">
        <v>3.8977790059266346</v>
      </c>
      <c r="C114" s="117">
        <v>7.1236509983984835</v>
      </c>
      <c r="E114" s="116">
        <v>40268</v>
      </c>
      <c r="F114" s="128">
        <v>6.5318937024503443</v>
      </c>
      <c r="G114" s="128">
        <v>5.7892586833459632</v>
      </c>
      <c r="H114" s="129"/>
      <c r="I114" s="140">
        <v>40268</v>
      </c>
      <c r="J114" s="117">
        <v>4.1766259563969541</v>
      </c>
      <c r="K114" s="117">
        <v>6.0794084661380108</v>
      </c>
      <c r="M114" s="116">
        <v>40268</v>
      </c>
      <c r="N114" s="117">
        <v>-2.6037860290305819</v>
      </c>
      <c r="O114" s="117">
        <v>5.2316562854209945</v>
      </c>
      <c r="Q114" s="116">
        <v>40268</v>
      </c>
      <c r="R114" s="128">
        <v>0.84497829971224014</v>
      </c>
      <c r="S114" s="128">
        <v>4.0629096641735298</v>
      </c>
      <c r="T114" s="129"/>
    </row>
    <row r="115" spans="1:20" s="117" customFormat="1" ht="15.75" customHeight="1" x14ac:dyDescent="0.2">
      <c r="A115" s="116">
        <v>40298</v>
      </c>
      <c r="B115" s="117">
        <v>3.0906830881923439</v>
      </c>
      <c r="C115" s="117">
        <v>6.4293658152278486</v>
      </c>
      <c r="E115" s="116">
        <v>40298</v>
      </c>
      <c r="F115" s="128">
        <v>5.4529699078775513</v>
      </c>
      <c r="G115" s="128">
        <v>5.8886979801385282</v>
      </c>
      <c r="H115" s="129"/>
      <c r="I115" s="140">
        <v>40298</v>
      </c>
      <c r="J115" s="117">
        <v>2.9013482715912233</v>
      </c>
      <c r="K115" s="117">
        <v>5.927319074594835</v>
      </c>
      <c r="M115" s="116">
        <v>40298</v>
      </c>
      <c r="N115" s="117">
        <v>-2.912365042937386</v>
      </c>
      <c r="O115" s="117">
        <v>5.1478004291667236</v>
      </c>
      <c r="Q115" s="116">
        <v>40298</v>
      </c>
      <c r="R115" s="128">
        <v>0.58089091167937335</v>
      </c>
      <c r="S115" s="128">
        <v>4.0087883486761493</v>
      </c>
      <c r="T115" s="129"/>
    </row>
    <row r="116" spans="1:20" s="117" customFormat="1" ht="15.75" customHeight="1" x14ac:dyDescent="0.2">
      <c r="A116" s="116">
        <v>40329</v>
      </c>
      <c r="B116" s="117">
        <v>2.5690599754474666</v>
      </c>
      <c r="C116" s="117">
        <v>6.1817192985540599</v>
      </c>
      <c r="E116" s="116">
        <v>40329</v>
      </c>
      <c r="F116" s="128">
        <v>3.2657582612837763</v>
      </c>
      <c r="G116" s="128">
        <v>6.9432095574877808</v>
      </c>
      <c r="H116" s="129"/>
      <c r="I116" s="140">
        <v>40329</v>
      </c>
      <c r="J116" s="117">
        <v>2.50296220991526</v>
      </c>
      <c r="K116" s="117">
        <v>4.9237942059607152</v>
      </c>
      <c r="M116" s="116">
        <v>40329</v>
      </c>
      <c r="N116" s="117">
        <v>-4.2140393192702623</v>
      </c>
      <c r="O116" s="117">
        <v>5.7491754793074135</v>
      </c>
      <c r="Q116" s="116">
        <v>40329</v>
      </c>
      <c r="R116" s="128">
        <v>-1.0576097404760472</v>
      </c>
      <c r="S116" s="128">
        <v>4.7017305396550508</v>
      </c>
      <c r="T116" s="129"/>
    </row>
    <row r="117" spans="1:20" s="117" customFormat="1" ht="15.75" customHeight="1" x14ac:dyDescent="0.2">
      <c r="A117" s="116">
        <v>40359</v>
      </c>
      <c r="B117" s="117">
        <v>1.7184323530889056</v>
      </c>
      <c r="C117" s="117">
        <v>6.5224887334054031</v>
      </c>
      <c r="E117" s="116">
        <v>40359</v>
      </c>
      <c r="F117" s="128">
        <v>2.6479390401775196</v>
      </c>
      <c r="G117" s="128">
        <v>6.5838340286681456</v>
      </c>
      <c r="H117" s="129"/>
      <c r="I117" s="140">
        <v>40359</v>
      </c>
      <c r="J117" s="117">
        <v>1.6532414367891397</v>
      </c>
      <c r="K117" s="117">
        <v>5.4936234120063085</v>
      </c>
      <c r="M117" s="116">
        <v>40359</v>
      </c>
      <c r="N117" s="117">
        <v>-3.6931907792809788</v>
      </c>
      <c r="O117" s="117">
        <v>5.7458164581088047</v>
      </c>
      <c r="Q117" s="116">
        <v>40359</v>
      </c>
      <c r="R117" s="128">
        <v>-1.5230060414287945</v>
      </c>
      <c r="S117" s="128">
        <v>3.487973462052258</v>
      </c>
      <c r="T117" s="129"/>
    </row>
    <row r="118" spans="1:20" s="117" customFormat="1" ht="15.75" customHeight="1" x14ac:dyDescent="0.2">
      <c r="A118" s="116">
        <v>40389</v>
      </c>
      <c r="B118" s="117">
        <v>0.81001644354781188</v>
      </c>
      <c r="C118" s="117">
        <v>6.6077657912775214</v>
      </c>
      <c r="E118" s="116">
        <v>40389</v>
      </c>
      <c r="F118" s="128">
        <v>2.1124298084517878</v>
      </c>
      <c r="G118" s="128">
        <v>6.6309801528716754</v>
      </c>
      <c r="H118" s="129"/>
      <c r="I118" s="140">
        <v>40389</v>
      </c>
      <c r="J118" s="117">
        <v>1.2203505182282044</v>
      </c>
      <c r="K118" s="117">
        <v>5.779916391415469</v>
      </c>
      <c r="M118" s="116">
        <v>40389</v>
      </c>
      <c r="N118" s="117">
        <v>-2.6840630592657853</v>
      </c>
      <c r="O118" s="117">
        <v>5.8327896509981105</v>
      </c>
      <c r="Q118" s="116">
        <v>40389</v>
      </c>
      <c r="R118" s="128">
        <v>-2.0070254458256422</v>
      </c>
      <c r="S118" s="128">
        <v>3.4935225583408829</v>
      </c>
      <c r="T118" s="129"/>
    </row>
    <row r="119" spans="1:20" s="117" customFormat="1" ht="15.75" customHeight="1" x14ac:dyDescent="0.2">
      <c r="A119" s="116">
        <v>40421</v>
      </c>
      <c r="B119" s="137">
        <v>-0.15268376000309539</v>
      </c>
      <c r="C119" s="117">
        <v>5.0767795993245777</v>
      </c>
      <c r="E119" s="116">
        <v>40421</v>
      </c>
      <c r="F119" s="128">
        <v>1.2624359320017191</v>
      </c>
      <c r="G119" s="128">
        <v>6.0842878217416869</v>
      </c>
      <c r="H119" s="129"/>
      <c r="I119" s="140">
        <v>40421</v>
      </c>
      <c r="J119" s="117">
        <v>0.78437845995170308</v>
      </c>
      <c r="K119" s="117">
        <v>4.7791658354633348</v>
      </c>
      <c r="M119" s="116">
        <v>40421</v>
      </c>
      <c r="N119" s="117">
        <v>-2.5407799887837927</v>
      </c>
      <c r="O119" s="117">
        <v>5.7382768341627939</v>
      </c>
      <c r="Q119" s="116">
        <v>40421</v>
      </c>
      <c r="R119" s="128">
        <v>-1.9786312040874183</v>
      </c>
      <c r="S119" s="128">
        <v>3.5249787113732403</v>
      </c>
      <c r="T119" s="129"/>
    </row>
    <row r="120" spans="1:20" s="117" customFormat="1" ht="15.75" customHeight="1" x14ac:dyDescent="0.2">
      <c r="A120" s="118">
        <v>40451</v>
      </c>
      <c r="B120" s="137">
        <v>-0.18570262045733235</v>
      </c>
      <c r="C120" s="117">
        <v>4.5048478274747987</v>
      </c>
      <c r="E120" s="118">
        <v>40451</v>
      </c>
      <c r="F120" s="128">
        <v>1.1574097581594927</v>
      </c>
      <c r="G120" s="128">
        <v>5.4545817973786024</v>
      </c>
      <c r="H120" s="129"/>
      <c r="I120" s="135">
        <v>40451</v>
      </c>
      <c r="J120" s="117">
        <v>1.4697089461287154</v>
      </c>
      <c r="K120" s="117">
        <v>5.0346969752305029</v>
      </c>
      <c r="M120" s="118">
        <v>40451</v>
      </c>
      <c r="N120" s="117">
        <v>-2.1668525029585317</v>
      </c>
      <c r="O120" s="117">
        <v>5.6297608928430094</v>
      </c>
      <c r="Q120" s="118">
        <v>40451</v>
      </c>
      <c r="R120" s="128">
        <v>-2.2061769718318005</v>
      </c>
      <c r="S120" s="128">
        <v>3.588720059445853</v>
      </c>
      <c r="T120" s="129"/>
    </row>
    <row r="121" spans="1:20" s="117" customFormat="1" ht="15.75" customHeight="1" x14ac:dyDescent="0.2">
      <c r="A121" s="118">
        <v>40480</v>
      </c>
      <c r="B121" s="117">
        <v>0.10591825941429119</v>
      </c>
      <c r="C121" s="117">
        <v>4.5465294956079916</v>
      </c>
      <c r="E121" s="118">
        <v>40480</v>
      </c>
      <c r="F121" s="139">
        <v>0.98237814449576943</v>
      </c>
      <c r="G121" s="139">
        <v>5.409057497757078</v>
      </c>
      <c r="H121" s="129"/>
      <c r="I121" s="135">
        <v>40480</v>
      </c>
      <c r="J121" s="137">
        <v>1.2765150214546346</v>
      </c>
      <c r="K121" s="137">
        <v>4.9942027842727592</v>
      </c>
      <c r="M121" s="118">
        <v>40480</v>
      </c>
      <c r="N121" s="137">
        <v>-1.9968654826255798</v>
      </c>
      <c r="O121" s="137">
        <v>5.755702936565422</v>
      </c>
      <c r="Q121" s="118">
        <v>40466</v>
      </c>
      <c r="R121" s="128">
        <v>-2.4105079035705876</v>
      </c>
      <c r="S121" s="128">
        <v>3.2611732941629543</v>
      </c>
      <c r="T121" s="129"/>
    </row>
    <row r="122" spans="1:20" s="117" customFormat="1" ht="15.75" customHeight="1" x14ac:dyDescent="0.2">
      <c r="A122" s="118">
        <v>40512</v>
      </c>
      <c r="B122" s="117">
        <v>-6.9704053473396144E-2</v>
      </c>
      <c r="C122" s="117">
        <v>4.6801366377757541</v>
      </c>
      <c r="E122" s="118">
        <v>40512</v>
      </c>
      <c r="F122" s="139">
        <v>-6.7501954685515272E-2</v>
      </c>
      <c r="G122" s="139">
        <v>6.342399500672772</v>
      </c>
      <c r="H122" s="129"/>
      <c r="I122" s="135">
        <v>40512</v>
      </c>
      <c r="J122" s="137">
        <v>0.86996004249556924</v>
      </c>
      <c r="K122" s="137">
        <v>5.0079668278498239</v>
      </c>
      <c r="M122" s="118">
        <v>40512</v>
      </c>
      <c r="N122" s="137">
        <v>-1.8500376495460695</v>
      </c>
      <c r="O122" s="137">
        <v>5.6526369467617528</v>
      </c>
      <c r="Q122" s="118"/>
      <c r="R122" s="128"/>
      <c r="S122" s="128"/>
      <c r="T122" s="129"/>
    </row>
    <row r="123" spans="1:20" s="119" customFormat="1" x14ac:dyDescent="0.25">
      <c r="A123" s="4">
        <v>40543</v>
      </c>
      <c r="B123" s="136">
        <v>0.76552087325151652</v>
      </c>
      <c r="C123" s="136">
        <v>5.3772824581833101</v>
      </c>
      <c r="D123" s="30"/>
      <c r="E123" s="6">
        <v>40543</v>
      </c>
      <c r="F123" s="138">
        <v>3.9189420617950312E-2</v>
      </c>
      <c r="G123" s="138">
        <v>6.3968138887578929</v>
      </c>
      <c r="H123" s="30"/>
      <c r="I123" s="46">
        <v>40543</v>
      </c>
      <c r="J123" s="148">
        <v>1.1560083639466552</v>
      </c>
      <c r="K123" s="148">
        <v>5.0811872750008247</v>
      </c>
      <c r="L123" s="30"/>
      <c r="M123" s="8">
        <v>40543</v>
      </c>
      <c r="N123" s="148">
        <v>-1.2283847753210047</v>
      </c>
      <c r="O123" s="148">
        <v>5.6929431462154501</v>
      </c>
      <c r="P123" s="30"/>
      <c r="Q123" s="8"/>
      <c r="R123" s="55"/>
      <c r="S123" s="55"/>
      <c r="T123" s="30"/>
    </row>
    <row r="124" spans="1:20" x14ac:dyDescent="0.25">
      <c r="A124" s="4"/>
      <c r="B124" s="34"/>
      <c r="C124" s="34"/>
      <c r="D124" s="30"/>
      <c r="E124" s="6"/>
      <c r="F124" s="42"/>
      <c r="G124" s="42"/>
      <c r="H124" s="30"/>
      <c r="I124" s="46"/>
      <c r="J124" s="54"/>
      <c r="K124" s="54"/>
      <c r="L124" s="30"/>
      <c r="M124" s="8"/>
      <c r="N124" s="55"/>
      <c r="O124" s="55"/>
      <c r="P124" s="30"/>
      <c r="Q124" s="8"/>
      <c r="R124" s="55"/>
      <c r="S124" s="55"/>
      <c r="T124" s="30"/>
    </row>
    <row r="125" spans="1:20" x14ac:dyDescent="0.25">
      <c r="A125" s="4"/>
      <c r="B125" s="34"/>
      <c r="C125" s="34"/>
      <c r="D125" s="30"/>
      <c r="E125" s="6"/>
      <c r="F125" s="42"/>
      <c r="G125" s="42"/>
      <c r="H125" s="30"/>
      <c r="I125" s="46"/>
      <c r="J125" s="54"/>
      <c r="K125" s="54"/>
      <c r="L125" s="30"/>
      <c r="M125" s="8"/>
      <c r="N125" s="55"/>
      <c r="O125" s="55"/>
      <c r="P125" s="30"/>
      <c r="Q125" s="8"/>
      <c r="R125" s="55"/>
      <c r="S125" s="55"/>
      <c r="T125" s="30"/>
    </row>
    <row r="126" spans="1:20" x14ac:dyDescent="0.25">
      <c r="A126" s="4"/>
      <c r="B126" s="34"/>
      <c r="C126" s="34"/>
      <c r="D126" s="30"/>
      <c r="E126" s="6"/>
      <c r="F126" s="42"/>
      <c r="G126" s="42"/>
      <c r="H126" s="30"/>
      <c r="I126" s="46"/>
      <c r="J126" s="54"/>
      <c r="K126" s="54"/>
      <c r="L126" s="30"/>
      <c r="M126" s="8"/>
      <c r="N126" s="55"/>
      <c r="O126" s="55"/>
      <c r="P126" s="30"/>
      <c r="Q126" s="8"/>
      <c r="R126" s="55"/>
      <c r="S126" s="55"/>
      <c r="T126" s="30"/>
    </row>
    <row r="127" spans="1:20" s="95" customFormat="1" ht="15.75" x14ac:dyDescent="0.25">
      <c r="A127" s="84"/>
      <c r="B127" s="112"/>
      <c r="C127" s="112"/>
      <c r="D127" s="86"/>
      <c r="E127" s="84"/>
      <c r="F127" s="87"/>
      <c r="G127" s="87"/>
      <c r="H127" s="88"/>
      <c r="I127" s="141"/>
      <c r="J127" s="89"/>
      <c r="K127" s="89"/>
      <c r="L127" s="90"/>
      <c r="M127" s="91"/>
      <c r="N127" s="92"/>
      <c r="O127" s="92"/>
      <c r="P127" s="93"/>
      <c r="Q127" s="91"/>
      <c r="R127" s="94"/>
      <c r="S127" s="94"/>
      <c r="T127" s="90"/>
    </row>
    <row r="128" spans="1:20" s="95" customFormat="1" ht="15.75" x14ac:dyDescent="0.25">
      <c r="A128" s="96"/>
      <c r="B128" s="112"/>
      <c r="C128" s="112"/>
      <c r="D128" s="86"/>
      <c r="E128" s="96"/>
      <c r="F128" s="87"/>
      <c r="G128" s="87"/>
      <c r="H128" s="88"/>
      <c r="I128" s="142"/>
      <c r="J128" s="97"/>
      <c r="K128" s="97"/>
      <c r="L128" s="88"/>
      <c r="M128" s="60"/>
      <c r="N128" s="92"/>
      <c r="O128" s="92"/>
      <c r="P128" s="93"/>
      <c r="Q128" s="60"/>
      <c r="R128" s="92"/>
      <c r="S128" s="92"/>
      <c r="T128" s="93"/>
    </row>
    <row r="129" spans="1:20" x14ac:dyDescent="0.25">
      <c r="A129" s="56"/>
      <c r="B129" s="34"/>
      <c r="C129" s="34"/>
      <c r="D129" s="30"/>
      <c r="E129" s="56"/>
      <c r="F129" s="43"/>
      <c r="G129" s="43"/>
      <c r="H129" s="14"/>
      <c r="I129" s="143"/>
      <c r="J129" s="13"/>
      <c r="K129" s="13"/>
      <c r="L129" s="14"/>
      <c r="M129" s="56"/>
      <c r="N129" s="16"/>
      <c r="O129" s="16"/>
      <c r="P129" s="17"/>
      <c r="Q129" s="57"/>
      <c r="R129" s="16"/>
      <c r="S129" s="16"/>
      <c r="T129" s="17"/>
    </row>
    <row r="130" spans="1:20" ht="18.75" x14ac:dyDescent="0.3">
      <c r="A130" s="58"/>
      <c r="B130" s="34"/>
      <c r="C130" s="34"/>
      <c r="D130" s="30"/>
      <c r="E130" s="58"/>
      <c r="F130" s="43"/>
      <c r="G130" s="43"/>
      <c r="H130" s="14"/>
      <c r="I130" s="144"/>
      <c r="J130" s="13"/>
      <c r="K130" s="13"/>
      <c r="L130" s="14"/>
      <c r="M130" s="58"/>
      <c r="N130" s="16"/>
      <c r="O130" s="16"/>
      <c r="P130" s="17"/>
      <c r="Q130" s="58"/>
      <c r="R130" s="16"/>
      <c r="S130" s="16"/>
      <c r="T130" s="17"/>
    </row>
    <row r="131" spans="1:20" s="68" customFormat="1" ht="15.75" x14ac:dyDescent="0.25">
      <c r="A131" s="69"/>
      <c r="B131" s="34"/>
      <c r="C131" s="34"/>
      <c r="D131" s="62"/>
      <c r="E131" s="69"/>
      <c r="F131" s="63"/>
      <c r="G131" s="63"/>
      <c r="H131" s="64"/>
      <c r="I131" s="145"/>
      <c r="J131" s="65"/>
      <c r="K131" s="65"/>
      <c r="L131" s="64"/>
      <c r="M131" s="69"/>
      <c r="N131" s="66"/>
      <c r="O131" s="66"/>
      <c r="P131" s="67"/>
      <c r="Q131" s="69"/>
      <c r="R131" s="66"/>
      <c r="S131" s="66"/>
      <c r="T131" s="67"/>
    </row>
    <row r="132" spans="1:20" s="83" customFormat="1" ht="15.75" x14ac:dyDescent="0.25">
      <c r="A132" s="79"/>
      <c r="B132" s="34"/>
      <c r="C132" s="34"/>
      <c r="D132" s="62"/>
      <c r="E132" s="79"/>
      <c r="F132" s="63"/>
      <c r="G132" s="63"/>
      <c r="H132" s="80"/>
      <c r="I132" s="146"/>
      <c r="J132" s="63"/>
      <c r="K132" s="63"/>
      <c r="L132" s="80"/>
      <c r="M132" s="79"/>
      <c r="N132" s="81"/>
      <c r="O132" s="81"/>
      <c r="P132" s="82"/>
      <c r="Q132" s="79"/>
      <c r="R132" s="81"/>
      <c r="S132" s="81"/>
      <c r="T132" s="82"/>
    </row>
    <row r="133" spans="1:20" s="68" customFormat="1" ht="15.75" x14ac:dyDescent="0.25">
      <c r="A133" s="69"/>
      <c r="B133" s="34"/>
      <c r="C133" s="34"/>
      <c r="D133" s="62"/>
      <c r="E133" s="69"/>
      <c r="F133" s="63"/>
      <c r="G133" s="63"/>
      <c r="H133" s="64"/>
      <c r="I133" s="145"/>
      <c r="J133" s="65"/>
      <c r="K133" s="65"/>
      <c r="L133" s="64"/>
      <c r="M133" s="69"/>
      <c r="N133" s="66"/>
      <c r="O133" s="66"/>
      <c r="P133" s="67"/>
      <c r="Q133" s="69"/>
      <c r="R133" s="66"/>
      <c r="S133" s="66"/>
      <c r="T133" s="67"/>
    </row>
    <row r="134" spans="1:20" ht="15.75" x14ac:dyDescent="0.25">
      <c r="A134" s="69"/>
      <c r="B134" s="34"/>
      <c r="C134" s="34"/>
      <c r="D134" s="30"/>
      <c r="E134" s="69"/>
      <c r="F134" s="43"/>
      <c r="G134" s="43"/>
      <c r="H134" s="14"/>
      <c r="I134" s="145"/>
      <c r="J134" s="13"/>
      <c r="K134" s="13"/>
      <c r="L134" s="14"/>
      <c r="M134" s="69"/>
      <c r="N134" s="16"/>
      <c r="O134" s="16"/>
      <c r="P134" s="17"/>
      <c r="Q134" s="69"/>
      <c r="R134" s="16"/>
      <c r="S134" s="16"/>
      <c r="T134" s="17"/>
    </row>
    <row r="135" spans="1:20" ht="15.75" x14ac:dyDescent="0.25">
      <c r="A135" s="69"/>
      <c r="B135" s="34"/>
      <c r="C135" s="34"/>
      <c r="D135" s="30"/>
      <c r="E135" s="69"/>
      <c r="F135" s="43"/>
      <c r="G135" s="43"/>
      <c r="H135" s="14"/>
      <c r="I135" s="145"/>
      <c r="J135" s="13"/>
      <c r="K135" s="13"/>
      <c r="L135" s="14"/>
      <c r="M135" s="69"/>
      <c r="N135" s="16"/>
      <c r="O135" s="16"/>
      <c r="P135" s="17"/>
      <c r="Q135" s="69"/>
      <c r="R135" s="16"/>
      <c r="S135" s="16"/>
      <c r="T135" s="17"/>
    </row>
    <row r="136" spans="1:20" ht="15.75" x14ac:dyDescent="0.25">
      <c r="A136" s="69"/>
      <c r="B136" s="34"/>
      <c r="C136" s="34"/>
      <c r="D136" s="30"/>
      <c r="E136" s="69"/>
      <c r="F136" s="43"/>
      <c r="G136" s="43"/>
      <c r="H136" s="14"/>
      <c r="I136" s="145"/>
      <c r="J136" s="13"/>
      <c r="K136" s="13"/>
      <c r="L136" s="14"/>
      <c r="M136" s="69"/>
      <c r="N136" s="16"/>
      <c r="O136" s="16"/>
      <c r="P136" s="17"/>
      <c r="Q136" s="69"/>
      <c r="R136" s="16"/>
      <c r="S136" s="16"/>
      <c r="T136" s="17"/>
    </row>
    <row r="137" spans="1:20" ht="15.75" x14ac:dyDescent="0.25">
      <c r="A137" s="69"/>
      <c r="B137" s="34"/>
      <c r="C137" s="34"/>
      <c r="D137" s="30"/>
      <c r="E137" s="69"/>
      <c r="F137" s="43"/>
      <c r="G137" s="43"/>
      <c r="H137" s="14"/>
      <c r="I137" s="145"/>
      <c r="J137" s="13"/>
      <c r="K137" s="13"/>
      <c r="L137" s="14"/>
      <c r="M137" s="69"/>
      <c r="N137" s="16"/>
      <c r="O137" s="16"/>
      <c r="P137" s="17"/>
      <c r="Q137" s="69"/>
      <c r="R137" s="16"/>
      <c r="S137" s="16"/>
      <c r="T137" s="17"/>
    </row>
    <row r="138" spans="1:20" ht="15.75" x14ac:dyDescent="0.25">
      <c r="A138" s="69"/>
      <c r="B138" s="34"/>
      <c r="C138" s="34"/>
      <c r="D138" s="30"/>
      <c r="E138" s="69"/>
      <c r="F138" s="43"/>
      <c r="G138" s="43"/>
      <c r="H138" s="14"/>
      <c r="I138" s="145"/>
      <c r="J138" s="13"/>
      <c r="K138" s="13"/>
      <c r="L138" s="14"/>
      <c r="M138" s="69"/>
      <c r="N138" s="16"/>
      <c r="O138" s="16"/>
      <c r="P138" s="17"/>
      <c r="Q138" s="69"/>
      <c r="R138" s="16"/>
      <c r="S138" s="16"/>
      <c r="T138" s="17"/>
    </row>
    <row r="139" spans="1:20" ht="18.75" x14ac:dyDescent="0.3">
      <c r="A139" s="111" t="s">
        <v>28</v>
      </c>
      <c r="B139" s="34"/>
      <c r="C139" s="34"/>
      <c r="D139" s="30"/>
      <c r="E139" s="111" t="s">
        <v>28</v>
      </c>
      <c r="F139" s="43"/>
      <c r="G139" s="43"/>
      <c r="H139" s="14"/>
      <c r="I139" s="147" t="s">
        <v>28</v>
      </c>
      <c r="J139" s="43"/>
      <c r="K139" s="13"/>
      <c r="L139" s="14"/>
      <c r="M139" s="111" t="s">
        <v>28</v>
      </c>
      <c r="N139" s="43"/>
      <c r="O139" s="16"/>
      <c r="P139" s="17"/>
      <c r="Q139" s="111" t="s">
        <v>28</v>
      </c>
      <c r="R139" s="43"/>
      <c r="S139" s="16"/>
      <c r="T139" s="17"/>
    </row>
    <row r="140" spans="1:20" s="127" customFormat="1" ht="37.5" x14ac:dyDescent="0.3">
      <c r="A140" s="111" t="s">
        <v>54</v>
      </c>
      <c r="B140" s="120">
        <f>CORREL(B3:B123,C3:C123)</f>
        <v>-0.69958781505730283</v>
      </c>
      <c r="C140" s="120"/>
      <c r="D140" s="121"/>
      <c r="E140" s="111" t="s">
        <v>54</v>
      </c>
      <c r="F140" s="120">
        <f>CORREL(F3:F123,G3:G123)</f>
        <v>-0.50955421848488913</v>
      </c>
      <c r="G140" s="122"/>
      <c r="H140" s="123"/>
      <c r="I140" s="147" t="s">
        <v>54</v>
      </c>
      <c r="J140" s="120">
        <f>CORREL(J3:J123,K3:K123)</f>
        <v>-0.44336035108193017</v>
      </c>
      <c r="K140" s="124"/>
      <c r="L140" s="123"/>
      <c r="M140" s="111" t="s">
        <v>54</v>
      </c>
      <c r="N140" s="120">
        <f>CORREL(N3:N123,O3:O123)</f>
        <v>0.41131585045646779</v>
      </c>
      <c r="O140" s="125"/>
      <c r="P140" s="126"/>
      <c r="Q140" s="111" t="s">
        <v>54</v>
      </c>
      <c r="R140" s="120">
        <f>CORREL(R3:R121,S3:S121)</f>
        <v>-0.45149581296247471</v>
      </c>
      <c r="S140" s="125"/>
      <c r="T140" s="126"/>
    </row>
    <row r="141" spans="1:20" ht="15.75" x14ac:dyDescent="0.25">
      <c r="A141" s="69"/>
      <c r="B141" s="34"/>
      <c r="C141" s="34"/>
      <c r="D141" s="30"/>
      <c r="E141" s="69"/>
      <c r="F141" s="43"/>
      <c r="G141" s="43"/>
      <c r="H141" s="14"/>
      <c r="I141" s="145"/>
      <c r="J141" s="13"/>
      <c r="K141" s="13"/>
      <c r="L141" s="14"/>
      <c r="M141" s="69"/>
      <c r="N141" s="16"/>
      <c r="O141" s="16"/>
      <c r="P141" s="17"/>
      <c r="Q141" s="69"/>
      <c r="R141" s="16"/>
      <c r="S141" s="16"/>
      <c r="T141" s="17"/>
    </row>
    <row r="142" spans="1:20" x14ac:dyDescent="0.25">
      <c r="A142" s="4"/>
      <c r="B142" s="34"/>
      <c r="C142" s="34"/>
      <c r="D142" s="30"/>
      <c r="E142" s="12"/>
      <c r="F142" s="43"/>
      <c r="G142" s="43"/>
      <c r="H142" s="14"/>
      <c r="I142" s="13"/>
      <c r="J142" s="13"/>
      <c r="K142" s="13"/>
      <c r="L142" s="14"/>
      <c r="M142" s="15"/>
      <c r="N142" s="16"/>
      <c r="O142" s="16"/>
      <c r="P142" s="17"/>
      <c r="Q142" s="15"/>
      <c r="R142" s="16"/>
      <c r="S142" s="16"/>
      <c r="T142" s="17"/>
    </row>
    <row r="143" spans="1:20" ht="18.75" x14ac:dyDescent="0.3">
      <c r="A143" s="18" t="s">
        <v>11</v>
      </c>
      <c r="B143" s="113"/>
      <c r="C143" s="113"/>
      <c r="D143" s="31"/>
      <c r="E143" s="18" t="s">
        <v>11</v>
      </c>
      <c r="F143" s="43"/>
      <c r="G143" s="43"/>
      <c r="H143" s="14"/>
      <c r="I143" s="47" t="s">
        <v>11</v>
      </c>
      <c r="J143" s="13"/>
      <c r="K143" s="13"/>
      <c r="L143" s="14"/>
      <c r="M143" s="18" t="s">
        <v>11</v>
      </c>
      <c r="N143" s="13"/>
      <c r="O143" s="13"/>
      <c r="P143" s="14"/>
      <c r="Q143" s="18" t="s">
        <v>11</v>
      </c>
      <c r="R143" s="13"/>
      <c r="S143" s="13"/>
      <c r="T143" s="14"/>
    </row>
    <row r="144" spans="1:20" x14ac:dyDescent="0.25">
      <c r="A144" s="20" t="s">
        <v>12</v>
      </c>
      <c r="B144" s="113"/>
      <c r="C144" s="113"/>
      <c r="D144" s="31"/>
      <c r="E144" s="20" t="s">
        <v>13</v>
      </c>
      <c r="F144" s="43"/>
      <c r="G144" s="43"/>
      <c r="H144" s="14"/>
      <c r="I144" s="48" t="s">
        <v>14</v>
      </c>
      <c r="J144" s="13"/>
      <c r="K144" s="13"/>
      <c r="L144" s="14"/>
      <c r="M144" s="20" t="s">
        <v>15</v>
      </c>
      <c r="N144" s="13"/>
      <c r="O144" s="13"/>
      <c r="P144" s="14"/>
      <c r="Q144" s="20" t="s">
        <v>16</v>
      </c>
      <c r="R144" s="13"/>
      <c r="S144" s="13"/>
      <c r="T144" s="14"/>
    </row>
    <row r="145" spans="1:20" x14ac:dyDescent="0.25">
      <c r="A145" s="21" t="s">
        <v>17</v>
      </c>
      <c r="B145" s="113"/>
      <c r="C145" s="113"/>
      <c r="D145" s="31"/>
      <c r="E145" s="21" t="s">
        <v>18</v>
      </c>
      <c r="F145" s="43"/>
      <c r="G145" s="43"/>
      <c r="H145" s="14"/>
      <c r="I145" s="49" t="s">
        <v>19</v>
      </c>
      <c r="J145" s="13"/>
      <c r="K145" s="13"/>
      <c r="L145" s="14"/>
      <c r="M145" s="21" t="s">
        <v>20</v>
      </c>
      <c r="N145" s="13"/>
      <c r="O145" s="13"/>
      <c r="P145" s="14"/>
      <c r="Q145" s="21" t="s">
        <v>21</v>
      </c>
      <c r="R145" s="13"/>
      <c r="S145" s="13"/>
      <c r="T145" s="14"/>
    </row>
    <row r="146" spans="1:20" x14ac:dyDescent="0.25">
      <c r="A146" s="22"/>
      <c r="B146" s="113"/>
      <c r="C146" s="113"/>
      <c r="D146" s="31"/>
      <c r="E146" s="22"/>
      <c r="F146" s="43"/>
      <c r="G146" s="43"/>
      <c r="H146" s="14"/>
      <c r="I146" s="50"/>
      <c r="J146" s="13"/>
      <c r="K146" s="13"/>
      <c r="L146" s="14"/>
      <c r="M146" s="22"/>
      <c r="N146" s="13"/>
      <c r="O146" s="13"/>
      <c r="P146" s="14"/>
      <c r="Q146" s="22"/>
      <c r="R146" s="13"/>
      <c r="S146" s="13"/>
      <c r="T146" s="14"/>
    </row>
    <row r="147" spans="1:20" x14ac:dyDescent="0.25">
      <c r="A147" s="21"/>
      <c r="B147" s="113"/>
      <c r="C147" s="113"/>
      <c r="D147" s="31"/>
      <c r="E147" s="21"/>
      <c r="F147" s="43"/>
      <c r="G147" s="43"/>
      <c r="H147" s="14"/>
      <c r="I147" s="49"/>
      <c r="J147" s="13"/>
      <c r="K147" s="13"/>
      <c r="L147" s="14"/>
      <c r="M147" s="21"/>
      <c r="N147" s="13"/>
      <c r="O147" s="13"/>
      <c r="P147" s="14"/>
      <c r="Q147" s="21"/>
      <c r="R147" s="13"/>
      <c r="S147" s="13"/>
      <c r="T147" s="14"/>
    </row>
    <row r="148" spans="1:20" x14ac:dyDescent="0.25">
      <c r="A148" s="23" t="s">
        <v>22</v>
      </c>
      <c r="B148" s="114"/>
      <c r="C148" s="114"/>
      <c r="D148" s="32"/>
      <c r="E148" s="23" t="s">
        <v>22</v>
      </c>
      <c r="F148" s="44"/>
      <c r="G148" s="44"/>
      <c r="H148" s="26"/>
      <c r="I148" s="51" t="s">
        <v>22</v>
      </c>
      <c r="J148" s="25"/>
      <c r="K148" s="25"/>
      <c r="L148" s="26"/>
      <c r="M148" s="23" t="s">
        <v>22</v>
      </c>
      <c r="N148" s="25"/>
      <c r="O148" s="25"/>
      <c r="P148" s="26"/>
      <c r="Q148" s="23" t="s">
        <v>22</v>
      </c>
      <c r="R148" s="25"/>
      <c r="S148" s="25"/>
      <c r="T148" s="26"/>
    </row>
  </sheetData>
  <mergeCells count="5">
    <mergeCell ref="A1:D1"/>
    <mergeCell ref="E1:H1"/>
    <mergeCell ref="I1:L1"/>
    <mergeCell ref="M1:P1"/>
    <mergeCell ref="Q1:T1"/>
  </mergeCells>
  <hyperlinks>
    <hyperlink ref="A145" r:id="rId1"/>
    <hyperlink ref="E145" r:id="rId2"/>
    <hyperlink ref="I145" r:id="rId3"/>
    <hyperlink ref="M145" r:id="rId4"/>
    <hyperlink ref="Q145" r:id="rId5"/>
  </hyperlinks>
  <pageMargins left="0.7" right="0.7" top="0.78740157499999996" bottom="0.78740157499999996" header="0.3" footer="0.3"/>
  <pageSetup paperSize="9" orientation="portrait" horizontalDpi="4294967293" verticalDpi="0" r:id="rId6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workbookViewId="0">
      <selection activeCell="G92" sqref="G92:G106"/>
    </sheetView>
  </sheetViews>
  <sheetFormatPr defaultRowHeight="15" x14ac:dyDescent="0.25"/>
  <cols>
    <col min="1" max="3" width="19.140625" customWidth="1"/>
    <col min="4" max="4" width="19.140625" style="100" customWidth="1"/>
    <col min="5" max="5" width="18.42578125" style="102" customWidth="1"/>
    <col min="6" max="6" width="18.42578125" customWidth="1"/>
    <col min="7" max="7" width="18.42578125" style="102" customWidth="1"/>
    <col min="8" max="8" width="18.7109375" customWidth="1"/>
  </cols>
  <sheetData>
    <row r="1" spans="1:7" ht="18.75" x14ac:dyDescent="0.3">
      <c r="A1" s="184" t="s">
        <v>59</v>
      </c>
      <c r="B1" s="184"/>
      <c r="C1" s="184"/>
      <c r="D1" s="184"/>
      <c r="E1" s="184"/>
      <c r="F1" s="184"/>
      <c r="G1" s="184"/>
    </row>
    <row r="2" spans="1:7" x14ac:dyDescent="0.25">
      <c r="A2" s="188" t="s">
        <v>42</v>
      </c>
      <c r="B2" s="188" t="s">
        <v>43</v>
      </c>
      <c r="C2" s="188" t="s">
        <v>41</v>
      </c>
      <c r="D2" s="186" t="s">
        <v>45</v>
      </c>
      <c r="E2" s="182" t="s">
        <v>46</v>
      </c>
      <c r="F2" s="183"/>
      <c r="G2" s="183"/>
    </row>
    <row r="3" spans="1:7" s="101" customFormat="1" ht="60.75" thickBot="1" x14ac:dyDescent="0.3">
      <c r="A3" s="187"/>
      <c r="B3" s="187"/>
      <c r="C3" s="187"/>
      <c r="D3" s="187"/>
      <c r="E3" s="159" t="s">
        <v>47</v>
      </c>
      <c r="F3" s="160" t="s">
        <v>48</v>
      </c>
      <c r="G3" s="159" t="s">
        <v>49</v>
      </c>
    </row>
    <row r="4" spans="1:7" ht="15.75" thickTop="1" x14ac:dyDescent="0.25">
      <c r="A4" s="149">
        <v>-35</v>
      </c>
      <c r="B4" s="150">
        <v>-30</v>
      </c>
      <c r="C4" s="150">
        <v>1</v>
      </c>
      <c r="D4" s="151">
        <f>C4/B21</f>
        <v>7.575757575757576E-3</v>
      </c>
      <c r="E4" s="152">
        <f>NORMDIST(A4,0.69,7.48,TRUE)</f>
        <v>9.1479275435676709E-7</v>
      </c>
      <c r="F4" s="152">
        <f>NORMDIST(B4,0.69,7.48,TRUE)</f>
        <v>2.0396549585534114E-5</v>
      </c>
      <c r="G4" s="153">
        <f>F4-E4</f>
        <v>1.9481756831177348E-5</v>
      </c>
    </row>
    <row r="5" spans="1:7" x14ac:dyDescent="0.25">
      <c r="A5" s="149">
        <v>-29.9999</v>
      </c>
      <c r="B5" s="150">
        <v>-25</v>
      </c>
      <c r="C5" s="150">
        <v>0</v>
      </c>
      <c r="D5" s="151">
        <f>C5/B21</f>
        <v>0</v>
      </c>
      <c r="E5" s="152">
        <f t="shared" ref="E5:E18" si="0">NORMDIST(A5,0.69,7.48,TRUE)</f>
        <v>2.0397728646602698E-5</v>
      </c>
      <c r="F5" s="152">
        <f t="shared" ref="F5:F18" si="1">NORMDIST(B5,0.69,7.48,TRUE)</f>
        <v>2.9683282101560963E-4</v>
      </c>
      <c r="G5" s="153">
        <f t="shared" ref="G5:G18" si="2">F5-E5</f>
        <v>2.7643509236900693E-4</v>
      </c>
    </row>
    <row r="6" spans="1:7" x14ac:dyDescent="0.25">
      <c r="A6" s="149">
        <v>-24.9999</v>
      </c>
      <c r="B6" s="150">
        <v>-20</v>
      </c>
      <c r="C6" s="150">
        <v>2</v>
      </c>
      <c r="D6" s="151">
        <f>C6/B21</f>
        <v>1.5151515151515152E-2</v>
      </c>
      <c r="E6" s="152">
        <f t="shared" si="0"/>
        <v>2.9684746324125713E-4</v>
      </c>
      <c r="F6" s="152">
        <f t="shared" si="1"/>
        <v>2.8370545266847786E-3</v>
      </c>
      <c r="G6" s="153">
        <f t="shared" si="2"/>
        <v>2.5402070634435213E-3</v>
      </c>
    </row>
    <row r="7" spans="1:7" x14ac:dyDescent="0.25">
      <c r="A7" s="149">
        <v>-19.9999</v>
      </c>
      <c r="B7" s="150">
        <v>-15</v>
      </c>
      <c r="C7" s="150">
        <v>2</v>
      </c>
      <c r="D7" s="151">
        <f>C7/B21</f>
        <v>1.5151515151515152E-2</v>
      </c>
      <c r="E7" s="152">
        <f t="shared" si="0"/>
        <v>2.8371708386919115E-3</v>
      </c>
      <c r="F7" s="152">
        <f t="shared" si="1"/>
        <v>1.797053122658732E-2</v>
      </c>
      <c r="G7" s="153">
        <f t="shared" si="2"/>
        <v>1.5133360387895409E-2</v>
      </c>
    </row>
    <row r="8" spans="1:7" x14ac:dyDescent="0.25">
      <c r="A8" s="149">
        <v>-14.9999</v>
      </c>
      <c r="B8" s="150">
        <v>-10</v>
      </c>
      <c r="C8" s="150">
        <v>3</v>
      </c>
      <c r="D8" s="151">
        <f>C8/B21</f>
        <v>2.2727272727272728E-2</v>
      </c>
      <c r="E8" s="152">
        <f t="shared" si="0"/>
        <v>1.7971122228197359E-2</v>
      </c>
      <c r="F8" s="152">
        <f t="shared" si="1"/>
        <v>7.648136930987251E-2</v>
      </c>
      <c r="G8" s="153">
        <f t="shared" si="2"/>
        <v>5.8510247081675154E-2</v>
      </c>
    </row>
    <row r="9" spans="1:7" x14ac:dyDescent="0.25">
      <c r="A9" s="149">
        <v>-9.9999000000000002</v>
      </c>
      <c r="B9" s="150">
        <v>-5</v>
      </c>
      <c r="C9" s="150">
        <v>13</v>
      </c>
      <c r="D9" s="151">
        <f>C9/B21</f>
        <v>9.8484848484848481E-2</v>
      </c>
      <c r="E9" s="152">
        <f t="shared" si="0"/>
        <v>7.648329018634363E-2</v>
      </c>
      <c r="F9" s="152">
        <f t="shared" si="1"/>
        <v>0.22341957507139476</v>
      </c>
      <c r="G9" s="153">
        <f t="shared" si="2"/>
        <v>0.14693628488505112</v>
      </c>
    </row>
    <row r="10" spans="1:7" x14ac:dyDescent="0.25">
      <c r="A10" s="149">
        <v>-4.9999000000000002</v>
      </c>
      <c r="B10" s="150">
        <v>0</v>
      </c>
      <c r="C10" s="150">
        <v>34</v>
      </c>
      <c r="D10" s="151">
        <f>C10/B21</f>
        <v>0.25757575757575757</v>
      </c>
      <c r="E10" s="152">
        <f t="shared" si="0"/>
        <v>0.22342356860063675</v>
      </c>
      <c r="F10" s="152">
        <f t="shared" si="1"/>
        <v>0.46325129980099933</v>
      </c>
      <c r="G10" s="153">
        <f t="shared" si="2"/>
        <v>0.23982773120036258</v>
      </c>
    </row>
    <row r="11" spans="1:7" x14ac:dyDescent="0.25">
      <c r="A11" s="149">
        <v>9.9999999999766901E-5</v>
      </c>
      <c r="B11" s="150">
        <v>5</v>
      </c>
      <c r="C11" s="150">
        <v>43</v>
      </c>
      <c r="D11" s="151">
        <f>C11/B21</f>
        <v>0.32575757575757575</v>
      </c>
      <c r="E11" s="152">
        <f t="shared" si="0"/>
        <v>0.4632566106133898</v>
      </c>
      <c r="F11" s="152">
        <f t="shared" si="1"/>
        <v>0.71776108162999597</v>
      </c>
      <c r="G11" s="153">
        <f t="shared" si="2"/>
        <v>0.25450447101660617</v>
      </c>
    </row>
    <row r="12" spans="1:7" x14ac:dyDescent="0.25">
      <c r="A12" s="149">
        <v>5.0000999999999998</v>
      </c>
      <c r="B12" s="150">
        <v>10</v>
      </c>
      <c r="C12" s="150">
        <v>24</v>
      </c>
      <c r="D12" s="151">
        <f>C12/B21</f>
        <v>0.18181818181818182</v>
      </c>
      <c r="E12" s="152">
        <f t="shared" si="0"/>
        <v>0.71776559927092998</v>
      </c>
      <c r="F12" s="152">
        <f t="shared" si="1"/>
        <v>0.89337022616662964</v>
      </c>
      <c r="G12" s="153">
        <f t="shared" si="2"/>
        <v>0.17560462689569967</v>
      </c>
    </row>
    <row r="13" spans="1:7" x14ac:dyDescent="0.25">
      <c r="A13" s="149">
        <v>10.0001</v>
      </c>
      <c r="B13" s="150">
        <v>15</v>
      </c>
      <c r="C13" s="150">
        <v>5</v>
      </c>
      <c r="D13" s="151">
        <f>C13/B21</f>
        <v>3.787878787878788E-2</v>
      </c>
      <c r="E13" s="152">
        <f t="shared" si="0"/>
        <v>0.89337268432080852</v>
      </c>
      <c r="F13" s="152">
        <f t="shared" si="1"/>
        <v>0.97213247678587611</v>
      </c>
      <c r="G13" s="153">
        <f t="shared" si="2"/>
        <v>7.8759792465067591E-2</v>
      </c>
    </row>
    <row r="14" spans="1:7" x14ac:dyDescent="0.25">
      <c r="A14" s="149">
        <v>15.0001</v>
      </c>
      <c r="B14" s="150">
        <v>20</v>
      </c>
      <c r="C14" s="150">
        <v>5</v>
      </c>
      <c r="D14" s="151">
        <f>C14/B21</f>
        <v>3.787878787878788E-2</v>
      </c>
      <c r="E14" s="152">
        <f t="shared" si="0"/>
        <v>0.97213333235122534</v>
      </c>
      <c r="F14" s="152">
        <f t="shared" si="1"/>
        <v>0.99508212430547138</v>
      </c>
      <c r="G14" s="153">
        <f t="shared" si="2"/>
        <v>2.2948791954246039E-2</v>
      </c>
    </row>
    <row r="15" spans="1:7" x14ac:dyDescent="0.25">
      <c r="A15" s="149">
        <v>20.0001</v>
      </c>
      <c r="B15" s="150">
        <v>25</v>
      </c>
      <c r="C15" s="150">
        <v>0</v>
      </c>
      <c r="D15" s="151">
        <f>C15/B21</f>
        <v>0</v>
      </c>
      <c r="E15" s="152">
        <f t="shared" si="0"/>
        <v>0.99508231478307307</v>
      </c>
      <c r="F15" s="152">
        <f t="shared" si="1"/>
        <v>0.99942297495760923</v>
      </c>
      <c r="G15" s="153">
        <f t="shared" si="2"/>
        <v>4.3406601745361595E-3</v>
      </c>
    </row>
    <row r="16" spans="1:7" x14ac:dyDescent="0.25">
      <c r="A16" s="149">
        <v>25.0001</v>
      </c>
      <c r="B16" s="150">
        <v>30</v>
      </c>
      <c r="C16" s="150">
        <v>0</v>
      </c>
      <c r="D16" s="151">
        <f>C16/B21</f>
        <v>0</v>
      </c>
      <c r="E16" s="152">
        <f t="shared" si="0"/>
        <v>0.9994230020833309</v>
      </c>
      <c r="F16" s="152">
        <f t="shared" si="1"/>
        <v>0.99995543974633094</v>
      </c>
      <c r="G16" s="153">
        <f t="shared" si="2"/>
        <v>5.3243766300004047E-4</v>
      </c>
    </row>
    <row r="17" spans="1:7" x14ac:dyDescent="0.25">
      <c r="A17" s="149">
        <v>30.0001</v>
      </c>
      <c r="B17" s="150">
        <v>35</v>
      </c>
      <c r="C17" s="150">
        <v>0</v>
      </c>
      <c r="D17" s="151">
        <f>C17/B21</f>
        <v>0</v>
      </c>
      <c r="E17" s="152">
        <f t="shared" si="0"/>
        <v>0.99995544221728883</v>
      </c>
      <c r="F17" s="152">
        <f t="shared" si="1"/>
        <v>0.999997750602583</v>
      </c>
      <c r="G17" s="153">
        <f t="shared" si="2"/>
        <v>4.2308385294176354E-5</v>
      </c>
    </row>
    <row r="18" spans="1:7" x14ac:dyDescent="0.25">
      <c r="A18" s="149">
        <v>35.000100000000003</v>
      </c>
      <c r="B18" s="150">
        <v>40</v>
      </c>
      <c r="C18" s="150">
        <v>0</v>
      </c>
      <c r="D18" s="151">
        <f>C18/B21</f>
        <v>0</v>
      </c>
      <c r="E18" s="152">
        <f t="shared" si="0"/>
        <v>0.99999775074656094</v>
      </c>
      <c r="F18" s="152">
        <f t="shared" si="1"/>
        <v>0.99999992612742006</v>
      </c>
      <c r="G18" s="153">
        <f t="shared" si="2"/>
        <v>2.1753808591151724E-6</v>
      </c>
    </row>
    <row r="19" spans="1:7" x14ac:dyDescent="0.25">
      <c r="A19" s="149"/>
      <c r="B19" s="150"/>
      <c r="C19" s="150"/>
      <c r="D19" s="151"/>
      <c r="E19" s="152"/>
      <c r="F19" s="150"/>
      <c r="G19" s="153"/>
    </row>
    <row r="20" spans="1:7" x14ac:dyDescent="0.25">
      <c r="A20" s="149"/>
      <c r="B20" s="150"/>
      <c r="C20" s="150"/>
      <c r="D20" s="151"/>
      <c r="E20" s="152"/>
      <c r="F20" s="150"/>
      <c r="G20" s="153"/>
    </row>
    <row r="21" spans="1:7" x14ac:dyDescent="0.25">
      <c r="A21" s="154" t="s">
        <v>44</v>
      </c>
      <c r="B21" s="155">
        <v>132</v>
      </c>
      <c r="C21" s="155"/>
      <c r="D21" s="156"/>
      <c r="E21" s="157"/>
      <c r="F21" s="155"/>
      <c r="G21" s="158"/>
    </row>
    <row r="23" spans="1:7" ht="18.75" x14ac:dyDescent="0.3">
      <c r="A23" s="184" t="s">
        <v>57</v>
      </c>
      <c r="B23" s="184"/>
      <c r="C23" s="184"/>
      <c r="D23" s="184"/>
      <c r="E23" s="184"/>
      <c r="F23" s="184"/>
      <c r="G23" s="184"/>
    </row>
    <row r="24" spans="1:7" ht="15" customHeight="1" x14ac:dyDescent="0.25">
      <c r="A24" s="188" t="s">
        <v>42</v>
      </c>
      <c r="B24" s="188" t="s">
        <v>43</v>
      </c>
      <c r="C24" s="188" t="s">
        <v>41</v>
      </c>
      <c r="D24" s="186" t="s">
        <v>45</v>
      </c>
      <c r="E24" s="182" t="s">
        <v>46</v>
      </c>
      <c r="F24" s="183"/>
      <c r="G24" s="183"/>
    </row>
    <row r="25" spans="1:7" ht="60.75" thickBot="1" x14ac:dyDescent="0.3">
      <c r="A25" s="187"/>
      <c r="B25" s="187"/>
      <c r="C25" s="187"/>
      <c r="D25" s="187"/>
      <c r="E25" s="159" t="s">
        <v>47</v>
      </c>
      <c r="F25" s="160" t="s">
        <v>48</v>
      </c>
      <c r="G25" s="159" t="s">
        <v>49</v>
      </c>
    </row>
    <row r="26" spans="1:7" ht="15.75" thickTop="1" x14ac:dyDescent="0.25">
      <c r="A26" s="149">
        <v>-35</v>
      </c>
      <c r="B26" s="150">
        <v>-30</v>
      </c>
      <c r="C26" s="150">
        <v>1</v>
      </c>
      <c r="D26" s="151">
        <f>C26/B43</f>
        <v>7.575757575757576E-3</v>
      </c>
      <c r="E26" s="152">
        <f>NORMDIST(A26,0.66,7.3,TRUE)</f>
        <v>5.1732407186908278E-7</v>
      </c>
      <c r="F26" s="152">
        <f>NORMDIST(B26,0.66,7.3,TRUE)</f>
        <v>1.3345749015906309E-5</v>
      </c>
      <c r="G26" s="153">
        <f>F26-E26</f>
        <v>1.2828424944037227E-5</v>
      </c>
    </row>
    <row r="27" spans="1:7" x14ac:dyDescent="0.25">
      <c r="A27" s="149">
        <v>-29.9999</v>
      </c>
      <c r="B27" s="150">
        <v>-25</v>
      </c>
      <c r="C27" s="150">
        <v>0</v>
      </c>
      <c r="D27" s="151">
        <f>C27/B43</f>
        <v>0</v>
      </c>
      <c r="E27" s="152">
        <f t="shared" ref="E27:E40" si="3">NORMDIST(A27,0.66,7.3,TRUE)</f>
        <v>1.3346556478418762E-5</v>
      </c>
      <c r="F27" s="152">
        <f t="shared" ref="F27:F40" si="4">NORMDIST(B27,0.66,7.3,TRUE)</f>
        <v>2.1982029167348034E-4</v>
      </c>
      <c r="G27" s="153">
        <f t="shared" ref="G27:G40" si="5">F27-E27</f>
        <v>2.0647373519506158E-4</v>
      </c>
    </row>
    <row r="28" spans="1:7" x14ac:dyDescent="0.25">
      <c r="A28" s="149">
        <v>-24.9999</v>
      </c>
      <c r="B28" s="150">
        <v>-20</v>
      </c>
      <c r="C28" s="150">
        <v>0</v>
      </c>
      <c r="D28" s="151">
        <f>C28/B43</f>
        <v>0</v>
      </c>
      <c r="E28" s="152">
        <f t="shared" si="3"/>
        <v>2.1983163107367143E-4</v>
      </c>
      <c r="F28" s="152">
        <f t="shared" si="4"/>
        <v>2.326403901324544E-3</v>
      </c>
      <c r="G28" s="153">
        <f t="shared" si="5"/>
        <v>2.1065722702508726E-3</v>
      </c>
    </row>
    <row r="29" spans="1:7" x14ac:dyDescent="0.25">
      <c r="A29" s="149">
        <v>-19.9999</v>
      </c>
      <c r="B29" s="150">
        <v>-15</v>
      </c>
      <c r="C29" s="170">
        <v>1</v>
      </c>
      <c r="D29" s="151">
        <f>C29/B43</f>
        <v>7.575757575757576E-3</v>
      </c>
      <c r="E29" s="152">
        <f t="shared" si="3"/>
        <v>2.3265035144848607E-3</v>
      </c>
      <c r="F29" s="152">
        <f t="shared" si="4"/>
        <v>1.5968210853150453E-2</v>
      </c>
      <c r="G29" s="153">
        <f t="shared" si="5"/>
        <v>1.3641707338665592E-2</v>
      </c>
    </row>
    <row r="30" spans="1:7" x14ac:dyDescent="0.25">
      <c r="A30" s="149">
        <v>-14.9999</v>
      </c>
      <c r="B30" s="150">
        <v>-10</v>
      </c>
      <c r="C30" s="170">
        <v>11</v>
      </c>
      <c r="D30" s="151">
        <f>C30/B43</f>
        <v>8.3333333333333329E-2</v>
      </c>
      <c r="E30" s="152">
        <f t="shared" si="3"/>
        <v>1.5968758249978638E-2</v>
      </c>
      <c r="F30" s="152">
        <f t="shared" si="4"/>
        <v>7.2107396128107473E-2</v>
      </c>
      <c r="G30" s="153">
        <f t="shared" si="5"/>
        <v>5.6138637878128839E-2</v>
      </c>
    </row>
    <row r="31" spans="1:7" x14ac:dyDescent="0.25">
      <c r="A31" s="149">
        <v>-9.9999000000000002</v>
      </c>
      <c r="B31" s="150">
        <v>-5</v>
      </c>
      <c r="C31" s="170">
        <v>13</v>
      </c>
      <c r="D31" s="151">
        <f>C31/B43</f>
        <v>9.8484848484848481E-2</v>
      </c>
      <c r="E31" s="152">
        <f t="shared" si="3"/>
        <v>7.2109277812386713E-2</v>
      </c>
      <c r="F31" s="152">
        <f t="shared" si="4"/>
        <v>0.2190686612464525</v>
      </c>
      <c r="G31" s="153">
        <f t="shared" si="5"/>
        <v>0.14695938343406578</v>
      </c>
    </row>
    <row r="32" spans="1:7" x14ac:dyDescent="0.25">
      <c r="A32" s="149">
        <v>-4.9999000000000002</v>
      </c>
      <c r="B32" s="150">
        <v>0</v>
      </c>
      <c r="C32" s="170">
        <v>27</v>
      </c>
      <c r="D32" s="151">
        <f>C32/B43</f>
        <v>0.20454545454545456</v>
      </c>
      <c r="E32" s="152">
        <f t="shared" si="3"/>
        <v>0.21907270747265783</v>
      </c>
      <c r="F32" s="152">
        <f t="shared" si="4"/>
        <v>0.46398032420690793</v>
      </c>
      <c r="G32" s="153">
        <f t="shared" si="5"/>
        <v>0.2449076167342501</v>
      </c>
    </row>
    <row r="33" spans="1:7" x14ac:dyDescent="0.25">
      <c r="A33" s="149">
        <v>9.9999999999766901E-5</v>
      </c>
      <c r="B33" s="150">
        <v>5</v>
      </c>
      <c r="C33" s="170">
        <v>44</v>
      </c>
      <c r="D33" s="151">
        <f>C33/B43</f>
        <v>0.33333333333333331</v>
      </c>
      <c r="E33" s="152">
        <f t="shared" si="3"/>
        <v>0.46398576688291571</v>
      </c>
      <c r="F33" s="152">
        <f t="shared" si="4"/>
        <v>0.7239179984221964</v>
      </c>
      <c r="G33" s="153">
        <f t="shared" si="5"/>
        <v>0.25993223153928069</v>
      </c>
    </row>
    <row r="34" spans="1:7" x14ac:dyDescent="0.25">
      <c r="A34" s="149">
        <v>5.0000999999999998</v>
      </c>
      <c r="B34" s="150">
        <v>10</v>
      </c>
      <c r="C34" s="170">
        <v>25</v>
      </c>
      <c r="D34" s="151">
        <f>C34/B43</f>
        <v>0.18939393939393939</v>
      </c>
      <c r="E34" s="152">
        <f t="shared" si="3"/>
        <v>0.7239225780873807</v>
      </c>
      <c r="F34" s="152">
        <f t="shared" si="4"/>
        <v>0.89963104349599232</v>
      </c>
      <c r="G34" s="153">
        <f t="shared" si="5"/>
        <v>0.17570846540861162</v>
      </c>
    </row>
    <row r="35" spans="1:7" x14ac:dyDescent="0.25">
      <c r="A35" s="149">
        <v>10.0001</v>
      </c>
      <c r="B35" s="150">
        <v>15</v>
      </c>
      <c r="C35" s="170">
        <v>8</v>
      </c>
      <c r="D35" s="151">
        <f>C35/B43</f>
        <v>6.0606060606060608E-2</v>
      </c>
      <c r="E35" s="152">
        <f t="shared" si="3"/>
        <v>0.89963345403351469</v>
      </c>
      <c r="F35" s="152">
        <f t="shared" si="4"/>
        <v>0.97525718614468671</v>
      </c>
      <c r="G35" s="153">
        <f t="shared" si="5"/>
        <v>7.5623732111172015E-2</v>
      </c>
    </row>
    <row r="36" spans="1:7" x14ac:dyDescent="0.25">
      <c r="A36" s="149">
        <v>15.0001</v>
      </c>
      <c r="B36" s="150">
        <v>20</v>
      </c>
      <c r="C36" s="170">
        <v>2</v>
      </c>
      <c r="D36" s="151">
        <f>C36/B43</f>
        <v>1.5151515151515152E-2</v>
      </c>
      <c r="E36" s="152">
        <f t="shared" si="3"/>
        <v>0.97525797983848328</v>
      </c>
      <c r="F36" s="152">
        <f t="shared" si="4"/>
        <v>0.99596724497779809</v>
      </c>
      <c r="G36" s="153">
        <f t="shared" si="5"/>
        <v>2.0709265139314814E-2</v>
      </c>
    </row>
    <row r="37" spans="1:7" x14ac:dyDescent="0.25">
      <c r="A37" s="149">
        <v>20.0001</v>
      </c>
      <c r="B37" s="150">
        <v>25</v>
      </c>
      <c r="C37" s="170">
        <v>0</v>
      </c>
      <c r="D37" s="151">
        <f>C37/B43</f>
        <v>0</v>
      </c>
      <c r="E37" s="152">
        <f t="shared" si="3"/>
        <v>0.99596740845266696</v>
      </c>
      <c r="F37" s="152">
        <f t="shared" si="4"/>
        <v>0.99957234599895473</v>
      </c>
      <c r="G37" s="153">
        <f t="shared" si="5"/>
        <v>3.6049375462877675E-3</v>
      </c>
    </row>
    <row r="38" spans="1:7" x14ac:dyDescent="0.25">
      <c r="A38" s="149">
        <v>25.0001</v>
      </c>
      <c r="B38" s="150">
        <v>30</v>
      </c>
      <c r="C38" s="170">
        <v>0</v>
      </c>
      <c r="D38" s="151">
        <f>C38/B43</f>
        <v>0</v>
      </c>
      <c r="E38" s="152">
        <f t="shared" si="3"/>
        <v>0.99957236706135844</v>
      </c>
      <c r="F38" s="152">
        <f t="shared" si="4"/>
        <v>0.99997079924126353</v>
      </c>
      <c r="G38" s="153">
        <f t="shared" si="5"/>
        <v>3.9843217990509494E-4</v>
      </c>
    </row>
    <row r="39" spans="1:7" x14ac:dyDescent="0.25">
      <c r="A39" s="149">
        <v>30.0001</v>
      </c>
      <c r="B39" s="150">
        <v>35</v>
      </c>
      <c r="C39" s="170">
        <v>0</v>
      </c>
      <c r="D39" s="151">
        <f>C39/B43</f>
        <v>0</v>
      </c>
      <c r="E39" s="152">
        <f t="shared" si="3"/>
        <v>0.99997080093881829</v>
      </c>
      <c r="F39" s="152">
        <f t="shared" si="4"/>
        <v>0.99999872511864829</v>
      </c>
      <c r="G39" s="153">
        <f t="shared" si="5"/>
        <v>2.7924179829996731E-5</v>
      </c>
    </row>
    <row r="40" spans="1:7" x14ac:dyDescent="0.25">
      <c r="A40" s="149">
        <v>35.000100000000003</v>
      </c>
      <c r="B40" s="150">
        <v>40</v>
      </c>
      <c r="C40" s="170">
        <v>0</v>
      </c>
      <c r="D40" s="151">
        <f>C40/B43</f>
        <v>0</v>
      </c>
      <c r="E40" s="152">
        <f t="shared" si="3"/>
        <v>0.9999987252042335</v>
      </c>
      <c r="F40" s="152">
        <f t="shared" si="4"/>
        <v>0.9999999645826958</v>
      </c>
      <c r="G40" s="153">
        <f t="shared" si="5"/>
        <v>1.2393784623032644E-6</v>
      </c>
    </row>
    <row r="41" spans="1:7" x14ac:dyDescent="0.25">
      <c r="A41" s="149"/>
      <c r="B41" s="150"/>
      <c r="C41" s="150"/>
      <c r="D41" s="151"/>
      <c r="E41" s="152"/>
      <c r="F41" s="150"/>
      <c r="G41" s="153"/>
    </row>
    <row r="42" spans="1:7" x14ac:dyDescent="0.25">
      <c r="A42" s="149"/>
      <c r="B42" s="150"/>
      <c r="C42" s="150"/>
      <c r="D42" s="151"/>
      <c r="E42" s="152"/>
      <c r="F42" s="150"/>
      <c r="G42" s="153"/>
    </row>
    <row r="43" spans="1:7" x14ac:dyDescent="0.25">
      <c r="A43" s="154" t="s">
        <v>44</v>
      </c>
      <c r="B43" s="155">
        <v>132</v>
      </c>
      <c r="C43" s="155"/>
      <c r="D43" s="156"/>
      <c r="E43" s="157"/>
      <c r="F43" s="155"/>
      <c r="G43" s="158"/>
    </row>
    <row r="44" spans="1:7" x14ac:dyDescent="0.25">
      <c r="A44" s="150"/>
      <c r="B44" s="150"/>
      <c r="C44" s="150"/>
      <c r="D44" s="151"/>
      <c r="E44" s="152"/>
      <c r="F44" s="150"/>
      <c r="G44" s="152"/>
    </row>
    <row r="45" spans="1:7" ht="18.75" x14ac:dyDescent="0.3">
      <c r="A45" s="184" t="s">
        <v>50</v>
      </c>
      <c r="B45" s="185"/>
      <c r="C45" s="185"/>
      <c r="D45" s="185"/>
      <c r="E45" s="185"/>
      <c r="F45" s="185"/>
      <c r="G45" s="185"/>
    </row>
    <row r="46" spans="1:7" ht="15" customHeight="1" x14ac:dyDescent="0.25">
      <c r="A46" s="188" t="s">
        <v>42</v>
      </c>
      <c r="B46" s="188" t="s">
        <v>43</v>
      </c>
      <c r="C46" s="188" t="s">
        <v>41</v>
      </c>
      <c r="D46" s="186" t="s">
        <v>45</v>
      </c>
      <c r="E46" s="182" t="s">
        <v>46</v>
      </c>
      <c r="F46" s="183"/>
      <c r="G46" s="183"/>
    </row>
    <row r="47" spans="1:7" s="101" customFormat="1" ht="60.75" thickBot="1" x14ac:dyDescent="0.3">
      <c r="A47" s="187"/>
      <c r="B47" s="187"/>
      <c r="C47" s="187"/>
      <c r="D47" s="187"/>
      <c r="E47" s="159" t="s">
        <v>47</v>
      </c>
      <c r="F47" s="160" t="s">
        <v>48</v>
      </c>
      <c r="G47" s="159" t="s">
        <v>49</v>
      </c>
    </row>
    <row r="48" spans="1:7" ht="15.75" thickTop="1" x14ac:dyDescent="0.25">
      <c r="A48" s="149">
        <v>-32</v>
      </c>
      <c r="B48" s="150">
        <v>-30</v>
      </c>
      <c r="C48" s="150">
        <v>0</v>
      </c>
      <c r="D48" s="151">
        <f>C48/B65</f>
        <v>0</v>
      </c>
      <c r="E48" s="152">
        <f>NORMDIST(A48,0.34,7.76,TRUE)</f>
        <v>1.5396185315656063E-5</v>
      </c>
      <c r="F48" s="152">
        <f>NORMDIST(B48,0.34,7.76,TRUE)</f>
        <v>4.6187467673133086E-5</v>
      </c>
      <c r="G48" s="153">
        <f>F48-E48</f>
        <v>3.0791282357477023E-5</v>
      </c>
    </row>
    <row r="49" spans="1:7" x14ac:dyDescent="0.25">
      <c r="A49" s="149">
        <v>-29.9999</v>
      </c>
      <c r="B49" s="150">
        <v>-25</v>
      </c>
      <c r="C49" s="150">
        <v>1</v>
      </c>
      <c r="D49" s="151">
        <f>C49/B65</f>
        <v>7.575757575757576E-3</v>
      </c>
      <c r="E49" s="152">
        <f t="shared" ref="E49:E62" si="6">NORMDIST(A49,0.34,7.76,TRUE)</f>
        <v>4.6189931672906969E-5</v>
      </c>
      <c r="F49" s="152">
        <f t="shared" ref="F49:F62" si="7">NORMDIST(B49,0.34,7.76,TRUE)</f>
        <v>5.4642463952062732E-4</v>
      </c>
      <c r="G49" s="153">
        <f t="shared" ref="G49:G62" si="8">F49-E49</f>
        <v>5.0023470784772033E-4</v>
      </c>
    </row>
    <row r="50" spans="1:7" x14ac:dyDescent="0.25">
      <c r="A50" s="149">
        <v>-24.9999</v>
      </c>
      <c r="B50" s="150">
        <v>-20</v>
      </c>
      <c r="C50" s="150">
        <v>0</v>
      </c>
      <c r="D50" s="151">
        <f>C50/B65</f>
        <v>0</v>
      </c>
      <c r="E50" s="152">
        <f t="shared" si="6"/>
        <v>5.4644950295784894E-4</v>
      </c>
      <c r="F50" s="152">
        <f t="shared" si="7"/>
        <v>4.3818901118263835E-3</v>
      </c>
      <c r="G50" s="153">
        <f t="shared" si="8"/>
        <v>3.8354406088685344E-3</v>
      </c>
    </row>
    <row r="51" spans="1:7" x14ac:dyDescent="0.25">
      <c r="A51" s="149">
        <v>-19.9999</v>
      </c>
      <c r="B51" s="150">
        <v>-15</v>
      </c>
      <c r="C51" s="150">
        <v>3</v>
      </c>
      <c r="D51" s="151">
        <f>C51/B65</f>
        <v>2.2727272727272728E-2</v>
      </c>
      <c r="E51" s="152">
        <f t="shared" si="6"/>
        <v>4.3820557572844176E-3</v>
      </c>
      <c r="F51" s="152">
        <f t="shared" si="7"/>
        <v>2.4031887700827842E-2</v>
      </c>
      <c r="G51" s="153">
        <f t="shared" si="8"/>
        <v>1.9649831943543423E-2</v>
      </c>
    </row>
    <row r="52" spans="1:7" x14ac:dyDescent="0.25">
      <c r="A52" s="149">
        <v>-14.9999</v>
      </c>
      <c r="B52" s="150">
        <v>-10</v>
      </c>
      <c r="C52" s="150">
        <v>10</v>
      </c>
      <c r="D52" s="151">
        <f>C52/B65</f>
        <v>7.575757575757576E-2</v>
      </c>
      <c r="E52" s="152">
        <f t="shared" si="6"/>
        <v>2.4032616311886881E-2</v>
      </c>
      <c r="F52" s="152">
        <f t="shared" si="7"/>
        <v>9.1352202565310514E-2</v>
      </c>
      <c r="G52" s="153">
        <f t="shared" si="8"/>
        <v>6.731958625342363E-2</v>
      </c>
    </row>
    <row r="53" spans="1:7" x14ac:dyDescent="0.25">
      <c r="A53" s="149">
        <v>-9.9999000000000002</v>
      </c>
      <c r="B53" s="150">
        <v>-5</v>
      </c>
      <c r="C53" s="150">
        <v>16</v>
      </c>
      <c r="D53" s="151">
        <f>C53/B65</f>
        <v>0.12121212121212122</v>
      </c>
      <c r="E53" s="152">
        <f t="shared" si="6"/>
        <v>9.135431853697229E-2</v>
      </c>
      <c r="F53" s="152">
        <f t="shared" si="7"/>
        <v>0.24568094847242988</v>
      </c>
      <c r="G53" s="153">
        <f t="shared" si="8"/>
        <v>0.15432662993545759</v>
      </c>
    </row>
    <row r="54" spans="1:7" x14ac:dyDescent="0.25">
      <c r="A54" s="149">
        <v>-4.9999000000000002</v>
      </c>
      <c r="B54" s="150">
        <v>0</v>
      </c>
      <c r="C54" s="150">
        <v>31</v>
      </c>
      <c r="D54" s="151">
        <f>C54/B65</f>
        <v>0.23484848484848486</v>
      </c>
      <c r="E54" s="152">
        <f t="shared" si="6"/>
        <v>0.24568500562927187</v>
      </c>
      <c r="F54" s="152">
        <f t="shared" si="7"/>
        <v>0.48252616113534552</v>
      </c>
      <c r="G54" s="153">
        <f t="shared" si="8"/>
        <v>0.23684115550607365</v>
      </c>
    </row>
    <row r="55" spans="1:7" x14ac:dyDescent="0.25">
      <c r="A55" s="149">
        <v>9.9999999999766901E-5</v>
      </c>
      <c r="B55" s="150">
        <v>5</v>
      </c>
      <c r="C55" s="150">
        <v>37</v>
      </c>
      <c r="D55" s="151">
        <f>C55/B65</f>
        <v>0.28030303030303028</v>
      </c>
      <c r="E55" s="152">
        <f t="shared" si="6"/>
        <v>0.48253129721332194</v>
      </c>
      <c r="F55" s="152">
        <f t="shared" si="7"/>
        <v>0.72591862094264448</v>
      </c>
      <c r="G55" s="153">
        <f t="shared" si="8"/>
        <v>0.24338732372932254</v>
      </c>
    </row>
    <row r="56" spans="1:7" x14ac:dyDescent="0.25">
      <c r="A56" s="149">
        <v>5.0000999999999998</v>
      </c>
      <c r="B56" s="150">
        <v>10</v>
      </c>
      <c r="C56" s="150">
        <v>22</v>
      </c>
      <c r="D56" s="151">
        <f>C56/B65</f>
        <v>0.16666666666666666</v>
      </c>
      <c r="E56" s="152">
        <f t="shared" si="6"/>
        <v>0.72592291372906792</v>
      </c>
      <c r="F56" s="152">
        <f t="shared" si="7"/>
        <v>0.89340570071553471</v>
      </c>
      <c r="G56" s="153">
        <f t="shared" si="8"/>
        <v>0.16748278698646679</v>
      </c>
    </row>
    <row r="57" spans="1:7" x14ac:dyDescent="0.25">
      <c r="A57" s="149">
        <v>10.0001</v>
      </c>
      <c r="B57" s="150">
        <v>15</v>
      </c>
      <c r="C57" s="150">
        <v>7</v>
      </c>
      <c r="D57" s="151">
        <f>C57/B65</f>
        <v>5.3030303030303032E-2</v>
      </c>
      <c r="E57" s="152">
        <f t="shared" si="6"/>
        <v>0.89340806960510943</v>
      </c>
      <c r="F57" s="152">
        <f t="shared" si="7"/>
        <v>0.97056582554455795</v>
      </c>
      <c r="G57" s="153">
        <f t="shared" si="8"/>
        <v>7.7157755939448514E-2</v>
      </c>
    </row>
    <row r="58" spans="1:7" x14ac:dyDescent="0.25">
      <c r="A58" s="149">
        <v>15.0001</v>
      </c>
      <c r="B58" s="150">
        <v>20</v>
      </c>
      <c r="C58" s="150">
        <v>4</v>
      </c>
      <c r="D58" s="151">
        <f>C58/B65</f>
        <v>3.0303030303030304E-2</v>
      </c>
      <c r="E58" s="152">
        <f t="shared" si="6"/>
        <v>0.97056668861891437</v>
      </c>
      <c r="F58" s="152">
        <f t="shared" si="7"/>
        <v>0.99435359603321039</v>
      </c>
      <c r="G58" s="153">
        <f t="shared" si="8"/>
        <v>2.378690741429601E-2</v>
      </c>
    </row>
    <row r="59" spans="1:7" x14ac:dyDescent="0.25">
      <c r="A59" s="149">
        <v>20.0001</v>
      </c>
      <c r="B59" s="150">
        <v>25</v>
      </c>
      <c r="C59" s="150">
        <v>1</v>
      </c>
      <c r="D59" s="151">
        <f>C59/B65</f>
        <v>7.575757575757576E-3</v>
      </c>
      <c r="E59" s="152">
        <f t="shared" si="6"/>
        <v>0.99435380364378534</v>
      </c>
      <c r="F59" s="152">
        <f t="shared" si="7"/>
        <v>0.9992581043029114</v>
      </c>
      <c r="G59" s="153">
        <f t="shared" si="8"/>
        <v>4.9043006591260596E-3</v>
      </c>
    </row>
    <row r="60" spans="1:7" x14ac:dyDescent="0.25">
      <c r="A60" s="149">
        <v>25.0001</v>
      </c>
      <c r="B60" s="150">
        <v>30</v>
      </c>
      <c r="C60" s="150">
        <v>0</v>
      </c>
      <c r="D60" s="151">
        <f>C60/B65</f>
        <v>0</v>
      </c>
      <c r="E60" s="152">
        <f t="shared" si="6"/>
        <v>0.99925813727516188</v>
      </c>
      <c r="F60" s="152">
        <f t="shared" si="7"/>
        <v>0.99993385742445151</v>
      </c>
      <c r="G60" s="153">
        <f t="shared" si="8"/>
        <v>6.7572014928962698E-4</v>
      </c>
    </row>
    <row r="61" spans="1:7" x14ac:dyDescent="0.25">
      <c r="A61" s="149">
        <v>30.0001</v>
      </c>
      <c r="B61" s="150">
        <v>35</v>
      </c>
      <c r="C61" s="150">
        <v>0</v>
      </c>
      <c r="D61" s="151">
        <f>C61/B65</f>
        <v>0</v>
      </c>
      <c r="E61" s="152">
        <f t="shared" si="6"/>
        <v>0.99993386088181924</v>
      </c>
      <c r="F61" s="152">
        <f t="shared" si="7"/>
        <v>0.99999602442114444</v>
      </c>
      <c r="G61" s="153">
        <f t="shared" si="8"/>
        <v>6.2163539325199579E-5</v>
      </c>
    </row>
    <row r="62" spans="1:7" x14ac:dyDescent="0.25">
      <c r="A62" s="149">
        <v>35.000100000000003</v>
      </c>
      <c r="B62" s="150">
        <v>40</v>
      </c>
      <c r="C62" s="150">
        <v>0</v>
      </c>
      <c r="D62" s="151">
        <f>C62/B65</f>
        <v>0</v>
      </c>
      <c r="E62" s="152">
        <f t="shared" si="6"/>
        <v>0.99999602466049831</v>
      </c>
      <c r="F62" s="152">
        <f t="shared" si="7"/>
        <v>0.99999983962228012</v>
      </c>
      <c r="G62" s="153">
        <f t="shared" si="8"/>
        <v>3.8149617818117321E-6</v>
      </c>
    </row>
    <row r="63" spans="1:7" x14ac:dyDescent="0.25">
      <c r="A63" s="149"/>
      <c r="B63" s="150"/>
      <c r="C63" s="150"/>
      <c r="D63" s="151"/>
      <c r="E63" s="152"/>
      <c r="F63" s="150"/>
      <c r="G63" s="153"/>
    </row>
    <row r="64" spans="1:7" x14ac:dyDescent="0.25">
      <c r="A64" s="149"/>
      <c r="B64" s="150"/>
      <c r="C64" s="150"/>
      <c r="D64" s="151"/>
      <c r="E64" s="152"/>
      <c r="F64" s="150"/>
      <c r="G64" s="153"/>
    </row>
    <row r="65" spans="1:7" x14ac:dyDescent="0.25">
      <c r="A65" s="154" t="s">
        <v>44</v>
      </c>
      <c r="B65" s="155">
        <v>132</v>
      </c>
      <c r="C65" s="155"/>
      <c r="D65" s="156"/>
      <c r="E65" s="157"/>
      <c r="F65" s="155"/>
      <c r="G65" s="158"/>
    </row>
    <row r="67" spans="1:7" ht="18.75" x14ac:dyDescent="0.3">
      <c r="A67" s="184" t="s">
        <v>60</v>
      </c>
      <c r="B67" s="185"/>
      <c r="C67" s="185"/>
      <c r="D67" s="185"/>
      <c r="E67" s="185"/>
      <c r="F67" s="185"/>
      <c r="G67" s="185"/>
    </row>
    <row r="68" spans="1:7" x14ac:dyDescent="0.25">
      <c r="A68" s="188" t="s">
        <v>42</v>
      </c>
      <c r="B68" s="188" t="s">
        <v>43</v>
      </c>
      <c r="C68" s="188" t="s">
        <v>41</v>
      </c>
      <c r="D68" s="186" t="s">
        <v>45</v>
      </c>
      <c r="E68" s="182" t="s">
        <v>46</v>
      </c>
      <c r="F68" s="183"/>
      <c r="G68" s="183"/>
    </row>
    <row r="69" spans="1:7" ht="60.75" thickBot="1" x14ac:dyDescent="0.3">
      <c r="A69" s="187"/>
      <c r="B69" s="187"/>
      <c r="C69" s="187"/>
      <c r="D69" s="187"/>
      <c r="E69" s="159" t="s">
        <v>47</v>
      </c>
      <c r="F69" s="160" t="s">
        <v>48</v>
      </c>
      <c r="G69" s="159" t="s">
        <v>49</v>
      </c>
    </row>
    <row r="70" spans="1:7" ht="15.75" thickTop="1" x14ac:dyDescent="0.25">
      <c r="A70" s="149">
        <v>-32</v>
      </c>
      <c r="B70" s="150">
        <v>-30</v>
      </c>
      <c r="C70" s="150">
        <v>0</v>
      </c>
      <c r="D70" s="151">
        <f>C70/B87</f>
        <v>0</v>
      </c>
      <c r="E70" s="152">
        <f>NORMDIST(A70,0.82,6.09,TRUE)</f>
        <v>3.5393377530601485E-8</v>
      </c>
      <c r="F70" s="152">
        <f>NORMDIST(B70,0.82,6.09,TRUE)</f>
        <v>2.0879940075508578E-7</v>
      </c>
      <c r="G70" s="153">
        <f>F70-E70</f>
        <v>1.7340602322448431E-7</v>
      </c>
    </row>
    <row r="71" spans="1:7" x14ac:dyDescent="0.25">
      <c r="A71" s="149">
        <v>-29.9999</v>
      </c>
      <c r="B71" s="150">
        <v>-25</v>
      </c>
      <c r="C71" s="150">
        <v>0</v>
      </c>
      <c r="D71" s="151">
        <f>C71/B87</f>
        <v>0</v>
      </c>
      <c r="E71" s="152">
        <f t="shared" ref="E71:E84" si="9">NORMDIST(A71,0.82,6.09,TRUE)</f>
        <v>2.0881738531110065E-7</v>
      </c>
      <c r="F71" s="152">
        <f t="shared" ref="F71:F84" si="10">NORMDIST(B71,0.82,6.09,TRUE)</f>
        <v>1.1189077185683289E-5</v>
      </c>
      <c r="G71" s="153">
        <f t="shared" ref="G71:G84" si="11">F71-E71</f>
        <v>1.0980259800372189E-5</v>
      </c>
    </row>
    <row r="72" spans="1:7" x14ac:dyDescent="0.25">
      <c r="A72" s="149">
        <v>-24.9999</v>
      </c>
      <c r="B72" s="150">
        <v>-20</v>
      </c>
      <c r="C72" s="150">
        <v>1</v>
      </c>
      <c r="D72" s="151">
        <f>C72/B87</f>
        <v>7.575757575757576E-3</v>
      </c>
      <c r="E72" s="152">
        <f t="shared" si="9"/>
        <v>1.118989566069013E-5</v>
      </c>
      <c r="F72" s="152">
        <f t="shared" si="10"/>
        <v>3.1458307752512066E-4</v>
      </c>
      <c r="G72" s="153">
        <f t="shared" si="11"/>
        <v>3.0339318186443053E-4</v>
      </c>
    </row>
    <row r="73" spans="1:7" x14ac:dyDescent="0.25">
      <c r="A73" s="149">
        <v>-19.9999</v>
      </c>
      <c r="B73" s="150">
        <v>-15</v>
      </c>
      <c r="C73" s="170">
        <v>0</v>
      </c>
      <c r="D73" s="151">
        <f>C73/B87</f>
        <v>0</v>
      </c>
      <c r="E73" s="152">
        <f t="shared" si="9"/>
        <v>3.146020605735647E-4</v>
      </c>
      <c r="F73" s="152">
        <f t="shared" si="10"/>
        <v>4.6925067156575254E-3</v>
      </c>
      <c r="G73" s="153">
        <f t="shared" si="11"/>
        <v>4.3779046550839603E-3</v>
      </c>
    </row>
    <row r="74" spans="1:7" x14ac:dyDescent="0.25">
      <c r="A74" s="149">
        <v>-14.9999</v>
      </c>
      <c r="B74" s="150">
        <v>-10</v>
      </c>
      <c r="C74" s="170">
        <v>2</v>
      </c>
      <c r="D74" s="151">
        <f>C74/B87</f>
        <v>1.5151515151515152E-2</v>
      </c>
      <c r="E74" s="152">
        <f t="shared" si="9"/>
        <v>4.6927310941998895E-3</v>
      </c>
      <c r="F74" s="152">
        <f t="shared" si="10"/>
        <v>3.7810198272624419E-2</v>
      </c>
      <c r="G74" s="153">
        <f t="shared" si="11"/>
        <v>3.311746717842453E-2</v>
      </c>
    </row>
    <row r="75" spans="1:7" x14ac:dyDescent="0.25">
      <c r="A75" s="149">
        <v>-9.9999000000000002</v>
      </c>
      <c r="B75" s="150">
        <v>-5</v>
      </c>
      <c r="C75" s="170">
        <v>15</v>
      </c>
      <c r="D75" s="151">
        <f>C75/B87</f>
        <v>0.11363636363636363</v>
      </c>
      <c r="E75" s="152">
        <f t="shared" si="9"/>
        <v>3.7811549883013162E-2</v>
      </c>
      <c r="F75" s="152">
        <f t="shared" si="10"/>
        <v>0.16962074908570915</v>
      </c>
      <c r="G75" s="153">
        <f t="shared" si="11"/>
        <v>0.13180919920269599</v>
      </c>
    </row>
    <row r="76" spans="1:7" x14ac:dyDescent="0.25">
      <c r="A76" s="149">
        <v>-4.9999000000000002</v>
      </c>
      <c r="B76" s="150">
        <v>0</v>
      </c>
      <c r="C76" s="170">
        <v>37</v>
      </c>
      <c r="D76" s="151">
        <f>C76/B87</f>
        <v>0.28030303030303028</v>
      </c>
      <c r="E76" s="152">
        <f t="shared" si="9"/>
        <v>0.16962489840210826</v>
      </c>
      <c r="F76" s="152">
        <f t="shared" si="10"/>
        <v>0.4464455045903028</v>
      </c>
      <c r="G76" s="153">
        <f t="shared" si="11"/>
        <v>0.27682060618819454</v>
      </c>
    </row>
    <row r="77" spans="1:7" x14ac:dyDescent="0.25">
      <c r="A77" s="149">
        <v>9.9999999999766901E-5</v>
      </c>
      <c r="B77" s="150">
        <v>5</v>
      </c>
      <c r="C77" s="170">
        <v>53</v>
      </c>
      <c r="D77" s="151">
        <f>C77/B87</f>
        <v>0.40151515151515149</v>
      </c>
      <c r="E77" s="152">
        <f t="shared" si="9"/>
        <v>0.44645199626002824</v>
      </c>
      <c r="F77" s="152">
        <f t="shared" si="10"/>
        <v>0.75376043810354154</v>
      </c>
      <c r="G77" s="153">
        <f t="shared" si="11"/>
        <v>0.3073084418435133</v>
      </c>
    </row>
    <row r="78" spans="1:7" x14ac:dyDescent="0.25">
      <c r="A78" s="149">
        <v>5.0000999999999998</v>
      </c>
      <c r="B78" s="150">
        <v>10</v>
      </c>
      <c r="C78" s="170">
        <v>16</v>
      </c>
      <c r="D78" s="151">
        <f>C78/B87</f>
        <v>0.12121212121212122</v>
      </c>
      <c r="E78" s="152">
        <f t="shared" si="9"/>
        <v>0.75376561406593812</v>
      </c>
      <c r="F78" s="152">
        <f t="shared" si="10"/>
        <v>0.93414453248552309</v>
      </c>
      <c r="G78" s="153">
        <f t="shared" si="11"/>
        <v>0.18037891841958498</v>
      </c>
    </row>
    <row r="79" spans="1:7" x14ac:dyDescent="0.25">
      <c r="A79" s="149">
        <v>10.0001</v>
      </c>
      <c r="B79" s="150">
        <v>15</v>
      </c>
      <c r="C79" s="170">
        <v>6</v>
      </c>
      <c r="D79" s="151">
        <f>C79/B87</f>
        <v>4.5454545454545456E-2</v>
      </c>
      <c r="E79" s="152">
        <f t="shared" si="9"/>
        <v>0.93414663568585332</v>
      </c>
      <c r="F79" s="152">
        <f t="shared" si="10"/>
        <v>0.99005475481128158</v>
      </c>
      <c r="G79" s="153">
        <f t="shared" si="11"/>
        <v>5.5908119125428257E-2</v>
      </c>
    </row>
    <row r="80" spans="1:7" x14ac:dyDescent="0.25">
      <c r="A80" s="149">
        <v>15.0001</v>
      </c>
      <c r="B80" s="150">
        <v>20</v>
      </c>
      <c r="C80" s="170">
        <v>0</v>
      </c>
      <c r="D80" s="151">
        <f>C80/B87</f>
        <v>0</v>
      </c>
      <c r="E80" s="152">
        <f t="shared" si="9"/>
        <v>0.99005519034822853</v>
      </c>
      <c r="F80" s="152">
        <f t="shared" si="10"/>
        <v>0.99918204033712921</v>
      </c>
      <c r="G80" s="153">
        <f t="shared" si="11"/>
        <v>9.126849988900676E-3</v>
      </c>
    </row>
    <row r="81" spans="1:7" x14ac:dyDescent="0.25">
      <c r="A81" s="149">
        <v>20.0001</v>
      </c>
      <c r="B81" s="150">
        <v>25</v>
      </c>
      <c r="C81" s="170">
        <v>1</v>
      </c>
      <c r="D81" s="151">
        <f>C81/B87</f>
        <v>7.575757575757576E-3</v>
      </c>
      <c r="E81" s="152">
        <f t="shared" si="9"/>
        <v>0.9991820863018045</v>
      </c>
      <c r="F81" s="152">
        <f t="shared" si="10"/>
        <v>0.99996413049362898</v>
      </c>
      <c r="G81" s="153">
        <f t="shared" si="11"/>
        <v>7.8204419182448248E-4</v>
      </c>
    </row>
    <row r="82" spans="1:7" x14ac:dyDescent="0.25">
      <c r="A82" s="149">
        <v>25.0001</v>
      </c>
      <c r="B82" s="150">
        <v>30</v>
      </c>
      <c r="C82" s="170">
        <v>1</v>
      </c>
      <c r="D82" s="151">
        <f>C82/B87</f>
        <v>7.575757575757576E-3</v>
      </c>
      <c r="E82" s="152">
        <f t="shared" si="9"/>
        <v>0.99996413296579845</v>
      </c>
      <c r="F82" s="152">
        <f t="shared" si="10"/>
        <v>0.99999917214566425</v>
      </c>
      <c r="G82" s="153">
        <f t="shared" si="11"/>
        <v>3.5039179865803405E-5</v>
      </c>
    </row>
    <row r="83" spans="1:7" x14ac:dyDescent="0.25">
      <c r="A83" s="149">
        <v>30.0001</v>
      </c>
      <c r="B83" s="150">
        <v>35</v>
      </c>
      <c r="C83" s="170">
        <v>0</v>
      </c>
      <c r="D83" s="151">
        <f>C83/B87</f>
        <v>0</v>
      </c>
      <c r="E83" s="152">
        <f t="shared" si="9"/>
        <v>0.99999917221342638</v>
      </c>
      <c r="F83" s="152">
        <f t="shared" si="10"/>
        <v>0.99999999002760631</v>
      </c>
      <c r="G83" s="153">
        <f t="shared" si="11"/>
        <v>8.1781417993198602E-7</v>
      </c>
    </row>
    <row r="84" spans="1:7" x14ac:dyDescent="0.25">
      <c r="A84" s="149">
        <v>35.000100000000003</v>
      </c>
      <c r="B84" s="150">
        <v>40</v>
      </c>
      <c r="C84" s="170">
        <v>0</v>
      </c>
      <c r="D84" s="151">
        <f>C84/B87</f>
        <v>0</v>
      </c>
      <c r="E84" s="152">
        <f t="shared" si="9"/>
        <v>0.99999999002855289</v>
      </c>
      <c r="F84" s="152">
        <f t="shared" si="10"/>
        <v>0.99999999993764965</v>
      </c>
      <c r="G84" s="153">
        <f t="shared" si="11"/>
        <v>9.9090967653481243E-9</v>
      </c>
    </row>
    <row r="85" spans="1:7" x14ac:dyDescent="0.25">
      <c r="A85" s="149"/>
      <c r="B85" s="150"/>
      <c r="C85" s="150"/>
      <c r="D85" s="151"/>
      <c r="E85" s="152"/>
      <c r="F85" s="150"/>
      <c r="G85" s="153"/>
    </row>
    <row r="86" spans="1:7" x14ac:dyDescent="0.25">
      <c r="A86" s="149"/>
      <c r="B86" s="150"/>
      <c r="C86" s="150"/>
      <c r="D86" s="151"/>
      <c r="E86" s="152"/>
      <c r="F86" s="150"/>
      <c r="G86" s="153"/>
    </row>
    <row r="87" spans="1:7" x14ac:dyDescent="0.25">
      <c r="A87" s="154" t="s">
        <v>44</v>
      </c>
      <c r="B87" s="155">
        <v>132</v>
      </c>
      <c r="C87" s="155"/>
      <c r="D87" s="156"/>
      <c r="E87" s="157"/>
      <c r="F87" s="155"/>
      <c r="G87" s="158"/>
    </row>
    <row r="89" spans="1:7" ht="18.75" x14ac:dyDescent="0.3">
      <c r="A89" s="184" t="s">
        <v>61</v>
      </c>
      <c r="B89" s="185"/>
      <c r="C89" s="185"/>
      <c r="D89" s="185"/>
      <c r="E89" s="185"/>
      <c r="F89" s="185"/>
      <c r="G89" s="185"/>
    </row>
    <row r="90" spans="1:7" x14ac:dyDescent="0.25">
      <c r="A90" s="188" t="s">
        <v>42</v>
      </c>
      <c r="B90" s="188" t="s">
        <v>43</v>
      </c>
      <c r="C90" s="188" t="s">
        <v>41</v>
      </c>
      <c r="D90" s="186" t="s">
        <v>45</v>
      </c>
      <c r="E90" s="182" t="s">
        <v>46</v>
      </c>
      <c r="F90" s="183"/>
      <c r="G90" s="183"/>
    </row>
    <row r="91" spans="1:7" ht="60.75" thickBot="1" x14ac:dyDescent="0.3">
      <c r="A91" s="187"/>
      <c r="B91" s="187"/>
      <c r="C91" s="187"/>
      <c r="D91" s="187"/>
      <c r="E91" s="159" t="s">
        <v>47</v>
      </c>
      <c r="F91" s="160" t="s">
        <v>48</v>
      </c>
      <c r="G91" s="159" t="s">
        <v>49</v>
      </c>
    </row>
    <row r="92" spans="1:7" ht="15.75" thickTop="1" x14ac:dyDescent="0.25">
      <c r="A92" s="149">
        <v>-32</v>
      </c>
      <c r="B92" s="150">
        <v>-30</v>
      </c>
      <c r="C92" s="150">
        <v>0</v>
      </c>
      <c r="D92" s="151">
        <f>C92/B109</f>
        <v>0</v>
      </c>
      <c r="E92" s="152">
        <f>NORMDIST(A92,0.46,5.71,TRUE)</f>
        <v>6.5496875835808218E-9</v>
      </c>
      <c r="F92" s="152">
        <f>NORMDIST(B92,0.46,5.71,TRUE)</f>
        <v>4.790386281704031E-8</v>
      </c>
      <c r="G92" s="153">
        <f>F92-E92</f>
        <v>4.1354175233459486E-8</v>
      </c>
    </row>
    <row r="93" spans="1:7" x14ac:dyDescent="0.25">
      <c r="A93" s="149">
        <v>-29.9999</v>
      </c>
      <c r="B93" s="150">
        <v>-25</v>
      </c>
      <c r="C93" s="150">
        <v>0</v>
      </c>
      <c r="D93" s="151">
        <f>C93/B109</f>
        <v>0</v>
      </c>
      <c r="E93" s="152">
        <f t="shared" ref="E93:E106" si="12">NORMDIST(A93,0.46,5.71,TRUE)</f>
        <v>4.790848616959521E-8</v>
      </c>
      <c r="F93" s="152">
        <f t="shared" ref="F93:F106" si="13">NORMDIST(B93,0.46,5.71,TRUE)</f>
        <v>4.1201407023100964E-6</v>
      </c>
      <c r="G93" s="153">
        <f t="shared" ref="G93:G106" si="14">F93-E93</f>
        <v>4.0722322161405013E-6</v>
      </c>
    </row>
    <row r="94" spans="1:7" x14ac:dyDescent="0.25">
      <c r="A94" s="149">
        <v>-24.9999</v>
      </c>
      <c r="B94" s="150">
        <v>-20</v>
      </c>
      <c r="C94" s="150">
        <v>1</v>
      </c>
      <c r="D94" s="151">
        <f>C94/B109</f>
        <v>7.6923076923076927E-3</v>
      </c>
      <c r="E94" s="152">
        <f t="shared" si="12"/>
        <v>4.1204773095295916E-6</v>
      </c>
      <c r="F94" s="152">
        <f t="shared" si="13"/>
        <v>1.6971346112101344E-4</v>
      </c>
      <c r="G94" s="153">
        <f t="shared" si="14"/>
        <v>1.6559298381148385E-4</v>
      </c>
    </row>
    <row r="95" spans="1:7" x14ac:dyDescent="0.25">
      <c r="A95" s="149">
        <v>-19.9999</v>
      </c>
      <c r="B95" s="150">
        <v>-15</v>
      </c>
      <c r="C95" s="170">
        <v>2</v>
      </c>
      <c r="D95" s="151">
        <f>C95/B109</f>
        <v>1.5384615384615385E-2</v>
      </c>
      <c r="E95" s="152">
        <f t="shared" si="12"/>
        <v>1.6972484483056556E-4</v>
      </c>
      <c r="F95" s="152">
        <f t="shared" si="13"/>
        <v>3.3892905822745867E-3</v>
      </c>
      <c r="G95" s="153">
        <f t="shared" si="14"/>
        <v>3.219565737444021E-3</v>
      </c>
    </row>
    <row r="96" spans="1:7" x14ac:dyDescent="0.25">
      <c r="A96" s="149">
        <v>-14.9999</v>
      </c>
      <c r="B96" s="150">
        <v>-10</v>
      </c>
      <c r="C96" s="170">
        <v>3</v>
      </c>
      <c r="D96" s="151">
        <f>C96/B109</f>
        <v>2.3076923076923078E-2</v>
      </c>
      <c r="E96" s="152">
        <f t="shared" si="12"/>
        <v>3.3894694113586229E-3</v>
      </c>
      <c r="F96" s="152">
        <f t="shared" si="13"/>
        <v>3.3485104549188779E-2</v>
      </c>
      <c r="G96" s="153">
        <f t="shared" si="14"/>
        <v>3.0095635137830156E-2</v>
      </c>
    </row>
    <row r="97" spans="1:7" x14ac:dyDescent="0.25">
      <c r="A97" s="149">
        <v>-9.9999000000000002</v>
      </c>
      <c r="B97" s="150">
        <v>-5</v>
      </c>
      <c r="C97" s="170">
        <v>9</v>
      </c>
      <c r="D97" s="151">
        <f>C97/B109</f>
        <v>6.9230769230769235E-2</v>
      </c>
      <c r="E97" s="152">
        <f t="shared" si="12"/>
        <v>3.3486409476928436E-2</v>
      </c>
      <c r="F97" s="152">
        <f t="shared" si="13"/>
        <v>0.16948126531842095</v>
      </c>
      <c r="G97" s="153">
        <f t="shared" si="14"/>
        <v>0.13599485584149251</v>
      </c>
    </row>
    <row r="98" spans="1:7" x14ac:dyDescent="0.25">
      <c r="A98" s="149">
        <v>-4.9999000000000002</v>
      </c>
      <c r="B98" s="150">
        <v>0</v>
      </c>
      <c r="C98" s="170">
        <v>46</v>
      </c>
      <c r="D98" s="151">
        <f>C98/B109</f>
        <v>0.35384615384615387</v>
      </c>
      <c r="E98" s="152">
        <f t="shared" si="12"/>
        <v>0.16948568843860468</v>
      </c>
      <c r="F98" s="152">
        <f t="shared" si="13"/>
        <v>0.46789577193255572</v>
      </c>
      <c r="G98" s="153">
        <f t="shared" si="14"/>
        <v>0.29841008349395104</v>
      </c>
    </row>
    <row r="99" spans="1:7" x14ac:dyDescent="0.25">
      <c r="A99" s="149">
        <v>9.9999999999766901E-5</v>
      </c>
      <c r="B99" s="150">
        <v>5</v>
      </c>
      <c r="C99" s="170">
        <v>47</v>
      </c>
      <c r="D99" s="151">
        <f>C99/B109</f>
        <v>0.36153846153846153</v>
      </c>
      <c r="E99" s="152">
        <f t="shared" si="12"/>
        <v>0.46790273603229438</v>
      </c>
      <c r="F99" s="152">
        <f t="shared" si="13"/>
        <v>0.78672126307958823</v>
      </c>
      <c r="G99" s="153">
        <f t="shared" si="14"/>
        <v>0.31881852704729385</v>
      </c>
    </row>
    <row r="100" spans="1:7" x14ac:dyDescent="0.25">
      <c r="A100" s="149">
        <v>5.0000999999999998</v>
      </c>
      <c r="B100" s="150">
        <v>10</v>
      </c>
      <c r="C100" s="170">
        <v>15</v>
      </c>
      <c r="D100" s="151">
        <f>C100/B109</f>
        <v>0.11538461538461539</v>
      </c>
      <c r="E100" s="152">
        <f t="shared" si="12"/>
        <v>0.78672635633189159</v>
      </c>
      <c r="F100" s="152">
        <f t="shared" si="13"/>
        <v>0.95261476865477157</v>
      </c>
      <c r="G100" s="153">
        <f t="shared" si="14"/>
        <v>0.16588841232287999</v>
      </c>
    </row>
    <row r="101" spans="1:7" x14ac:dyDescent="0.25">
      <c r="A101" s="149">
        <v>10.0001</v>
      </c>
      <c r="B101" s="150">
        <v>15</v>
      </c>
      <c r="C101" s="170">
        <v>7</v>
      </c>
      <c r="D101" s="151">
        <f>C101/B109</f>
        <v>5.3846153846153849E-2</v>
      </c>
      <c r="E101" s="152">
        <f t="shared" si="12"/>
        <v>0.9526164989466277</v>
      </c>
      <c r="F101" s="152">
        <f t="shared" si="13"/>
        <v>0.99455813336090504</v>
      </c>
      <c r="G101" s="153">
        <f t="shared" si="14"/>
        <v>4.194163441427734E-2</v>
      </c>
    </row>
    <row r="102" spans="1:7" x14ac:dyDescent="0.25">
      <c r="A102" s="149">
        <v>15.0001</v>
      </c>
      <c r="B102" s="150">
        <v>20</v>
      </c>
      <c r="C102" s="170">
        <v>0</v>
      </c>
      <c r="D102" s="151">
        <f>C102/B109</f>
        <v>0</v>
      </c>
      <c r="E102" s="152">
        <f t="shared" si="12"/>
        <v>0.99455840640796389</v>
      </c>
      <c r="F102" s="152">
        <f t="shared" si="13"/>
        <v>0.99968926449886464</v>
      </c>
      <c r="G102" s="153">
        <f t="shared" si="14"/>
        <v>5.1308580909007473E-3</v>
      </c>
    </row>
    <row r="103" spans="1:7" x14ac:dyDescent="0.25">
      <c r="A103" s="149">
        <v>20.0001</v>
      </c>
      <c r="B103" s="150">
        <v>25</v>
      </c>
      <c r="C103" s="170">
        <v>0</v>
      </c>
      <c r="D103" s="151">
        <f>C103/B109</f>
        <v>0</v>
      </c>
      <c r="E103" s="152">
        <f t="shared" si="12"/>
        <v>0.99968928451358874</v>
      </c>
      <c r="F103" s="152">
        <f t="shared" si="13"/>
        <v>0.9999913719303799</v>
      </c>
      <c r="G103" s="153">
        <f t="shared" si="14"/>
        <v>3.0208741679116358E-4</v>
      </c>
    </row>
    <row r="104" spans="1:7" x14ac:dyDescent="0.25">
      <c r="A104" s="149">
        <v>25.0001</v>
      </c>
      <c r="B104" s="150">
        <v>30</v>
      </c>
      <c r="C104" s="170">
        <v>0</v>
      </c>
      <c r="D104" s="151">
        <f>C104/B109</f>
        <v>0</v>
      </c>
      <c r="E104" s="152">
        <f t="shared" si="12"/>
        <v>0.99999137261186399</v>
      </c>
      <c r="F104" s="152">
        <f t="shared" si="13"/>
        <v>0.99999988505162585</v>
      </c>
      <c r="G104" s="153">
        <f t="shared" si="14"/>
        <v>8.5124397618541181E-6</v>
      </c>
    </row>
    <row r="105" spans="1:7" x14ac:dyDescent="0.25">
      <c r="A105" s="149">
        <v>30.0001</v>
      </c>
      <c r="B105" s="150">
        <v>35</v>
      </c>
      <c r="C105" s="170">
        <v>0</v>
      </c>
      <c r="D105" s="151">
        <f>C105/B109</f>
        <v>0</v>
      </c>
      <c r="E105" s="152">
        <f t="shared" si="12"/>
        <v>0.99999988506240434</v>
      </c>
      <c r="F105" s="152">
        <f t="shared" si="13"/>
        <v>0.99999999927142802</v>
      </c>
      <c r="G105" s="153">
        <f t="shared" si="14"/>
        <v>1.1420902368275421E-7</v>
      </c>
    </row>
    <row r="106" spans="1:7" x14ac:dyDescent="0.25">
      <c r="A106" s="149">
        <v>35.000100000000003</v>
      </c>
      <c r="B106" s="150">
        <v>40</v>
      </c>
      <c r="C106" s="170">
        <v>0</v>
      </c>
      <c r="D106" s="151">
        <f>C106/B109</f>
        <v>0</v>
      </c>
      <c r="E106" s="152">
        <f t="shared" si="12"/>
        <v>0.99999999927150718</v>
      </c>
      <c r="F106" s="152">
        <f t="shared" si="13"/>
        <v>0.99999999999781541</v>
      </c>
      <c r="G106" s="153">
        <f t="shared" si="14"/>
        <v>7.263082357766848E-10</v>
      </c>
    </row>
    <row r="107" spans="1:7" x14ac:dyDescent="0.25">
      <c r="A107" s="149"/>
      <c r="B107" s="150"/>
      <c r="C107" s="150"/>
      <c r="D107" s="151"/>
      <c r="E107" s="152"/>
      <c r="F107" s="150"/>
      <c r="G107" s="153"/>
    </row>
    <row r="108" spans="1:7" x14ac:dyDescent="0.25">
      <c r="A108" s="149"/>
      <c r="B108" s="150"/>
      <c r="C108" s="150"/>
      <c r="D108" s="151"/>
      <c r="E108" s="152"/>
      <c r="F108" s="150"/>
      <c r="G108" s="153"/>
    </row>
    <row r="109" spans="1:7" x14ac:dyDescent="0.25">
      <c r="A109" s="154" t="s">
        <v>44</v>
      </c>
      <c r="B109" s="155">
        <v>130</v>
      </c>
      <c r="C109" s="155"/>
      <c r="D109" s="156"/>
      <c r="E109" s="157"/>
      <c r="F109" s="155"/>
      <c r="G109" s="158"/>
    </row>
  </sheetData>
  <mergeCells count="30">
    <mergeCell ref="A89:G89"/>
    <mergeCell ref="A90:A91"/>
    <mergeCell ref="B90:B91"/>
    <mergeCell ref="C90:C91"/>
    <mergeCell ref="D90:D91"/>
    <mergeCell ref="E90:G90"/>
    <mergeCell ref="C46:C47"/>
    <mergeCell ref="D46:D47"/>
    <mergeCell ref="A67:G67"/>
    <mergeCell ref="A68:A69"/>
    <mergeCell ref="B68:B69"/>
    <mergeCell ref="C68:C69"/>
    <mergeCell ref="D68:D69"/>
    <mergeCell ref="E68:G68"/>
    <mergeCell ref="E2:G2"/>
    <mergeCell ref="E46:G46"/>
    <mergeCell ref="A1:G1"/>
    <mergeCell ref="A45:G45"/>
    <mergeCell ref="A23:G23"/>
    <mergeCell ref="E24:G24"/>
    <mergeCell ref="D2:D3"/>
    <mergeCell ref="A2:A3"/>
    <mergeCell ref="B2:B3"/>
    <mergeCell ref="C2:C3"/>
    <mergeCell ref="A24:A25"/>
    <mergeCell ref="B24:B25"/>
    <mergeCell ref="C24:C25"/>
    <mergeCell ref="D24:D25"/>
    <mergeCell ref="A46:A47"/>
    <mergeCell ref="B46:B47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abSelected="1" workbookViewId="0">
      <selection sqref="A1:C1"/>
    </sheetView>
  </sheetViews>
  <sheetFormatPr defaultRowHeight="15" x14ac:dyDescent="0.25"/>
  <cols>
    <col min="2" max="3" width="24" style="172" customWidth="1"/>
  </cols>
  <sheetData>
    <row r="1" spans="1:3" ht="18.75" x14ac:dyDescent="0.3">
      <c r="A1" s="184" t="s">
        <v>51</v>
      </c>
      <c r="B1" s="184"/>
      <c r="C1" s="184"/>
    </row>
    <row r="2" spans="1:3" ht="45" x14ac:dyDescent="0.25">
      <c r="A2" t="s">
        <v>58</v>
      </c>
      <c r="B2" s="171" t="s">
        <v>45</v>
      </c>
      <c r="C2" s="171" t="s">
        <v>49</v>
      </c>
    </row>
    <row r="3" spans="1:3" x14ac:dyDescent="0.25">
      <c r="A3">
        <v>-35</v>
      </c>
      <c r="B3" s="172">
        <v>7.575757575757576E-3</v>
      </c>
      <c r="C3" s="172">
        <v>1.9481756831177348E-5</v>
      </c>
    </row>
    <row r="4" spans="1:3" x14ac:dyDescent="0.25">
      <c r="A4">
        <v>-30</v>
      </c>
      <c r="B4" s="172">
        <v>0</v>
      </c>
      <c r="C4" s="172">
        <v>2.7643509236900693E-4</v>
      </c>
    </row>
    <row r="5" spans="1:3" x14ac:dyDescent="0.25">
      <c r="A5">
        <v>-25</v>
      </c>
      <c r="B5" s="172">
        <v>1.5151515151515152E-2</v>
      </c>
      <c r="C5" s="172">
        <v>2.5402070634435213E-3</v>
      </c>
    </row>
    <row r="6" spans="1:3" x14ac:dyDescent="0.25">
      <c r="A6">
        <v>-20</v>
      </c>
      <c r="B6" s="172">
        <v>1.5151515151515152E-2</v>
      </c>
      <c r="C6" s="172">
        <v>1.5133360387895409E-2</v>
      </c>
    </row>
    <row r="7" spans="1:3" x14ac:dyDescent="0.25">
      <c r="A7">
        <v>-15</v>
      </c>
      <c r="B7" s="172">
        <v>2.2727272727272728E-2</v>
      </c>
      <c r="C7" s="172">
        <v>5.8510247081675154E-2</v>
      </c>
    </row>
    <row r="8" spans="1:3" x14ac:dyDescent="0.25">
      <c r="A8">
        <v>-10</v>
      </c>
      <c r="B8" s="172">
        <v>9.8484848484848481E-2</v>
      </c>
      <c r="C8" s="172">
        <v>0.14693628488505112</v>
      </c>
    </row>
    <row r="9" spans="1:3" x14ac:dyDescent="0.25">
      <c r="A9">
        <v>-5</v>
      </c>
      <c r="B9" s="172">
        <v>0.25757575757575757</v>
      </c>
      <c r="C9" s="172">
        <v>0.23982773120036258</v>
      </c>
    </row>
    <row r="10" spans="1:3" x14ac:dyDescent="0.25">
      <c r="A10">
        <v>0</v>
      </c>
      <c r="B10" s="172">
        <v>0.32575757575757575</v>
      </c>
      <c r="C10" s="172">
        <v>0.25450447101660617</v>
      </c>
    </row>
    <row r="11" spans="1:3" x14ac:dyDescent="0.25">
      <c r="A11">
        <v>5</v>
      </c>
      <c r="B11" s="172">
        <v>0.18181818181818182</v>
      </c>
      <c r="C11" s="172">
        <v>0.17560462689569967</v>
      </c>
    </row>
    <row r="12" spans="1:3" x14ac:dyDescent="0.25">
      <c r="A12">
        <v>10</v>
      </c>
      <c r="B12" s="172">
        <v>3.787878787878788E-2</v>
      </c>
      <c r="C12" s="172">
        <v>7.8759792465067591E-2</v>
      </c>
    </row>
    <row r="13" spans="1:3" x14ac:dyDescent="0.25">
      <c r="A13">
        <v>15</v>
      </c>
      <c r="B13" s="172">
        <v>3.787878787878788E-2</v>
      </c>
      <c r="C13" s="172">
        <v>2.2948791954246039E-2</v>
      </c>
    </row>
    <row r="14" spans="1:3" x14ac:dyDescent="0.25">
      <c r="A14">
        <v>20</v>
      </c>
      <c r="B14" s="172">
        <v>0</v>
      </c>
      <c r="C14" s="172">
        <v>4.3406601745361595E-3</v>
      </c>
    </row>
    <row r="15" spans="1:3" x14ac:dyDescent="0.25">
      <c r="A15">
        <v>25</v>
      </c>
      <c r="B15" s="172">
        <v>0</v>
      </c>
      <c r="C15" s="172">
        <v>5.3243766300004047E-4</v>
      </c>
    </row>
    <row r="16" spans="1:3" x14ac:dyDescent="0.25">
      <c r="A16">
        <v>30</v>
      </c>
      <c r="B16" s="172">
        <v>0</v>
      </c>
      <c r="C16" s="172">
        <v>4.2308385294176354E-5</v>
      </c>
    </row>
    <row r="17" spans="1:3" x14ac:dyDescent="0.25">
      <c r="A17">
        <v>35</v>
      </c>
      <c r="B17" s="172">
        <v>0</v>
      </c>
      <c r="C17" s="172">
        <v>2.1753808591151724E-6</v>
      </c>
    </row>
    <row r="20" spans="1:3" ht="18.75" x14ac:dyDescent="0.3">
      <c r="A20" s="184" t="s">
        <v>57</v>
      </c>
      <c r="B20" s="185"/>
      <c r="C20" s="185"/>
    </row>
    <row r="21" spans="1:3" ht="45" x14ac:dyDescent="0.25">
      <c r="A21" t="s">
        <v>58</v>
      </c>
      <c r="B21" s="171" t="s">
        <v>45</v>
      </c>
      <c r="C21" s="171" t="s">
        <v>49</v>
      </c>
    </row>
    <row r="22" spans="1:3" x14ac:dyDescent="0.25">
      <c r="A22">
        <v>-35</v>
      </c>
      <c r="B22" s="172">
        <v>7.575757575757576E-3</v>
      </c>
      <c r="C22" s="172">
        <v>1.2828424944037227E-5</v>
      </c>
    </row>
    <row r="23" spans="1:3" x14ac:dyDescent="0.25">
      <c r="A23">
        <v>-30</v>
      </c>
      <c r="B23" s="172">
        <v>0</v>
      </c>
      <c r="C23" s="172">
        <v>2.0647373519506158E-4</v>
      </c>
    </row>
    <row r="24" spans="1:3" x14ac:dyDescent="0.25">
      <c r="A24">
        <v>-25</v>
      </c>
      <c r="B24" s="172">
        <v>0</v>
      </c>
      <c r="C24" s="172">
        <v>2.1065722702508726E-3</v>
      </c>
    </row>
    <row r="25" spans="1:3" x14ac:dyDescent="0.25">
      <c r="A25">
        <v>-20</v>
      </c>
      <c r="B25" s="172">
        <v>7.575757575757576E-3</v>
      </c>
      <c r="C25" s="172">
        <v>1.3641707338665592E-2</v>
      </c>
    </row>
    <row r="26" spans="1:3" x14ac:dyDescent="0.25">
      <c r="A26">
        <v>-15</v>
      </c>
      <c r="B26" s="172">
        <v>8.3333333333333329E-2</v>
      </c>
      <c r="C26" s="172">
        <v>5.6138637878128839E-2</v>
      </c>
    </row>
    <row r="27" spans="1:3" x14ac:dyDescent="0.25">
      <c r="A27">
        <v>-10</v>
      </c>
      <c r="B27" s="172">
        <v>9.8484848484848481E-2</v>
      </c>
      <c r="C27" s="172">
        <v>0.14695938343406578</v>
      </c>
    </row>
    <row r="28" spans="1:3" x14ac:dyDescent="0.25">
      <c r="A28">
        <v>-5</v>
      </c>
      <c r="B28" s="172">
        <v>0.20454545454545456</v>
      </c>
      <c r="C28" s="172">
        <v>0.2449076167342501</v>
      </c>
    </row>
    <row r="29" spans="1:3" x14ac:dyDescent="0.25">
      <c r="A29">
        <v>0</v>
      </c>
      <c r="B29" s="172">
        <v>0.33333333333333331</v>
      </c>
      <c r="C29" s="172">
        <v>0.25993223153928069</v>
      </c>
    </row>
    <row r="30" spans="1:3" x14ac:dyDescent="0.25">
      <c r="A30">
        <v>5</v>
      </c>
      <c r="B30" s="172">
        <v>0.18939393939393939</v>
      </c>
      <c r="C30" s="172">
        <v>0.17570846540861162</v>
      </c>
    </row>
    <row r="31" spans="1:3" x14ac:dyDescent="0.25">
      <c r="A31">
        <v>10</v>
      </c>
      <c r="B31" s="172">
        <v>6.0606060606060608E-2</v>
      </c>
      <c r="C31" s="172">
        <v>7.5623732111172015E-2</v>
      </c>
    </row>
    <row r="32" spans="1:3" x14ac:dyDescent="0.25">
      <c r="A32">
        <v>15</v>
      </c>
      <c r="B32" s="172">
        <v>1.5151515151515152E-2</v>
      </c>
      <c r="C32" s="172">
        <v>2.0709265139314814E-2</v>
      </c>
    </row>
    <row r="33" spans="1:3" x14ac:dyDescent="0.25">
      <c r="A33">
        <v>20</v>
      </c>
      <c r="B33" s="172">
        <v>0</v>
      </c>
      <c r="C33" s="172">
        <v>3.6049375462877675E-3</v>
      </c>
    </row>
    <row r="34" spans="1:3" x14ac:dyDescent="0.25">
      <c r="A34">
        <v>25</v>
      </c>
      <c r="B34" s="172">
        <v>0</v>
      </c>
      <c r="C34" s="172">
        <v>3.9843217990509494E-4</v>
      </c>
    </row>
    <row r="35" spans="1:3" x14ac:dyDescent="0.25">
      <c r="A35">
        <v>30</v>
      </c>
      <c r="B35" s="172">
        <v>0</v>
      </c>
      <c r="C35" s="172">
        <v>2.7924179829996731E-5</v>
      </c>
    </row>
    <row r="36" spans="1:3" x14ac:dyDescent="0.25">
      <c r="A36">
        <v>35</v>
      </c>
      <c r="B36" s="172">
        <v>0</v>
      </c>
      <c r="C36" s="172">
        <v>1.2393784623032644E-6</v>
      </c>
    </row>
    <row r="39" spans="1:3" ht="18.75" x14ac:dyDescent="0.3">
      <c r="A39" s="184" t="s">
        <v>50</v>
      </c>
      <c r="B39" s="189"/>
      <c r="C39" s="189"/>
    </row>
    <row r="40" spans="1:3" ht="45" x14ac:dyDescent="0.25">
      <c r="A40" t="s">
        <v>58</v>
      </c>
      <c r="B40" s="171" t="s">
        <v>45</v>
      </c>
      <c r="C40" s="171" t="s">
        <v>49</v>
      </c>
    </row>
    <row r="41" spans="1:3" x14ac:dyDescent="0.25">
      <c r="A41">
        <v>-35</v>
      </c>
      <c r="B41" s="172">
        <v>0</v>
      </c>
      <c r="C41" s="172">
        <v>3.0791282357477023E-5</v>
      </c>
    </row>
    <row r="42" spans="1:3" x14ac:dyDescent="0.25">
      <c r="A42">
        <v>-30</v>
      </c>
      <c r="B42" s="172">
        <v>7.575757575757576E-3</v>
      </c>
      <c r="C42" s="172">
        <v>5.0023470784772033E-4</v>
      </c>
    </row>
    <row r="43" spans="1:3" x14ac:dyDescent="0.25">
      <c r="A43">
        <v>-25</v>
      </c>
      <c r="B43" s="172">
        <v>0</v>
      </c>
      <c r="C43" s="172">
        <v>3.8354406088685344E-3</v>
      </c>
    </row>
    <row r="44" spans="1:3" x14ac:dyDescent="0.25">
      <c r="A44">
        <v>-20</v>
      </c>
      <c r="B44" s="172">
        <v>2.2727272727272728E-2</v>
      </c>
      <c r="C44" s="172">
        <v>1.9649831943543423E-2</v>
      </c>
    </row>
    <row r="45" spans="1:3" x14ac:dyDescent="0.25">
      <c r="A45">
        <v>-15</v>
      </c>
      <c r="B45" s="172">
        <v>7.575757575757576E-2</v>
      </c>
      <c r="C45" s="172">
        <v>6.731958625342363E-2</v>
      </c>
    </row>
    <row r="46" spans="1:3" x14ac:dyDescent="0.25">
      <c r="A46">
        <v>-10</v>
      </c>
      <c r="B46" s="172">
        <v>0.12121212121212122</v>
      </c>
      <c r="C46" s="172">
        <v>0.15432662993545759</v>
      </c>
    </row>
    <row r="47" spans="1:3" x14ac:dyDescent="0.25">
      <c r="A47">
        <v>-5</v>
      </c>
      <c r="B47" s="172">
        <v>0.23484848484848486</v>
      </c>
      <c r="C47" s="172">
        <v>0.23684115550607365</v>
      </c>
    </row>
    <row r="48" spans="1:3" x14ac:dyDescent="0.25">
      <c r="A48">
        <v>0</v>
      </c>
      <c r="B48" s="172">
        <v>0.28030303030303028</v>
      </c>
      <c r="C48" s="172">
        <v>0.24338732372932254</v>
      </c>
    </row>
    <row r="49" spans="1:3" x14ac:dyDescent="0.25">
      <c r="A49">
        <v>5</v>
      </c>
      <c r="B49" s="172">
        <v>0.16666666666666666</v>
      </c>
      <c r="C49" s="172">
        <v>0.16748278698646679</v>
      </c>
    </row>
    <row r="50" spans="1:3" x14ac:dyDescent="0.25">
      <c r="A50">
        <v>10</v>
      </c>
      <c r="B50" s="172">
        <v>5.3030303030303032E-2</v>
      </c>
      <c r="C50" s="172">
        <v>7.7157755939448514E-2</v>
      </c>
    </row>
    <row r="51" spans="1:3" x14ac:dyDescent="0.25">
      <c r="A51">
        <v>15</v>
      </c>
      <c r="B51" s="172">
        <v>3.0303030303030304E-2</v>
      </c>
      <c r="C51" s="172">
        <v>2.378690741429601E-2</v>
      </c>
    </row>
    <row r="52" spans="1:3" x14ac:dyDescent="0.25">
      <c r="A52">
        <v>20</v>
      </c>
      <c r="B52" s="172">
        <v>7.575757575757576E-3</v>
      </c>
      <c r="C52" s="172">
        <v>4.9043006591260596E-3</v>
      </c>
    </row>
    <row r="53" spans="1:3" x14ac:dyDescent="0.25">
      <c r="A53">
        <v>25</v>
      </c>
      <c r="B53" s="172">
        <v>0</v>
      </c>
      <c r="C53" s="172">
        <v>6.7572014928962698E-4</v>
      </c>
    </row>
    <row r="54" spans="1:3" x14ac:dyDescent="0.25">
      <c r="A54">
        <v>30</v>
      </c>
      <c r="B54" s="172">
        <v>0</v>
      </c>
      <c r="C54" s="172">
        <v>6.2163539325199579E-5</v>
      </c>
    </row>
    <row r="55" spans="1:3" x14ac:dyDescent="0.25">
      <c r="A55">
        <v>35</v>
      </c>
      <c r="B55" s="172">
        <v>0</v>
      </c>
      <c r="C55" s="172">
        <v>3.8149617818117321E-6</v>
      </c>
    </row>
    <row r="58" spans="1:3" ht="18.75" x14ac:dyDescent="0.3">
      <c r="A58" s="184" t="s">
        <v>60</v>
      </c>
      <c r="B58" s="185"/>
      <c r="C58" s="185"/>
    </row>
    <row r="59" spans="1:3" ht="45" x14ac:dyDescent="0.25">
      <c r="A59" t="s">
        <v>58</v>
      </c>
      <c r="B59" s="171" t="s">
        <v>45</v>
      </c>
      <c r="C59" s="171" t="s">
        <v>49</v>
      </c>
    </row>
    <row r="60" spans="1:3" x14ac:dyDescent="0.25">
      <c r="A60">
        <v>-35</v>
      </c>
      <c r="B60" s="172">
        <v>0</v>
      </c>
      <c r="C60" s="172">
        <v>1.7340602322448431E-7</v>
      </c>
    </row>
    <row r="61" spans="1:3" x14ac:dyDescent="0.25">
      <c r="A61">
        <v>-30</v>
      </c>
      <c r="B61" s="172">
        <v>0</v>
      </c>
      <c r="C61" s="172">
        <v>1.0980259800372189E-5</v>
      </c>
    </row>
    <row r="62" spans="1:3" x14ac:dyDescent="0.25">
      <c r="A62">
        <v>-25</v>
      </c>
      <c r="B62" s="172">
        <v>7.575757575757576E-3</v>
      </c>
      <c r="C62" s="172">
        <v>3.0339318186443053E-4</v>
      </c>
    </row>
    <row r="63" spans="1:3" x14ac:dyDescent="0.25">
      <c r="A63">
        <v>-20</v>
      </c>
      <c r="B63" s="172">
        <v>0</v>
      </c>
      <c r="C63" s="172">
        <v>4.3779046550839603E-3</v>
      </c>
    </row>
    <row r="64" spans="1:3" x14ac:dyDescent="0.25">
      <c r="A64">
        <v>-15</v>
      </c>
      <c r="B64" s="172">
        <v>1.5151515151515152E-2</v>
      </c>
      <c r="C64" s="172">
        <v>3.311746717842453E-2</v>
      </c>
    </row>
    <row r="65" spans="1:3" x14ac:dyDescent="0.25">
      <c r="A65">
        <v>-10</v>
      </c>
      <c r="B65" s="172">
        <v>0.11363636363636363</v>
      </c>
      <c r="C65" s="172">
        <v>0.13180919920269599</v>
      </c>
    </row>
    <row r="66" spans="1:3" x14ac:dyDescent="0.25">
      <c r="A66">
        <v>-5</v>
      </c>
      <c r="B66" s="172">
        <v>0.28030303030303028</v>
      </c>
      <c r="C66" s="172">
        <v>0.27682060618819454</v>
      </c>
    </row>
    <row r="67" spans="1:3" x14ac:dyDescent="0.25">
      <c r="A67">
        <v>0</v>
      </c>
      <c r="B67" s="172">
        <v>0.40151515151515149</v>
      </c>
      <c r="C67" s="172">
        <v>0.3073084418435133</v>
      </c>
    </row>
    <row r="68" spans="1:3" x14ac:dyDescent="0.25">
      <c r="A68">
        <v>5</v>
      </c>
      <c r="B68" s="172">
        <v>0.12121212121212122</v>
      </c>
      <c r="C68" s="172">
        <v>0.18037891841958498</v>
      </c>
    </row>
    <row r="69" spans="1:3" x14ac:dyDescent="0.25">
      <c r="A69">
        <v>10</v>
      </c>
      <c r="B69" s="172">
        <v>4.5454545454545456E-2</v>
      </c>
      <c r="C69" s="172">
        <v>5.5908119125428257E-2</v>
      </c>
    </row>
    <row r="70" spans="1:3" x14ac:dyDescent="0.25">
      <c r="A70">
        <v>15</v>
      </c>
      <c r="B70" s="172">
        <v>0</v>
      </c>
      <c r="C70" s="172">
        <v>9.126849988900676E-3</v>
      </c>
    </row>
    <row r="71" spans="1:3" x14ac:dyDescent="0.25">
      <c r="A71">
        <v>20</v>
      </c>
      <c r="B71" s="172">
        <v>7.575757575757576E-3</v>
      </c>
      <c r="C71" s="172">
        <v>7.8204419182448248E-4</v>
      </c>
    </row>
    <row r="72" spans="1:3" x14ac:dyDescent="0.25">
      <c r="A72">
        <v>25</v>
      </c>
      <c r="B72" s="172">
        <v>7.575757575757576E-3</v>
      </c>
      <c r="C72" s="172">
        <v>3.5039179865803405E-5</v>
      </c>
    </row>
    <row r="73" spans="1:3" x14ac:dyDescent="0.25">
      <c r="A73">
        <v>30</v>
      </c>
      <c r="B73" s="172">
        <v>0</v>
      </c>
      <c r="C73" s="172">
        <v>8.1781417993198602E-7</v>
      </c>
    </row>
    <row r="74" spans="1:3" x14ac:dyDescent="0.25">
      <c r="A74">
        <v>35</v>
      </c>
      <c r="B74" s="172">
        <v>0</v>
      </c>
      <c r="C74" s="172">
        <v>9.9090967653481243E-9</v>
      </c>
    </row>
    <row r="77" spans="1:3" ht="18.75" x14ac:dyDescent="0.3">
      <c r="A77" s="184" t="s">
        <v>61</v>
      </c>
      <c r="B77" s="185"/>
      <c r="C77" s="185"/>
    </row>
    <row r="78" spans="1:3" ht="45" x14ac:dyDescent="0.25">
      <c r="A78" t="s">
        <v>58</v>
      </c>
      <c r="B78" s="171" t="s">
        <v>45</v>
      </c>
      <c r="C78" s="171" t="s">
        <v>49</v>
      </c>
    </row>
    <row r="79" spans="1:3" x14ac:dyDescent="0.25">
      <c r="A79">
        <v>-35</v>
      </c>
      <c r="B79" s="172">
        <v>0</v>
      </c>
      <c r="C79" s="172">
        <v>4.1354175233459486E-8</v>
      </c>
    </row>
    <row r="80" spans="1:3" x14ac:dyDescent="0.25">
      <c r="A80">
        <v>-30</v>
      </c>
      <c r="B80" s="172">
        <v>0</v>
      </c>
      <c r="C80" s="172">
        <v>4.0722322161405013E-6</v>
      </c>
    </row>
    <row r="81" spans="1:3" x14ac:dyDescent="0.25">
      <c r="A81">
        <v>-25</v>
      </c>
      <c r="B81" s="172">
        <v>7.6923076923076927E-3</v>
      </c>
      <c r="C81" s="172">
        <v>1.6559298381148385E-4</v>
      </c>
    </row>
    <row r="82" spans="1:3" x14ac:dyDescent="0.25">
      <c r="A82">
        <v>-20</v>
      </c>
      <c r="B82" s="172">
        <v>1.5384615384615385E-2</v>
      </c>
      <c r="C82" s="172">
        <v>3.219565737444021E-3</v>
      </c>
    </row>
    <row r="83" spans="1:3" x14ac:dyDescent="0.25">
      <c r="A83">
        <v>-15</v>
      </c>
      <c r="B83" s="172">
        <v>2.3076923076923078E-2</v>
      </c>
      <c r="C83" s="172">
        <v>3.0095635137830156E-2</v>
      </c>
    </row>
    <row r="84" spans="1:3" x14ac:dyDescent="0.25">
      <c r="A84">
        <v>-10</v>
      </c>
      <c r="B84" s="172">
        <v>6.9230769230769235E-2</v>
      </c>
      <c r="C84" s="172">
        <v>0.13599485584149251</v>
      </c>
    </row>
    <row r="85" spans="1:3" x14ac:dyDescent="0.25">
      <c r="A85">
        <v>-5</v>
      </c>
      <c r="B85" s="172">
        <v>0.35384615384615387</v>
      </c>
      <c r="C85" s="172">
        <v>0.29841008349395104</v>
      </c>
    </row>
    <row r="86" spans="1:3" x14ac:dyDescent="0.25">
      <c r="A86">
        <v>0</v>
      </c>
      <c r="B86" s="172">
        <v>0.36153846153846153</v>
      </c>
      <c r="C86" s="172">
        <v>0.31881852704729385</v>
      </c>
    </row>
    <row r="87" spans="1:3" x14ac:dyDescent="0.25">
      <c r="A87">
        <v>5</v>
      </c>
      <c r="B87" s="172">
        <v>0.11538461538461539</v>
      </c>
      <c r="C87" s="172">
        <v>0.16588841232287999</v>
      </c>
    </row>
    <row r="88" spans="1:3" x14ac:dyDescent="0.25">
      <c r="A88">
        <v>10</v>
      </c>
      <c r="B88" s="172">
        <v>5.3846153846153849E-2</v>
      </c>
      <c r="C88" s="172">
        <v>4.194163441427734E-2</v>
      </c>
    </row>
    <row r="89" spans="1:3" x14ac:dyDescent="0.25">
      <c r="A89">
        <v>15</v>
      </c>
      <c r="B89" s="172">
        <v>0</v>
      </c>
      <c r="C89" s="172">
        <v>5.1308580909007473E-3</v>
      </c>
    </row>
    <row r="90" spans="1:3" x14ac:dyDescent="0.25">
      <c r="A90">
        <v>20</v>
      </c>
      <c r="B90" s="172">
        <v>0</v>
      </c>
      <c r="C90" s="172">
        <v>3.0208741679116358E-4</v>
      </c>
    </row>
    <row r="91" spans="1:3" x14ac:dyDescent="0.25">
      <c r="A91">
        <v>25</v>
      </c>
      <c r="B91" s="172">
        <v>0</v>
      </c>
      <c r="C91" s="172">
        <v>8.5124397618541181E-6</v>
      </c>
    </row>
    <row r="92" spans="1:3" x14ac:dyDescent="0.25">
      <c r="A92">
        <v>30</v>
      </c>
      <c r="B92" s="172">
        <v>0</v>
      </c>
      <c r="C92" s="172">
        <v>1.1420902368275421E-7</v>
      </c>
    </row>
    <row r="93" spans="1:3" x14ac:dyDescent="0.25">
      <c r="A93">
        <v>35</v>
      </c>
      <c r="B93" s="172">
        <v>0</v>
      </c>
      <c r="C93" s="172">
        <v>7.263082357766848E-10</v>
      </c>
    </row>
  </sheetData>
  <mergeCells count="5">
    <mergeCell ref="A1:C1"/>
    <mergeCell ref="A20:C20"/>
    <mergeCell ref="A39:C39"/>
    <mergeCell ref="A58:C58"/>
    <mergeCell ref="A77:C77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"/>
  <sheetViews>
    <sheetView topLeftCell="A84" workbookViewId="0">
      <selection activeCell="E136" sqref="E136"/>
    </sheetView>
  </sheetViews>
  <sheetFormatPr defaultRowHeight="15" x14ac:dyDescent="0.25"/>
  <cols>
    <col min="1" max="2" width="13.7109375" style="43" customWidth="1"/>
    <col min="3" max="5" width="13.7109375" style="167" customWidth="1"/>
    <col min="6" max="16384" width="9.140625" style="1"/>
  </cols>
  <sheetData>
    <row r="1" spans="1:5" ht="23.25" x14ac:dyDescent="0.35">
      <c r="A1" s="164" t="s">
        <v>51</v>
      </c>
      <c r="B1" s="165" t="s">
        <v>57</v>
      </c>
      <c r="C1" s="165" t="s">
        <v>50</v>
      </c>
      <c r="D1" s="165" t="s">
        <v>60</v>
      </c>
      <c r="E1" s="165" t="s">
        <v>61</v>
      </c>
    </row>
    <row r="2" spans="1:5" s="41" customFormat="1" ht="25.5" x14ac:dyDescent="0.25">
      <c r="A2" s="166" t="s">
        <v>24</v>
      </c>
      <c r="B2" s="166" t="s">
        <v>23</v>
      </c>
      <c r="C2" s="166" t="s">
        <v>23</v>
      </c>
      <c r="D2" s="166" t="s">
        <v>23</v>
      </c>
      <c r="E2" s="166" t="s">
        <v>23</v>
      </c>
    </row>
    <row r="3" spans="1:5" x14ac:dyDescent="0.25">
      <c r="A3" s="34">
        <v>-31.645316034064397</v>
      </c>
      <c r="B3" s="42">
        <v>-33.44032455377306</v>
      </c>
      <c r="C3" s="54">
        <v>-26.683187171110223</v>
      </c>
      <c r="D3" s="54">
        <v>-20.467610848587992</v>
      </c>
      <c r="E3" s="54">
        <v>-20.690808514615178</v>
      </c>
    </row>
    <row r="4" spans="1:5" x14ac:dyDescent="0.25">
      <c r="A4" s="34">
        <v>-21.476505108939481</v>
      </c>
      <c r="B4" s="42">
        <v>-16.917335603299755</v>
      </c>
      <c r="C4" s="54">
        <v>-17.318784202655202</v>
      </c>
      <c r="D4" s="54">
        <v>-13.24825368299356</v>
      </c>
      <c r="E4" s="54">
        <v>-17.615779072663784</v>
      </c>
    </row>
    <row r="5" spans="1:5" x14ac:dyDescent="0.25">
      <c r="A5" s="34">
        <v>-20.459455807797955</v>
      </c>
      <c r="B5" s="42">
        <v>-13.670715688760993</v>
      </c>
      <c r="C5" s="53">
        <v>-15.761292435138596</v>
      </c>
      <c r="D5" s="54">
        <v>-12.029972556425594</v>
      </c>
      <c r="E5" s="54">
        <v>-15.866543212600881</v>
      </c>
    </row>
    <row r="6" spans="1:5" x14ac:dyDescent="0.25">
      <c r="A6" s="34">
        <v>-19.094215673817505</v>
      </c>
      <c r="B6" s="42">
        <v>-13.50412830604153</v>
      </c>
      <c r="C6" s="54">
        <v>-15.021154199994147</v>
      </c>
      <c r="D6" s="54">
        <v>-9.8289923750010999</v>
      </c>
      <c r="E6" s="54">
        <v>-14.988726227635141</v>
      </c>
    </row>
    <row r="7" spans="1:5" x14ac:dyDescent="0.25">
      <c r="A7" s="34">
        <v>-18.895679963336676</v>
      </c>
      <c r="B7" s="42">
        <v>-12.232535719173754</v>
      </c>
      <c r="C7" s="53">
        <v>-14.387147174068105</v>
      </c>
      <c r="D7" s="54">
        <v>-9.7620221257287199</v>
      </c>
      <c r="E7" s="54">
        <v>-14.592138887081418</v>
      </c>
    </row>
    <row r="8" spans="1:5" x14ac:dyDescent="0.25">
      <c r="A8" s="34">
        <v>-12.736140305558585</v>
      </c>
      <c r="B8" s="42">
        <v>-11.969361248630328</v>
      </c>
      <c r="C8" s="54">
        <v>-13.072247613875643</v>
      </c>
      <c r="D8" s="54">
        <v>-8.7184358323340483</v>
      </c>
      <c r="E8" s="54">
        <v>-10.462900602502323</v>
      </c>
    </row>
    <row r="9" spans="1:5" x14ac:dyDescent="0.25">
      <c r="A9" s="34">
        <v>-11.705524271898504</v>
      </c>
      <c r="B9" s="42">
        <v>-11.466736184423887</v>
      </c>
      <c r="C9" s="54">
        <v>-12.705703957648762</v>
      </c>
      <c r="D9" s="54">
        <v>-8.7092783329419277</v>
      </c>
      <c r="E9" s="54">
        <v>-8.8817579690795512</v>
      </c>
    </row>
    <row r="10" spans="1:5" x14ac:dyDescent="0.25">
      <c r="A10" s="34">
        <v>-10.300693441387665</v>
      </c>
      <c r="B10" s="42">
        <v>-11.368932721472902</v>
      </c>
      <c r="C10" s="54">
        <v>-12.421156362662877</v>
      </c>
      <c r="D10" s="54">
        <v>-8.3322862873796311</v>
      </c>
      <c r="E10" s="54">
        <v>-7.9925624224463476</v>
      </c>
    </row>
    <row r="11" spans="1:5" x14ac:dyDescent="0.25">
      <c r="A11" s="34">
        <v>-9.9664004260864303</v>
      </c>
      <c r="B11" s="42">
        <v>-11.237453811992992</v>
      </c>
      <c r="C11" s="54">
        <v>-11.84962089836139</v>
      </c>
      <c r="D11" s="54">
        <v>-6.8776096173714052</v>
      </c>
      <c r="E11" s="54">
        <v>-7.0651943385215965</v>
      </c>
    </row>
    <row r="12" spans="1:5" x14ac:dyDescent="0.25">
      <c r="A12" s="34">
        <v>-9.8975847705371045</v>
      </c>
      <c r="B12" s="42">
        <v>-11.159137709418054</v>
      </c>
      <c r="C12" s="54">
        <v>-11.524119224753804</v>
      </c>
      <c r="D12" s="54">
        <v>-6.7359438140751848</v>
      </c>
      <c r="E12" s="54">
        <v>-6.5966583324682304</v>
      </c>
    </row>
    <row r="13" spans="1:5" x14ac:dyDescent="0.25">
      <c r="A13" s="34">
        <v>-9.259483645545874</v>
      </c>
      <c r="B13" s="42">
        <v>-11.116321633280535</v>
      </c>
      <c r="C13" s="54">
        <v>-11.445113460123935</v>
      </c>
      <c r="D13" s="54">
        <v>-6.6694340889465131</v>
      </c>
      <c r="E13" s="54">
        <v>-5.8783707200488422</v>
      </c>
    </row>
    <row r="14" spans="1:5" x14ac:dyDescent="0.25">
      <c r="A14" s="34">
        <v>-8.9875263746284517</v>
      </c>
      <c r="B14" s="42">
        <v>-10.735112406466385</v>
      </c>
      <c r="C14" s="53">
        <v>-10.78783926832072</v>
      </c>
      <c r="D14" s="54">
        <v>-6.3161153419449612</v>
      </c>
      <c r="E14" s="54">
        <v>-5.8261366192272845</v>
      </c>
    </row>
    <row r="15" spans="1:5" x14ac:dyDescent="0.25">
      <c r="A15" s="34">
        <v>-8.8557830800762183</v>
      </c>
      <c r="B15" s="42">
        <v>-10.216286730588919</v>
      </c>
      <c r="C15" s="53">
        <v>-10.762667275798332</v>
      </c>
      <c r="D15" s="54">
        <v>-5.9201410390631537</v>
      </c>
      <c r="E15" s="54">
        <v>-5.5639084158142893</v>
      </c>
    </row>
    <row r="16" spans="1:5" x14ac:dyDescent="0.25">
      <c r="A16" s="34">
        <v>-8.093129461750781</v>
      </c>
      <c r="B16" s="42">
        <v>-8.0528450790071204</v>
      </c>
      <c r="C16" s="54">
        <v>-10.300675772648926</v>
      </c>
      <c r="D16" s="54">
        <v>-5.4712549992875559</v>
      </c>
      <c r="E16" s="54">
        <v>-5.1115990642513154</v>
      </c>
    </row>
    <row r="17" spans="1:5" x14ac:dyDescent="0.25">
      <c r="A17" s="34">
        <v>-7.2919541286265321</v>
      </c>
      <c r="B17" s="42">
        <v>-7.927199374250371</v>
      </c>
      <c r="C17" s="53">
        <v>-8.9477500744235883</v>
      </c>
      <c r="D17" s="54">
        <v>-5.1664880444962868</v>
      </c>
      <c r="E17" s="54">
        <v>-4.8707816836820683</v>
      </c>
    </row>
    <row r="18" spans="1:5" x14ac:dyDescent="0.25">
      <c r="A18" s="34">
        <v>-7.1170191058786969</v>
      </c>
      <c r="B18" s="42">
        <v>-7.6295802128194978</v>
      </c>
      <c r="C18" s="53">
        <v>-8.7905346263856821</v>
      </c>
      <c r="D18" s="54">
        <v>-5.1111095894293079</v>
      </c>
      <c r="E18" s="54">
        <v>-4.8393747987839575</v>
      </c>
    </row>
    <row r="19" spans="1:5" x14ac:dyDescent="0.25">
      <c r="A19" s="34">
        <v>-6.5272681658028908</v>
      </c>
      <c r="B19" s="42">
        <v>-7.1880002207997507</v>
      </c>
      <c r="C19" s="54">
        <v>-8.5492607020055011</v>
      </c>
      <c r="D19" s="54">
        <v>-5.0435152006923722</v>
      </c>
      <c r="E19" s="54">
        <v>-4.744411356370648</v>
      </c>
    </row>
    <row r="20" spans="1:5" x14ac:dyDescent="0.25">
      <c r="A20" s="34">
        <v>-6.4435038962283642</v>
      </c>
      <c r="B20" s="42">
        <v>-6.8901628441759399</v>
      </c>
      <c r="C20" s="54">
        <v>-7.997059993142841</v>
      </c>
      <c r="D20" s="54">
        <v>-5.0388862610493135</v>
      </c>
      <c r="E20" s="54">
        <v>-4.5134131458159921</v>
      </c>
    </row>
    <row r="21" spans="1:5" x14ac:dyDescent="0.25">
      <c r="A21" s="34">
        <v>-6.3949526262921275</v>
      </c>
      <c r="B21" s="42">
        <v>-6.7469677693122065</v>
      </c>
      <c r="C21" s="54">
        <v>-7.9869379520975947</v>
      </c>
      <c r="D21" s="54">
        <v>-4.7389613827513166</v>
      </c>
      <c r="E21" s="54">
        <v>-4.2466183028384563</v>
      </c>
    </row>
    <row r="22" spans="1:5" x14ac:dyDescent="0.25">
      <c r="A22" s="34">
        <v>-5.7539988924632191</v>
      </c>
      <c r="B22" s="42">
        <v>-6.6539239182620946</v>
      </c>
      <c r="C22" s="54">
        <v>-7.4750560081074724</v>
      </c>
      <c r="D22" s="54">
        <v>-4.1727271921277342</v>
      </c>
      <c r="E22" s="54">
        <v>-4.0803983359202434</v>
      </c>
    </row>
    <row r="23" spans="1:5" x14ac:dyDescent="0.25">
      <c r="A23" s="34">
        <v>-5.1086945726364519</v>
      </c>
      <c r="B23" s="42">
        <v>-6.5693654090903664</v>
      </c>
      <c r="C23" s="53">
        <v>-7.3911616519753309</v>
      </c>
      <c r="D23" s="54">
        <v>-3.9197592033294093</v>
      </c>
      <c r="E23" s="54">
        <v>-3.6303065718549021</v>
      </c>
    </row>
    <row r="24" spans="1:5" x14ac:dyDescent="0.25">
      <c r="A24" s="34">
        <v>-4.8777085520979924</v>
      </c>
      <c r="B24" s="42">
        <v>-6.192408411310879</v>
      </c>
      <c r="C24" s="54">
        <v>-7.3470339026207476</v>
      </c>
      <c r="D24" s="54">
        <v>-3.8477617713893686</v>
      </c>
      <c r="E24" s="54">
        <v>-3.5589159336312903</v>
      </c>
    </row>
    <row r="25" spans="1:5" x14ac:dyDescent="0.25">
      <c r="A25" s="34">
        <v>-4.6770272693719583</v>
      </c>
      <c r="B25" s="42">
        <v>-6.1129731254231601</v>
      </c>
      <c r="C25" s="54">
        <v>-7.3008824788451498</v>
      </c>
      <c r="D25" s="54">
        <v>-3.7723402425678287</v>
      </c>
      <c r="E25" s="54">
        <v>-3.5339054587687713</v>
      </c>
    </row>
    <row r="26" spans="1:5" x14ac:dyDescent="0.25">
      <c r="A26" s="34">
        <v>-4.3131464368918238</v>
      </c>
      <c r="B26" s="42">
        <v>-6.110041481649553</v>
      </c>
      <c r="C26" s="54">
        <v>-7.2278502264571998</v>
      </c>
      <c r="D26" s="54">
        <v>-3.580319141933419</v>
      </c>
      <c r="E26" s="54">
        <v>-3.130521893367888</v>
      </c>
    </row>
    <row r="27" spans="1:5" x14ac:dyDescent="0.25">
      <c r="A27" s="34">
        <v>-4.1581112599565095</v>
      </c>
      <c r="B27" s="42">
        <v>-5.5637727701652651</v>
      </c>
      <c r="C27" s="54">
        <v>-7.1718136877493066</v>
      </c>
      <c r="D27" s="54">
        <v>-3.1558978711568209</v>
      </c>
      <c r="E27" s="54">
        <v>-2.9893764485500185</v>
      </c>
    </row>
    <row r="28" spans="1:5" x14ac:dyDescent="0.25">
      <c r="A28" s="34">
        <v>-3.926961410441443</v>
      </c>
      <c r="B28" s="42">
        <v>-5.4453672397288599</v>
      </c>
      <c r="C28" s="54">
        <v>-6.9224457637373504</v>
      </c>
      <c r="D28" s="54">
        <v>-3.1299077858099267</v>
      </c>
      <c r="E28" s="54">
        <v>-2.7770531712178581</v>
      </c>
    </row>
    <row r="29" spans="1:5" x14ac:dyDescent="0.25">
      <c r="A29" s="34">
        <v>-3.8134776642165136</v>
      </c>
      <c r="B29" s="42">
        <v>-4.9594922398551233</v>
      </c>
      <c r="C29" s="54">
        <v>-5.8141322702602416</v>
      </c>
      <c r="D29" s="54">
        <v>-3.1010236742559982</v>
      </c>
      <c r="E29" s="54">
        <v>-2.707256881106801</v>
      </c>
    </row>
    <row r="30" spans="1:5" x14ac:dyDescent="0.25">
      <c r="A30" s="34">
        <v>-3.7988617887413589</v>
      </c>
      <c r="B30" s="42">
        <v>-4.8811360209013444</v>
      </c>
      <c r="C30" s="54">
        <v>-5.5035625152652479</v>
      </c>
      <c r="D30" s="54">
        <v>-3.0094526885013906</v>
      </c>
      <c r="E30" s="54">
        <v>-2.639052666361863</v>
      </c>
    </row>
    <row r="31" spans="1:5" x14ac:dyDescent="0.25">
      <c r="A31" s="34">
        <v>-3.2826649653324047</v>
      </c>
      <c r="B31" s="42">
        <v>-4.360146705414536</v>
      </c>
      <c r="C31" s="53">
        <v>-5.2178310443682818</v>
      </c>
      <c r="D31" s="54">
        <v>-2.8751733388163281</v>
      </c>
      <c r="E31" s="54">
        <v>-2.5796866220407111</v>
      </c>
    </row>
    <row r="32" spans="1:5" x14ac:dyDescent="0.25">
      <c r="A32" s="34">
        <v>-2.8934954647785283</v>
      </c>
      <c r="B32" s="42">
        <v>-4.0896586303929894</v>
      </c>
      <c r="C32" s="53">
        <v>-5.0629942688351193</v>
      </c>
      <c r="D32" s="54">
        <v>-2.8730215487990485</v>
      </c>
      <c r="E32" s="54">
        <v>-2.5140868135023808</v>
      </c>
    </row>
    <row r="33" spans="1:5" x14ac:dyDescent="0.25">
      <c r="A33" s="34">
        <v>-2.7681927220988278</v>
      </c>
      <c r="B33" s="42">
        <v>-3.7242175344189832</v>
      </c>
      <c r="C33" s="53">
        <v>-4.6960353512630171</v>
      </c>
      <c r="D33" s="54">
        <v>-2.8021616969498453</v>
      </c>
      <c r="E33" s="54">
        <v>-2.4641127117710937</v>
      </c>
    </row>
    <row r="34" spans="1:5" x14ac:dyDescent="0.25">
      <c r="A34" s="34">
        <v>-2.7039746523722208</v>
      </c>
      <c r="B34" s="42">
        <v>-3.6958938671610042</v>
      </c>
      <c r="C34" s="54">
        <v>-4.5966445795022182</v>
      </c>
      <c r="D34" s="54">
        <v>-2.7391859915104178</v>
      </c>
      <c r="E34" s="54">
        <v>-2.4320348464199171</v>
      </c>
    </row>
    <row r="35" spans="1:5" x14ac:dyDescent="0.25">
      <c r="A35" s="34">
        <v>-2.6602928456757269</v>
      </c>
      <c r="B35" s="42">
        <v>-3.6340394994219594</v>
      </c>
      <c r="C35" s="54">
        <v>-4.5662406204903583</v>
      </c>
      <c r="D35" s="54">
        <v>-2.6323734040829549</v>
      </c>
      <c r="E35" s="54">
        <v>-2.4296486048155153</v>
      </c>
    </row>
    <row r="36" spans="1:5" x14ac:dyDescent="0.25">
      <c r="A36" s="34">
        <v>-2.5898090017633102</v>
      </c>
      <c r="B36" s="42">
        <v>-3.5924554717547963</v>
      </c>
      <c r="C36" s="53">
        <v>-3.8459250151784197</v>
      </c>
      <c r="D36" s="54">
        <v>-2.6064513779237686</v>
      </c>
      <c r="E36" s="54">
        <v>-2.4211696536431404</v>
      </c>
    </row>
    <row r="37" spans="1:5" x14ac:dyDescent="0.25">
      <c r="A37" s="34">
        <v>-2.450461616175037</v>
      </c>
      <c r="B37" s="42">
        <v>-3.2104213684183591</v>
      </c>
      <c r="C37" s="54">
        <v>-3.802972840507568</v>
      </c>
      <c r="D37" s="54">
        <v>-2.4066810629962632</v>
      </c>
      <c r="E37" s="54">
        <v>-2.2929596533490582</v>
      </c>
    </row>
    <row r="38" spans="1:5" x14ac:dyDescent="0.25">
      <c r="A38" s="34">
        <v>-2.2056786822395757</v>
      </c>
      <c r="B38" s="42">
        <v>-3.1052242421562681</v>
      </c>
      <c r="C38" s="54">
        <v>-3.645044239388362</v>
      </c>
      <c r="D38" s="54">
        <v>-2.3101171676641385</v>
      </c>
      <c r="E38" s="54">
        <v>-2.1843295696841736</v>
      </c>
    </row>
    <row r="39" spans="1:5" x14ac:dyDescent="0.25">
      <c r="A39" s="34">
        <v>-2.1511432872101999</v>
      </c>
      <c r="B39" s="42">
        <v>-2.9721138122511093</v>
      </c>
      <c r="C39" s="53">
        <v>-3.6218170336719702</v>
      </c>
      <c r="D39" s="54">
        <v>-2.2782034120526262</v>
      </c>
      <c r="E39" s="54">
        <v>-1.9650589706570187</v>
      </c>
    </row>
    <row r="40" spans="1:5" x14ac:dyDescent="0.25">
      <c r="A40" s="34">
        <v>-2.1398819375849421</v>
      </c>
      <c r="B40" s="42">
        <v>-2.9019590435320097</v>
      </c>
      <c r="C40" s="54">
        <v>-3.5607728641639191</v>
      </c>
      <c r="D40" s="54">
        <v>-2.1785048157373588</v>
      </c>
      <c r="E40" s="54">
        <v>-1.9569549845742884</v>
      </c>
    </row>
    <row r="41" spans="1:5" x14ac:dyDescent="0.25">
      <c r="A41" s="34">
        <v>-2.1043982305737785</v>
      </c>
      <c r="B41" s="42">
        <v>-2.6157386772208469</v>
      </c>
      <c r="C41" s="54">
        <v>-3.0438372193090757</v>
      </c>
      <c r="D41" s="54">
        <v>-1.9715271511165255</v>
      </c>
      <c r="E41" s="54">
        <v>-1.9073095135979656</v>
      </c>
    </row>
    <row r="42" spans="1:5" x14ac:dyDescent="0.25">
      <c r="A42" s="34">
        <v>-2.0148218653551986</v>
      </c>
      <c r="B42" s="42">
        <v>-2.0766114010760006</v>
      </c>
      <c r="C42" s="54">
        <v>-3.0015659887196122</v>
      </c>
      <c r="D42" s="54">
        <v>-1.885732619490188</v>
      </c>
      <c r="E42" s="54">
        <v>-1.9010580420751211</v>
      </c>
    </row>
    <row r="43" spans="1:5" x14ac:dyDescent="0.25">
      <c r="A43" s="34">
        <v>-2.0016574979567991</v>
      </c>
      <c r="B43" s="42">
        <v>-2.0723753048576654</v>
      </c>
      <c r="C43" s="54">
        <v>-2.876275724110755</v>
      </c>
      <c r="D43" s="54">
        <v>-1.8638379686152895</v>
      </c>
      <c r="E43" s="54">
        <v>-1.8870933747702878</v>
      </c>
    </row>
    <row r="44" spans="1:5" x14ac:dyDescent="0.25">
      <c r="A44" s="34">
        <v>-1.8336521088122559</v>
      </c>
      <c r="B44" s="42">
        <v>-2.0290829741920646</v>
      </c>
      <c r="C44" s="53">
        <v>-2.874169610764099</v>
      </c>
      <c r="D44" s="54">
        <v>-1.7142511658253312</v>
      </c>
      <c r="E44" s="54">
        <v>-1.5559956799013897</v>
      </c>
    </row>
    <row r="45" spans="1:5" x14ac:dyDescent="0.25">
      <c r="A45" s="34">
        <v>-1.6886277988238163</v>
      </c>
      <c r="B45" s="42">
        <v>-1.9491026283233737</v>
      </c>
      <c r="C45" s="54">
        <v>-2.5617744191331226</v>
      </c>
      <c r="D45" s="54">
        <v>-1.6116472631058976</v>
      </c>
      <c r="E45" s="54">
        <v>-1.3082754127356822</v>
      </c>
    </row>
    <row r="46" spans="1:5" x14ac:dyDescent="0.25">
      <c r="A46" s="34">
        <v>-1.5367887262936364</v>
      </c>
      <c r="B46" s="42">
        <v>-1.8620699796313644</v>
      </c>
      <c r="C46" s="54">
        <v>-2.4581122274429212</v>
      </c>
      <c r="D46" s="54">
        <v>-1.4881456884289435</v>
      </c>
      <c r="E46" s="54">
        <v>-1.2297150162353887</v>
      </c>
    </row>
    <row r="47" spans="1:5" x14ac:dyDescent="0.25">
      <c r="A47" s="34">
        <v>-1.3661295779683336</v>
      </c>
      <c r="B47" s="42">
        <v>-1.8571479885384434</v>
      </c>
      <c r="C47" s="53">
        <v>-2.1272445984442889</v>
      </c>
      <c r="D47" s="54">
        <v>-1.2113494434308869</v>
      </c>
      <c r="E47" s="54">
        <v>-1.0361258934603157</v>
      </c>
    </row>
    <row r="48" spans="1:5" x14ac:dyDescent="0.25">
      <c r="A48" s="34">
        <v>-0.90446108731692121</v>
      </c>
      <c r="B48" s="42">
        <v>-1.7128471274761026</v>
      </c>
      <c r="C48" s="54">
        <v>-1.9812087031571224</v>
      </c>
      <c r="D48" s="54">
        <v>-0.99067427473498171</v>
      </c>
      <c r="E48" s="54">
        <v>-1.0087313328520864</v>
      </c>
    </row>
    <row r="49" spans="1:5" x14ac:dyDescent="0.25">
      <c r="A49" s="34">
        <v>-0.8360149013221907</v>
      </c>
      <c r="B49" s="42">
        <v>-1.4529220409446708</v>
      </c>
      <c r="C49" s="53">
        <v>-1.7759110618575491</v>
      </c>
      <c r="D49" s="54">
        <v>-0.53577536356783639</v>
      </c>
      <c r="E49" s="54">
        <v>-0.75401524533171838</v>
      </c>
    </row>
    <row r="50" spans="1:5" x14ac:dyDescent="0.25">
      <c r="A50" s="34">
        <v>-0.79180192383772052</v>
      </c>
      <c r="B50" s="42">
        <v>-1.3252433190178436</v>
      </c>
      <c r="C50" s="53">
        <v>-1.5261924142072836</v>
      </c>
      <c r="D50" s="54">
        <v>-0.44853938420139627</v>
      </c>
      <c r="E50" s="54">
        <v>-0.70022329610424094</v>
      </c>
    </row>
    <row r="51" spans="1:5" x14ac:dyDescent="0.25">
      <c r="A51" s="34">
        <v>-0.75684218984655161</v>
      </c>
      <c r="B51" s="42">
        <v>-1.2323953547751287</v>
      </c>
      <c r="C51" s="54">
        <v>-1.507571014946496</v>
      </c>
      <c r="D51" s="54">
        <v>-0.44075695846075291</v>
      </c>
      <c r="E51" s="54">
        <v>-0.69655205450285251</v>
      </c>
    </row>
    <row r="52" spans="1:5" x14ac:dyDescent="0.25">
      <c r="A52" s="34">
        <v>-0.70654453992338162</v>
      </c>
      <c r="B52" s="42">
        <v>-1.1730775970692164</v>
      </c>
      <c r="C52" s="54">
        <v>-1.46060478144312</v>
      </c>
      <c r="D52" s="54">
        <v>-0.37445073577835331</v>
      </c>
      <c r="E52" s="54">
        <v>-0.68051049549708864</v>
      </c>
    </row>
    <row r="53" spans="1:5" x14ac:dyDescent="0.25">
      <c r="A53" s="34">
        <v>-0.58092413865002968</v>
      </c>
      <c r="B53" s="42">
        <v>-0.66933265882180848</v>
      </c>
      <c r="C53" s="54">
        <v>-1.4479278439455179</v>
      </c>
      <c r="D53" s="54">
        <v>-0.27756553351503399</v>
      </c>
      <c r="E53" s="54">
        <v>-0.6774320404537626</v>
      </c>
    </row>
    <row r="54" spans="1:5" x14ac:dyDescent="0.25">
      <c r="A54" s="34">
        <v>-0.43978857587134712</v>
      </c>
      <c r="B54" s="42">
        <v>-0.40201301829885239</v>
      </c>
      <c r="C54" s="53">
        <v>-1.3851114851625823</v>
      </c>
      <c r="D54" s="54">
        <v>-0.2481418587297668</v>
      </c>
      <c r="E54" s="54">
        <v>-0.59159274669120521</v>
      </c>
    </row>
    <row r="55" spans="1:5" x14ac:dyDescent="0.25">
      <c r="A55" s="34">
        <v>-0.41674619891738374</v>
      </c>
      <c r="B55" s="42">
        <v>-5.706841612926894E-2</v>
      </c>
      <c r="C55" s="53">
        <v>-1.3321602219233064</v>
      </c>
      <c r="D55" s="54">
        <v>-0.17034348716631342</v>
      </c>
      <c r="E55" s="54">
        <v>-0.57555845334924527</v>
      </c>
    </row>
    <row r="56" spans="1:5" x14ac:dyDescent="0.25">
      <c r="A56" s="34">
        <v>-9.3095429531953044E-2</v>
      </c>
      <c r="B56" s="42">
        <v>8.3191120603842705E-2</v>
      </c>
      <c r="C56" s="54">
        <v>-0.92393775230323882</v>
      </c>
      <c r="D56" s="54">
        <v>-4.9693557424745904E-2</v>
      </c>
      <c r="E56" s="54">
        <v>-0.45829184885803897</v>
      </c>
    </row>
    <row r="57" spans="1:5" x14ac:dyDescent="0.25">
      <c r="A57" s="34">
        <v>-2.7939985094160846E-2</v>
      </c>
      <c r="B57" s="42">
        <v>0.11137352019936486</v>
      </c>
      <c r="C57" s="54">
        <v>-0.84737821371767552</v>
      </c>
      <c r="D57" s="54">
        <v>-3.1985434597991969E-2</v>
      </c>
      <c r="E57" s="54">
        <v>-0.43483470563820958</v>
      </c>
    </row>
    <row r="58" spans="1:5" x14ac:dyDescent="0.25">
      <c r="A58" s="34">
        <v>7.1626827307991192E-2</v>
      </c>
      <c r="B58" s="42">
        <v>0.22216333220761442</v>
      </c>
      <c r="C58" s="54">
        <v>-0.82279515679868354</v>
      </c>
      <c r="D58" s="54">
        <v>7.9560083756735622E-2</v>
      </c>
      <c r="E58" s="54">
        <v>-0.43257104130844937</v>
      </c>
    </row>
    <row r="59" spans="1:5" x14ac:dyDescent="0.25">
      <c r="A59" s="34">
        <v>0.13826479907503852</v>
      </c>
      <c r="B59" s="42">
        <v>0.72650200142536647</v>
      </c>
      <c r="C59" s="54">
        <v>-0.6412698954614271</v>
      </c>
      <c r="D59" s="54">
        <v>0.15554521723739612</v>
      </c>
      <c r="E59" s="54">
        <v>-0.33722027329829984</v>
      </c>
    </row>
    <row r="60" spans="1:5" x14ac:dyDescent="0.25">
      <c r="A60" s="34">
        <v>0.24398370759097787</v>
      </c>
      <c r="B60" s="42">
        <v>0.76363972499926547</v>
      </c>
      <c r="C60" s="54">
        <v>-0.59404382404109057</v>
      </c>
      <c r="D60" s="54">
        <v>0.19262456849409304</v>
      </c>
      <c r="E60" s="54">
        <v>-0.28218077519746032</v>
      </c>
    </row>
    <row r="61" spans="1:5" x14ac:dyDescent="0.25">
      <c r="A61" s="34">
        <v>0.43389898582875119</v>
      </c>
      <c r="B61" s="42">
        <v>1.13182500575153</v>
      </c>
      <c r="C61" s="53">
        <v>-0.56447607696146207</v>
      </c>
      <c r="D61" s="54">
        <v>0.23076933318169068</v>
      </c>
      <c r="E61" s="54">
        <v>-0.23482755249055742</v>
      </c>
    </row>
    <row r="62" spans="1:5" x14ac:dyDescent="0.25">
      <c r="A62" s="34">
        <v>0.53360563660520555</v>
      </c>
      <c r="B62" s="42">
        <v>1.1519059614219174</v>
      </c>
      <c r="C62" s="54">
        <v>-0.30516849137596225</v>
      </c>
      <c r="D62" s="54">
        <v>0.30921987369758597</v>
      </c>
      <c r="E62" s="54">
        <v>-0.14902898132991282</v>
      </c>
    </row>
    <row r="63" spans="1:5" x14ac:dyDescent="0.25">
      <c r="A63" s="34">
        <v>0.62222422973272629</v>
      </c>
      <c r="B63" s="42">
        <v>1.2378698483100692</v>
      </c>
      <c r="C63" s="54">
        <v>-0.25485409991405916</v>
      </c>
      <c r="D63" s="54">
        <v>0.37145174044157514</v>
      </c>
      <c r="E63" s="54">
        <v>1.9345421350891456E-2</v>
      </c>
    </row>
    <row r="64" spans="1:5" x14ac:dyDescent="0.25">
      <c r="A64" s="34">
        <v>0.65241763898269411</v>
      </c>
      <c r="B64" s="42">
        <v>1.3202452806975629</v>
      </c>
      <c r="C64" s="53">
        <v>0.21439211962119842</v>
      </c>
      <c r="D64" s="54">
        <v>0.47069133572099631</v>
      </c>
      <c r="E64" s="54">
        <v>7.5620905220930013E-2</v>
      </c>
    </row>
    <row r="65" spans="1:5" x14ac:dyDescent="0.25">
      <c r="A65" s="34">
        <v>0.88608174681317209</v>
      </c>
      <c r="B65" s="42">
        <v>1.6030879362691763</v>
      </c>
      <c r="C65" s="54">
        <v>0.67062896455185594</v>
      </c>
      <c r="D65" s="54">
        <v>0.49914488152698056</v>
      </c>
      <c r="E65" s="54">
        <v>0.14956089515898441</v>
      </c>
    </row>
    <row r="66" spans="1:5" x14ac:dyDescent="0.25">
      <c r="A66" s="34">
        <v>0.99352869087319107</v>
      </c>
      <c r="B66" s="42">
        <v>1.6983663456658249</v>
      </c>
      <c r="C66" s="53">
        <v>0.88705923197505143</v>
      </c>
      <c r="D66" s="54">
        <v>0.50558095239043865</v>
      </c>
      <c r="E66" s="54">
        <v>0.38845930864628286</v>
      </c>
    </row>
    <row r="67" spans="1:5" x14ac:dyDescent="0.25">
      <c r="A67" s="34">
        <v>1.1584240953546932</v>
      </c>
      <c r="B67" s="42">
        <v>1.7525361194094202</v>
      </c>
      <c r="C67" s="54">
        <v>0.98298645937946461</v>
      </c>
      <c r="D67" s="54">
        <v>0.53297927633471076</v>
      </c>
      <c r="E67" s="54">
        <v>0.53601953698674265</v>
      </c>
    </row>
    <row r="68" spans="1:5" x14ac:dyDescent="0.25">
      <c r="A68" s="34">
        <v>1.2875289280975366</v>
      </c>
      <c r="B68" s="42">
        <v>1.8356070176306361</v>
      </c>
      <c r="C68" s="54">
        <v>1.1199405180968292</v>
      </c>
      <c r="D68" s="54">
        <v>0.5940722510084484</v>
      </c>
      <c r="E68" s="54">
        <v>0.56984133838504647</v>
      </c>
    </row>
    <row r="69" spans="1:5" x14ac:dyDescent="0.25">
      <c r="A69" s="34">
        <v>1.4029426001202161</v>
      </c>
      <c r="B69" s="42">
        <v>1.9026791949487531</v>
      </c>
      <c r="C69" s="54">
        <v>1.1710356358593188</v>
      </c>
      <c r="D69" s="54">
        <v>0.60769937186853085</v>
      </c>
      <c r="E69" s="54">
        <v>0.68654599403163985</v>
      </c>
    </row>
    <row r="70" spans="1:5" x14ac:dyDescent="0.25">
      <c r="A70" s="34">
        <v>1.4782519496456814</v>
      </c>
      <c r="B70" s="42">
        <v>1.9989764894308593</v>
      </c>
      <c r="C70" s="54">
        <v>1.2618210416940556</v>
      </c>
      <c r="D70" s="54">
        <v>0.63108515747760663</v>
      </c>
      <c r="E70" s="54">
        <v>0.71858650780978195</v>
      </c>
    </row>
    <row r="71" spans="1:5" x14ac:dyDescent="0.25">
      <c r="A71" s="34">
        <v>1.4976982857581866</v>
      </c>
      <c r="B71" s="42">
        <v>2.0667068181136727</v>
      </c>
      <c r="C71" s="54">
        <v>1.3690546482531651</v>
      </c>
      <c r="D71" s="54">
        <v>0.65661068737359329</v>
      </c>
      <c r="E71" s="54">
        <v>0.87739798619654863</v>
      </c>
    </row>
    <row r="72" spans="1:5" x14ac:dyDescent="0.25">
      <c r="A72" s="34">
        <v>1.5355388083194477</v>
      </c>
      <c r="B72" s="42">
        <v>2.11885795072142</v>
      </c>
      <c r="C72" s="54">
        <v>1.5189802392907126</v>
      </c>
      <c r="D72" s="54">
        <v>0.67215509361062686</v>
      </c>
      <c r="E72" s="54">
        <v>0.88298872167342779</v>
      </c>
    </row>
    <row r="73" spans="1:5" x14ac:dyDescent="0.25">
      <c r="A73" s="34">
        <v>1.5658989694035341</v>
      </c>
      <c r="B73" s="42">
        <v>2.1317254497100535</v>
      </c>
      <c r="C73" s="54">
        <v>1.6244797378837106</v>
      </c>
      <c r="D73" s="54">
        <v>0.72029675470588472</v>
      </c>
      <c r="E73" s="54">
        <v>0.91178641828708606</v>
      </c>
    </row>
    <row r="74" spans="1:5" x14ac:dyDescent="0.25">
      <c r="A74" s="34">
        <v>1.7098907388678697</v>
      </c>
      <c r="B74" s="42">
        <v>2.1614152930307995</v>
      </c>
      <c r="C74" s="53">
        <v>1.628190802009577</v>
      </c>
      <c r="D74" s="54">
        <v>0.75160705327057542</v>
      </c>
      <c r="E74" s="54">
        <v>0.95505836714231407</v>
      </c>
    </row>
    <row r="75" spans="1:5" x14ac:dyDescent="0.25">
      <c r="A75" s="34">
        <v>1.7141228504646833</v>
      </c>
      <c r="B75" s="42">
        <v>2.2068998133883966</v>
      </c>
      <c r="C75" s="54">
        <v>1.7996853962864101</v>
      </c>
      <c r="D75" s="54">
        <v>0.79432008094162398</v>
      </c>
      <c r="E75" s="54">
        <v>1.0160244173125221</v>
      </c>
    </row>
    <row r="76" spans="1:5" x14ac:dyDescent="0.25">
      <c r="A76" s="34">
        <v>2.0649796178677349</v>
      </c>
      <c r="B76" s="42">
        <v>2.5326946323737332</v>
      </c>
      <c r="C76" s="53">
        <v>1.8480283811380005</v>
      </c>
      <c r="D76" s="54">
        <v>0.90078646993179134</v>
      </c>
      <c r="E76" s="54">
        <v>1.1759614963505527</v>
      </c>
    </row>
    <row r="77" spans="1:5" x14ac:dyDescent="0.25">
      <c r="A77" s="34">
        <v>2.065764388149649</v>
      </c>
      <c r="B77" s="42">
        <v>2.5447979811742627</v>
      </c>
      <c r="C77" s="53">
        <v>1.8495490963665873</v>
      </c>
      <c r="D77" s="54">
        <v>0.90294744364634028</v>
      </c>
      <c r="E77" s="54">
        <v>1.2965793421590988</v>
      </c>
    </row>
    <row r="78" spans="1:5" x14ac:dyDescent="0.25">
      <c r="A78" s="34">
        <v>2.133320980491149</v>
      </c>
      <c r="B78" s="42">
        <v>2.8077621404891673</v>
      </c>
      <c r="C78" s="54">
        <v>1.9706595364487711</v>
      </c>
      <c r="D78" s="54">
        <v>0.90663960611161443</v>
      </c>
      <c r="E78" s="54">
        <v>1.4560944594409264</v>
      </c>
    </row>
    <row r="79" spans="1:5" x14ac:dyDescent="0.25">
      <c r="A79" s="34">
        <v>2.2847310533329335</v>
      </c>
      <c r="B79" s="42">
        <v>2.8833301204299389</v>
      </c>
      <c r="C79" s="54">
        <v>2.0591155663582938</v>
      </c>
      <c r="D79" s="54">
        <v>0.91663198488252107</v>
      </c>
      <c r="E79" s="54">
        <v>1.59025703624458</v>
      </c>
    </row>
    <row r="80" spans="1:5" x14ac:dyDescent="0.25">
      <c r="A80" s="34">
        <v>2.9831757615036203</v>
      </c>
      <c r="B80" s="42">
        <v>2.8856637891026438</v>
      </c>
      <c r="C80" s="54">
        <v>2.0939115605443703</v>
      </c>
      <c r="D80" s="54">
        <v>1.1718111289890309</v>
      </c>
      <c r="E80" s="54">
        <v>1.8591101493555584</v>
      </c>
    </row>
    <row r="81" spans="1:5" x14ac:dyDescent="0.25">
      <c r="A81" s="34">
        <v>3.2128276986816751</v>
      </c>
      <c r="B81" s="42">
        <v>2.9402492330300234</v>
      </c>
      <c r="C81" s="54">
        <v>2.113879867091395</v>
      </c>
      <c r="D81" s="54">
        <v>1.499971987167914</v>
      </c>
      <c r="E81" s="54">
        <v>1.8603784341742369</v>
      </c>
    </row>
    <row r="82" spans="1:5" x14ac:dyDescent="0.25">
      <c r="A82" s="34">
        <v>3.2198359591474102</v>
      </c>
      <c r="B82" s="42">
        <v>2.9625233219549685</v>
      </c>
      <c r="C82" s="54">
        <v>2.6984968885788163</v>
      </c>
      <c r="D82" s="54">
        <v>1.5794714168466228</v>
      </c>
      <c r="E82" s="54">
        <v>1.9988297010206324</v>
      </c>
    </row>
    <row r="83" spans="1:5" x14ac:dyDescent="0.25">
      <c r="A83" s="34">
        <v>3.2339630555445531</v>
      </c>
      <c r="B83" s="42">
        <v>3.112106631762579</v>
      </c>
      <c r="C83" s="54">
        <v>2.7153878197204939</v>
      </c>
      <c r="D83" s="54">
        <v>1.5917139017664894</v>
      </c>
      <c r="E83" s="54">
        <v>2.0059311104205335</v>
      </c>
    </row>
    <row r="84" spans="1:5" x14ac:dyDescent="0.25">
      <c r="A84" s="34">
        <v>3.6629960982054399</v>
      </c>
      <c r="B84" s="42">
        <v>3.1548189675923766</v>
      </c>
      <c r="C84" s="54">
        <v>2.9482407334555205</v>
      </c>
      <c r="D84" s="54">
        <v>1.9399488097871398</v>
      </c>
      <c r="E84" s="54">
        <v>2.1474972248011426</v>
      </c>
    </row>
    <row r="85" spans="1:5" x14ac:dyDescent="0.25">
      <c r="A85" s="34">
        <v>3.8125788420106055</v>
      </c>
      <c r="B85" s="42">
        <v>3.1852549589498125</v>
      </c>
      <c r="C85" s="53">
        <v>2.9746887856434867</v>
      </c>
      <c r="D85" s="54">
        <v>2.0900099313198695</v>
      </c>
      <c r="E85" s="54">
        <v>2.266201481314134</v>
      </c>
    </row>
    <row r="86" spans="1:5" x14ac:dyDescent="0.25">
      <c r="A86" s="34">
        <v>4.0849410182825174</v>
      </c>
      <c r="B86" s="42">
        <v>3.2792729930724462</v>
      </c>
      <c r="C86" s="54">
        <v>3.0775081829585105</v>
      </c>
      <c r="D86" s="54">
        <v>2.1346256080399861</v>
      </c>
      <c r="E86" s="54">
        <v>2.359480689469251</v>
      </c>
    </row>
    <row r="87" spans="1:5" x14ac:dyDescent="0.25">
      <c r="A87" s="34">
        <v>4.2065665285512033</v>
      </c>
      <c r="B87" s="42">
        <v>3.3697785779880363</v>
      </c>
      <c r="C87" s="54">
        <v>3.0987777931862581</v>
      </c>
      <c r="D87" s="54">
        <v>2.2076298997372845</v>
      </c>
      <c r="E87" s="54">
        <v>2.4228826583776453</v>
      </c>
    </row>
    <row r="88" spans="1:5" x14ac:dyDescent="0.25">
      <c r="A88" s="34">
        <v>4.2232452954809041</v>
      </c>
      <c r="B88" s="42">
        <v>3.4183249865677112</v>
      </c>
      <c r="C88" s="54">
        <v>3.2742035137760972</v>
      </c>
      <c r="D88" s="54">
        <v>2.2873686051487319</v>
      </c>
      <c r="E88" s="54">
        <v>2.442782590759407</v>
      </c>
    </row>
    <row r="89" spans="1:5" x14ac:dyDescent="0.25">
      <c r="A89" s="34">
        <v>4.3326191688991322</v>
      </c>
      <c r="B89" s="42">
        <v>3.6155818726655298</v>
      </c>
      <c r="C89" s="54">
        <v>3.3033494838383248</v>
      </c>
      <c r="D89" s="54">
        <v>2.3304232765419819</v>
      </c>
      <c r="E89" s="54">
        <v>2.6676630490236164</v>
      </c>
    </row>
    <row r="90" spans="1:5" x14ac:dyDescent="0.25">
      <c r="A90" s="34">
        <v>4.4810831081487201</v>
      </c>
      <c r="B90" s="42">
        <v>3.7022000469816518</v>
      </c>
      <c r="C90" s="54">
        <v>3.3710887325622885</v>
      </c>
      <c r="D90" s="54">
        <v>2.3718376330009505</v>
      </c>
      <c r="E90" s="54">
        <v>2.7107568075363631</v>
      </c>
    </row>
    <row r="91" spans="1:5" x14ac:dyDescent="0.25">
      <c r="A91" s="34">
        <v>4.537424848217686</v>
      </c>
      <c r="B91" s="42">
        <v>3.7928341267690513</v>
      </c>
      <c r="C91" s="53">
        <v>3.4088513629468409</v>
      </c>
      <c r="D91" s="54">
        <v>2.4163192900084063</v>
      </c>
      <c r="E91" s="54">
        <v>2.7438297205598872</v>
      </c>
    </row>
    <row r="92" spans="1:5" x14ac:dyDescent="0.25">
      <c r="A92" s="34">
        <v>4.5390454913865952</v>
      </c>
      <c r="B92" s="42">
        <v>3.8314317628705297</v>
      </c>
      <c r="C92" s="54">
        <v>3.455753637460468</v>
      </c>
      <c r="D92" s="54">
        <v>2.5392224500886407</v>
      </c>
      <c r="E92" s="54">
        <v>2.7564518596449261</v>
      </c>
    </row>
    <row r="93" spans="1:5" x14ac:dyDescent="0.25">
      <c r="A93" s="34">
        <v>4.5650729122730382</v>
      </c>
      <c r="B93" s="42">
        <v>3.9859564707926509</v>
      </c>
      <c r="C93" s="54">
        <v>3.4964118216217699</v>
      </c>
      <c r="D93" s="54">
        <v>2.6013972104129479</v>
      </c>
      <c r="E93" s="54">
        <v>2.8862102305203585</v>
      </c>
    </row>
    <row r="94" spans="1:5" x14ac:dyDescent="0.25">
      <c r="A94" s="34">
        <v>4.5655616126828669</v>
      </c>
      <c r="B94" s="42">
        <v>4.0210611406832797</v>
      </c>
      <c r="C94" s="54">
        <v>3.571197496804146</v>
      </c>
      <c r="D94" s="54">
        <v>2.6547859977280375</v>
      </c>
      <c r="E94" s="54">
        <v>2.9613107173290132</v>
      </c>
    </row>
    <row r="95" spans="1:5" x14ac:dyDescent="0.25">
      <c r="A95" s="34">
        <v>4.5821747540266244</v>
      </c>
      <c r="B95" s="42">
        <v>4.1138878724328976</v>
      </c>
      <c r="C95" s="54">
        <v>3.615456643924464</v>
      </c>
      <c r="D95" s="54">
        <v>2.7068361843817001</v>
      </c>
      <c r="E95" s="54">
        <v>3.390731342521569</v>
      </c>
    </row>
    <row r="96" spans="1:5" x14ac:dyDescent="0.25">
      <c r="A96" s="34">
        <v>4.7545423039313306</v>
      </c>
      <c r="B96" s="42">
        <v>4.2228374080616859</v>
      </c>
      <c r="C96" s="53">
        <v>3.6873817443421331</v>
      </c>
      <c r="D96" s="54">
        <v>2.9680801661781331</v>
      </c>
      <c r="E96" s="54">
        <v>3.5078200096053891</v>
      </c>
    </row>
    <row r="97" spans="1:5" x14ac:dyDescent="0.25">
      <c r="A97" s="34">
        <v>4.8566168446091851</v>
      </c>
      <c r="B97" s="42">
        <v>4.29080339615453</v>
      </c>
      <c r="C97" s="54">
        <v>4.6229254565750999</v>
      </c>
      <c r="D97" s="54">
        <v>3.0268934890663068</v>
      </c>
      <c r="E97" s="54">
        <v>3.5625567066938757</v>
      </c>
    </row>
    <row r="98" spans="1:5" x14ac:dyDescent="0.25">
      <c r="A98" s="34">
        <v>4.8617063062680543</v>
      </c>
      <c r="B98" s="42">
        <v>4.4799642501885728</v>
      </c>
      <c r="C98" s="53">
        <v>4.6419625814020371</v>
      </c>
      <c r="D98" s="54">
        <v>3.1718749572198668</v>
      </c>
      <c r="E98" s="54">
        <v>3.6423356312196731</v>
      </c>
    </row>
    <row r="99" spans="1:5" x14ac:dyDescent="0.25">
      <c r="A99" s="34">
        <v>4.9411328597470217</v>
      </c>
      <c r="B99" s="42">
        <v>4.9169923667141902</v>
      </c>
      <c r="C99" s="54">
        <v>4.9195007441926286</v>
      </c>
      <c r="D99" s="54">
        <v>3.3414054138007465</v>
      </c>
      <c r="E99" s="54">
        <v>3.6607233090371949</v>
      </c>
    </row>
    <row r="100" spans="1:5" x14ac:dyDescent="0.25">
      <c r="A100" s="34">
        <v>4.9764067403653023</v>
      </c>
      <c r="B100" s="42">
        <v>5.0673005608476984</v>
      </c>
      <c r="C100" s="54">
        <v>4.9515600967037443</v>
      </c>
      <c r="D100" s="54">
        <v>3.705830562416601</v>
      </c>
      <c r="E100" s="54">
        <v>3.7325147028857586</v>
      </c>
    </row>
    <row r="101" spans="1:5" x14ac:dyDescent="0.25">
      <c r="A101" s="34">
        <v>5.0426825745899961</v>
      </c>
      <c r="B101" s="42">
        <v>5.3482813331985568</v>
      </c>
      <c r="C101" s="54">
        <v>5.0030315879003417</v>
      </c>
      <c r="D101" s="54">
        <v>3.7349145092479219</v>
      </c>
      <c r="E101" s="54">
        <v>3.8313003246519983</v>
      </c>
    </row>
    <row r="102" spans="1:5" x14ac:dyDescent="0.25">
      <c r="A102" s="34">
        <v>5.1798849916591116</v>
      </c>
      <c r="B102" s="42">
        <v>5.3977846733507917</v>
      </c>
      <c r="C102" s="54">
        <v>5.1788346568994115</v>
      </c>
      <c r="D102" s="54">
        <v>3.7766120656181457</v>
      </c>
      <c r="E102" s="54">
        <v>3.8503195867836126</v>
      </c>
    </row>
    <row r="103" spans="1:5" x14ac:dyDescent="0.25">
      <c r="A103" s="34">
        <v>5.2773412345170634</v>
      </c>
      <c r="B103" s="42">
        <v>5.446991337426077</v>
      </c>
      <c r="C103" s="53">
        <v>5.494919594397718</v>
      </c>
      <c r="D103" s="54">
        <v>3.8870939908047575</v>
      </c>
      <c r="E103" s="54">
        <v>3.8755340258024518</v>
      </c>
    </row>
    <row r="104" spans="1:5" x14ac:dyDescent="0.25">
      <c r="A104" s="34">
        <v>5.3501460830126746</v>
      </c>
      <c r="B104" s="42">
        <v>5.612324643126243</v>
      </c>
      <c r="C104" s="53">
        <v>5.837908123517721</v>
      </c>
      <c r="D104" s="54">
        <v>4.0785382439485041</v>
      </c>
      <c r="E104" s="54">
        <v>3.9901941187171275</v>
      </c>
    </row>
    <row r="105" spans="1:5" x14ac:dyDescent="0.25">
      <c r="A105" s="34">
        <v>5.4724899689245987</v>
      </c>
      <c r="B105" s="42">
        <v>5.8547079881417829</v>
      </c>
      <c r="C105" s="53">
        <v>5.8389671996096126</v>
      </c>
      <c r="D105" s="54">
        <v>4.1147310180972951</v>
      </c>
      <c r="E105" s="54">
        <v>4.4675844897916761</v>
      </c>
    </row>
    <row r="106" spans="1:5" x14ac:dyDescent="0.25">
      <c r="A106" s="34">
        <v>5.5070647949543527</v>
      </c>
      <c r="B106" s="42">
        <v>6.1823420458207323</v>
      </c>
      <c r="C106" s="54">
        <v>6.0427319947228497</v>
      </c>
      <c r="D106" s="54">
        <v>4.1917885040892777</v>
      </c>
      <c r="E106" s="54">
        <v>4.6839339422532156</v>
      </c>
    </row>
    <row r="107" spans="1:5" x14ac:dyDescent="0.25">
      <c r="A107" s="34">
        <v>5.6041141714159082</v>
      </c>
      <c r="B107" s="42">
        <v>6.301642079414016</v>
      </c>
      <c r="C107" s="54">
        <v>6.2429718799704936</v>
      </c>
      <c r="D107" s="54">
        <v>4.3178713649218992</v>
      </c>
      <c r="E107" s="54">
        <v>4.7382571191412204</v>
      </c>
    </row>
    <row r="108" spans="1:5" x14ac:dyDescent="0.25">
      <c r="A108" s="34">
        <v>6.0350986570507636</v>
      </c>
      <c r="B108" s="42">
        <v>6.599483949911189</v>
      </c>
      <c r="C108" s="53">
        <v>6.3067582606398886</v>
      </c>
      <c r="D108" s="54">
        <v>4.3706378136447732</v>
      </c>
      <c r="E108" s="54">
        <v>4.8260383148543085</v>
      </c>
    </row>
    <row r="109" spans="1:5" x14ac:dyDescent="0.25">
      <c r="A109" s="34">
        <v>6.0969985314946129</v>
      </c>
      <c r="B109" s="42">
        <v>6.6849815414943947</v>
      </c>
      <c r="C109" s="54">
        <v>6.4986662690388997</v>
      </c>
      <c r="D109" s="54">
        <v>4.4977363912349411</v>
      </c>
      <c r="E109" s="54">
        <v>4.8793334751504602</v>
      </c>
    </row>
    <row r="110" spans="1:5" x14ac:dyDescent="0.25">
      <c r="A110" s="34">
        <v>6.125102643934266</v>
      </c>
      <c r="B110" s="42">
        <v>6.9378248613240601</v>
      </c>
      <c r="C110" s="54">
        <v>6.571344055812034</v>
      </c>
      <c r="D110" s="54">
        <v>4.7649758924023011</v>
      </c>
      <c r="E110" s="54">
        <v>4.9042451159358791</v>
      </c>
    </row>
    <row r="111" spans="1:5" x14ac:dyDescent="0.25">
      <c r="A111" s="34">
        <v>6.1968386609303039</v>
      </c>
      <c r="B111" s="42">
        <v>7.0386996678806213</v>
      </c>
      <c r="C111" s="54">
        <v>6.851393919435278</v>
      </c>
      <c r="D111" s="54">
        <v>5.0219756979027252</v>
      </c>
      <c r="E111" s="54">
        <v>5.0720218265512429</v>
      </c>
    </row>
    <row r="112" spans="1:5" x14ac:dyDescent="0.25">
      <c r="A112" s="34">
        <v>6.2078300064112746</v>
      </c>
      <c r="B112" s="42">
        <v>7.07030631634602</v>
      </c>
      <c r="C112" s="53">
        <v>7.0352931086060444</v>
      </c>
      <c r="D112" s="54">
        <v>5.108389788775991</v>
      </c>
      <c r="E112" s="54">
        <v>5.1395157147499759</v>
      </c>
    </row>
    <row r="113" spans="1:5" x14ac:dyDescent="0.25">
      <c r="A113" s="34">
        <v>6.4078856684522734</v>
      </c>
      <c r="B113" s="42">
        <v>7.2516028939448418</v>
      </c>
      <c r="C113" s="53">
        <v>7.3000280818209085</v>
      </c>
      <c r="D113" s="54">
        <v>5.1954624998698407</v>
      </c>
      <c r="E113" s="54">
        <v>5.9581079214760635</v>
      </c>
    </row>
    <row r="114" spans="1:5" x14ac:dyDescent="0.25">
      <c r="A114" s="34">
        <v>6.5414361790570474</v>
      </c>
      <c r="B114" s="42">
        <v>7.8449550334196871</v>
      </c>
      <c r="C114" s="53">
        <v>7.3084847744395276</v>
      </c>
      <c r="D114" s="54">
        <v>5.4858729790291605</v>
      </c>
      <c r="E114" s="54">
        <v>6.0034172330153623</v>
      </c>
    </row>
    <row r="115" spans="1:5" x14ac:dyDescent="0.25">
      <c r="A115" s="34">
        <v>6.7835583216820261</v>
      </c>
      <c r="B115" s="42">
        <v>7.9466454814768994</v>
      </c>
      <c r="C115" s="54">
        <v>7.6552316530926312</v>
      </c>
      <c r="D115" s="54">
        <v>5.7437766860174655</v>
      </c>
      <c r="E115" s="54">
        <v>6.2685488950664059</v>
      </c>
    </row>
    <row r="116" spans="1:5" x14ac:dyDescent="0.25">
      <c r="A116" s="34">
        <v>7.0266569792687861</v>
      </c>
      <c r="B116" s="42">
        <v>7.997478677456904</v>
      </c>
      <c r="C116" s="53">
        <v>8.2341830310916464</v>
      </c>
      <c r="D116" s="54">
        <v>5.7979350897324089</v>
      </c>
      <c r="E116" s="54">
        <v>6.4591797273580553</v>
      </c>
    </row>
    <row r="117" spans="1:5" x14ac:dyDescent="0.25">
      <c r="A117" s="34">
        <v>7.3340993456643133</v>
      </c>
      <c r="B117" s="42">
        <v>8.1998091440121712</v>
      </c>
      <c r="C117" s="53">
        <v>8.2854718458774457</v>
      </c>
      <c r="D117" s="54">
        <v>6.1610686119591307</v>
      </c>
      <c r="E117" s="54">
        <v>6.5839770725544255</v>
      </c>
    </row>
    <row r="118" spans="1:5" x14ac:dyDescent="0.25">
      <c r="A118" s="34">
        <v>7.4451841776229877</v>
      </c>
      <c r="B118" s="42">
        <v>8.2336705688001999</v>
      </c>
      <c r="C118" s="53">
        <v>8.4231003198980581</v>
      </c>
      <c r="D118" s="54">
        <v>6.2317087595849863</v>
      </c>
      <c r="E118" s="54">
        <v>6.7668336472312518</v>
      </c>
    </row>
    <row r="119" spans="1:5" x14ac:dyDescent="0.25">
      <c r="A119" s="34">
        <v>7.4903701780272058</v>
      </c>
      <c r="B119" s="42">
        <v>8.2984283655356705</v>
      </c>
      <c r="C119" s="53">
        <v>8.5873580721841591</v>
      </c>
      <c r="D119" s="54">
        <v>6.8341822960841903</v>
      </c>
      <c r="E119" s="54">
        <v>7.1524857766897654</v>
      </c>
    </row>
    <row r="120" spans="1:5" x14ac:dyDescent="0.25">
      <c r="A120" s="34">
        <v>8.3495931672251444</v>
      </c>
      <c r="B120" s="42">
        <v>8.5580966920026924</v>
      </c>
      <c r="C120" s="54">
        <v>9.6722030247695656</v>
      </c>
      <c r="D120" s="54">
        <v>7.057830627923245</v>
      </c>
      <c r="E120" s="54">
        <v>7.2484621240381131</v>
      </c>
    </row>
    <row r="121" spans="1:5" x14ac:dyDescent="0.25">
      <c r="A121" s="34">
        <v>8.3592520075941756</v>
      </c>
      <c r="B121" s="42">
        <v>8.636034660823988</v>
      </c>
      <c r="C121" s="53">
        <v>9.6950007318205245</v>
      </c>
      <c r="D121" s="54">
        <v>7.3911979036372699</v>
      </c>
      <c r="E121" s="54">
        <v>7.3837089575409465</v>
      </c>
    </row>
    <row r="122" spans="1:5" x14ac:dyDescent="0.25">
      <c r="A122" s="34">
        <v>8.6589069778323591</v>
      </c>
      <c r="B122" s="42">
        <v>8.9121859248427526</v>
      </c>
      <c r="C122" s="54">
        <v>9.9270380820241755</v>
      </c>
      <c r="D122" s="54">
        <v>8.0063593438843839</v>
      </c>
      <c r="E122" s="54">
        <v>7.5021077006127257</v>
      </c>
    </row>
    <row r="123" spans="1:5" x14ac:dyDescent="0.25">
      <c r="A123" s="34">
        <v>8.7435426670374738</v>
      </c>
      <c r="B123" s="42">
        <v>9.2630821895676618</v>
      </c>
      <c r="C123" s="53">
        <v>10.200182910433941</v>
      </c>
      <c r="D123" s="54">
        <v>8.4145961899581678</v>
      </c>
      <c r="E123" s="54">
        <v>7.5306409272972274</v>
      </c>
    </row>
    <row r="124" spans="1:5" x14ac:dyDescent="0.25">
      <c r="A124" s="34">
        <v>9.038856635832726</v>
      </c>
      <c r="B124" s="42">
        <v>9.5396023867351687</v>
      </c>
      <c r="C124" s="54">
        <v>10.307275866327537</v>
      </c>
      <c r="D124" s="54">
        <v>8.562850146021006</v>
      </c>
      <c r="E124" s="54">
        <v>8.0004978649066416</v>
      </c>
    </row>
    <row r="125" spans="1:5" x14ac:dyDescent="0.25">
      <c r="A125" s="34">
        <v>10.094325948006944</v>
      </c>
      <c r="B125" s="42">
        <v>10.053132742887172</v>
      </c>
      <c r="C125" s="54">
        <v>10.31603286820264</v>
      </c>
      <c r="D125" s="54">
        <v>8.5904392262525775</v>
      </c>
      <c r="E125" s="54">
        <v>8.31321814749586</v>
      </c>
    </row>
    <row r="126" spans="1:5" x14ac:dyDescent="0.25">
      <c r="A126" s="34">
        <v>10.306596722039174</v>
      </c>
      <c r="B126" s="42">
        <v>10.291984961618184</v>
      </c>
      <c r="C126" s="54">
        <v>10.864118228900033</v>
      </c>
      <c r="D126" s="54">
        <v>9.8960138313048951</v>
      </c>
      <c r="E126" s="54">
        <v>10.280282614829872</v>
      </c>
    </row>
    <row r="127" spans="1:5" x14ac:dyDescent="0.25">
      <c r="A127" s="34">
        <v>11.251795888791172</v>
      </c>
      <c r="B127" s="42">
        <v>11.520171798098389</v>
      </c>
      <c r="C127" s="53">
        <v>11.234689674412301</v>
      </c>
      <c r="D127" s="54">
        <v>10.186419609784636</v>
      </c>
      <c r="E127" s="54">
        <v>10.780249856785495</v>
      </c>
    </row>
    <row r="128" spans="1:5" x14ac:dyDescent="0.25">
      <c r="A128" s="34">
        <v>12.28919874150467</v>
      </c>
      <c r="B128" s="42">
        <v>12.038435423835026</v>
      </c>
      <c r="C128" s="54">
        <v>12.108573894242625</v>
      </c>
      <c r="D128" s="54">
        <v>10.586878358878238</v>
      </c>
      <c r="E128" s="54">
        <v>11.607779409818342</v>
      </c>
    </row>
    <row r="129" spans="1:5" x14ac:dyDescent="0.25">
      <c r="A129" s="34">
        <v>12.391309771748649</v>
      </c>
      <c r="B129" s="42">
        <v>12.840865477452645</v>
      </c>
      <c r="C129" s="54">
        <v>13.782049094915383</v>
      </c>
      <c r="D129" s="54">
        <v>10.680043585683041</v>
      </c>
      <c r="E129" s="54">
        <v>12.503104388373742</v>
      </c>
    </row>
    <row r="130" spans="1:5" x14ac:dyDescent="0.25">
      <c r="A130" s="34">
        <v>15.12341347666597</v>
      </c>
      <c r="B130" s="42">
        <v>13.022338878633732</v>
      </c>
      <c r="C130" s="53">
        <v>16.597377218302878</v>
      </c>
      <c r="D130" s="54">
        <v>10.855090965608127</v>
      </c>
      <c r="E130" s="54">
        <v>12.717725832940552</v>
      </c>
    </row>
    <row r="131" spans="1:5" x14ac:dyDescent="0.25">
      <c r="A131" s="34">
        <v>15.474298338271719</v>
      </c>
      <c r="B131" s="42">
        <v>13.103843339671428</v>
      </c>
      <c r="C131" s="54">
        <v>17.362447784027069</v>
      </c>
      <c r="D131" s="54">
        <v>13.692028118196031</v>
      </c>
      <c r="E131" s="54">
        <v>12.849103592039945</v>
      </c>
    </row>
    <row r="132" spans="1:5" x14ac:dyDescent="0.25">
      <c r="A132" s="34">
        <v>15.679968799883515</v>
      </c>
      <c r="B132" s="42">
        <v>14.877607037652396</v>
      </c>
      <c r="C132" s="54">
        <v>17.905406539731406</v>
      </c>
      <c r="D132" s="54">
        <v>14.959297105680669</v>
      </c>
      <c r="E132" s="54">
        <v>14.114691622122866</v>
      </c>
    </row>
    <row r="133" spans="1:5" x14ac:dyDescent="0.25">
      <c r="A133" s="34">
        <v>16.093036681263762</v>
      </c>
      <c r="B133" s="42">
        <v>15.065943485594957</v>
      </c>
      <c r="C133" s="53">
        <v>18.985552761206215</v>
      </c>
      <c r="D133" s="54">
        <v>22.380563997339031</v>
      </c>
      <c r="E133" s="54"/>
    </row>
    <row r="134" spans="1:5" x14ac:dyDescent="0.25">
      <c r="A134" s="34">
        <v>17.1088209209044</v>
      </c>
      <c r="B134" s="42">
        <v>16.718252463964944</v>
      </c>
      <c r="C134" s="54">
        <v>20.380696900671502</v>
      </c>
      <c r="D134" s="54">
        <v>29.07863631676495</v>
      </c>
      <c r="E134" s="54"/>
    </row>
    <row r="135" spans="1:5" x14ac:dyDescent="0.25">
      <c r="A135" s="34"/>
      <c r="B135" s="42"/>
      <c r="C135" s="54"/>
      <c r="D135" s="54"/>
      <c r="E135" s="54"/>
    </row>
    <row r="136" spans="1:5" x14ac:dyDescent="0.25">
      <c r="A136" s="34">
        <f>MEDIAN(A3:A134)</f>
        <v>1.3452357641088764</v>
      </c>
      <c r="B136" s="34">
        <f t="shared" ref="B136:D136" si="0">MEDIAN(B3:B134)</f>
        <v>1.8691431062896946</v>
      </c>
      <c r="C136" s="34">
        <f t="shared" si="0"/>
        <v>1.145488076978074</v>
      </c>
      <c r="D136" s="34">
        <f t="shared" si="0"/>
        <v>0.60088581143848963</v>
      </c>
      <c r="E136" s="34">
        <f>MEDIAN(E3:E132)</f>
        <v>0.55293043768589456</v>
      </c>
    </row>
    <row r="137" spans="1:5" x14ac:dyDescent="0.25">
      <c r="A137" s="34"/>
      <c r="B137" s="42"/>
      <c r="C137" s="54"/>
      <c r="D137" s="54"/>
      <c r="E137" s="54"/>
    </row>
    <row r="138" spans="1:5" x14ac:dyDescent="0.25">
      <c r="A138" s="34"/>
      <c r="B138" s="42"/>
      <c r="C138" s="54"/>
      <c r="D138" s="54"/>
      <c r="E138" s="54"/>
    </row>
    <row r="139" spans="1:5" x14ac:dyDescent="0.25">
      <c r="A139" s="34"/>
      <c r="B139" s="42"/>
      <c r="C139" s="54"/>
      <c r="D139" s="54"/>
      <c r="E139" s="54"/>
    </row>
    <row r="140" spans="1:5" x14ac:dyDescent="0.25">
      <c r="A140" s="34"/>
      <c r="B140" s="42"/>
      <c r="C140" s="54"/>
      <c r="D140" s="54"/>
      <c r="E140" s="54"/>
    </row>
    <row r="141" spans="1:5" x14ac:dyDescent="0.25">
      <c r="A141" s="34"/>
      <c r="B141" s="42"/>
      <c r="C141" s="54"/>
      <c r="D141" s="54"/>
      <c r="E141" s="54"/>
    </row>
    <row r="142" spans="1:5" s="169" customFormat="1" ht="15.75" x14ac:dyDescent="0.25">
      <c r="A142" s="142">
        <v>132</v>
      </c>
      <c r="B142" s="142">
        <v>132</v>
      </c>
      <c r="C142" s="142">
        <v>132</v>
      </c>
      <c r="D142" s="168">
        <v>132</v>
      </c>
      <c r="E142" s="168">
        <v>130</v>
      </c>
    </row>
    <row r="143" spans="1:5" x14ac:dyDescent="0.25">
      <c r="A143" s="34"/>
      <c r="B143" s="34"/>
      <c r="C143" s="34"/>
      <c r="D143" s="34"/>
      <c r="E143" s="162"/>
    </row>
    <row r="144" spans="1:5" x14ac:dyDescent="0.25">
      <c r="A144" s="34"/>
      <c r="C144" s="43"/>
    </row>
    <row r="145" spans="1:5" ht="18.75" x14ac:dyDescent="0.3">
      <c r="A145" s="161" t="s">
        <v>11</v>
      </c>
      <c r="B145" s="161" t="s">
        <v>11</v>
      </c>
      <c r="C145" s="161" t="s">
        <v>11</v>
      </c>
      <c r="D145" s="161" t="s">
        <v>11</v>
      </c>
      <c r="E145" s="161" t="s">
        <v>11</v>
      </c>
    </row>
    <row r="146" spans="1:5" x14ac:dyDescent="0.25">
      <c r="A146" s="162" t="s">
        <v>12</v>
      </c>
      <c r="B146" s="162" t="s">
        <v>13</v>
      </c>
      <c r="C146" s="162" t="s">
        <v>14</v>
      </c>
      <c r="D146" s="162" t="s">
        <v>15</v>
      </c>
      <c r="E146" s="162" t="s">
        <v>16</v>
      </c>
    </row>
    <row r="147" spans="1:5" x14ac:dyDescent="0.25">
      <c r="A147" s="163" t="s">
        <v>17</v>
      </c>
      <c r="B147" s="163" t="s">
        <v>18</v>
      </c>
      <c r="C147" s="163" t="s">
        <v>19</v>
      </c>
      <c r="D147" s="163" t="s">
        <v>20</v>
      </c>
      <c r="E147" s="163" t="s">
        <v>21</v>
      </c>
    </row>
    <row r="148" spans="1:5" x14ac:dyDescent="0.25">
      <c r="A148" s="35"/>
      <c r="B148" s="35"/>
      <c r="C148" s="35"/>
      <c r="D148" s="35"/>
      <c r="E148" s="35"/>
    </row>
    <row r="149" spans="1:5" x14ac:dyDescent="0.25">
      <c r="A149" s="163"/>
      <c r="B149" s="163"/>
      <c r="C149" s="163"/>
      <c r="D149" s="163"/>
      <c r="E149" s="163"/>
    </row>
    <row r="150" spans="1:5" x14ac:dyDescent="0.25">
      <c r="A150" s="35" t="s">
        <v>22</v>
      </c>
      <c r="B150" s="35" t="s">
        <v>22</v>
      </c>
      <c r="C150" s="35" t="s">
        <v>22</v>
      </c>
      <c r="D150" s="35" t="s">
        <v>22</v>
      </c>
      <c r="E150" s="35" t="s">
        <v>22</v>
      </c>
    </row>
    <row r="153" spans="1:5" s="33" customFormat="1" x14ac:dyDescent="0.25">
      <c r="A153" s="43" t="e">
        <f>NORMDIST(#REF!,#REF!,#REF!,TRUE)</f>
        <v>#REF!</v>
      </c>
      <c r="B153" s="43"/>
      <c r="C153" s="167"/>
      <c r="D153" s="167"/>
      <c r="E153" s="167"/>
    </row>
  </sheetData>
  <sortState ref="E3:E134">
    <sortCondition ref="E134"/>
  </sortState>
  <hyperlinks>
    <hyperlink ref="A147" r:id="rId1"/>
    <hyperlink ref="C147" r:id="rId2"/>
    <hyperlink ref="D147" r:id="rId3"/>
    <hyperlink ref="E147" r:id="rId4"/>
    <hyperlink ref="B147" r:id="rId5"/>
  </hyperlinks>
  <pageMargins left="0.7" right="0.7" top="0.78740157499999996" bottom="0.78740157499999996" header="0.3" footer="0.3"/>
  <pageSetup paperSize="9" orientation="portrait" horizontalDpi="4294967293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AKCIOVÉ INDEXY - MĚS. HODNOTY</vt:lpstr>
      <vt:lpstr>LOGARITMICKÉ VÝNOSY - DATA</vt:lpstr>
      <vt:lpstr>PRŮM.VÝNOS VS. RIZIKO</vt:lpstr>
      <vt:lpstr>PRAVDĚPODOBNOSTNÍ ROZDĚLENÍ</vt:lpstr>
      <vt:lpstr>ROZDĚLENÍ - GRAF</vt:lpstr>
      <vt:lpstr>ROZDĚLENÍ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Lenka</cp:lastModifiedBy>
  <dcterms:created xsi:type="dcterms:W3CDTF">2006-10-17T13:37:20Z</dcterms:created>
  <dcterms:modified xsi:type="dcterms:W3CDTF">2011-01-22T11:29:21Z</dcterms:modified>
</cp:coreProperties>
</file>