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Nastya/Desktop/DP/"/>
    </mc:Choice>
  </mc:AlternateContent>
  <xr:revisionPtr revIDLastSave="0" documentId="13_ncr:1_{DB985442-2C75-9E48-8B0F-8047F5E45B0A}" xr6:coauthVersionLast="47" xr6:coauthVersionMax="47" xr10:uidLastSave="{00000000-0000-0000-0000-000000000000}"/>
  <bookViews>
    <workbookView xWindow="0" yWindow="0" windowWidth="28800" windowHeight="18000" firstSheet="2" activeTab="10" xr2:uid="{BDC3D66A-C90B-3E47-8091-58A039E0F8BD}"/>
  </bookViews>
  <sheets>
    <sheet name="MTS Position" sheetId="3" r:id="rId1"/>
    <sheet name="VimpelCom Position" sheetId="6" r:id="rId2"/>
    <sheet name="Megafon Position" sheetId="4" r:id="rId3"/>
    <sheet name="MTS Perfomane" sheetId="7" r:id="rId4"/>
    <sheet name="VimpelCom Perfomance" sheetId="9" r:id="rId5"/>
    <sheet name="Megafon Perfomance" sheetId="8" r:id="rId6"/>
    <sheet name="MTS ratio" sheetId="10" r:id="rId7"/>
    <sheet name="VimpelCom ratio" sheetId="12" r:id="rId8"/>
    <sheet name="Megafon ratio" sheetId="11" r:id="rId9"/>
    <sheet name="Markets average" sheetId="13" r:id="rId10"/>
    <sheet name="TOP countries " sheetId="1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9" i="9" l="1"/>
  <c r="U27" i="9"/>
  <c r="U28" i="9"/>
  <c r="U29" i="9"/>
  <c r="U32" i="9"/>
  <c r="U26" i="9"/>
  <c r="S27" i="9"/>
  <c r="S28" i="9"/>
  <c r="S29" i="9"/>
  <c r="S30" i="9"/>
  <c r="S31" i="9"/>
  <c r="S32" i="9"/>
  <c r="S26" i="9"/>
  <c r="Q27" i="9"/>
  <c r="Q28" i="9"/>
  <c r="Q29" i="9"/>
  <c r="Q30" i="9"/>
  <c r="Q31" i="9"/>
  <c r="Q32" i="9"/>
  <c r="Q26" i="9"/>
  <c r="X32" i="9"/>
  <c r="Y27" i="9" s="1"/>
  <c r="V32" i="9"/>
  <c r="W32" i="9" s="1"/>
  <c r="T32" i="9"/>
  <c r="R32" i="9"/>
  <c r="P32" i="9"/>
  <c r="AA27" i="8"/>
  <c r="AA28" i="8"/>
  <c r="AA30" i="8"/>
  <c r="AA31" i="8"/>
  <c r="AA32" i="8"/>
  <c r="AA26" i="8"/>
  <c r="Y27" i="8"/>
  <c r="Y28" i="8"/>
  <c r="Y29" i="8"/>
  <c r="Y30" i="8"/>
  <c r="Y31" i="8"/>
  <c r="Y32" i="8"/>
  <c r="Y26" i="8"/>
  <c r="W27" i="8"/>
  <c r="W28" i="8"/>
  <c r="W30" i="8"/>
  <c r="W31" i="8"/>
  <c r="W32" i="8"/>
  <c r="W26" i="8"/>
  <c r="U27" i="8"/>
  <c r="U28" i="8"/>
  <c r="U29" i="8"/>
  <c r="U30" i="8"/>
  <c r="U32" i="8"/>
  <c r="U26" i="8"/>
  <c r="S27" i="8"/>
  <c r="S28" i="8"/>
  <c r="S30" i="8"/>
  <c r="S31" i="8"/>
  <c r="S32" i="8"/>
  <c r="S26" i="8"/>
  <c r="Z31" i="7"/>
  <c r="Z33" i="7"/>
  <c r="Z35" i="7"/>
  <c r="Z30" i="7"/>
  <c r="X31" i="7"/>
  <c r="X33" i="7"/>
  <c r="X35" i="7"/>
  <c r="X30" i="7"/>
  <c r="V31" i="7"/>
  <c r="V32" i="7"/>
  <c r="V33" i="7"/>
  <c r="V34" i="7"/>
  <c r="V35" i="7"/>
  <c r="V30" i="7"/>
  <c r="T31" i="7"/>
  <c r="T32" i="7"/>
  <c r="T33" i="7"/>
  <c r="T34" i="7"/>
  <c r="T35" i="7"/>
  <c r="T30" i="7"/>
  <c r="R31" i="7"/>
  <c r="R32" i="7"/>
  <c r="R33" i="7"/>
  <c r="R34" i="7"/>
  <c r="R35" i="7"/>
  <c r="R30" i="7"/>
  <c r="D17" i="8"/>
  <c r="D19" i="8" s="1"/>
  <c r="D31" i="8" s="1"/>
  <c r="D37" i="8" s="1"/>
  <c r="F19" i="8"/>
  <c r="H19" i="8"/>
  <c r="F23" i="9"/>
  <c r="L23" i="9"/>
  <c r="J23" i="9"/>
  <c r="H23" i="9"/>
  <c r="D23" i="9"/>
  <c r="E17" i="9"/>
  <c r="E15" i="9"/>
  <c r="K16" i="9"/>
  <c r="K15" i="9"/>
  <c r="K14" i="9"/>
  <c r="K18" i="9"/>
  <c r="I17" i="9"/>
  <c r="I19" i="9"/>
  <c r="G16" i="9"/>
  <c r="E19" i="9"/>
  <c r="Z33" i="8"/>
  <c r="X33" i="8"/>
  <c r="V33" i="8"/>
  <c r="T33" i="8"/>
  <c r="R33" i="8"/>
  <c r="Y36" i="7"/>
  <c r="W36" i="7"/>
  <c r="U36" i="7"/>
  <c r="S36" i="7"/>
  <c r="Q36" i="7"/>
  <c r="U14" i="9"/>
  <c r="S14" i="9"/>
  <c r="S16" i="9"/>
  <c r="Q6" i="9"/>
  <c r="Q7" i="9"/>
  <c r="AA14" i="8"/>
  <c r="AA15" i="8"/>
  <c r="AA16" i="8"/>
  <c r="AA17" i="8"/>
  <c r="AA19" i="8"/>
  <c r="AA20" i="8"/>
  <c r="AA13" i="8"/>
  <c r="Y14" i="8"/>
  <c r="Y15" i="8"/>
  <c r="Y16" i="8"/>
  <c r="Y17" i="8"/>
  <c r="Y19" i="8"/>
  <c r="Y20" i="8"/>
  <c r="Y13" i="8"/>
  <c r="W14" i="8"/>
  <c r="W15" i="8"/>
  <c r="W16" i="8"/>
  <c r="W17" i="8"/>
  <c r="W19" i="8"/>
  <c r="W20" i="8"/>
  <c r="W13" i="8"/>
  <c r="U14" i="8"/>
  <c r="U15" i="8"/>
  <c r="U16" i="8"/>
  <c r="U17" i="8"/>
  <c r="U19" i="8"/>
  <c r="U20" i="8"/>
  <c r="U13" i="8"/>
  <c r="S14" i="8"/>
  <c r="S15" i="8"/>
  <c r="S16" i="8"/>
  <c r="S17" i="8"/>
  <c r="S18" i="8"/>
  <c r="S19" i="8"/>
  <c r="S20" i="8"/>
  <c r="S13" i="8"/>
  <c r="Z16" i="7"/>
  <c r="Z17" i="7"/>
  <c r="Z18" i="7"/>
  <c r="Z19" i="7"/>
  <c r="Z20" i="7"/>
  <c r="Z21" i="7"/>
  <c r="Z22" i="7"/>
  <c r="Z23" i="7"/>
  <c r="Z15" i="7"/>
  <c r="X16" i="7"/>
  <c r="X17" i="7"/>
  <c r="X18" i="7"/>
  <c r="X19" i="7"/>
  <c r="X20" i="7"/>
  <c r="X21" i="7"/>
  <c r="X22" i="7"/>
  <c r="X23" i="7"/>
  <c r="X15" i="7"/>
  <c r="V16" i="7"/>
  <c r="V17" i="7"/>
  <c r="V18" i="7"/>
  <c r="V19" i="7"/>
  <c r="V20" i="7"/>
  <c r="V21" i="7"/>
  <c r="V22" i="7"/>
  <c r="V23" i="7"/>
  <c r="V15" i="7"/>
  <c r="T16" i="7"/>
  <c r="T17" i="7"/>
  <c r="T18" i="7"/>
  <c r="T19" i="7"/>
  <c r="T20" i="7"/>
  <c r="T21" i="7"/>
  <c r="T22" i="7"/>
  <c r="T23" i="7"/>
  <c r="T15" i="7"/>
  <c r="R23" i="7"/>
  <c r="R16" i="7"/>
  <c r="R17" i="7"/>
  <c r="R18" i="7"/>
  <c r="R19" i="7"/>
  <c r="R21" i="7"/>
  <c r="R22" i="7"/>
  <c r="R15" i="7"/>
  <c r="Z9" i="7"/>
  <c r="Z8" i="7"/>
  <c r="Z7" i="7"/>
  <c r="X8" i="7"/>
  <c r="X9" i="7"/>
  <c r="X7" i="7"/>
  <c r="V8" i="7"/>
  <c r="V9" i="7"/>
  <c r="V7" i="7"/>
  <c r="T8" i="7"/>
  <c r="T9" i="7"/>
  <c r="T7" i="7"/>
  <c r="R8" i="7"/>
  <c r="R9" i="7"/>
  <c r="R7" i="7"/>
  <c r="D27" i="12"/>
  <c r="E27" i="12"/>
  <c r="F27" i="12"/>
  <c r="G27" i="12"/>
  <c r="C27" i="12"/>
  <c r="D19" i="12"/>
  <c r="E19" i="12"/>
  <c r="F19" i="12"/>
  <c r="G19" i="12"/>
  <c r="C19" i="12"/>
  <c r="D10" i="12"/>
  <c r="E10" i="12"/>
  <c r="F10" i="12"/>
  <c r="G10" i="12"/>
  <c r="C10" i="12"/>
  <c r="E26" i="11"/>
  <c r="F26" i="11"/>
  <c r="G26" i="11"/>
  <c r="H26" i="11"/>
  <c r="D26" i="11"/>
  <c r="E18" i="11"/>
  <c r="F18" i="11"/>
  <c r="G18" i="11"/>
  <c r="H18" i="11"/>
  <c r="D18" i="11"/>
  <c r="E9" i="11"/>
  <c r="F9" i="11"/>
  <c r="G9" i="11"/>
  <c r="H9" i="11"/>
  <c r="D9" i="11"/>
  <c r="D24" i="10"/>
  <c r="E24" i="10"/>
  <c r="F24" i="10"/>
  <c r="G24" i="10"/>
  <c r="C24" i="10"/>
  <c r="D16" i="10"/>
  <c r="E16" i="10"/>
  <c r="F16" i="10"/>
  <c r="G16" i="10"/>
  <c r="C16" i="10"/>
  <c r="D7" i="10"/>
  <c r="E7" i="10"/>
  <c r="F7" i="10"/>
  <c r="G7" i="10"/>
  <c r="C7" i="10"/>
  <c r="K6" i="8"/>
  <c r="E6" i="8"/>
  <c r="Z7" i="8"/>
  <c r="AA7" i="8" s="1"/>
  <c r="V6" i="8"/>
  <c r="X5" i="8"/>
  <c r="V5" i="8"/>
  <c r="T5" i="8"/>
  <c r="R5" i="8"/>
  <c r="J5" i="8"/>
  <c r="H6" i="8"/>
  <c r="I6" i="8" s="1"/>
  <c r="H5" i="8"/>
  <c r="D5" i="8"/>
  <c r="F5" i="8"/>
  <c r="F29" i="8"/>
  <c r="H29" i="8"/>
  <c r="J29" i="8"/>
  <c r="L29" i="8"/>
  <c r="K29" i="8" s="1"/>
  <c r="D29" i="8"/>
  <c r="E26" i="9"/>
  <c r="G26" i="9"/>
  <c r="I26" i="9"/>
  <c r="K26" i="9"/>
  <c r="E27" i="9"/>
  <c r="G27" i="9"/>
  <c r="I27" i="9"/>
  <c r="K27" i="9"/>
  <c r="E28" i="9"/>
  <c r="G28" i="9"/>
  <c r="I28" i="9"/>
  <c r="K28" i="9"/>
  <c r="E29" i="9"/>
  <c r="G29" i="9"/>
  <c r="I29" i="9"/>
  <c r="K29" i="9"/>
  <c r="E30" i="9"/>
  <c r="G30" i="9"/>
  <c r="E31" i="9"/>
  <c r="G31" i="9"/>
  <c r="D32" i="9"/>
  <c r="F32" i="9"/>
  <c r="H32" i="9"/>
  <c r="J32" i="9"/>
  <c r="L32" i="9"/>
  <c r="E35" i="9"/>
  <c r="G35" i="9"/>
  <c r="I35" i="9"/>
  <c r="K35" i="9"/>
  <c r="E37" i="9"/>
  <c r="G37" i="9"/>
  <c r="I37" i="9"/>
  <c r="K37" i="9"/>
  <c r="E38" i="9"/>
  <c r="G38" i="9"/>
  <c r="I38" i="9"/>
  <c r="K38" i="9"/>
  <c r="F31" i="7"/>
  <c r="E31" i="7" s="1"/>
  <c r="H31" i="7"/>
  <c r="G31" i="7" s="1"/>
  <c r="J31" i="7"/>
  <c r="L31" i="7"/>
  <c r="K31" i="7" s="1"/>
  <c r="D31" i="7"/>
  <c r="X20" i="9"/>
  <c r="Y12" i="9" s="1"/>
  <c r="X7" i="9"/>
  <c r="Y6" i="9" s="1"/>
  <c r="V20" i="9"/>
  <c r="W20" i="9" s="1"/>
  <c r="V7" i="9"/>
  <c r="W6" i="9" s="1"/>
  <c r="T20" i="9"/>
  <c r="U19" i="9" s="1"/>
  <c r="T7" i="9"/>
  <c r="U5" i="9" s="1"/>
  <c r="R20" i="9"/>
  <c r="S17" i="9" s="1"/>
  <c r="R7" i="9"/>
  <c r="S4" i="9" s="1"/>
  <c r="P20" i="9"/>
  <c r="Q18" i="9" s="1"/>
  <c r="P7" i="9"/>
  <c r="K7" i="9"/>
  <c r="K8" i="9"/>
  <c r="K13" i="9"/>
  <c r="K19" i="9"/>
  <c r="K6" i="9"/>
  <c r="I7" i="9"/>
  <c r="I8" i="9"/>
  <c r="I13" i="9"/>
  <c r="I16" i="9"/>
  <c r="I20" i="9"/>
  <c r="I6" i="9"/>
  <c r="G7" i="9"/>
  <c r="G8" i="9"/>
  <c r="G13" i="9"/>
  <c r="G17" i="9"/>
  <c r="G19" i="9"/>
  <c r="G6" i="9"/>
  <c r="E7" i="9"/>
  <c r="E8" i="9"/>
  <c r="E6" i="9"/>
  <c r="K8" i="7"/>
  <c r="K12" i="7"/>
  <c r="K13" i="7"/>
  <c r="K14" i="7"/>
  <c r="K15" i="7"/>
  <c r="K16" i="7"/>
  <c r="K17" i="7"/>
  <c r="K18" i="7"/>
  <c r="K19" i="7"/>
  <c r="K25" i="7"/>
  <c r="K26" i="7"/>
  <c r="K28" i="7"/>
  <c r="K30" i="7"/>
  <c r="K34" i="7"/>
  <c r="K36" i="7"/>
  <c r="K40" i="7"/>
  <c r="K41" i="7"/>
  <c r="K7" i="7"/>
  <c r="I8" i="7"/>
  <c r="I12" i="7"/>
  <c r="I13" i="7"/>
  <c r="I14" i="7"/>
  <c r="I15" i="7"/>
  <c r="I16" i="7"/>
  <c r="I17" i="7"/>
  <c r="I18" i="7"/>
  <c r="I19" i="7"/>
  <c r="I25" i="7"/>
  <c r="I26" i="7"/>
  <c r="I27" i="7"/>
  <c r="I28" i="7"/>
  <c r="I29" i="7"/>
  <c r="I30" i="7"/>
  <c r="I34" i="7"/>
  <c r="I36" i="7"/>
  <c r="I40" i="7"/>
  <c r="I41" i="7"/>
  <c r="I7" i="7"/>
  <c r="G8" i="7"/>
  <c r="G12" i="7"/>
  <c r="G13" i="7"/>
  <c r="G14" i="7"/>
  <c r="G15" i="7"/>
  <c r="G16" i="7"/>
  <c r="G17" i="7"/>
  <c r="G18" i="7"/>
  <c r="G19" i="7"/>
  <c r="G25" i="7"/>
  <c r="G26" i="7"/>
  <c r="G27" i="7"/>
  <c r="G28" i="7"/>
  <c r="G29" i="7"/>
  <c r="G30" i="7"/>
  <c r="G34" i="7"/>
  <c r="G40" i="7"/>
  <c r="G41" i="7"/>
  <c r="G7" i="7"/>
  <c r="E8" i="7"/>
  <c r="E12" i="7"/>
  <c r="E13" i="7"/>
  <c r="E14" i="7"/>
  <c r="E15" i="7"/>
  <c r="E16" i="7"/>
  <c r="E18" i="7"/>
  <c r="E19" i="7"/>
  <c r="E25" i="7"/>
  <c r="E26" i="7"/>
  <c r="E27" i="7"/>
  <c r="E28" i="7"/>
  <c r="E29" i="7"/>
  <c r="E30" i="7"/>
  <c r="E34" i="7"/>
  <c r="E36" i="7"/>
  <c r="E40" i="7"/>
  <c r="E41" i="7"/>
  <c r="E7" i="7"/>
  <c r="F20" i="7"/>
  <c r="H20" i="7"/>
  <c r="J20" i="7"/>
  <c r="L20" i="7"/>
  <c r="D20" i="7"/>
  <c r="F9" i="7"/>
  <c r="F22" i="7" s="1"/>
  <c r="F33" i="7" s="1"/>
  <c r="F35" i="7" s="1"/>
  <c r="H9" i="7"/>
  <c r="H22" i="7" s="1"/>
  <c r="H33" i="7" s="1"/>
  <c r="H35" i="7" s="1"/>
  <c r="H37" i="7" s="1"/>
  <c r="G37" i="7" s="1"/>
  <c r="J9" i="7"/>
  <c r="J22" i="7" s="1"/>
  <c r="J33" i="7" s="1"/>
  <c r="J35" i="7" s="1"/>
  <c r="J37" i="7" s="1"/>
  <c r="L9" i="7"/>
  <c r="L22" i="7" s="1"/>
  <c r="L33" i="7" s="1"/>
  <c r="L35" i="7" s="1"/>
  <c r="L37" i="7" s="1"/>
  <c r="D9" i="7"/>
  <c r="D22" i="7" s="1"/>
  <c r="D33" i="7" s="1"/>
  <c r="D35" i="7" s="1"/>
  <c r="D37" i="7" s="1"/>
  <c r="E37" i="7" s="1"/>
  <c r="K10" i="8"/>
  <c r="K11" i="8"/>
  <c r="K12" i="8"/>
  <c r="K13" i="8"/>
  <c r="K14" i="8"/>
  <c r="K16" i="8"/>
  <c r="K22" i="8"/>
  <c r="K23" i="8"/>
  <c r="K24" i="8"/>
  <c r="K26" i="8"/>
  <c r="K27" i="8"/>
  <c r="K28" i="8"/>
  <c r="K32" i="8"/>
  <c r="K38" i="8"/>
  <c r="K39" i="8"/>
  <c r="K7" i="8"/>
  <c r="I10" i="8"/>
  <c r="I11" i="8"/>
  <c r="I12" i="8"/>
  <c r="I13" i="8"/>
  <c r="I14" i="8"/>
  <c r="I16" i="8"/>
  <c r="I22" i="8"/>
  <c r="I23" i="8"/>
  <c r="I24" i="8"/>
  <c r="I26" i="8"/>
  <c r="I27" i="8"/>
  <c r="I28" i="8"/>
  <c r="I32" i="8"/>
  <c r="I35" i="8"/>
  <c r="I38" i="8"/>
  <c r="I39" i="8"/>
  <c r="I7" i="8"/>
  <c r="G10" i="8"/>
  <c r="G11" i="8"/>
  <c r="G12" i="8"/>
  <c r="G13" i="8"/>
  <c r="G14" i="8"/>
  <c r="G16" i="8"/>
  <c r="G22" i="8"/>
  <c r="G23" i="8"/>
  <c r="G24" i="8"/>
  <c r="G25" i="8"/>
  <c r="G26" i="8"/>
  <c r="G28" i="8"/>
  <c r="G32" i="8"/>
  <c r="G35" i="8"/>
  <c r="G38" i="8"/>
  <c r="G39" i="8"/>
  <c r="E10" i="8"/>
  <c r="E11" i="8"/>
  <c r="E12" i="8"/>
  <c r="E13" i="8"/>
  <c r="E14" i="8"/>
  <c r="E15" i="8"/>
  <c r="E16" i="8"/>
  <c r="E22" i="8"/>
  <c r="E23" i="8"/>
  <c r="E24" i="8"/>
  <c r="E26" i="8"/>
  <c r="E27" i="8"/>
  <c r="E28" i="8"/>
  <c r="E32" i="8"/>
  <c r="E38" i="8"/>
  <c r="E39" i="8"/>
  <c r="L17" i="8"/>
  <c r="L19" i="8" s="1"/>
  <c r="L31" i="8" s="1"/>
  <c r="L33" i="8" s="1"/>
  <c r="L37" i="8" s="1"/>
  <c r="J17" i="8"/>
  <c r="J19" i="8" s="1"/>
  <c r="J31" i="8" s="1"/>
  <c r="J33" i="8" s="1"/>
  <c r="J37" i="8" s="1"/>
  <c r="F17" i="8"/>
  <c r="D33" i="8"/>
  <c r="H17" i="8"/>
  <c r="H31" i="8" s="1"/>
  <c r="H33" i="8" s="1"/>
  <c r="H37" i="8" s="1"/>
  <c r="Z24" i="3"/>
  <c r="Z25" i="3"/>
  <c r="Z26" i="3"/>
  <c r="Z27" i="3"/>
  <c r="Z28" i="3"/>
  <c r="Z29" i="3"/>
  <c r="Z30" i="3"/>
  <c r="Z31" i="3"/>
  <c r="Z32" i="3"/>
  <c r="Z33" i="3"/>
  <c r="Z34" i="3"/>
  <c r="Z35" i="3"/>
  <c r="Z36" i="3"/>
  <c r="Z38" i="3"/>
  <c r="Z45" i="3"/>
  <c r="Z46" i="3"/>
  <c r="Z47" i="3"/>
  <c r="Z48" i="3"/>
  <c r="Z49" i="3"/>
  <c r="Z50" i="3"/>
  <c r="Z52" i="3"/>
  <c r="Z53" i="3"/>
  <c r="Z54" i="3"/>
  <c r="Z57" i="3"/>
  <c r="Z58" i="3"/>
  <c r="Z60" i="3"/>
  <c r="Z61" i="3"/>
  <c r="Z62" i="3"/>
  <c r="Z63" i="3"/>
  <c r="Z64" i="3"/>
  <c r="Z65" i="3"/>
  <c r="Z67" i="3"/>
  <c r="Z68" i="3"/>
  <c r="Z69" i="3"/>
  <c r="Z71" i="3"/>
  <c r="Z74" i="3"/>
  <c r="Z75" i="3"/>
  <c r="Z77" i="3"/>
  <c r="Z78" i="3"/>
  <c r="Z79" i="3"/>
  <c r="Z81" i="3"/>
  <c r="Z83" i="3"/>
  <c r="Z85" i="3"/>
  <c r="X24" i="3"/>
  <c r="X25" i="3"/>
  <c r="X26" i="3"/>
  <c r="X27" i="3"/>
  <c r="X28" i="3"/>
  <c r="X29" i="3"/>
  <c r="X30" i="3"/>
  <c r="X31" i="3"/>
  <c r="X32" i="3"/>
  <c r="X33" i="3"/>
  <c r="X34" i="3"/>
  <c r="X35" i="3"/>
  <c r="X36" i="3"/>
  <c r="X38" i="3"/>
  <c r="X45" i="3"/>
  <c r="X46" i="3"/>
  <c r="X47" i="3"/>
  <c r="X48" i="3"/>
  <c r="X49" i="3"/>
  <c r="X50" i="3"/>
  <c r="X52" i="3"/>
  <c r="X53" i="3"/>
  <c r="X54" i="3"/>
  <c r="X57" i="3"/>
  <c r="X58" i="3"/>
  <c r="X60" i="3"/>
  <c r="X61" i="3"/>
  <c r="X62" i="3"/>
  <c r="X63" i="3"/>
  <c r="X64" i="3"/>
  <c r="X65" i="3"/>
  <c r="X67" i="3"/>
  <c r="X68" i="3"/>
  <c r="X69" i="3"/>
  <c r="X71" i="3"/>
  <c r="X74" i="3"/>
  <c r="X75" i="3"/>
  <c r="X77" i="3"/>
  <c r="X78" i="3"/>
  <c r="X79" i="3"/>
  <c r="X81" i="3"/>
  <c r="X83" i="3"/>
  <c r="X85" i="3"/>
  <c r="V24" i="3"/>
  <c r="V25" i="3"/>
  <c r="V26" i="3"/>
  <c r="V28" i="3"/>
  <c r="V29" i="3"/>
  <c r="V30" i="3"/>
  <c r="V31" i="3"/>
  <c r="V32" i="3"/>
  <c r="V33" i="3"/>
  <c r="V35" i="3"/>
  <c r="V36" i="3"/>
  <c r="V38" i="3"/>
  <c r="V45" i="3"/>
  <c r="V48" i="3"/>
  <c r="V49" i="3"/>
  <c r="V51" i="3"/>
  <c r="V52" i="3"/>
  <c r="V54" i="3"/>
  <c r="V57" i="3"/>
  <c r="V58" i="3"/>
  <c r="V59" i="3"/>
  <c r="V61" i="3"/>
  <c r="V64" i="3"/>
  <c r="V65" i="3"/>
  <c r="V66" i="3"/>
  <c r="V67" i="3"/>
  <c r="V69" i="3"/>
  <c r="V71" i="3"/>
  <c r="V74" i="3"/>
  <c r="V75" i="3"/>
  <c r="V76" i="3"/>
  <c r="V77" i="3"/>
  <c r="V78" i="3"/>
  <c r="V79" i="3"/>
  <c r="V81" i="3"/>
  <c r="V83" i="3"/>
  <c r="V85" i="3"/>
  <c r="T45" i="3"/>
  <c r="T48" i="3"/>
  <c r="T49" i="3"/>
  <c r="T51" i="3"/>
  <c r="T52" i="3"/>
  <c r="T54" i="3"/>
  <c r="T57" i="3"/>
  <c r="T58" i="3"/>
  <c r="T59" i="3"/>
  <c r="T61" i="3"/>
  <c r="T64" i="3"/>
  <c r="T65" i="3"/>
  <c r="T66" i="3"/>
  <c r="T67" i="3"/>
  <c r="T69" i="3"/>
  <c r="T71" i="3"/>
  <c r="T74" i="3"/>
  <c r="T75" i="3"/>
  <c r="T76" i="3"/>
  <c r="T77" i="3"/>
  <c r="T78" i="3"/>
  <c r="T79" i="3"/>
  <c r="T81" i="3"/>
  <c r="T83" i="3"/>
  <c r="T24" i="3"/>
  <c r="T25" i="3"/>
  <c r="T26" i="3"/>
  <c r="T28" i="3"/>
  <c r="T29" i="3"/>
  <c r="T30" i="3"/>
  <c r="T31" i="3"/>
  <c r="T32" i="3"/>
  <c r="T33" i="3"/>
  <c r="T35" i="3"/>
  <c r="T36" i="3"/>
  <c r="T38" i="3"/>
  <c r="L9" i="9"/>
  <c r="H9" i="9"/>
  <c r="F9" i="9"/>
  <c r="J9" i="9"/>
  <c r="D9" i="9"/>
  <c r="X34" i="6"/>
  <c r="X35" i="6"/>
  <c r="X36" i="6"/>
  <c r="X37" i="6"/>
  <c r="X38" i="6"/>
  <c r="X41" i="6"/>
  <c r="X43" i="6"/>
  <c r="X44" i="6"/>
  <c r="X45" i="6"/>
  <c r="X46" i="6"/>
  <c r="X47" i="6"/>
  <c r="X51" i="6"/>
  <c r="X54" i="6"/>
  <c r="X55" i="6"/>
  <c r="X56" i="6"/>
  <c r="X58" i="6"/>
  <c r="X33" i="6"/>
  <c r="V35" i="6"/>
  <c r="V36" i="6"/>
  <c r="V37" i="6"/>
  <c r="V38" i="6"/>
  <c r="V41" i="6"/>
  <c r="V43" i="6"/>
  <c r="V44" i="6"/>
  <c r="V45" i="6"/>
  <c r="V46" i="6"/>
  <c r="V47" i="6"/>
  <c r="V51" i="6"/>
  <c r="V54" i="6"/>
  <c r="V55" i="6"/>
  <c r="V56" i="6"/>
  <c r="V58" i="6"/>
  <c r="V34" i="6"/>
  <c r="T35" i="6"/>
  <c r="T36" i="6"/>
  <c r="T37" i="6"/>
  <c r="T38" i="6"/>
  <c r="T41" i="6"/>
  <c r="T42" i="6"/>
  <c r="T43" i="6"/>
  <c r="T44" i="6"/>
  <c r="T45" i="6"/>
  <c r="T46" i="6"/>
  <c r="T47" i="6"/>
  <c r="T49" i="6"/>
  <c r="T51" i="6"/>
  <c r="T54" i="6"/>
  <c r="T55" i="6"/>
  <c r="T56" i="6"/>
  <c r="T58" i="6"/>
  <c r="T34" i="6"/>
  <c r="R35" i="6"/>
  <c r="R36" i="6"/>
  <c r="R37" i="6"/>
  <c r="R38" i="6"/>
  <c r="R41" i="6"/>
  <c r="R43" i="6"/>
  <c r="R44" i="6"/>
  <c r="R45" i="6"/>
  <c r="R46" i="6"/>
  <c r="R47" i="6"/>
  <c r="R51" i="6"/>
  <c r="R54" i="6"/>
  <c r="R55" i="6"/>
  <c r="R56" i="6"/>
  <c r="R58" i="6"/>
  <c r="R34" i="6"/>
  <c r="X7" i="6"/>
  <c r="X10" i="6"/>
  <c r="X11" i="6"/>
  <c r="X12" i="6"/>
  <c r="X13" i="6"/>
  <c r="X16" i="6"/>
  <c r="X17" i="6"/>
  <c r="X18" i="6"/>
  <c r="X19" i="6"/>
  <c r="X20" i="6"/>
  <c r="X21" i="6"/>
  <c r="X22" i="6"/>
  <c r="X24" i="6"/>
  <c r="X26" i="6"/>
  <c r="X6" i="6"/>
  <c r="V7" i="6"/>
  <c r="V8" i="6"/>
  <c r="V10" i="6"/>
  <c r="V11" i="6"/>
  <c r="V12" i="6"/>
  <c r="V13" i="6"/>
  <c r="V16" i="6"/>
  <c r="V17" i="6"/>
  <c r="V18" i="6"/>
  <c r="V19" i="6"/>
  <c r="V20" i="6"/>
  <c r="V21" i="6"/>
  <c r="V22" i="6"/>
  <c r="V24" i="6"/>
  <c r="V26" i="6"/>
  <c r="V6" i="6"/>
  <c r="T7" i="6"/>
  <c r="T8" i="6"/>
  <c r="T10" i="6"/>
  <c r="T11" i="6"/>
  <c r="T12" i="6"/>
  <c r="T13" i="6"/>
  <c r="T16" i="6"/>
  <c r="T17" i="6"/>
  <c r="T18" i="6"/>
  <c r="T19" i="6"/>
  <c r="T20" i="6"/>
  <c r="T21" i="6"/>
  <c r="T22" i="6"/>
  <c r="T24" i="6"/>
  <c r="T26" i="6"/>
  <c r="T6" i="6"/>
  <c r="R7" i="6"/>
  <c r="R8" i="6"/>
  <c r="R9" i="6"/>
  <c r="R10" i="6"/>
  <c r="R11" i="6"/>
  <c r="R12" i="6"/>
  <c r="R13" i="6"/>
  <c r="R16" i="6"/>
  <c r="R17" i="6"/>
  <c r="R18" i="6"/>
  <c r="R19" i="6"/>
  <c r="R20" i="6"/>
  <c r="R21" i="6"/>
  <c r="R22" i="6"/>
  <c r="R26" i="6"/>
  <c r="R6" i="6"/>
  <c r="M34" i="6"/>
  <c r="M35" i="6"/>
  <c r="M36" i="6"/>
  <c r="M37" i="6"/>
  <c r="M38" i="6"/>
  <c r="M41" i="6"/>
  <c r="M43" i="6"/>
  <c r="M44" i="6"/>
  <c r="M45" i="6"/>
  <c r="M46" i="6"/>
  <c r="M47" i="6"/>
  <c r="M51" i="6"/>
  <c r="M54" i="6"/>
  <c r="M55" i="6"/>
  <c r="M56" i="6"/>
  <c r="M58" i="6"/>
  <c r="M33" i="6"/>
  <c r="K34" i="6"/>
  <c r="K35" i="6"/>
  <c r="K36" i="6"/>
  <c r="K37" i="6"/>
  <c r="K38" i="6"/>
  <c r="K41" i="6"/>
  <c r="K43" i="6"/>
  <c r="K44" i="6"/>
  <c r="K45" i="6"/>
  <c r="K46" i="6"/>
  <c r="K47" i="6"/>
  <c r="K51" i="6"/>
  <c r="K54" i="6"/>
  <c r="K55" i="6"/>
  <c r="K56" i="6"/>
  <c r="K58" i="6"/>
  <c r="K33" i="6"/>
  <c r="I35" i="6"/>
  <c r="I36" i="6"/>
  <c r="I37" i="6"/>
  <c r="I38" i="6"/>
  <c r="I41" i="6"/>
  <c r="I43" i="6"/>
  <c r="I44" i="6"/>
  <c r="I45" i="6"/>
  <c r="I46" i="6"/>
  <c r="I47" i="6"/>
  <c r="I51" i="6"/>
  <c r="I54" i="6"/>
  <c r="I55" i="6"/>
  <c r="I56" i="6"/>
  <c r="I58" i="6"/>
  <c r="I34" i="6"/>
  <c r="G35" i="6"/>
  <c r="G36" i="6"/>
  <c r="G37" i="6"/>
  <c r="G38" i="6"/>
  <c r="G41" i="6"/>
  <c r="G42" i="6"/>
  <c r="G43" i="6"/>
  <c r="G44" i="6"/>
  <c r="G45" i="6"/>
  <c r="G46" i="6"/>
  <c r="G47" i="6"/>
  <c r="G49" i="6"/>
  <c r="G51" i="6"/>
  <c r="G54" i="6"/>
  <c r="G55" i="6"/>
  <c r="G56" i="6"/>
  <c r="G58" i="6"/>
  <c r="G34" i="6"/>
  <c r="E35" i="6"/>
  <c r="E36" i="6"/>
  <c r="E37" i="6"/>
  <c r="E38" i="6"/>
  <c r="E41" i="6"/>
  <c r="E43" i="6"/>
  <c r="E44" i="6"/>
  <c r="E45" i="6"/>
  <c r="E46" i="6"/>
  <c r="E47" i="6"/>
  <c r="E51" i="6"/>
  <c r="E54" i="6"/>
  <c r="E55" i="6"/>
  <c r="E56" i="6"/>
  <c r="E58" i="6"/>
  <c r="E34" i="6"/>
  <c r="E7" i="6"/>
  <c r="E8" i="6"/>
  <c r="E9" i="6"/>
  <c r="E10" i="6"/>
  <c r="E11" i="6"/>
  <c r="E12" i="6"/>
  <c r="E13" i="6"/>
  <c r="E16" i="6"/>
  <c r="E17" i="6"/>
  <c r="E18" i="6"/>
  <c r="E19" i="6"/>
  <c r="E20" i="6"/>
  <c r="E21" i="6"/>
  <c r="E22" i="6"/>
  <c r="E26" i="6"/>
  <c r="E6" i="6"/>
  <c r="Y56" i="6"/>
  <c r="W56" i="6"/>
  <c r="U56" i="6"/>
  <c r="S56" i="6"/>
  <c r="Q56" i="6"/>
  <c r="W51" i="6"/>
  <c r="W58" i="6" s="1"/>
  <c r="Y47" i="6"/>
  <c r="Y51" i="6" s="1"/>
  <c r="Y58" i="6" s="1"/>
  <c r="W47" i="6"/>
  <c r="U47" i="6"/>
  <c r="S47" i="6"/>
  <c r="Q47" i="6"/>
  <c r="Q51" i="6" s="1"/>
  <c r="Q58" i="6" s="1"/>
  <c r="Y38" i="6"/>
  <c r="W38" i="6"/>
  <c r="U38" i="6"/>
  <c r="U51" i="6" s="1"/>
  <c r="U58" i="6" s="1"/>
  <c r="S38" i="6"/>
  <c r="S51" i="6" s="1"/>
  <c r="S58" i="6" s="1"/>
  <c r="Q38" i="6"/>
  <c r="F58" i="6"/>
  <c r="H58" i="6"/>
  <c r="J58" i="6"/>
  <c r="L58" i="6"/>
  <c r="D58" i="6"/>
  <c r="F56" i="6"/>
  <c r="H56" i="6"/>
  <c r="J56" i="6"/>
  <c r="L56" i="6"/>
  <c r="D56" i="6"/>
  <c r="F51" i="6"/>
  <c r="H51" i="6"/>
  <c r="J51" i="6"/>
  <c r="L51" i="6"/>
  <c r="D51" i="6"/>
  <c r="L47" i="6"/>
  <c r="J47" i="6"/>
  <c r="H47" i="6"/>
  <c r="F47" i="6"/>
  <c r="D47" i="6"/>
  <c r="L38" i="6"/>
  <c r="J38" i="6"/>
  <c r="H38" i="6"/>
  <c r="F38" i="6"/>
  <c r="D38" i="6"/>
  <c r="D22" i="6"/>
  <c r="D13" i="6"/>
  <c r="L22" i="6"/>
  <c r="J22" i="6"/>
  <c r="H22" i="6"/>
  <c r="F22" i="6"/>
  <c r="L13" i="6"/>
  <c r="J13" i="6"/>
  <c r="H13" i="6"/>
  <c r="F13" i="6"/>
  <c r="F26" i="6" s="1"/>
  <c r="G16" i="6" s="1"/>
  <c r="V9" i="4"/>
  <c r="X33" i="4"/>
  <c r="X34" i="4"/>
  <c r="X35" i="4"/>
  <c r="X36" i="4"/>
  <c r="X37" i="4"/>
  <c r="X38" i="4"/>
  <c r="X41" i="4"/>
  <c r="X42" i="4"/>
  <c r="X44" i="4"/>
  <c r="X45" i="4"/>
  <c r="X46" i="4"/>
  <c r="X47" i="4"/>
  <c r="X48" i="4"/>
  <c r="X50" i="4"/>
  <c r="X53" i="4"/>
  <c r="X54" i="4"/>
  <c r="X55" i="4"/>
  <c r="X57" i="4"/>
  <c r="X32" i="4"/>
  <c r="V33" i="4"/>
  <c r="V34" i="4"/>
  <c r="V36" i="4"/>
  <c r="V37" i="4"/>
  <c r="V38" i="4"/>
  <c r="V41" i="4"/>
  <c r="V42" i="4"/>
  <c r="V44" i="4"/>
  <c r="V45" i="4"/>
  <c r="V47" i="4"/>
  <c r="V48" i="4"/>
  <c r="V50" i="4"/>
  <c r="V53" i="4"/>
  <c r="V54" i="4"/>
  <c r="V55" i="4"/>
  <c r="V57" i="4"/>
  <c r="V32" i="4"/>
  <c r="R33" i="4"/>
  <c r="R34" i="4"/>
  <c r="R36" i="4"/>
  <c r="R37" i="4"/>
  <c r="R38" i="4"/>
  <c r="R41" i="4"/>
  <c r="R42" i="4"/>
  <c r="R43" i="4"/>
  <c r="R44" i="4"/>
  <c r="R45" i="4"/>
  <c r="R47" i="4"/>
  <c r="R48" i="4"/>
  <c r="R50" i="4"/>
  <c r="R53" i="4"/>
  <c r="R54" i="4"/>
  <c r="R55" i="4"/>
  <c r="R57" i="4"/>
  <c r="R32" i="4"/>
  <c r="T33" i="4"/>
  <c r="T34" i="4"/>
  <c r="T36" i="4"/>
  <c r="T37" i="4"/>
  <c r="T38" i="4"/>
  <c r="T41" i="4"/>
  <c r="T42" i="4"/>
  <c r="T44" i="4"/>
  <c r="T45" i="4"/>
  <c r="T47" i="4"/>
  <c r="T48" i="4"/>
  <c r="T50" i="4"/>
  <c r="T53" i="4"/>
  <c r="T54" i="4"/>
  <c r="T55" i="4"/>
  <c r="T57" i="4"/>
  <c r="T32" i="4"/>
  <c r="X7" i="4"/>
  <c r="X8" i="4"/>
  <c r="X9" i="4"/>
  <c r="X10" i="4"/>
  <c r="X11" i="4"/>
  <c r="X12" i="4"/>
  <c r="X13" i="4"/>
  <c r="X14" i="4"/>
  <c r="X17" i="4"/>
  <c r="X18" i="4"/>
  <c r="X19" i="4"/>
  <c r="X20" i="4"/>
  <c r="X21" i="4"/>
  <c r="X22" i="4"/>
  <c r="X24" i="4"/>
  <c r="X26" i="4"/>
  <c r="X6" i="4"/>
  <c r="V8" i="4"/>
  <c r="V10" i="4"/>
  <c r="V11" i="4"/>
  <c r="V12" i="4"/>
  <c r="V13" i="4"/>
  <c r="V14" i="4"/>
  <c r="V17" i="4"/>
  <c r="V18" i="4"/>
  <c r="V19" i="4"/>
  <c r="V20" i="4"/>
  <c r="V21" i="4"/>
  <c r="V22" i="4"/>
  <c r="V23" i="4"/>
  <c r="V24" i="4"/>
  <c r="V26" i="4"/>
  <c r="V6" i="4"/>
  <c r="T8" i="4"/>
  <c r="T9" i="4"/>
  <c r="T10" i="4"/>
  <c r="T11" i="4"/>
  <c r="T12" i="4"/>
  <c r="T13" i="4"/>
  <c r="T14" i="4"/>
  <c r="T17" i="4"/>
  <c r="T18" i="4"/>
  <c r="T19" i="4"/>
  <c r="T20" i="4"/>
  <c r="T21" i="4"/>
  <c r="T22" i="4"/>
  <c r="T23" i="4"/>
  <c r="T24" i="4"/>
  <c r="T26" i="4"/>
  <c r="T6" i="4"/>
  <c r="R8" i="4"/>
  <c r="R9" i="4"/>
  <c r="R10" i="4"/>
  <c r="R11" i="4"/>
  <c r="R12" i="4"/>
  <c r="R13" i="4"/>
  <c r="R14" i="4"/>
  <c r="R17" i="4"/>
  <c r="R18" i="4"/>
  <c r="R19" i="4"/>
  <c r="R20" i="4"/>
  <c r="R21" i="4"/>
  <c r="R22" i="4"/>
  <c r="R24" i="4"/>
  <c r="R26" i="4"/>
  <c r="R6" i="4"/>
  <c r="D48" i="4"/>
  <c r="D38" i="4"/>
  <c r="D55" i="4"/>
  <c r="F55" i="4"/>
  <c r="H55" i="4"/>
  <c r="F48" i="4"/>
  <c r="H48" i="4"/>
  <c r="F38" i="4"/>
  <c r="H38" i="4"/>
  <c r="H50" i="4" s="1"/>
  <c r="H57" i="4" s="1"/>
  <c r="J55" i="4"/>
  <c r="L55" i="4"/>
  <c r="J48" i="4"/>
  <c r="L48" i="4"/>
  <c r="J38" i="4"/>
  <c r="J50" i="4" s="1"/>
  <c r="J57" i="4" s="1"/>
  <c r="K38" i="4" s="1"/>
  <c r="L38" i="4"/>
  <c r="D24" i="4"/>
  <c r="D14" i="4"/>
  <c r="D26" i="4" s="1"/>
  <c r="F24" i="4"/>
  <c r="H24" i="4"/>
  <c r="F14" i="4"/>
  <c r="H14" i="4"/>
  <c r="L24" i="4"/>
  <c r="J24" i="4"/>
  <c r="L14" i="4"/>
  <c r="J14" i="4"/>
  <c r="T85" i="3"/>
  <c r="Z21" i="3"/>
  <c r="X21" i="3"/>
  <c r="V21" i="3"/>
  <c r="T21" i="3"/>
  <c r="Z9" i="3"/>
  <c r="Z10" i="3"/>
  <c r="Z11" i="3"/>
  <c r="Z12" i="3"/>
  <c r="Z13" i="3"/>
  <c r="Z14" i="3"/>
  <c r="Z15" i="3"/>
  <c r="Z16" i="3"/>
  <c r="Z17" i="3"/>
  <c r="Z18" i="3"/>
  <c r="Z19" i="3"/>
  <c r="Z20" i="3"/>
  <c r="Z8" i="3"/>
  <c r="X9" i="3"/>
  <c r="X10" i="3"/>
  <c r="X11" i="3"/>
  <c r="X12" i="3"/>
  <c r="X13" i="3"/>
  <c r="X14" i="3"/>
  <c r="X15" i="3"/>
  <c r="X16" i="3"/>
  <c r="X17" i="3"/>
  <c r="X18" i="3"/>
  <c r="X19" i="3"/>
  <c r="X20" i="3"/>
  <c r="X8" i="3"/>
  <c r="V9" i="3"/>
  <c r="V11" i="3"/>
  <c r="V12" i="3"/>
  <c r="V13" i="3"/>
  <c r="V14" i="3"/>
  <c r="V15" i="3"/>
  <c r="V16" i="3"/>
  <c r="V19" i="3"/>
  <c r="V20" i="3"/>
  <c r="V8" i="3"/>
  <c r="T9" i="3"/>
  <c r="T11" i="3"/>
  <c r="T12" i="3"/>
  <c r="T13" i="3"/>
  <c r="T14" i="3"/>
  <c r="T15" i="3"/>
  <c r="T16" i="3"/>
  <c r="T19" i="3"/>
  <c r="T20" i="3"/>
  <c r="T8" i="3"/>
  <c r="P38" i="3"/>
  <c r="H79" i="3"/>
  <c r="H83" i="3" s="1"/>
  <c r="L69" i="3"/>
  <c r="L54" i="3"/>
  <c r="H69" i="3"/>
  <c r="J69" i="3"/>
  <c r="H54" i="3"/>
  <c r="J54" i="3"/>
  <c r="L79" i="3"/>
  <c r="L83" i="3" s="1"/>
  <c r="J79" i="3"/>
  <c r="J83" i="3" s="1"/>
  <c r="D69" i="3"/>
  <c r="F69" i="3"/>
  <c r="D54" i="3"/>
  <c r="F54" i="3"/>
  <c r="D79" i="3"/>
  <c r="D83" i="3" s="1"/>
  <c r="F79" i="3"/>
  <c r="F83" i="3" s="1"/>
  <c r="H36" i="3"/>
  <c r="H21" i="3"/>
  <c r="H38" i="3" s="1"/>
  <c r="I27" i="3" s="1"/>
  <c r="F21" i="3"/>
  <c r="D36" i="3"/>
  <c r="F36" i="3"/>
  <c r="D21" i="3"/>
  <c r="G24" i="6"/>
  <c r="G13" i="6"/>
  <c r="G22" i="6"/>
  <c r="G12" i="6"/>
  <c r="G21" i="6"/>
  <c r="G11" i="6"/>
  <c r="G10" i="6"/>
  <c r="G19" i="6"/>
  <c r="G8" i="6"/>
  <c r="G7" i="6"/>
  <c r="G20" i="6"/>
  <c r="G6" i="6"/>
  <c r="G17" i="6"/>
  <c r="G18" i="6"/>
  <c r="G26" i="6"/>
  <c r="L26" i="6"/>
  <c r="H26" i="6"/>
  <c r="D26" i="6"/>
  <c r="J26" i="6"/>
  <c r="F50" i="4"/>
  <c r="F57" i="4" s="1"/>
  <c r="L50" i="4"/>
  <c r="L57" i="4" s="1"/>
  <c r="M33" i="4" s="1"/>
  <c r="G44" i="4"/>
  <c r="G38" i="4"/>
  <c r="G53" i="4"/>
  <c r="I34" i="4"/>
  <c r="I53" i="4"/>
  <c r="I42" i="4"/>
  <c r="I54" i="4"/>
  <c r="I38" i="4"/>
  <c r="I41" i="4"/>
  <c r="I33" i="4"/>
  <c r="I57" i="4"/>
  <c r="I45" i="4"/>
  <c r="I50" i="4"/>
  <c r="D50" i="4"/>
  <c r="K57" i="4"/>
  <c r="G55" i="4"/>
  <c r="G42" i="4"/>
  <c r="K47" i="4"/>
  <c r="K37" i="4"/>
  <c r="M54" i="4"/>
  <c r="G54" i="4"/>
  <c r="G41" i="4"/>
  <c r="I55" i="4"/>
  <c r="I44" i="4"/>
  <c r="K32" i="4"/>
  <c r="K46" i="4"/>
  <c r="K36" i="4"/>
  <c r="M41" i="4"/>
  <c r="K45" i="4"/>
  <c r="K34" i="4"/>
  <c r="G47" i="4"/>
  <c r="G34" i="4"/>
  <c r="I48" i="4"/>
  <c r="I37" i="4"/>
  <c r="K53" i="4"/>
  <c r="K42" i="4"/>
  <c r="M32" i="4"/>
  <c r="M46" i="4"/>
  <c r="M35" i="4"/>
  <c r="G50" i="4"/>
  <c r="G37" i="4"/>
  <c r="K55" i="4"/>
  <c r="K44" i="4"/>
  <c r="M37" i="4"/>
  <c r="G48" i="4"/>
  <c r="G36" i="4"/>
  <c r="K54" i="4"/>
  <c r="K33" i="4"/>
  <c r="M47" i="4"/>
  <c r="G32" i="4"/>
  <c r="G45" i="4"/>
  <c r="G33" i="4"/>
  <c r="I47" i="4"/>
  <c r="I36" i="4"/>
  <c r="K50" i="4"/>
  <c r="K41" i="4"/>
  <c r="M45" i="4"/>
  <c r="M34" i="4"/>
  <c r="K35" i="4"/>
  <c r="M48" i="4"/>
  <c r="G57" i="4"/>
  <c r="I32" i="4"/>
  <c r="K48" i="4"/>
  <c r="M55" i="4"/>
  <c r="M44" i="4"/>
  <c r="J26" i="4"/>
  <c r="K26" i="4" s="1"/>
  <c r="L26" i="4"/>
  <c r="M18" i="4" s="1"/>
  <c r="M7" i="4"/>
  <c r="M6" i="4"/>
  <c r="M10" i="4"/>
  <c r="M20" i="4"/>
  <c r="E12" i="4"/>
  <c r="E22" i="4"/>
  <c r="E18" i="4"/>
  <c r="E13" i="4"/>
  <c r="E8" i="4"/>
  <c r="E9" i="4"/>
  <c r="E26" i="4"/>
  <c r="E17" i="4"/>
  <c r="E6" i="4"/>
  <c r="E10" i="4"/>
  <c r="E20" i="4"/>
  <c r="E11" i="4"/>
  <c r="E21" i="4"/>
  <c r="E19" i="4"/>
  <c r="E24" i="4"/>
  <c r="F26" i="4"/>
  <c r="G24" i="4" s="1"/>
  <c r="K24" i="4"/>
  <c r="H26" i="4"/>
  <c r="K12" i="4"/>
  <c r="K10" i="4"/>
  <c r="E14" i="4"/>
  <c r="K6" i="4"/>
  <c r="K17" i="4"/>
  <c r="K7" i="4"/>
  <c r="K11" i="4"/>
  <c r="K20" i="4"/>
  <c r="J71" i="3"/>
  <c r="J85" i="3" s="1"/>
  <c r="K69" i="3" s="1"/>
  <c r="D71" i="3"/>
  <c r="D85" i="3" s="1"/>
  <c r="E71" i="3" s="1"/>
  <c r="H71" i="3"/>
  <c r="H85" i="3" s="1"/>
  <c r="L71" i="3"/>
  <c r="F71" i="3"/>
  <c r="F85" i="3"/>
  <c r="G83" i="3" s="1"/>
  <c r="F38" i="3"/>
  <c r="G32" i="3" s="1"/>
  <c r="I26" i="3"/>
  <c r="I8" i="3"/>
  <c r="I13" i="3"/>
  <c r="I33" i="3"/>
  <c r="I25" i="3"/>
  <c r="I20" i="3"/>
  <c r="I12" i="3"/>
  <c r="I32" i="3"/>
  <c r="I14" i="3"/>
  <c r="I19" i="3"/>
  <c r="I11" i="3"/>
  <c r="I31" i="3"/>
  <c r="D38" i="3"/>
  <c r="E36" i="3" s="1"/>
  <c r="I17" i="3"/>
  <c r="I9" i="3"/>
  <c r="I29" i="3"/>
  <c r="I34" i="3"/>
  <c r="I18" i="3"/>
  <c r="I10" i="3"/>
  <c r="I30" i="3"/>
  <c r="I16" i="3"/>
  <c r="I24" i="3"/>
  <c r="I28" i="3"/>
  <c r="I15" i="3"/>
  <c r="I35" i="3"/>
  <c r="M12" i="6"/>
  <c r="M22" i="6"/>
  <c r="M16" i="6"/>
  <c r="M18" i="6"/>
  <c r="M26" i="6"/>
  <c r="M6" i="6"/>
  <c r="M17" i="6"/>
  <c r="M7" i="6"/>
  <c r="M19" i="6"/>
  <c r="M10" i="6"/>
  <c r="M20" i="6"/>
  <c r="M11" i="6"/>
  <c r="M21" i="6"/>
  <c r="M13" i="6"/>
  <c r="K16" i="6"/>
  <c r="K26" i="6"/>
  <c r="K19" i="6"/>
  <c r="K11" i="6"/>
  <c r="K12" i="6"/>
  <c r="K17" i="6"/>
  <c r="K6" i="6"/>
  <c r="K10" i="6"/>
  <c r="K24" i="6"/>
  <c r="K18" i="6"/>
  <c r="K7" i="6"/>
  <c r="K20" i="6"/>
  <c r="K21" i="6"/>
  <c r="K22" i="6"/>
  <c r="K13" i="6"/>
  <c r="I16" i="6"/>
  <c r="I26" i="6"/>
  <c r="I20" i="6"/>
  <c r="I11" i="6"/>
  <c r="I12" i="6"/>
  <c r="I17" i="6"/>
  <c r="I6" i="6"/>
  <c r="I8" i="6"/>
  <c r="I10" i="6"/>
  <c r="I24" i="6"/>
  <c r="I7" i="6"/>
  <c r="I18" i="6"/>
  <c r="I19" i="6"/>
  <c r="I21" i="6"/>
  <c r="I22" i="6"/>
  <c r="I13" i="6"/>
  <c r="M24" i="4"/>
  <c r="M12" i="4"/>
  <c r="M17" i="4"/>
  <c r="M22" i="4"/>
  <c r="M19" i="4"/>
  <c r="M9" i="4"/>
  <c r="M26" i="4"/>
  <c r="M50" i="4"/>
  <c r="M38" i="4"/>
  <c r="K9" i="4"/>
  <c r="K21" i="4"/>
  <c r="M21" i="4"/>
  <c r="K19" i="4"/>
  <c r="M14" i="4"/>
  <c r="M11" i="4"/>
  <c r="M57" i="4"/>
  <c r="M36" i="4"/>
  <c r="M53" i="4"/>
  <c r="M42" i="4"/>
  <c r="D57" i="4"/>
  <c r="E50" i="4"/>
  <c r="K8" i="4"/>
  <c r="K22" i="4"/>
  <c r="K18" i="4"/>
  <c r="K13" i="4"/>
  <c r="M8" i="4"/>
  <c r="M13" i="4"/>
  <c r="K14" i="4"/>
  <c r="I17" i="4"/>
  <c r="I26" i="4"/>
  <c r="I10" i="4"/>
  <c r="I20" i="4"/>
  <c r="I8" i="4"/>
  <c r="I18" i="4"/>
  <c r="I6" i="4"/>
  <c r="I9" i="4"/>
  <c r="I19" i="4"/>
  <c r="I12" i="4"/>
  <c r="I22" i="4"/>
  <c r="I13" i="4"/>
  <c r="I23" i="4"/>
  <c r="I11" i="4"/>
  <c r="I21" i="4"/>
  <c r="I24" i="4"/>
  <c r="I14" i="4"/>
  <c r="G13" i="4"/>
  <c r="G23" i="4"/>
  <c r="G9" i="4"/>
  <c r="G10" i="4"/>
  <c r="G17" i="4"/>
  <c r="G26" i="4"/>
  <c r="G8" i="4"/>
  <c r="G18" i="4"/>
  <c r="G6" i="4"/>
  <c r="G19" i="4"/>
  <c r="G11" i="4"/>
  <c r="G21" i="4"/>
  <c r="G12" i="4"/>
  <c r="G22" i="4"/>
  <c r="G20" i="4"/>
  <c r="G14" i="4"/>
  <c r="L85" i="3"/>
  <c r="M71" i="3" s="1"/>
  <c r="K81" i="3"/>
  <c r="K74" i="3"/>
  <c r="K67" i="3"/>
  <c r="K65" i="3"/>
  <c r="K79" i="3"/>
  <c r="K58" i="3"/>
  <c r="K68" i="3"/>
  <c r="K75" i="3"/>
  <c r="K83" i="3"/>
  <c r="K60" i="3"/>
  <c r="K57" i="3"/>
  <c r="K61" i="3"/>
  <c r="K54" i="3"/>
  <c r="K62" i="3"/>
  <c r="K63" i="3"/>
  <c r="K78" i="3"/>
  <c r="K77" i="3"/>
  <c r="K64" i="3"/>
  <c r="K71" i="3"/>
  <c r="I74" i="3"/>
  <c r="I46" i="3"/>
  <c r="I53" i="3"/>
  <c r="I50" i="3"/>
  <c r="I68" i="3"/>
  <c r="I83" i="3"/>
  <c r="I65" i="3"/>
  <c r="I45" i="3"/>
  <c r="I58" i="3"/>
  <c r="I54" i="3"/>
  <c r="I49" i="3"/>
  <c r="I64" i="3"/>
  <c r="I47" i="3"/>
  <c r="I78" i="3"/>
  <c r="I57" i="3"/>
  <c r="I60" i="3"/>
  <c r="I69" i="3"/>
  <c r="I62" i="3"/>
  <c r="I75" i="3"/>
  <c r="I61" i="3"/>
  <c r="G14" i="3"/>
  <c r="K46" i="3"/>
  <c r="K45" i="3"/>
  <c r="K47" i="3"/>
  <c r="K53" i="3"/>
  <c r="K48" i="3"/>
  <c r="K50" i="3"/>
  <c r="K52" i="3"/>
  <c r="K49" i="3"/>
  <c r="G61" i="3"/>
  <c r="G67" i="3"/>
  <c r="G81" i="3"/>
  <c r="G54" i="3"/>
  <c r="G75" i="3"/>
  <c r="G64" i="3"/>
  <c r="G74" i="3"/>
  <c r="G79" i="3"/>
  <c r="G76" i="3"/>
  <c r="G65" i="3"/>
  <c r="G57" i="3"/>
  <c r="G59" i="3"/>
  <c r="G77" i="3"/>
  <c r="G66" i="3"/>
  <c r="G78" i="3"/>
  <c r="G58" i="3"/>
  <c r="G71" i="3"/>
  <c r="G85" i="3" s="1"/>
  <c r="G29" i="3"/>
  <c r="G69" i="3"/>
  <c r="I52" i="3"/>
  <c r="I81" i="3"/>
  <c r="I79" i="3"/>
  <c r="I67" i="3"/>
  <c r="I77" i="3"/>
  <c r="I71" i="3"/>
  <c r="I85" i="3" s="1"/>
  <c r="I63" i="3"/>
  <c r="I48" i="3"/>
  <c r="G21" i="3"/>
  <c r="G31" i="3"/>
  <c r="G26" i="3"/>
  <c r="E54" i="3"/>
  <c r="G13" i="3"/>
  <c r="G48" i="3"/>
  <c r="G49" i="3"/>
  <c r="G52" i="3"/>
  <c r="G45" i="3"/>
  <c r="G51" i="3"/>
  <c r="G30" i="3"/>
  <c r="G15" i="3"/>
  <c r="G9" i="3"/>
  <c r="G16" i="3"/>
  <c r="G24" i="3"/>
  <c r="E58" i="3"/>
  <c r="E48" i="3"/>
  <c r="E65" i="3"/>
  <c r="E77" i="3"/>
  <c r="E78" i="3"/>
  <c r="E79" i="3"/>
  <c r="E59" i="3"/>
  <c r="E49" i="3"/>
  <c r="E75" i="3"/>
  <c r="E64" i="3"/>
  <c r="E52" i="3"/>
  <c r="E45" i="3"/>
  <c r="E67" i="3"/>
  <c r="E57" i="3"/>
  <c r="E61" i="3"/>
  <c r="E51" i="3"/>
  <c r="E76" i="3"/>
  <c r="E83" i="3"/>
  <c r="E85" i="3" s="1"/>
  <c r="E66" i="3"/>
  <c r="E74" i="3"/>
  <c r="E81" i="3"/>
  <c r="G8" i="3"/>
  <c r="G33" i="3"/>
  <c r="E69" i="3"/>
  <c r="G36" i="3"/>
  <c r="G35" i="3"/>
  <c r="G12" i="3"/>
  <c r="G25" i="3"/>
  <c r="G28" i="3"/>
  <c r="G11" i="3"/>
  <c r="G19" i="3"/>
  <c r="G20" i="3"/>
  <c r="I36" i="3"/>
  <c r="E25" i="3"/>
  <c r="E35" i="3"/>
  <c r="E16" i="3"/>
  <c r="E26" i="3"/>
  <c r="E24" i="3"/>
  <c r="E19" i="3"/>
  <c r="E29" i="3"/>
  <c r="E11" i="3"/>
  <c r="E8" i="3"/>
  <c r="E12" i="3"/>
  <c r="E28" i="3"/>
  <c r="E9" i="3"/>
  <c r="E20" i="3"/>
  <c r="E30" i="3"/>
  <c r="E21" i="3"/>
  <c r="E33" i="3"/>
  <c r="E31" i="3"/>
  <c r="E13" i="3"/>
  <c r="E32" i="3"/>
  <c r="E14" i="3"/>
  <c r="E15" i="3"/>
  <c r="I21" i="3"/>
  <c r="K85" i="3"/>
  <c r="E42" i="4"/>
  <c r="E48" i="4"/>
  <c r="E41" i="4"/>
  <c r="E47" i="4"/>
  <c r="E34" i="4"/>
  <c r="E45" i="4"/>
  <c r="E36" i="4"/>
  <c r="E53" i="4"/>
  <c r="E37" i="4"/>
  <c r="E32" i="4"/>
  <c r="E54" i="4"/>
  <c r="E44" i="4"/>
  <c r="E43" i="4"/>
  <c r="E38" i="4"/>
  <c r="E57" i="4"/>
  <c r="E55" i="4"/>
  <c r="E33" i="4"/>
  <c r="M75" i="3"/>
  <c r="M62" i="3"/>
  <c r="M47" i="3"/>
  <c r="M54" i="3"/>
  <c r="M76" i="3"/>
  <c r="M63" i="3"/>
  <c r="M48" i="3"/>
  <c r="M77" i="3"/>
  <c r="M64" i="3"/>
  <c r="M49" i="3"/>
  <c r="M81" i="3"/>
  <c r="M78" i="3"/>
  <c r="M65" i="3"/>
  <c r="M50" i="3"/>
  <c r="M79" i="3"/>
  <c r="M74" i="3"/>
  <c r="M67" i="3"/>
  <c r="M52" i="3"/>
  <c r="M58" i="3"/>
  <c r="M68" i="3"/>
  <c r="M53" i="3"/>
  <c r="M61" i="3"/>
  <c r="M60" i="3"/>
  <c r="M57" i="3"/>
  <c r="M45" i="3"/>
  <c r="M46" i="3"/>
  <c r="M69" i="3"/>
  <c r="M83" i="3"/>
  <c r="M85" i="3" s="1"/>
  <c r="Y32" i="9" l="1"/>
  <c r="Y29" i="9"/>
  <c r="W26" i="9"/>
  <c r="Y28" i="9"/>
  <c r="W28" i="9"/>
  <c r="W27" i="9"/>
  <c r="Y26" i="9"/>
  <c r="S13" i="9"/>
  <c r="S5" i="9"/>
  <c r="U7" i="9"/>
  <c r="U6" i="9"/>
  <c r="Y7" i="9"/>
  <c r="E16" i="9"/>
  <c r="K17" i="9"/>
  <c r="I14" i="9"/>
  <c r="I18" i="9"/>
  <c r="I15" i="9"/>
  <c r="G18" i="9"/>
  <c r="E14" i="9"/>
  <c r="G15" i="9"/>
  <c r="G14" i="9"/>
  <c r="E18" i="9"/>
  <c r="T7" i="8"/>
  <c r="U7" i="8" s="1"/>
  <c r="W16" i="9"/>
  <c r="Y19" i="9"/>
  <c r="Y17" i="9"/>
  <c r="Q13" i="9"/>
  <c r="X22" i="9"/>
  <c r="Q15" i="9"/>
  <c r="U16" i="9"/>
  <c r="P22" i="9"/>
  <c r="S20" i="9"/>
  <c r="Y16" i="9"/>
  <c r="Q17" i="9"/>
  <c r="U18" i="9"/>
  <c r="Y15" i="9"/>
  <c r="Q14" i="9"/>
  <c r="U15" i="9"/>
  <c r="E5" i="8"/>
  <c r="F7" i="8"/>
  <c r="W6" i="8"/>
  <c r="G5" i="8"/>
  <c r="X7" i="8"/>
  <c r="Y5" i="8" s="1"/>
  <c r="AA5" i="8"/>
  <c r="AA6" i="8"/>
  <c r="I5" i="8"/>
  <c r="V7" i="8"/>
  <c r="W7" i="8" s="1"/>
  <c r="W5" i="8"/>
  <c r="W5" i="9"/>
  <c r="W18" i="9"/>
  <c r="Q4" i="9"/>
  <c r="U4" i="9"/>
  <c r="Y4" i="9"/>
  <c r="Q16" i="9"/>
  <c r="S15" i="9"/>
  <c r="U17" i="9"/>
  <c r="W17" i="9"/>
  <c r="Y18" i="9"/>
  <c r="W15" i="9"/>
  <c r="W4" i="9"/>
  <c r="Q12" i="9"/>
  <c r="S12" i="9"/>
  <c r="U12" i="9"/>
  <c r="U13" i="9"/>
  <c r="W13" i="9"/>
  <c r="Y14" i="9"/>
  <c r="Q5" i="9"/>
  <c r="Y5" i="9"/>
  <c r="W14" i="9"/>
  <c r="R22" i="9"/>
  <c r="S7" i="9"/>
  <c r="W7" i="9"/>
  <c r="Q20" i="9"/>
  <c r="S18" i="9"/>
  <c r="U20" i="9"/>
  <c r="W12" i="9"/>
  <c r="Y11" i="9"/>
  <c r="Y13" i="9"/>
  <c r="S6" i="9"/>
  <c r="Y20" i="9"/>
  <c r="R7" i="8"/>
  <c r="K5" i="8"/>
  <c r="U6" i="8"/>
  <c r="G6" i="8"/>
  <c r="F31" i="8"/>
  <c r="F33" i="8" s="1"/>
  <c r="F37" i="8" s="1"/>
  <c r="G37" i="8" s="1"/>
  <c r="K9" i="7"/>
  <c r="I31" i="7"/>
  <c r="E35" i="7"/>
  <c r="E20" i="7"/>
  <c r="G22" i="7"/>
  <c r="E22" i="7"/>
  <c r="I20" i="7"/>
  <c r="G20" i="7"/>
  <c r="G29" i="8"/>
  <c r="I29" i="8"/>
  <c r="E29" i="8"/>
  <c r="K37" i="8"/>
  <c r="I17" i="8"/>
  <c r="I31" i="8"/>
  <c r="I37" i="8"/>
  <c r="K17" i="8"/>
  <c r="I33" i="8"/>
  <c r="G17" i="8"/>
  <c r="K19" i="8"/>
  <c r="K33" i="8"/>
  <c r="K31" i="8"/>
  <c r="E17" i="8"/>
  <c r="I19" i="8"/>
  <c r="I32" i="9"/>
  <c r="I21" i="9"/>
  <c r="E32" i="9"/>
  <c r="G9" i="9"/>
  <c r="K9" i="9"/>
  <c r="H34" i="9"/>
  <c r="H36" i="9" s="1"/>
  <c r="I9" i="9"/>
  <c r="K21" i="9"/>
  <c r="E9" i="9"/>
  <c r="G32" i="9"/>
  <c r="K32" i="9"/>
  <c r="V22" i="9"/>
  <c r="J34" i="9"/>
  <c r="J36" i="9" s="1"/>
  <c r="L34" i="9"/>
  <c r="L36" i="9" s="1"/>
  <c r="G21" i="9"/>
  <c r="T22" i="9"/>
  <c r="I9" i="7"/>
  <c r="G9" i="7"/>
  <c r="G33" i="7"/>
  <c r="E9" i="7"/>
  <c r="E33" i="7"/>
  <c r="I37" i="7"/>
  <c r="G35" i="7"/>
  <c r="I22" i="7"/>
  <c r="K20" i="7"/>
  <c r="K35" i="7"/>
  <c r="I33" i="7"/>
  <c r="K22" i="7"/>
  <c r="I35" i="7"/>
  <c r="K37" i="7"/>
  <c r="K33" i="7"/>
  <c r="K36" i="9" l="1"/>
  <c r="F34" i="9"/>
  <c r="F36" i="9" s="1"/>
  <c r="G36" i="9" s="1"/>
  <c r="G19" i="8"/>
  <c r="U5" i="8"/>
  <c r="E19" i="8"/>
  <c r="G7" i="8"/>
  <c r="E7" i="8"/>
  <c r="Y7" i="8"/>
  <c r="Y6" i="8"/>
  <c r="G31" i="8"/>
  <c r="S6" i="8"/>
  <c r="S7" i="8"/>
  <c r="E33" i="8"/>
  <c r="E37" i="8"/>
  <c r="G33" i="8"/>
  <c r="E31" i="8"/>
  <c r="S5" i="8"/>
  <c r="I34" i="9"/>
  <c r="K34" i="9"/>
  <c r="I36" i="9"/>
  <c r="G23" i="9"/>
  <c r="K23" i="9"/>
  <c r="I23" i="9"/>
  <c r="E13" i="9"/>
  <c r="G34" i="9" l="1"/>
  <c r="D34" i="9"/>
  <c r="E23" i="9"/>
  <c r="E21" i="9"/>
  <c r="E34" i="9" l="1"/>
  <c r="D36" i="9"/>
  <c r="E36" i="9" s="1"/>
</calcChain>
</file>

<file path=xl/sharedStrings.xml><?xml version="1.0" encoding="utf-8"?>
<sst xmlns="http://schemas.openxmlformats.org/spreadsheetml/2006/main" count="699" uniqueCount="225">
  <si>
    <t>%</t>
  </si>
  <si>
    <t>Property, plant and equipment</t>
  </si>
  <si>
    <t>Right-of-use assets</t>
  </si>
  <si>
    <t>Goodwill</t>
  </si>
  <si>
    <t>Other intangible assets</t>
  </si>
  <si>
    <t>Investments in associates and joint venture</t>
  </si>
  <si>
    <t xml:space="preserve">Other investments </t>
  </si>
  <si>
    <t xml:space="preserve">Deffered tax assets </t>
  </si>
  <si>
    <t>Account receivables, related parties</t>
  </si>
  <si>
    <t>Trade account receivables</t>
  </si>
  <si>
    <t>Other financial assets</t>
  </si>
  <si>
    <t>Other assets</t>
  </si>
  <si>
    <t>Total non-current assets</t>
  </si>
  <si>
    <t>Inventories</t>
  </si>
  <si>
    <t xml:space="preserve">Trade and other receivables </t>
  </si>
  <si>
    <t>VAT receivable</t>
  </si>
  <si>
    <t>Income tax assets</t>
  </si>
  <si>
    <t xml:space="preserve">Assets held for sale </t>
  </si>
  <si>
    <t xml:space="preserve">Other assets </t>
  </si>
  <si>
    <t>Total current assets</t>
  </si>
  <si>
    <t>CURRENT ASSETS</t>
  </si>
  <si>
    <t>Account receivable, related parties</t>
  </si>
  <si>
    <t>Bank deposits and loans to customers</t>
  </si>
  <si>
    <t>Short-term investments</t>
  </si>
  <si>
    <t>Advanced paid and prepaid expenses</t>
  </si>
  <si>
    <t>TOTAL ASSETS</t>
  </si>
  <si>
    <t>NON-CURRENT ASSETS</t>
  </si>
  <si>
    <t>ASSETS (mil. Rubles)</t>
  </si>
  <si>
    <t>Investment property</t>
  </si>
  <si>
    <t>VERTICAL</t>
  </si>
  <si>
    <t>Bank depoisit and loans to customers</t>
  </si>
  <si>
    <t>EQUITY</t>
  </si>
  <si>
    <t xml:space="preserve">Commonn stock </t>
  </si>
  <si>
    <t>Treasure stock</t>
  </si>
  <si>
    <t>Accumulated other comprehensive income</t>
  </si>
  <si>
    <t xml:space="preserve">Non-controlling interests </t>
  </si>
  <si>
    <t>Equity attributed to owners of the Company</t>
  </si>
  <si>
    <t>Total equity</t>
  </si>
  <si>
    <t>NON-CURRENT LIABILITIES</t>
  </si>
  <si>
    <t>EQUITY AND LIABILITIES (mil. Rubles)</t>
  </si>
  <si>
    <t>Borrowings</t>
  </si>
  <si>
    <t>Lease obligations</t>
  </si>
  <si>
    <t>Bank deposits and liabilities</t>
  </si>
  <si>
    <t xml:space="preserve">Deferred tax liabilities </t>
  </si>
  <si>
    <t>Provisions</t>
  </si>
  <si>
    <t xml:space="preserve">Contract liabilities </t>
  </si>
  <si>
    <t>Other financial liabilities</t>
  </si>
  <si>
    <t xml:space="preserve">Other liabilities </t>
  </si>
  <si>
    <t xml:space="preserve">Total non-current liabilities </t>
  </si>
  <si>
    <t xml:space="preserve">CURRENT LIABILITIES </t>
  </si>
  <si>
    <t xml:space="preserve">Trade and other payables </t>
  </si>
  <si>
    <t>Account payables, related parties</t>
  </si>
  <si>
    <t>Contract liabilities</t>
  </si>
  <si>
    <t>Income tax liabilities</t>
  </si>
  <si>
    <t xml:space="preserve">Other financial liabilities </t>
  </si>
  <si>
    <t>Total current liabilities</t>
  </si>
  <si>
    <t>TOTAL LIABILITIES</t>
  </si>
  <si>
    <t xml:space="preserve">TOTAL EQUITY AND LIABILITIES </t>
  </si>
  <si>
    <t>Retained earnings</t>
  </si>
  <si>
    <t>Additional paid-in capital</t>
  </si>
  <si>
    <t>Other non-financial liabilities</t>
  </si>
  <si>
    <t>Subsciber prepayments and other advances</t>
  </si>
  <si>
    <t xml:space="preserve">HORIZONTAL (CHAIN METHOD) </t>
  </si>
  <si>
    <t>⬆︎⬆︎⬇︎⬇︎</t>
  </si>
  <si>
    <t>Current non-financial assets</t>
  </si>
  <si>
    <t xml:space="preserve">Income tax prepayment </t>
  </si>
  <si>
    <t xml:space="preserve">Other current financial assets </t>
  </si>
  <si>
    <t xml:space="preserve">Cash and cash equivalents </t>
  </si>
  <si>
    <t>Intangible assets other than goodwill</t>
  </si>
  <si>
    <t>Investments in associate and joint ventures</t>
  </si>
  <si>
    <t>Non-current financial assets</t>
  </si>
  <si>
    <t>Non-current non-financial assets</t>
  </si>
  <si>
    <t>Deffered tax assets</t>
  </si>
  <si>
    <t>Assets held for sale</t>
  </si>
  <si>
    <t xml:space="preserve">TOTAL ASSETS </t>
  </si>
  <si>
    <t>Loans and borrowings</t>
  </si>
  <si>
    <t>Other long-term financial liabilities</t>
  </si>
  <si>
    <t>Long-term non-financial liabilities</t>
  </si>
  <si>
    <t>Long-term lease liabilities</t>
  </si>
  <si>
    <t>Deferred tax liabilities</t>
  </si>
  <si>
    <t>Total non-current liabilities</t>
  </si>
  <si>
    <t>Trade and other payables</t>
  </si>
  <si>
    <t>Other current financial liabilities</t>
  </si>
  <si>
    <t>Short-term non-financial liabilities</t>
  </si>
  <si>
    <t>Current lease liabilities</t>
  </si>
  <si>
    <t>Income tax debt</t>
  </si>
  <si>
    <t>Equity attributable to owners of the Company</t>
  </si>
  <si>
    <t>Non-controlling interests</t>
  </si>
  <si>
    <t>Dividends payable</t>
  </si>
  <si>
    <t>Other non-current assets</t>
  </si>
  <si>
    <t xml:space="preserve">Total non-current assets </t>
  </si>
  <si>
    <t>Trade and other receivables</t>
  </si>
  <si>
    <t>Current income tax assets</t>
  </si>
  <si>
    <t>Cash and cash equivalents</t>
  </si>
  <si>
    <t>CURRENT LIABILITIES</t>
  </si>
  <si>
    <t xml:space="preserve">Total current liabilities </t>
  </si>
  <si>
    <t xml:space="preserve">TOTAL LIABILITIES </t>
  </si>
  <si>
    <t>Intangible assets</t>
  </si>
  <si>
    <t xml:space="preserve">Other non-current financial assets </t>
  </si>
  <si>
    <t>Investments in joint ventures</t>
  </si>
  <si>
    <t>Liabilities directly related to assets held for sale</t>
  </si>
  <si>
    <t xml:space="preserve">Other current non-financial assets </t>
  </si>
  <si>
    <t>Current income tax debt</t>
  </si>
  <si>
    <t xml:space="preserve">Financial liabilities </t>
  </si>
  <si>
    <t>Other non-current non-financial liabilities</t>
  </si>
  <si>
    <t>Other current non-financial liabilities</t>
  </si>
  <si>
    <t>Service revenue</t>
  </si>
  <si>
    <t>Total revenue</t>
  </si>
  <si>
    <t>Sale of equipment and accessories</t>
  </si>
  <si>
    <t xml:space="preserve">Other revenues </t>
  </si>
  <si>
    <t>REVENUES</t>
  </si>
  <si>
    <t>OPERATING EXPENSES</t>
  </si>
  <si>
    <t>Cost of services</t>
  </si>
  <si>
    <t>Cost of equipment and accessories</t>
  </si>
  <si>
    <t>Selling, general and administrative expenses</t>
  </si>
  <si>
    <t>Depreciation of fixed assets</t>
  </si>
  <si>
    <t>Impairment loss</t>
  </si>
  <si>
    <t>Depreciation of intangible assets</t>
  </si>
  <si>
    <t>Loss from the disposal of non-current assets</t>
  </si>
  <si>
    <t>Total operating expeses</t>
  </si>
  <si>
    <t>Financial expenses</t>
  </si>
  <si>
    <t>Net positive/(negative) foreign exchange differences</t>
  </si>
  <si>
    <t>Other non-operating expenses (net)</t>
  </si>
  <si>
    <t>Profit for the year</t>
  </si>
  <si>
    <t>Financial income</t>
  </si>
  <si>
    <t>Share of (loss)/profit of joint ventures 
accounted for using the equity method</t>
  </si>
  <si>
    <t>Profit/loss before tax</t>
  </si>
  <si>
    <t>Income tax expense</t>
  </si>
  <si>
    <t>Income from the sale of subsidiaries</t>
  </si>
  <si>
    <t>Other operating income</t>
  </si>
  <si>
    <t xml:space="preserve">2017/16 (%) </t>
  </si>
  <si>
    <t>2018/17 (%)</t>
  </si>
  <si>
    <t>2019/18 (%)</t>
  </si>
  <si>
    <t>2020/19 (%)</t>
  </si>
  <si>
    <t>Consolidated Statement of Financial Position (mil.rubles)</t>
  </si>
  <si>
    <t>Selling expenses</t>
  </si>
  <si>
    <t>General and administrative expenses</t>
  </si>
  <si>
    <t xml:space="preserve">Depreciation of fixed assets </t>
  </si>
  <si>
    <t>Amortization of intangible assets</t>
  </si>
  <si>
    <t xml:space="preserve">Impairment of goodwill </t>
  </si>
  <si>
    <t>Loss on disposal of non-current assets</t>
  </si>
  <si>
    <t>Total operating expenses</t>
  </si>
  <si>
    <t>OPERATING PROFIT</t>
  </si>
  <si>
    <t>Finance expenses</t>
  </si>
  <si>
    <t>Finance income</t>
  </si>
  <si>
    <t>Share of loss of associates and joint ventures</t>
  </si>
  <si>
    <t>Other non-operating expenses</t>
  </si>
  <si>
    <t>Foreign exchange gain/(loss), net</t>
  </si>
  <si>
    <t>Attributable to the owners of the</t>
  </si>
  <si>
    <t>Attributable to non-controlling interests</t>
  </si>
  <si>
    <t xml:space="preserve">Profit for the year </t>
  </si>
  <si>
    <t>Impairment loss on investment in "Euroset"</t>
  </si>
  <si>
    <t>Profit/(loss) on financial instruments, net</t>
  </si>
  <si>
    <t>Profit from continuing operations before tax</t>
  </si>
  <si>
    <t>Profit from continuing operations after tax</t>
  </si>
  <si>
    <t>Profit from discontinued operations, net of taxes</t>
  </si>
  <si>
    <t>TOTAL REVENUE</t>
  </si>
  <si>
    <t>Sales of good</t>
  </si>
  <si>
    <t>Total revenues</t>
  </si>
  <si>
    <t>Cost of goods</t>
  </si>
  <si>
    <t xml:space="preserve">Selling, general and administrative expenses </t>
  </si>
  <si>
    <t>Depreciation and amortization</t>
  </si>
  <si>
    <t xml:space="preserve">Operating share of the profit of associates </t>
  </si>
  <si>
    <t>Other (income)/expenses</t>
  </si>
  <si>
    <t>Impairment of financial assets</t>
  </si>
  <si>
    <t>Impairment of non-current assets</t>
  </si>
  <si>
    <t xml:space="preserve">Finance income </t>
  </si>
  <si>
    <t>Finance costs</t>
  </si>
  <si>
    <t>Currency exchange loss/(gain)</t>
  </si>
  <si>
    <t>Non-operating share of the loss of associates</t>
  </si>
  <si>
    <t xml:space="preserve">Change in fair value of financial instruments </t>
  </si>
  <si>
    <t>Profit before tax</t>
  </si>
  <si>
    <t xml:space="preserve">Income tax expense </t>
  </si>
  <si>
    <t>Profit for the year from continuing operations</t>
  </si>
  <si>
    <t>Loss/(gain)from discounted operations</t>
  </si>
  <si>
    <t>Profit/(loss) for the year attributed to:</t>
  </si>
  <si>
    <t>Owners of the company</t>
  </si>
  <si>
    <t>Other non-operating (income) expenses</t>
  </si>
  <si>
    <t>Сonsolidated Statement of Financial Perfomance (mil.rubles)</t>
  </si>
  <si>
    <t>Profit for the year attributed to:</t>
  </si>
  <si>
    <t>Owners of the Company</t>
  </si>
  <si>
    <t>OPERATING EXPENSES (income)</t>
  </si>
  <si>
    <t xml:space="preserve"> </t>
  </si>
  <si>
    <t xml:space="preserve">Finance income (expense) </t>
  </si>
  <si>
    <t>Total finance income (expense)</t>
  </si>
  <si>
    <t>Impairment of investments in joint ventures accounted for using equity method</t>
  </si>
  <si>
    <t>Year</t>
  </si>
  <si>
    <t xml:space="preserve">Liquidity </t>
  </si>
  <si>
    <t>Cash and cash equivalents (mil. Rub.)</t>
  </si>
  <si>
    <t xml:space="preserve">Current liabilities (mil. Rub.) </t>
  </si>
  <si>
    <t xml:space="preserve">Return on equity </t>
  </si>
  <si>
    <t>Net income (mil. Rub.)</t>
  </si>
  <si>
    <t>ROE (%)</t>
  </si>
  <si>
    <t xml:space="preserve">Return on assets </t>
  </si>
  <si>
    <t>Total assets (mil. Rub.)</t>
  </si>
  <si>
    <t>ROA (%)</t>
  </si>
  <si>
    <t>ROA</t>
  </si>
  <si>
    <t>ROE</t>
  </si>
  <si>
    <t xml:space="preserve">Cash ratio </t>
  </si>
  <si>
    <t>Market average</t>
  </si>
  <si>
    <t xml:space="preserve">Shareholders' equity (mil. Rub.) </t>
  </si>
  <si>
    <t>Cash ratio (mil. Rub.)</t>
  </si>
  <si>
    <t xml:space="preserve">% </t>
  </si>
  <si>
    <t xml:space="preserve">China </t>
  </si>
  <si>
    <t>India</t>
  </si>
  <si>
    <t>Indonesia</t>
  </si>
  <si>
    <t xml:space="preserve">Russian Federation </t>
  </si>
  <si>
    <t xml:space="preserve">Brazil </t>
  </si>
  <si>
    <t>Nigeris</t>
  </si>
  <si>
    <t>Japan</t>
  </si>
  <si>
    <t xml:space="preserve">Pakistan </t>
  </si>
  <si>
    <t>Bangladesh</t>
  </si>
  <si>
    <t xml:space="preserve">Viet Nam </t>
  </si>
  <si>
    <t>Country</t>
  </si>
  <si>
    <t xml:space="preserve">Number of subscriptions (in millions) </t>
  </si>
  <si>
    <t>OPERATING PROFIT (loss)</t>
  </si>
  <si>
    <t>The company has presented the incomes as negative and the expenses as positive in the operating expenses section. However, the net effect correctly presents the financial performance during the respective years. This does not impact the results of the vertical and horizontal analysis done as it is consistently prepared in the same manner over the years.</t>
  </si>
  <si>
    <t>The company has presented the incomes as negative and the expenses as positive. However, the net effect correctly presents the financial performance during the respective years. This does not impact the results of the vertical and horizontal analysis done as it is consistently prepared in the same manner over the years.</t>
  </si>
  <si>
    <t>Other non-operating income (expenses), (net)</t>
  </si>
  <si>
    <t>Other non-operating income (expenses)</t>
  </si>
  <si>
    <t xml:space="preserve">Oerating  income (expenses) </t>
  </si>
  <si>
    <t xml:space="preserve">Industry average </t>
  </si>
  <si>
    <t>MTS</t>
  </si>
  <si>
    <t>VimpelCom</t>
  </si>
  <si>
    <t>MegaFon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</si>
</sst>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2]\ * #,##0.00_-;\-[$€-2]\ * #,##0.00_-;_-[$€-2]\ * &quot;-&quot;??_-;_-@_-"/>
    <numFmt numFmtId="165" formatCode="_-* #,##0_-;\-* #,##0_-;_-* &quot;-&quot;??_-;_-@_-"/>
    <numFmt numFmtId="166" formatCode="0.000%"/>
    <numFmt numFmtId="167" formatCode="0.0%"/>
  </numFmts>
  <fonts count="8" x14ac:knownFonts="1">
    <font>
      <sz val="12"/>
      <color theme="1"/>
      <name val="Calibri"/>
      <family val="2"/>
      <charset val="204"/>
      <scheme val="minor"/>
    </font>
    <font>
      <sz val="12"/>
      <color theme="1"/>
      <name val="Calibri"/>
      <family val="2"/>
      <charset val="204"/>
      <scheme val="minor"/>
    </font>
    <font>
      <sz val="12"/>
      <color rgb="FFFF0000"/>
      <name val="Calibri"/>
      <family val="2"/>
      <charset val="204"/>
      <scheme val="minor"/>
    </font>
    <font>
      <b/>
      <sz val="12"/>
      <color theme="1"/>
      <name val="Calibri"/>
      <family val="2"/>
      <scheme val="minor"/>
    </font>
    <font>
      <sz val="12"/>
      <color theme="1"/>
      <name val="Calibri"/>
      <family val="2"/>
      <scheme val="minor"/>
    </font>
    <font>
      <sz val="12"/>
      <name val="Calibri"/>
      <family val="2"/>
      <charset val="204"/>
      <scheme val="minor"/>
    </font>
    <font>
      <b/>
      <sz val="12"/>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0">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16">
    <xf numFmtId="0" fontId="0" fillId="0" borderId="0" xfId="0"/>
    <xf numFmtId="10" fontId="0" fillId="0" borderId="0" xfId="1" applyNumberFormat="1" applyFont="1"/>
    <xf numFmtId="0" fontId="0" fillId="0" borderId="0" xfId="0" applyBorder="1"/>
    <xf numFmtId="0" fontId="3" fillId="0" borderId="3" xfId="0" applyFont="1" applyBorder="1"/>
    <xf numFmtId="0" fontId="0" fillId="0" borderId="11" xfId="0" applyBorder="1"/>
    <xf numFmtId="0" fontId="0" fillId="0" borderId="10" xfId="0" applyBorder="1"/>
    <xf numFmtId="10" fontId="0" fillId="0" borderId="11" xfId="1" applyNumberFormat="1" applyFont="1" applyBorder="1"/>
    <xf numFmtId="10" fontId="0" fillId="0" borderId="9" xfId="1" applyNumberFormat="1" applyFont="1" applyBorder="1"/>
    <xf numFmtId="3" fontId="0" fillId="0" borderId="12" xfId="0" applyNumberFormat="1" applyBorder="1"/>
    <xf numFmtId="0" fontId="0" fillId="0" borderId="12" xfId="0" applyBorder="1"/>
    <xf numFmtId="10" fontId="0" fillId="0" borderId="12" xfId="1" applyNumberFormat="1" applyFont="1" applyBorder="1"/>
    <xf numFmtId="0" fontId="0" fillId="0" borderId="13" xfId="0" applyBorder="1"/>
    <xf numFmtId="10" fontId="0" fillId="0" borderId="13" xfId="1" applyNumberFormat="1" applyFont="1" applyBorder="1"/>
    <xf numFmtId="0" fontId="3" fillId="2" borderId="3" xfId="0" applyFont="1" applyFill="1" applyBorder="1"/>
    <xf numFmtId="3" fontId="3" fillId="2" borderId="6" xfId="0" applyNumberFormat="1" applyFont="1" applyFill="1" applyBorder="1"/>
    <xf numFmtId="10" fontId="3" fillId="2" borderId="6" xfId="1" applyNumberFormat="1" applyFont="1" applyFill="1" applyBorder="1"/>
    <xf numFmtId="10" fontId="3" fillId="2" borderId="5" xfId="1" applyNumberFormat="1" applyFont="1" applyFill="1" applyBorder="1"/>
    <xf numFmtId="0" fontId="3" fillId="2" borderId="8" xfId="0" applyFont="1" applyFill="1" applyBorder="1"/>
    <xf numFmtId="3" fontId="3" fillId="2" borderId="4" xfId="0" applyNumberFormat="1" applyFont="1" applyFill="1" applyBorder="1"/>
    <xf numFmtId="10" fontId="3" fillId="2" borderId="4" xfId="1" applyNumberFormat="1" applyFont="1" applyFill="1" applyBorder="1"/>
    <xf numFmtId="0" fontId="0" fillId="0" borderId="5" xfId="0" applyBorder="1" applyAlignment="1">
      <alignment horizontal="center"/>
    </xf>
    <xf numFmtId="3" fontId="0" fillId="0" borderId="1" xfId="0" applyNumberFormat="1" applyBorder="1"/>
    <xf numFmtId="0" fontId="3" fillId="0" borderId="2" xfId="0" applyFont="1" applyBorder="1"/>
    <xf numFmtId="0" fontId="0" fillId="0" borderId="14" xfId="0" applyBorder="1"/>
    <xf numFmtId="3" fontId="3" fillId="2" borderId="7" xfId="0" applyNumberFormat="1" applyFont="1" applyFill="1" applyBorder="1"/>
    <xf numFmtId="0" fontId="0" fillId="0" borderId="16" xfId="0" applyBorder="1"/>
    <xf numFmtId="9" fontId="0" fillId="0" borderId="12" xfId="1" applyFont="1" applyBorder="1"/>
    <xf numFmtId="10" fontId="1" fillId="0" borderId="12" xfId="1" applyNumberFormat="1" applyFont="1" applyBorder="1"/>
    <xf numFmtId="3" fontId="0" fillId="0" borderId="18" xfId="0" applyNumberFormat="1" applyBorder="1"/>
    <xf numFmtId="3" fontId="3" fillId="2" borderId="17" xfId="0" applyNumberFormat="1" applyFont="1" applyFill="1" applyBorder="1"/>
    <xf numFmtId="10" fontId="3" fillId="2" borderId="17" xfId="1" applyNumberFormat="1" applyFont="1" applyFill="1" applyBorder="1"/>
    <xf numFmtId="0" fontId="3" fillId="0" borderId="0" xfId="0" applyFont="1"/>
    <xf numFmtId="0" fontId="0" fillId="0" borderId="20" xfId="0" applyBorder="1"/>
    <xf numFmtId="0" fontId="0" fillId="0" borderId="19" xfId="0" applyBorder="1"/>
    <xf numFmtId="0" fontId="0" fillId="0" borderId="21" xfId="0" applyBorder="1"/>
    <xf numFmtId="0" fontId="0" fillId="0" borderId="1" xfId="0" applyBorder="1"/>
    <xf numFmtId="0" fontId="4" fillId="0" borderId="10" xfId="0" applyFont="1" applyBorder="1"/>
    <xf numFmtId="0" fontId="0" fillId="0" borderId="0" xfId="0" applyFill="1"/>
    <xf numFmtId="3" fontId="0" fillId="0" borderId="13" xfId="0" applyNumberFormat="1" applyBorder="1"/>
    <xf numFmtId="43" fontId="0" fillId="0" borderId="0" xfId="2" applyFont="1"/>
    <xf numFmtId="165" fontId="0" fillId="0" borderId="1" xfId="2" applyNumberFormat="1" applyFont="1" applyBorder="1"/>
    <xf numFmtId="165" fontId="0" fillId="0" borderId="0" xfId="2" applyNumberFormat="1" applyFont="1"/>
    <xf numFmtId="165" fontId="0" fillId="0" borderId="13" xfId="2" applyNumberFormat="1" applyFont="1" applyBorder="1"/>
    <xf numFmtId="165" fontId="0" fillId="0" borderId="12" xfId="2" applyNumberFormat="1" applyFont="1" applyBorder="1"/>
    <xf numFmtId="165" fontId="0" fillId="0" borderId="18" xfId="2" applyNumberFormat="1" applyFont="1" applyBorder="1"/>
    <xf numFmtId="165" fontId="0" fillId="0" borderId="11" xfId="2" applyNumberFormat="1" applyFont="1" applyBorder="1"/>
    <xf numFmtId="165" fontId="0" fillId="0" borderId="20" xfId="2" applyNumberFormat="1" applyFont="1" applyBorder="1"/>
    <xf numFmtId="0" fontId="3" fillId="0" borderId="0" xfId="0" applyFont="1" applyFill="1" applyBorder="1"/>
    <xf numFmtId="0" fontId="0" fillId="0" borderId="0" xfId="0" applyFill="1" applyBorder="1"/>
    <xf numFmtId="165" fontId="0" fillId="0" borderId="16" xfId="2" applyNumberFormat="1" applyFont="1" applyBorder="1"/>
    <xf numFmtId="0" fontId="0" fillId="0" borderId="23" xfId="0" applyBorder="1"/>
    <xf numFmtId="165" fontId="3" fillId="2" borderId="17" xfId="2" applyNumberFormat="1" applyFont="1" applyFill="1" applyBorder="1"/>
    <xf numFmtId="165" fontId="3" fillId="2" borderId="6" xfId="2" applyNumberFormat="1" applyFont="1" applyFill="1" applyBorder="1"/>
    <xf numFmtId="165" fontId="3" fillId="2" borderId="6" xfId="0" applyNumberFormat="1" applyFont="1" applyFill="1" applyBorder="1"/>
    <xf numFmtId="10" fontId="0" fillId="0" borderId="16" xfId="1" applyNumberFormat="1" applyFont="1" applyBorder="1"/>
    <xf numFmtId="165" fontId="0" fillId="0" borderId="14" xfId="2" applyNumberFormat="1" applyFont="1" applyBorder="1"/>
    <xf numFmtId="165" fontId="0" fillId="0" borderId="22" xfId="2" applyNumberFormat="1" applyFont="1" applyBorder="1"/>
    <xf numFmtId="10" fontId="0" fillId="0" borderId="0" xfId="1" applyNumberFormat="1" applyFont="1" applyBorder="1"/>
    <xf numFmtId="10" fontId="3" fillId="2" borderId="18" xfId="1" applyNumberFormat="1" applyFont="1" applyFill="1" applyBorder="1"/>
    <xf numFmtId="10" fontId="0" fillId="0" borderId="18" xfId="1" applyNumberFormat="1" applyFont="1" applyBorder="1"/>
    <xf numFmtId="166" fontId="0" fillId="0" borderId="11" xfId="1" applyNumberFormat="1" applyFont="1" applyBorder="1"/>
    <xf numFmtId="0" fontId="0" fillId="0" borderId="12" xfId="0" applyFill="1" applyBorder="1"/>
    <xf numFmtId="10" fontId="0" fillId="0" borderId="23" xfId="1" applyNumberFormat="1" applyFont="1" applyBorder="1"/>
    <xf numFmtId="10" fontId="0" fillId="0" borderId="4" xfId="1" applyNumberFormat="1" applyFont="1" applyFill="1" applyBorder="1"/>
    <xf numFmtId="164" fontId="0" fillId="0" borderId="16" xfId="0" applyNumberFormat="1" applyFill="1" applyBorder="1"/>
    <xf numFmtId="164" fontId="0" fillId="0" borderId="4" xfId="0" applyNumberFormat="1" applyFill="1" applyBorder="1"/>
    <xf numFmtId="10" fontId="0" fillId="0" borderId="16" xfId="1" applyNumberFormat="1" applyFont="1" applyFill="1" applyBorder="1"/>
    <xf numFmtId="10" fontId="0" fillId="0" borderId="0" xfId="1" applyNumberFormat="1" applyFont="1" applyFill="1" applyBorder="1"/>
    <xf numFmtId="164" fontId="0" fillId="0" borderId="0" xfId="0" applyNumberFormat="1" applyFill="1" applyBorder="1"/>
    <xf numFmtId="10" fontId="0" fillId="0" borderId="0" xfId="0" applyNumberFormat="1" applyFill="1" applyBorder="1"/>
    <xf numFmtId="10" fontId="3" fillId="2" borderId="7" xfId="1" applyNumberFormat="1" applyFont="1" applyFill="1" applyBorder="1"/>
    <xf numFmtId="0" fontId="0" fillId="0" borderId="4" xfId="0" applyFill="1" applyBorder="1"/>
    <xf numFmtId="0" fontId="0" fillId="3" borderId="0" xfId="0" applyFill="1"/>
    <xf numFmtId="10" fontId="5" fillId="0" borderId="12" xfId="1" applyNumberFormat="1" applyFont="1" applyBorder="1"/>
    <xf numFmtId="10" fontId="5" fillId="0" borderId="0" xfId="1" applyNumberFormat="1" applyFont="1"/>
    <xf numFmtId="0" fontId="0" fillId="0" borderId="0" xfId="2" applyNumberFormat="1" applyFont="1"/>
    <xf numFmtId="0" fontId="0" fillId="0" borderId="0" xfId="0" applyFill="1" applyBorder="1" applyAlignment="1">
      <alignment horizontal="center"/>
    </xf>
    <xf numFmtId="10" fontId="5" fillId="0" borderId="0" xfId="1" applyNumberFormat="1" applyFont="1" applyFill="1" applyBorder="1"/>
    <xf numFmtId="10" fontId="3" fillId="0" borderId="0" xfId="1" applyNumberFormat="1" applyFont="1" applyFill="1" applyBorder="1"/>
    <xf numFmtId="10" fontId="2" fillId="0" borderId="0" xfId="1" applyNumberFormat="1" applyFont="1" applyFill="1" applyBorder="1"/>
    <xf numFmtId="3" fontId="0" fillId="0" borderId="23" xfId="0" applyNumberFormat="1" applyBorder="1"/>
    <xf numFmtId="0" fontId="0" fillId="0" borderId="24" xfId="0" applyBorder="1"/>
    <xf numFmtId="3" fontId="3" fillId="2" borderId="5" xfId="0" applyNumberFormat="1" applyFont="1" applyFill="1" applyBorder="1"/>
    <xf numFmtId="10" fontId="5" fillId="0" borderId="18" xfId="1" applyNumberFormat="1" applyFont="1" applyBorder="1"/>
    <xf numFmtId="10" fontId="0" fillId="0" borderId="4" xfId="1" applyNumberFormat="1" applyFont="1" applyBorder="1"/>
    <xf numFmtId="10" fontId="6" fillId="2" borderId="12" xfId="1" applyNumberFormat="1" applyFont="1" applyFill="1" applyBorder="1"/>
    <xf numFmtId="10" fontId="6" fillId="2" borderId="6" xfId="1" applyNumberFormat="1" applyFont="1" applyFill="1" applyBorder="1"/>
    <xf numFmtId="10" fontId="6" fillId="2" borderId="0" xfId="1" applyNumberFormat="1" applyFont="1" applyFill="1"/>
    <xf numFmtId="166" fontId="0" fillId="0" borderId="0" xfId="1" applyNumberFormat="1" applyFont="1" applyFill="1" applyBorder="1"/>
    <xf numFmtId="165" fontId="0" fillId="0" borderId="23" xfId="2" applyNumberFormat="1" applyFont="1" applyBorder="1"/>
    <xf numFmtId="0" fontId="0" fillId="0" borderId="23" xfId="0" applyFill="1" applyBorder="1"/>
    <xf numFmtId="165" fontId="3" fillId="2" borderId="7" xfId="2" applyNumberFormat="1" applyFont="1" applyFill="1" applyBorder="1"/>
    <xf numFmtId="165" fontId="0" fillId="0" borderId="24" xfId="2" applyNumberFormat="1" applyFont="1" applyBorder="1"/>
    <xf numFmtId="0" fontId="3" fillId="0" borderId="5" xfId="0" applyFont="1" applyBorder="1"/>
    <xf numFmtId="0" fontId="0" fillId="0" borderId="25" xfId="0" applyBorder="1"/>
    <xf numFmtId="0" fontId="0" fillId="0" borderId="4" xfId="0" applyBorder="1"/>
    <xf numFmtId="0" fontId="3" fillId="2" borderId="25" xfId="0" applyFont="1" applyFill="1" applyBorder="1"/>
    <xf numFmtId="165" fontId="0" fillId="0" borderId="4" xfId="2" applyNumberFormat="1" applyFont="1" applyBorder="1"/>
    <xf numFmtId="10" fontId="0" fillId="0" borderId="20" xfId="1" applyNumberFormat="1" applyFont="1" applyBorder="1"/>
    <xf numFmtId="0" fontId="3" fillId="0" borderId="25" xfId="0" applyFont="1" applyBorder="1"/>
    <xf numFmtId="0" fontId="0" fillId="0" borderId="22" xfId="0" applyBorder="1"/>
    <xf numFmtId="0" fontId="0" fillId="0" borderId="9" xfId="0" applyBorder="1"/>
    <xf numFmtId="0" fontId="0" fillId="0" borderId="18" xfId="0" applyBorder="1"/>
    <xf numFmtId="165" fontId="0" fillId="2" borderId="18" xfId="2" applyNumberFormat="1" applyFont="1" applyFill="1" applyBorder="1"/>
    <xf numFmtId="10" fontId="0" fillId="2" borderId="16" xfId="1" applyNumberFormat="1" applyFont="1" applyFill="1" applyBorder="1"/>
    <xf numFmtId="165" fontId="0" fillId="2" borderId="22" xfId="0" applyNumberFormat="1" applyFill="1" applyBorder="1"/>
    <xf numFmtId="10" fontId="0" fillId="2" borderId="18" xfId="1" applyNumberFormat="1" applyFont="1" applyFill="1" applyBorder="1"/>
    <xf numFmtId="165" fontId="0" fillId="2" borderId="6" xfId="2" applyNumberFormat="1" applyFont="1" applyFill="1" applyBorder="1"/>
    <xf numFmtId="10" fontId="0" fillId="2" borderId="20" xfId="1" applyNumberFormat="1" applyFont="1" applyFill="1" applyBorder="1"/>
    <xf numFmtId="10" fontId="0" fillId="2" borderId="6" xfId="1" applyNumberFormat="1" applyFont="1" applyFill="1" applyBorder="1"/>
    <xf numFmtId="10" fontId="0" fillId="2" borderId="5" xfId="1" applyNumberFormat="1" applyFont="1" applyFill="1" applyBorder="1"/>
    <xf numFmtId="10" fontId="0" fillId="2" borderId="17" xfId="1" applyNumberFormat="1" applyFont="1" applyFill="1" applyBorder="1"/>
    <xf numFmtId="165" fontId="0" fillId="2" borderId="17" xfId="2" applyNumberFormat="1" applyFont="1" applyFill="1" applyBorder="1"/>
    <xf numFmtId="0" fontId="3" fillId="0" borderId="26" xfId="0" applyFont="1" applyBorder="1"/>
    <xf numFmtId="165" fontId="0" fillId="0" borderId="0" xfId="2" applyNumberFormat="1" applyFont="1" applyBorder="1"/>
    <xf numFmtId="165" fontId="0" fillId="0" borderId="1" xfId="2" applyNumberFormat="1" applyFont="1" applyFill="1" applyBorder="1"/>
    <xf numFmtId="165" fontId="0" fillId="0" borderId="21" xfId="2" applyNumberFormat="1" applyFont="1" applyBorder="1"/>
    <xf numFmtId="165" fontId="0" fillId="0" borderId="9" xfId="2" applyNumberFormat="1" applyFont="1" applyBorder="1"/>
    <xf numFmtId="165" fontId="0" fillId="0" borderId="11" xfId="2" applyNumberFormat="1" applyFont="1" applyFill="1" applyBorder="1"/>
    <xf numFmtId="165" fontId="0" fillId="2" borderId="6" xfId="0" applyNumberFormat="1" applyFill="1" applyBorder="1"/>
    <xf numFmtId="165" fontId="0" fillId="2" borderId="5" xfId="2" applyNumberFormat="1" applyFont="1" applyFill="1" applyBorder="1"/>
    <xf numFmtId="165" fontId="0" fillId="0" borderId="0" xfId="0" applyNumberFormat="1"/>
    <xf numFmtId="0" fontId="0" fillId="0" borderId="28" xfId="0" applyBorder="1"/>
    <xf numFmtId="0" fontId="3" fillId="0" borderId="5" xfId="0" applyFont="1" applyFill="1" applyBorder="1"/>
    <xf numFmtId="165" fontId="0" fillId="0" borderId="27" xfId="2" applyNumberFormat="1" applyFont="1" applyBorder="1"/>
    <xf numFmtId="10" fontId="0" fillId="0" borderId="27" xfId="1" applyNumberFormat="1" applyFont="1" applyBorder="1"/>
    <xf numFmtId="0" fontId="0" fillId="0" borderId="10" xfId="0" applyFill="1" applyBorder="1"/>
    <xf numFmtId="0" fontId="3" fillId="0" borderId="21" xfId="0" applyFont="1" applyFill="1" applyBorder="1"/>
    <xf numFmtId="0" fontId="0" fillId="0" borderId="25" xfId="0" applyFill="1" applyBorder="1"/>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3" fillId="0" borderId="17" xfId="0" applyFont="1" applyBorder="1" applyAlignment="1">
      <alignment horizontal="center"/>
    </xf>
    <xf numFmtId="3" fontId="5" fillId="0" borderId="1" xfId="0" applyNumberFormat="1" applyFont="1" applyFill="1" applyBorder="1"/>
    <xf numFmtId="10" fontId="5" fillId="0" borderId="12" xfId="1" applyNumberFormat="1" applyFont="1" applyFill="1" applyBorder="1"/>
    <xf numFmtId="3" fontId="5" fillId="0" borderId="12" xfId="0" applyNumberFormat="1" applyFont="1" applyFill="1" applyBorder="1"/>
    <xf numFmtId="10" fontId="5" fillId="0" borderId="0" xfId="1" applyNumberFormat="1" applyFont="1" applyFill="1"/>
    <xf numFmtId="10" fontId="5" fillId="0" borderId="11" xfId="1" applyNumberFormat="1" applyFont="1" applyFill="1" applyBorder="1"/>
    <xf numFmtId="3" fontId="5" fillId="0" borderId="12" xfId="0" applyNumberFormat="1" applyFont="1" applyBorder="1"/>
    <xf numFmtId="10" fontId="5" fillId="0" borderId="11" xfId="1" applyNumberFormat="1" applyFont="1" applyBorder="1"/>
    <xf numFmtId="165" fontId="5" fillId="0" borderId="1" xfId="2" applyNumberFormat="1" applyFont="1" applyBorder="1"/>
    <xf numFmtId="165" fontId="5" fillId="0" borderId="12" xfId="2" applyNumberFormat="1" applyFont="1" applyBorder="1"/>
    <xf numFmtId="10" fontId="6" fillId="0" borderId="12" xfId="1" applyNumberFormat="1" applyFont="1" applyFill="1" applyBorder="1"/>
    <xf numFmtId="10" fontId="6" fillId="0" borderId="0" xfId="1" applyNumberFormat="1" applyFont="1" applyFill="1"/>
    <xf numFmtId="10" fontId="6" fillId="0" borderId="13" xfId="1" applyNumberFormat="1" applyFont="1" applyFill="1" applyBorder="1"/>
    <xf numFmtId="10" fontId="6" fillId="2" borderId="18" xfId="1" applyNumberFormat="1" applyFont="1" applyFill="1" applyBorder="1"/>
    <xf numFmtId="10" fontId="6" fillId="0" borderId="0" xfId="1" applyNumberFormat="1" applyFont="1" applyFill="1" applyBorder="1"/>
    <xf numFmtId="10" fontId="6" fillId="0" borderId="18" xfId="1" applyNumberFormat="1" applyFont="1" applyFill="1" applyBorder="1"/>
    <xf numFmtId="10" fontId="6" fillId="2" borderId="13" xfId="1" applyNumberFormat="1" applyFont="1" applyFill="1" applyBorder="1"/>
    <xf numFmtId="10" fontId="6" fillId="0" borderId="4" xfId="1" applyNumberFormat="1" applyFont="1" applyFill="1" applyBorder="1"/>
    <xf numFmtId="10" fontId="6" fillId="2" borderId="29" xfId="1" applyNumberFormat="1" applyFont="1" applyFill="1" applyBorder="1"/>
    <xf numFmtId="10" fontId="6" fillId="0" borderId="16" xfId="1" applyNumberFormat="1" applyFont="1" applyFill="1" applyBorder="1"/>
    <xf numFmtId="3" fontId="0" fillId="0" borderId="22" xfId="0" applyNumberFormat="1" applyBorder="1"/>
    <xf numFmtId="10" fontId="6" fillId="0" borderId="27" xfId="1" applyNumberFormat="1" applyFont="1" applyFill="1" applyBorder="1"/>
    <xf numFmtId="0" fontId="0" fillId="0" borderId="27" xfId="0" applyBorder="1"/>
    <xf numFmtId="10" fontId="6" fillId="0" borderId="17" xfId="1" applyNumberFormat="1" applyFont="1" applyFill="1" applyBorder="1"/>
    <xf numFmtId="10" fontId="6" fillId="0" borderId="15" xfId="1" applyNumberFormat="1" applyFont="1" applyFill="1" applyBorder="1"/>
    <xf numFmtId="165" fontId="0" fillId="0" borderId="15" xfId="2" applyNumberFormat="1" applyFont="1" applyBorder="1"/>
    <xf numFmtId="10" fontId="5" fillId="0" borderId="4" xfId="1" applyNumberFormat="1" applyFont="1" applyBorder="1"/>
    <xf numFmtId="10" fontId="6" fillId="0" borderId="22" xfId="1" applyNumberFormat="1" applyFont="1" applyFill="1" applyBorder="1"/>
    <xf numFmtId="43" fontId="0" fillId="0" borderId="4" xfId="2" applyFont="1" applyBorder="1"/>
    <xf numFmtId="0" fontId="0" fillId="0" borderId="27" xfId="0" applyFill="1" applyBorder="1"/>
    <xf numFmtId="0" fontId="0" fillId="0" borderId="16" xfId="0" applyBorder="1" applyAlignment="1">
      <alignment horizontal="center"/>
    </xf>
    <xf numFmtId="0" fontId="3" fillId="0" borderId="0" xfId="0" applyFont="1" applyFill="1"/>
    <xf numFmtId="165" fontId="3" fillId="2" borderId="5" xfId="2" applyNumberFormat="1" applyFont="1" applyFill="1" applyBorder="1"/>
    <xf numFmtId="0" fontId="3" fillId="0" borderId="21" xfId="0" applyFont="1" applyBorder="1"/>
    <xf numFmtId="0" fontId="0" fillId="0" borderId="3" xfId="0" applyBorder="1"/>
    <xf numFmtId="10" fontId="0" fillId="0" borderId="1" xfId="1" applyNumberFormat="1" applyFont="1" applyBorder="1"/>
    <xf numFmtId="10" fontId="0" fillId="0" borderId="22" xfId="1" applyNumberFormat="1" applyFont="1" applyBorder="1"/>
    <xf numFmtId="165" fontId="0" fillId="0" borderId="30" xfId="2" applyNumberFormat="1" applyFont="1" applyBorder="1"/>
    <xf numFmtId="0" fontId="4" fillId="0" borderId="0" xfId="0" applyFont="1"/>
    <xf numFmtId="0" fontId="0" fillId="0" borderId="2" xfId="0" applyBorder="1" applyAlignment="1">
      <alignment horizontal="center"/>
    </xf>
    <xf numFmtId="165" fontId="0" fillId="0" borderId="2" xfId="2" applyNumberFormat="1" applyFont="1" applyBorder="1"/>
    <xf numFmtId="165" fontId="3" fillId="2" borderId="15" xfId="2" applyNumberFormat="1" applyFont="1" applyFill="1" applyBorder="1"/>
    <xf numFmtId="10" fontId="3" fillId="2" borderId="15" xfId="1" applyNumberFormat="1" applyFont="1" applyFill="1" applyBorder="1"/>
    <xf numFmtId="0" fontId="0" fillId="0" borderId="31" xfId="0" applyBorder="1"/>
    <xf numFmtId="165" fontId="0" fillId="0" borderId="31" xfId="2" applyNumberFormat="1" applyFont="1" applyBorder="1"/>
    <xf numFmtId="10" fontId="0" fillId="0" borderId="31" xfId="1" applyNumberFormat="1" applyFont="1" applyBorder="1"/>
    <xf numFmtId="0" fontId="4" fillId="0" borderId="25" xfId="0" applyFont="1" applyBorder="1"/>
    <xf numFmtId="165" fontId="3" fillId="2" borderId="18" xfId="2" applyNumberFormat="1" applyFont="1" applyFill="1" applyBorder="1"/>
    <xf numFmtId="165" fontId="3" fillId="2" borderId="18" xfId="0" applyNumberFormat="1" applyFont="1" applyFill="1" applyBorder="1"/>
    <xf numFmtId="165" fontId="3" fillId="2" borderId="16" xfId="2" applyNumberFormat="1" applyFont="1" applyFill="1" applyBorder="1"/>
    <xf numFmtId="10" fontId="3" fillId="2" borderId="16" xfId="1" applyNumberFormat="1" applyFont="1" applyFill="1" applyBorder="1"/>
    <xf numFmtId="165" fontId="3" fillId="2" borderId="20" xfId="2" applyNumberFormat="1" applyFont="1" applyFill="1" applyBorder="1"/>
    <xf numFmtId="165" fontId="3" fillId="2" borderId="22" xfId="2" applyNumberFormat="1" applyFont="1" applyFill="1" applyBorder="1"/>
    <xf numFmtId="165" fontId="0" fillId="0" borderId="32" xfId="2" applyNumberFormat="1" applyFont="1" applyBorder="1"/>
    <xf numFmtId="0" fontId="0" fillId="0" borderId="32" xfId="0" applyBorder="1"/>
    <xf numFmtId="0" fontId="0" fillId="0" borderId="33" xfId="0" applyBorder="1"/>
    <xf numFmtId="0" fontId="0" fillId="0" borderId="28" xfId="0" applyBorder="1" applyAlignment="1">
      <alignment wrapText="1"/>
    </xf>
    <xf numFmtId="0" fontId="0" fillId="0" borderId="28" xfId="0" applyFill="1" applyBorder="1"/>
    <xf numFmtId="165" fontId="0" fillId="0" borderId="34" xfId="2" applyNumberFormat="1" applyFont="1" applyBorder="1"/>
    <xf numFmtId="10" fontId="0" fillId="0" borderId="0" xfId="0" applyNumberFormat="1"/>
    <xf numFmtId="165" fontId="0" fillId="0" borderId="12" xfId="2" applyNumberFormat="1" applyFont="1" applyFill="1" applyBorder="1"/>
    <xf numFmtId="10" fontId="0" fillId="0" borderId="35" xfId="1" applyNumberFormat="1" applyFont="1" applyBorder="1"/>
    <xf numFmtId="165" fontId="0" fillId="0" borderId="35" xfId="2" applyNumberFormat="1" applyFont="1" applyBorder="1"/>
    <xf numFmtId="10" fontId="3" fillId="0" borderId="6" xfId="1" applyNumberFormat="1" applyFont="1" applyBorder="1"/>
    <xf numFmtId="165" fontId="7" fillId="2" borderId="17" xfId="2" applyNumberFormat="1" applyFont="1" applyFill="1" applyBorder="1"/>
    <xf numFmtId="10" fontId="7" fillId="2" borderId="6" xfId="1" applyNumberFormat="1" applyFont="1" applyFill="1" applyBorder="1"/>
    <xf numFmtId="165" fontId="7" fillId="2" borderId="6" xfId="2" applyNumberFormat="1" applyFont="1" applyFill="1" applyBorder="1"/>
    <xf numFmtId="10" fontId="7" fillId="2" borderId="5" xfId="1" applyNumberFormat="1" applyFont="1" applyFill="1" applyBorder="1"/>
    <xf numFmtId="165" fontId="3" fillId="2" borderId="17" xfId="0" applyNumberFormat="1" applyFont="1" applyFill="1" applyBorder="1"/>
    <xf numFmtId="165" fontId="3" fillId="0" borderId="0" xfId="2" applyNumberFormat="1" applyFont="1" applyBorder="1"/>
    <xf numFmtId="10" fontId="3" fillId="0" borderId="0" xfId="1" applyNumberFormat="1" applyFont="1" applyBorder="1"/>
    <xf numFmtId="0" fontId="3" fillId="0" borderId="0" xfId="0" applyFont="1" applyBorder="1"/>
    <xf numFmtId="166" fontId="3" fillId="2" borderId="6" xfId="1" applyNumberFormat="1" applyFont="1" applyFill="1" applyBorder="1"/>
    <xf numFmtId="165" fontId="3" fillId="0" borderId="4" xfId="2" applyNumberFormat="1" applyFont="1" applyBorder="1"/>
    <xf numFmtId="10" fontId="3" fillId="0" borderId="4" xfId="1" applyNumberFormat="1" applyFont="1" applyBorder="1"/>
    <xf numFmtId="0" fontId="3" fillId="0" borderId="4" xfId="0" applyFont="1" applyBorder="1"/>
    <xf numFmtId="10" fontId="3" fillId="2" borderId="20" xfId="1" applyNumberFormat="1" applyFont="1" applyFill="1" applyBorder="1"/>
    <xf numFmtId="165" fontId="3" fillId="0" borderId="0" xfId="2" applyNumberFormat="1" applyFont="1"/>
    <xf numFmtId="10" fontId="3" fillId="0" borderId="0" xfId="1" applyNumberFormat="1" applyFont="1"/>
    <xf numFmtId="0" fontId="0" fillId="0" borderId="35" xfId="0" applyBorder="1"/>
    <xf numFmtId="0" fontId="0" fillId="0" borderId="0" xfId="0" applyFill="1" applyBorder="1"/>
    <xf numFmtId="0" fontId="0" fillId="0" borderId="0" xfId="0"/>
    <xf numFmtId="165" fontId="3" fillId="2" borderId="3" xfId="2" applyNumberFormat="1" applyFont="1" applyFill="1" applyBorder="1"/>
    <xf numFmtId="0" fontId="0" fillId="0" borderId="0" xfId="0"/>
    <xf numFmtId="165" fontId="0" fillId="0" borderId="0" xfId="2" applyNumberFormat="1" applyFont="1" applyFill="1"/>
    <xf numFmtId="165" fontId="3" fillId="0" borderId="0" xfId="2" applyNumberFormat="1" applyFont="1" applyFill="1" applyBorder="1"/>
    <xf numFmtId="165" fontId="0" fillId="0" borderId="0" xfId="2" applyNumberFormat="1" applyFont="1" applyFill="1" applyBorder="1"/>
    <xf numFmtId="0" fontId="3" fillId="0" borderId="0" xfId="0" applyFont="1" applyFill="1" applyBorder="1" applyAlignment="1">
      <alignment wrapText="1"/>
    </xf>
    <xf numFmtId="0" fontId="0" fillId="0" borderId="0" xfId="0" applyFill="1" applyAlignment="1">
      <alignment wrapText="1"/>
    </xf>
    <xf numFmtId="0" fontId="3" fillId="0" borderId="0" xfId="0" applyFont="1" applyFill="1" applyAlignment="1">
      <alignment wrapText="1"/>
    </xf>
    <xf numFmtId="0" fontId="0" fillId="0" borderId="2" xfId="0" applyBorder="1"/>
    <xf numFmtId="10" fontId="3" fillId="2" borderId="12" xfId="1" applyNumberFormat="1" applyFont="1" applyFill="1" applyBorder="1"/>
    <xf numFmtId="3" fontId="0" fillId="0" borderId="0" xfId="0" applyNumberFormat="1" applyBorder="1"/>
    <xf numFmtId="0" fontId="0" fillId="0" borderId="36" xfId="0" applyBorder="1"/>
    <xf numFmtId="3" fontId="0" fillId="0" borderId="10" xfId="0" applyNumberFormat="1" applyBorder="1"/>
    <xf numFmtId="3" fontId="0" fillId="0" borderId="11" xfId="0" applyNumberFormat="1" applyBorder="1"/>
    <xf numFmtId="0" fontId="0" fillId="0" borderId="8" xfId="0" applyBorder="1"/>
    <xf numFmtId="0" fontId="0" fillId="0" borderId="5" xfId="0" applyBorder="1"/>
    <xf numFmtId="165" fontId="0" fillId="0" borderId="10" xfId="2" applyNumberFormat="1" applyFont="1" applyBorder="1"/>
    <xf numFmtId="0" fontId="0" fillId="0" borderId="6" xfId="0" applyBorder="1"/>
    <xf numFmtId="10" fontId="3" fillId="2" borderId="3" xfId="1" applyNumberFormat="1" applyFont="1" applyFill="1" applyBorder="1"/>
    <xf numFmtId="0" fontId="3" fillId="2" borderId="2" xfId="0" applyFont="1" applyFill="1" applyBorder="1"/>
    <xf numFmtId="167" fontId="0" fillId="0" borderId="20" xfId="1" applyNumberFormat="1" applyFont="1" applyBorder="1"/>
    <xf numFmtId="0" fontId="0" fillId="0" borderId="26" xfId="0" applyBorder="1"/>
    <xf numFmtId="0" fontId="0" fillId="0" borderId="20" xfId="1" applyNumberFormat="1" applyFont="1" applyBorder="1"/>
    <xf numFmtId="167" fontId="0" fillId="0" borderId="25" xfId="1" applyNumberFormat="1" applyFont="1" applyBorder="1"/>
    <xf numFmtId="167" fontId="0" fillId="0" borderId="18" xfId="1" applyNumberFormat="1" applyFont="1" applyBorder="1"/>
    <xf numFmtId="0" fontId="0" fillId="0" borderId="25" xfId="1" applyNumberFormat="1" applyFont="1" applyBorder="1"/>
    <xf numFmtId="0" fontId="0" fillId="0" borderId="18" xfId="1" applyNumberFormat="1" applyFont="1" applyBorder="1"/>
    <xf numFmtId="2" fontId="3" fillId="2" borderId="3" xfId="1" applyNumberFormat="1" applyFont="1" applyFill="1" applyBorder="1"/>
    <xf numFmtId="2" fontId="3" fillId="2" borderId="6" xfId="1" applyNumberFormat="1" applyFont="1" applyFill="1" applyBorder="1"/>
    <xf numFmtId="2" fontId="3" fillId="2" borderId="5" xfId="1" applyNumberFormat="1" applyFont="1" applyFill="1" applyBorder="1"/>
    <xf numFmtId="0" fontId="0" fillId="0" borderId="9" xfId="0" applyBorder="1" applyAlignment="1">
      <alignment horizontal="center"/>
    </xf>
    <xf numFmtId="0" fontId="0" fillId="0" borderId="0" xfId="0"/>
    <xf numFmtId="0" fontId="3" fillId="0" borderId="8" xfId="0" applyFont="1" applyBorder="1"/>
    <xf numFmtId="0" fontId="3" fillId="0" borderId="5" xfId="0" applyFont="1" applyBorder="1" applyAlignment="1">
      <alignment horizontal="center" vertical="center"/>
    </xf>
    <xf numFmtId="0" fontId="0" fillId="0" borderId="37" xfId="0" applyBorder="1"/>
    <xf numFmtId="10" fontId="0" fillId="0" borderId="11" xfId="1" applyNumberFormat="1" applyFont="1" applyBorder="1" applyAlignment="1">
      <alignment horizontal="center"/>
    </xf>
    <xf numFmtId="10" fontId="3" fillId="2" borderId="5" xfId="1" applyNumberFormat="1" applyFont="1" applyFill="1" applyBorder="1" applyAlignment="1">
      <alignment horizontal="center"/>
    </xf>
    <xf numFmtId="10" fontId="0" fillId="0" borderId="0" xfId="0" applyNumberFormat="1" applyBorder="1"/>
    <xf numFmtId="10" fontId="3" fillId="2" borderId="4" xfId="0" applyNumberFormat="1" applyFont="1" applyFill="1" applyBorder="1"/>
    <xf numFmtId="165" fontId="0" fillId="0" borderId="38" xfId="2" applyNumberFormat="1" applyFont="1" applyBorder="1"/>
    <xf numFmtId="0" fontId="0" fillId="0" borderId="0" xfId="0" applyFill="1" applyBorder="1"/>
    <xf numFmtId="0" fontId="3" fillId="0" borderId="0" xfId="0" applyFont="1" applyFill="1" applyBorder="1" applyAlignment="1"/>
    <xf numFmtId="0" fontId="3" fillId="0" borderId="0" xfId="0" applyFont="1" applyFill="1" applyBorder="1" applyAlignment="1">
      <alignment horizontal="center" vertical="center"/>
    </xf>
    <xf numFmtId="165" fontId="3" fillId="0" borderId="0" xfId="0" applyNumberFormat="1" applyFont="1" applyFill="1" applyBorder="1"/>
    <xf numFmtId="0" fontId="3" fillId="0" borderId="0" xfId="0" applyFont="1" applyFill="1" applyBorder="1" applyAlignment="1">
      <alignment horizontal="center"/>
    </xf>
    <xf numFmtId="0" fontId="0" fillId="0" borderId="0" xfId="0" applyFill="1" applyBorder="1" applyAlignment="1">
      <alignment wrapText="1"/>
    </xf>
    <xf numFmtId="0" fontId="0" fillId="0" borderId="0" xfId="0" applyFill="1" applyBorder="1" applyAlignment="1"/>
    <xf numFmtId="165" fontId="0" fillId="0" borderId="0" xfId="0" applyNumberFormat="1" applyFill="1" applyBorder="1"/>
    <xf numFmtId="43" fontId="0" fillId="0" borderId="11" xfId="2" applyFont="1" applyBorder="1"/>
    <xf numFmtId="43" fontId="0" fillId="0" borderId="20" xfId="2" applyFont="1" applyBorder="1"/>
    <xf numFmtId="0" fontId="0" fillId="0" borderId="34" xfId="0" applyBorder="1"/>
    <xf numFmtId="0" fontId="0" fillId="0" borderId="5" xfId="0" applyBorder="1" applyAlignment="1">
      <alignment horizontal="center"/>
    </xf>
    <xf numFmtId="0" fontId="3" fillId="0" borderId="5" xfId="0" applyFont="1" applyBorder="1" applyAlignment="1">
      <alignment horizontal="center"/>
    </xf>
    <xf numFmtId="0" fontId="0" fillId="0" borderId="0" xfId="0" applyFill="1" applyBorder="1"/>
    <xf numFmtId="0" fontId="0" fillId="0" borderId="0" xfId="0"/>
    <xf numFmtId="0" fontId="3" fillId="0" borderId="8" xfId="0" applyFont="1" applyBorder="1" applyAlignment="1">
      <alignment horizontal="center" vertical="center"/>
    </xf>
    <xf numFmtId="0" fontId="3" fillId="0" borderId="4" xfId="0" applyFont="1" applyBorder="1" applyAlignment="1">
      <alignment horizontal="center" vertical="center"/>
    </xf>
    <xf numFmtId="10" fontId="0" fillId="0" borderId="27" xfId="0" applyNumberFormat="1" applyBorder="1"/>
    <xf numFmtId="10" fontId="0" fillId="0" borderId="16" xfId="0" applyNumberFormat="1" applyBorder="1"/>
    <xf numFmtId="0" fontId="4" fillId="0" borderId="0" xfId="0" applyFont="1" applyFill="1" applyBorder="1" applyAlignment="1"/>
    <xf numFmtId="0" fontId="3" fillId="0" borderId="8" xfId="0" applyFont="1" applyFill="1" applyBorder="1"/>
    <xf numFmtId="165" fontId="3" fillId="0" borderId="4" xfId="2" applyNumberFormat="1" applyFont="1" applyFill="1" applyBorder="1"/>
    <xf numFmtId="10" fontId="0" fillId="0" borderId="9" xfId="1" applyNumberFormat="1" applyFont="1" applyFill="1" applyBorder="1"/>
    <xf numFmtId="10" fontId="0" fillId="0" borderId="11" xfId="1" applyNumberFormat="1" applyFont="1" applyFill="1" applyBorder="1"/>
    <xf numFmtId="0" fontId="0" fillId="0" borderId="19" xfId="0" applyBorder="1" applyAlignment="1">
      <alignment wrapText="1"/>
    </xf>
    <xf numFmtId="165" fontId="0" fillId="0" borderId="29" xfId="2" applyNumberFormat="1" applyFont="1" applyBorder="1"/>
    <xf numFmtId="10" fontId="0" fillId="0" borderId="20" xfId="1" applyNumberFormat="1" applyFont="1" applyFill="1" applyBorder="1"/>
    <xf numFmtId="10" fontId="0" fillId="0" borderId="4" xfId="0" applyNumberFormat="1" applyFill="1" applyBorder="1"/>
    <xf numFmtId="0" fontId="0" fillId="0" borderId="5" xfId="0" applyFill="1" applyBorder="1"/>
    <xf numFmtId="0" fontId="3" fillId="0" borderId="3" xfId="0" applyFont="1" applyBorder="1" applyAlignment="1">
      <alignment horizontal="center" vertical="center"/>
    </xf>
    <xf numFmtId="0" fontId="0" fillId="0" borderId="0" xfId="0"/>
    <xf numFmtId="0" fontId="3" fillId="0" borderId="16" xfId="0" applyFont="1" applyBorder="1" applyAlignment="1">
      <alignment horizontal="center"/>
    </xf>
    <xf numFmtId="0" fontId="0" fillId="0" borderId="16" xfId="0" applyBorder="1" applyAlignment="1">
      <alignment horizontal="center"/>
    </xf>
    <xf numFmtId="0" fontId="3" fillId="0" borderId="8"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27" xfId="0" applyFont="1"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3" fillId="0" borderId="0" xfId="0" applyFont="1" applyFill="1" applyBorder="1" applyAlignment="1">
      <alignment horizontal="center"/>
    </xf>
    <xf numFmtId="0" fontId="0" fillId="0" borderId="0" xfId="0"/>
    <xf numFmtId="0" fontId="0" fillId="0" borderId="0" xfId="0" applyFill="1" applyBorder="1"/>
    <xf numFmtId="0" fontId="0" fillId="0" borderId="21" xfId="1" applyNumberFormat="1" applyFont="1" applyBorder="1"/>
    <xf numFmtId="0" fontId="0" fillId="0" borderId="13" xfId="1" applyNumberFormat="1" applyFont="1" applyBorder="1"/>
    <xf numFmtId="0" fontId="0" fillId="0" borderId="9" xfId="1" applyNumberFormat="1" applyFont="1" applyBorder="1"/>
    <xf numFmtId="2" fontId="0" fillId="0" borderId="11" xfId="0" applyNumberFormat="1" applyBorder="1"/>
    <xf numFmtId="2" fontId="0" fillId="0" borderId="20" xfId="0" applyNumberFormat="1" applyBorder="1"/>
    <xf numFmtId="167" fontId="0" fillId="0" borderId="21" xfId="1" applyNumberFormat="1" applyFont="1" applyBorder="1"/>
    <xf numFmtId="167" fontId="0" fillId="0" borderId="13" xfId="1" applyNumberFormat="1" applyFont="1" applyBorder="1"/>
    <xf numFmtId="167" fontId="0" fillId="0" borderId="9" xfId="1" applyNumberFormat="1" applyFont="1" applyBorder="1"/>
    <xf numFmtId="2" fontId="0" fillId="0" borderId="10" xfId="0" applyNumberFormat="1" applyBorder="1"/>
    <xf numFmtId="2" fontId="0" fillId="0" borderId="25" xfId="0" applyNumberFormat="1" applyBorder="1"/>
    <xf numFmtId="2" fontId="0" fillId="0" borderId="12" xfId="0" applyNumberFormat="1" applyBorder="1"/>
    <xf numFmtId="2" fontId="0" fillId="0" borderId="18" xfId="0" applyNumberFormat="1" applyBorder="1"/>
    <xf numFmtId="10" fontId="0" fillId="0" borderId="10" xfId="1" applyNumberFormat="1" applyFont="1" applyBorder="1"/>
    <xf numFmtId="10" fontId="0" fillId="0" borderId="25" xfId="1" applyNumberFormat="1" applyFont="1" applyBorder="1"/>
    <xf numFmtId="0" fontId="0" fillId="0" borderId="39" xfId="0" applyBorder="1"/>
    <xf numFmtId="2" fontId="0" fillId="0" borderId="13" xfId="1" applyNumberFormat="1" applyFont="1" applyBorder="1"/>
  </cellXfs>
  <cellStyles count="3">
    <cellStyle name="Обычный" xfId="0" builtinId="0"/>
    <cellStyle name="Процентный" xfId="1" builtinId="5"/>
    <cellStyle name="Финансовый" xfId="2" builtinId="3"/>
  </cellStyles>
  <dxfs count="5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95B83-0971-6E41-9269-516FA16539B2}">
  <sheetPr>
    <tabColor rgb="FFFF0000"/>
  </sheetPr>
  <dimension ref="B4:AH88"/>
  <sheetViews>
    <sheetView topLeftCell="R2" zoomScale="75" workbookViewId="0">
      <selection activeCell="D38" sqref="D38:M38"/>
    </sheetView>
  </sheetViews>
  <sheetFormatPr baseColWidth="10" defaultRowHeight="16" x14ac:dyDescent="0.2"/>
  <cols>
    <col min="3" max="3" width="40.5" customWidth="1"/>
    <col min="4" max="4" width="12.5" customWidth="1"/>
    <col min="5" max="5" width="12.33203125" customWidth="1"/>
    <col min="6" max="6" width="13.1640625" customWidth="1"/>
    <col min="7" max="7" width="12.33203125" customWidth="1"/>
    <col min="8" max="8" width="13.1640625" customWidth="1"/>
    <col min="9" max="9" width="11.5" customWidth="1"/>
    <col min="10" max="10" width="13.83203125" customWidth="1"/>
    <col min="11" max="11" width="11.33203125" customWidth="1"/>
    <col min="12" max="12" width="13.33203125" customWidth="1"/>
    <col min="13" max="13" width="11.83203125" customWidth="1"/>
    <col min="16" max="16" width="12.6640625" bestFit="1" customWidth="1"/>
    <col min="18" max="18" width="39.5" customWidth="1"/>
    <col min="19" max="19" width="13.83203125" customWidth="1"/>
    <col min="20" max="20" width="13.5" customWidth="1"/>
    <col min="21" max="21" width="12.1640625" customWidth="1"/>
    <col min="22" max="22" width="14.1640625" customWidth="1"/>
    <col min="23" max="23" width="12.6640625" customWidth="1"/>
    <col min="24" max="24" width="11.5" customWidth="1"/>
    <col min="25" max="25" width="12.33203125" customWidth="1"/>
    <col min="27" max="27" width="12.1640625" customWidth="1"/>
  </cols>
  <sheetData>
    <row r="4" spans="3:34" x14ac:dyDescent="0.2">
      <c r="C4" s="72" t="s">
        <v>29</v>
      </c>
      <c r="D4" s="37"/>
      <c r="R4" s="72" t="s">
        <v>62</v>
      </c>
    </row>
    <row r="5" spans="3:34" ht="17" thickBot="1" x14ac:dyDescent="0.25">
      <c r="C5" s="287" t="s">
        <v>134</v>
      </c>
      <c r="D5" s="287"/>
      <c r="E5" s="287"/>
      <c r="F5" s="287"/>
      <c r="G5" s="287"/>
      <c r="H5" s="287"/>
      <c r="I5" s="287"/>
      <c r="J5" s="287"/>
      <c r="K5" s="287"/>
      <c r="L5" s="287"/>
      <c r="M5" s="287"/>
      <c r="R5" s="288" t="s">
        <v>134</v>
      </c>
      <c r="S5" s="288"/>
      <c r="T5" s="288"/>
      <c r="U5" s="288"/>
      <c r="V5" s="288"/>
      <c r="W5" s="288"/>
      <c r="X5" s="288"/>
      <c r="Y5" s="288"/>
      <c r="Z5" s="288"/>
      <c r="AA5" s="288"/>
    </row>
    <row r="6" spans="3:34" ht="17" thickBot="1" x14ac:dyDescent="0.25">
      <c r="C6" s="22" t="s">
        <v>27</v>
      </c>
      <c r="D6" s="134">
        <v>2016</v>
      </c>
      <c r="E6" s="132" t="s">
        <v>0</v>
      </c>
      <c r="F6" s="132">
        <v>2017</v>
      </c>
      <c r="G6" s="132" t="s">
        <v>0</v>
      </c>
      <c r="H6" s="132">
        <v>2018</v>
      </c>
      <c r="I6" s="132" t="s">
        <v>0</v>
      </c>
      <c r="J6" s="132">
        <v>2019</v>
      </c>
      <c r="K6" s="132" t="s">
        <v>0</v>
      </c>
      <c r="L6" s="132">
        <v>2020</v>
      </c>
      <c r="M6" s="133" t="s">
        <v>0</v>
      </c>
      <c r="P6" s="75"/>
      <c r="R6" s="22" t="s">
        <v>27</v>
      </c>
      <c r="S6" s="129">
        <v>2016</v>
      </c>
      <c r="T6" s="130" t="s">
        <v>130</v>
      </c>
      <c r="U6" s="130">
        <v>2017</v>
      </c>
      <c r="V6" s="130" t="s">
        <v>131</v>
      </c>
      <c r="W6" s="130">
        <v>2018</v>
      </c>
      <c r="X6" s="130" t="s">
        <v>132</v>
      </c>
      <c r="Y6" s="130">
        <v>2019</v>
      </c>
      <c r="Z6" s="130" t="s">
        <v>133</v>
      </c>
      <c r="AA6" s="131">
        <v>2020</v>
      </c>
      <c r="AB6" s="76"/>
    </row>
    <row r="7" spans="3:34" ht="17" thickBot="1" x14ac:dyDescent="0.25">
      <c r="C7" s="22" t="s">
        <v>26</v>
      </c>
      <c r="D7" s="21"/>
      <c r="E7" s="9"/>
      <c r="F7" s="9"/>
      <c r="G7" s="26"/>
      <c r="H7" s="9"/>
      <c r="I7" s="11"/>
      <c r="J7" s="21"/>
      <c r="K7" s="9"/>
      <c r="L7" s="9"/>
      <c r="M7" s="4"/>
      <c r="P7" s="41"/>
      <c r="R7" s="22" t="s">
        <v>26</v>
      </c>
      <c r="S7" s="21"/>
      <c r="T7" s="9"/>
      <c r="U7" s="9"/>
      <c r="V7" s="26"/>
      <c r="W7" s="9"/>
      <c r="X7" s="11"/>
      <c r="Y7" s="21"/>
      <c r="Z7" s="9"/>
      <c r="AA7" s="50"/>
      <c r="AB7" s="48"/>
    </row>
    <row r="8" spans="3:34" x14ac:dyDescent="0.2">
      <c r="C8" s="5" t="s">
        <v>1</v>
      </c>
      <c r="D8" s="135">
        <v>272841</v>
      </c>
      <c r="E8" s="136">
        <f>D8/$D$38</f>
        <v>0.50111300898121114</v>
      </c>
      <c r="F8" s="137">
        <v>263063</v>
      </c>
      <c r="G8" s="136">
        <f>F8/$F$38</f>
        <v>0.47736766653964108</v>
      </c>
      <c r="H8" s="137">
        <v>276443</v>
      </c>
      <c r="I8" s="138">
        <f>H8/$H$38</f>
        <v>0.30179597442338535</v>
      </c>
      <c r="J8" s="137">
        <v>265479</v>
      </c>
      <c r="K8" s="136">
        <v>0.32221844618951101</v>
      </c>
      <c r="L8" s="137">
        <v>284804</v>
      </c>
      <c r="M8" s="139">
        <v>0.30983797920589901</v>
      </c>
      <c r="P8" s="41"/>
      <c r="R8" s="5" t="s">
        <v>1</v>
      </c>
      <c r="S8" s="21">
        <v>272841</v>
      </c>
      <c r="T8" s="73">
        <f>(U8-S8)/S8</f>
        <v>-3.5837722336452368E-2</v>
      </c>
      <c r="U8" s="8">
        <v>263063</v>
      </c>
      <c r="V8" s="73">
        <f>(W8-U8)/U8</f>
        <v>5.0862340960150229E-2</v>
      </c>
      <c r="W8" s="8">
        <v>276443</v>
      </c>
      <c r="X8" s="74">
        <f t="shared" ref="X8:X71" si="0">(Y8-W8)/W8</f>
        <v>-3.9660978935983186E-2</v>
      </c>
      <c r="Y8" s="8">
        <v>265479</v>
      </c>
      <c r="Z8" s="73">
        <f t="shared" ref="Z8:Z71" si="1">(AA8-Y8)/Y8</f>
        <v>7.2792951608225132E-2</v>
      </c>
      <c r="AA8" s="80">
        <v>284804</v>
      </c>
      <c r="AB8" s="77"/>
    </row>
    <row r="9" spans="3:34" x14ac:dyDescent="0.2">
      <c r="C9" s="5" t="s">
        <v>28</v>
      </c>
      <c r="D9" s="8">
        <v>336</v>
      </c>
      <c r="E9" s="27">
        <f t="shared" ref="E9:E20" si="2">D9/$D$38</f>
        <v>6.1711389057248335E-4</v>
      </c>
      <c r="F9" s="8">
        <v>407</v>
      </c>
      <c r="G9" s="27">
        <f t="shared" ref="G9:G20" si="3">F9/$F$38</f>
        <v>7.3856315894532459E-4</v>
      </c>
      <c r="H9" s="8">
        <v>2177</v>
      </c>
      <c r="I9" s="1">
        <f t="shared" ref="I9:I20" si="4">H9/$H$38</f>
        <v>2.3766557168013293E-3</v>
      </c>
      <c r="J9" s="8">
        <v>2986</v>
      </c>
      <c r="K9" s="10">
        <v>3.6241822529159739E-3</v>
      </c>
      <c r="L9" s="8">
        <v>1889</v>
      </c>
      <c r="M9" s="6">
        <v>2.0550411606576565E-3</v>
      </c>
      <c r="P9" s="41"/>
      <c r="R9" s="5" t="s">
        <v>28</v>
      </c>
      <c r="S9" s="8">
        <v>336</v>
      </c>
      <c r="T9" s="73">
        <f>(U9-S9)/S9</f>
        <v>0.21130952380952381</v>
      </c>
      <c r="U9" s="8">
        <v>407</v>
      </c>
      <c r="V9" s="73">
        <f>(W9-U9)/U9</f>
        <v>4.3488943488943486</v>
      </c>
      <c r="W9" s="8">
        <v>2177</v>
      </c>
      <c r="X9" s="74">
        <f t="shared" si="0"/>
        <v>0.37161231051906291</v>
      </c>
      <c r="Y9" s="8">
        <v>2986</v>
      </c>
      <c r="Z9" s="73">
        <f t="shared" si="1"/>
        <v>-0.36738111185532485</v>
      </c>
      <c r="AA9" s="80">
        <v>1889</v>
      </c>
      <c r="AB9" s="67"/>
    </row>
    <row r="10" spans="3:34" x14ac:dyDescent="0.2">
      <c r="C10" s="5" t="s">
        <v>2</v>
      </c>
      <c r="D10" s="8"/>
      <c r="E10" s="27"/>
      <c r="F10" s="8"/>
      <c r="G10" s="27"/>
      <c r="H10" s="8">
        <v>149007</v>
      </c>
      <c r="I10" s="1">
        <f t="shared" si="4"/>
        <v>0.16267264051144495</v>
      </c>
      <c r="J10" s="8">
        <v>138817</v>
      </c>
      <c r="K10" s="10">
        <v>0.16848563556699153</v>
      </c>
      <c r="L10" s="8">
        <v>130503</v>
      </c>
      <c r="M10" s="6">
        <v>0.14197407971906098</v>
      </c>
      <c r="P10" s="41"/>
      <c r="R10" s="5" t="s">
        <v>2</v>
      </c>
      <c r="S10" s="8"/>
      <c r="T10" s="73"/>
      <c r="U10" s="8"/>
      <c r="V10" s="10">
        <v>1</v>
      </c>
      <c r="W10" s="8">
        <v>149007</v>
      </c>
      <c r="X10" s="74">
        <f t="shared" si="0"/>
        <v>-6.8386048977564812E-2</v>
      </c>
      <c r="Y10" s="8">
        <v>138817</v>
      </c>
      <c r="Z10" s="73">
        <f t="shared" si="1"/>
        <v>-5.9891799995677765E-2</v>
      </c>
      <c r="AA10" s="80">
        <v>130503</v>
      </c>
      <c r="AB10" s="67"/>
    </row>
    <row r="11" spans="3:34" x14ac:dyDescent="0.2">
      <c r="C11" s="5" t="s">
        <v>3</v>
      </c>
      <c r="D11" s="8">
        <v>33685</v>
      </c>
      <c r="E11" s="27">
        <f t="shared" si="2"/>
        <v>6.1867504178375297E-2</v>
      </c>
      <c r="F11" s="8">
        <v>34281</v>
      </c>
      <c r="G11" s="27">
        <f t="shared" si="3"/>
        <v>6.2208067940552017E-2</v>
      </c>
      <c r="H11" s="8">
        <v>39107</v>
      </c>
      <c r="I11" s="1">
        <f t="shared" si="4"/>
        <v>4.2693557701860167E-2</v>
      </c>
      <c r="J11" s="8">
        <v>38675</v>
      </c>
      <c r="K11" s="10">
        <v>4.6940806641502103E-2</v>
      </c>
      <c r="L11" s="8">
        <v>38041</v>
      </c>
      <c r="M11" s="6">
        <v>4.1384764845197416E-2</v>
      </c>
      <c r="P11" s="41"/>
      <c r="R11" s="5" t="s">
        <v>3</v>
      </c>
      <c r="S11" s="8">
        <v>33685</v>
      </c>
      <c r="T11" s="73">
        <f t="shared" ref="T11:T16" si="5">(U11-S11)/S11</f>
        <v>1.7693335312453616E-2</v>
      </c>
      <c r="U11" s="8">
        <v>34281</v>
      </c>
      <c r="V11" s="73">
        <f t="shared" ref="V11:V16" si="6">(W11-U11)/U11</f>
        <v>0.14077769026574488</v>
      </c>
      <c r="W11" s="8">
        <v>39107</v>
      </c>
      <c r="X11" s="74">
        <f t="shared" si="0"/>
        <v>-1.1046615695399801E-2</v>
      </c>
      <c r="Y11" s="8">
        <v>38675</v>
      </c>
      <c r="Z11" s="73">
        <f t="shared" si="1"/>
        <v>-1.6393018745959921E-2</v>
      </c>
      <c r="AA11" s="80">
        <v>38041</v>
      </c>
      <c r="AB11" s="67"/>
    </row>
    <row r="12" spans="3:34" x14ac:dyDescent="0.2">
      <c r="C12" s="5" t="s">
        <v>4</v>
      </c>
      <c r="D12" s="8">
        <v>75128</v>
      </c>
      <c r="E12" s="27">
        <f t="shared" si="2"/>
        <v>0.13798372729443312</v>
      </c>
      <c r="F12" s="8">
        <v>79397</v>
      </c>
      <c r="G12" s="27">
        <f t="shared" si="3"/>
        <v>0.14407788484221606</v>
      </c>
      <c r="H12" s="8">
        <v>95962</v>
      </c>
      <c r="I12" s="1">
        <f t="shared" si="4"/>
        <v>0.10476280932277866</v>
      </c>
      <c r="J12" s="8">
        <v>79729</v>
      </c>
      <c r="K12" s="10">
        <v>9.6769064582296616E-2</v>
      </c>
      <c r="L12" s="8">
        <v>90103</v>
      </c>
      <c r="M12" s="6">
        <v>9.802296119573152E-2</v>
      </c>
      <c r="P12" s="41"/>
      <c r="R12" s="5" t="s">
        <v>4</v>
      </c>
      <c r="S12" s="8">
        <v>75128</v>
      </c>
      <c r="T12" s="73">
        <f t="shared" si="5"/>
        <v>5.6823022042381002E-2</v>
      </c>
      <c r="U12" s="8">
        <v>79397</v>
      </c>
      <c r="V12" s="73">
        <f t="shared" si="6"/>
        <v>0.20863508696802147</v>
      </c>
      <c r="W12" s="8">
        <v>95962</v>
      </c>
      <c r="X12" s="74">
        <f t="shared" si="0"/>
        <v>-0.16916070944748962</v>
      </c>
      <c r="Y12" s="8">
        <v>79729</v>
      </c>
      <c r="Z12" s="73">
        <f t="shared" si="1"/>
        <v>0.13011576716125878</v>
      </c>
      <c r="AA12" s="80">
        <v>90103</v>
      </c>
      <c r="AB12" s="67"/>
      <c r="AD12" t="s">
        <v>63</v>
      </c>
    </row>
    <row r="13" spans="3:34" x14ac:dyDescent="0.2">
      <c r="C13" s="5" t="s">
        <v>5</v>
      </c>
      <c r="D13" s="8">
        <v>10551</v>
      </c>
      <c r="E13" s="27">
        <f t="shared" si="2"/>
        <v>1.9378478153066283E-2</v>
      </c>
      <c r="F13" s="8">
        <v>9452</v>
      </c>
      <c r="G13" s="27">
        <f t="shared" si="3"/>
        <v>1.7152085941894858E-2</v>
      </c>
      <c r="H13" s="8">
        <v>10735</v>
      </c>
      <c r="I13" s="1">
        <f t="shared" si="4"/>
        <v>1.1719521874075456E-2</v>
      </c>
      <c r="J13" s="8">
        <v>6450</v>
      </c>
      <c r="K13" s="10">
        <v>7.8285249602505127E-3</v>
      </c>
      <c r="L13" s="8">
        <v>8555</v>
      </c>
      <c r="M13" s="6">
        <v>9.3069757170070166E-3</v>
      </c>
      <c r="P13" s="41"/>
      <c r="R13" s="5" t="s">
        <v>5</v>
      </c>
      <c r="S13" s="8">
        <v>10551</v>
      </c>
      <c r="T13" s="73">
        <f t="shared" si="5"/>
        <v>-0.10416074305753009</v>
      </c>
      <c r="U13" s="8">
        <v>9452</v>
      </c>
      <c r="V13" s="73">
        <f t="shared" si="6"/>
        <v>0.13573846804909015</v>
      </c>
      <c r="W13" s="8">
        <v>10735</v>
      </c>
      <c r="X13" s="74">
        <f t="shared" si="0"/>
        <v>-0.39916162086632512</v>
      </c>
      <c r="Y13" s="8">
        <v>6450</v>
      </c>
      <c r="Z13" s="73">
        <f t="shared" si="1"/>
        <v>0.32635658914728682</v>
      </c>
      <c r="AA13" s="80">
        <v>8555</v>
      </c>
      <c r="AB13" s="67"/>
    </row>
    <row r="14" spans="3:34" x14ac:dyDescent="0.2">
      <c r="C14" s="5" t="s">
        <v>6</v>
      </c>
      <c r="D14" s="8">
        <v>36319</v>
      </c>
      <c r="E14" s="27">
        <f t="shared" si="2"/>
        <v>6.670523628482744E-2</v>
      </c>
      <c r="F14" s="8">
        <v>1953</v>
      </c>
      <c r="G14" s="27">
        <f t="shared" si="3"/>
        <v>3.5440143720398497E-3</v>
      </c>
      <c r="H14" s="8">
        <v>16873</v>
      </c>
      <c r="I14" s="1">
        <f t="shared" si="4"/>
        <v>1.8420446444459729E-2</v>
      </c>
      <c r="J14" s="8">
        <v>11195</v>
      </c>
      <c r="K14" s="10">
        <v>1.3587649136434805E-2</v>
      </c>
      <c r="L14" s="8">
        <v>9488</v>
      </c>
      <c r="M14" s="6">
        <v>1.0321985459142322E-2</v>
      </c>
      <c r="P14" s="41"/>
      <c r="R14" s="5" t="s">
        <v>6</v>
      </c>
      <c r="S14" s="8">
        <v>36319</v>
      </c>
      <c r="T14" s="73">
        <f t="shared" si="5"/>
        <v>-0.94622649302018225</v>
      </c>
      <c r="U14" s="8">
        <v>1953</v>
      </c>
      <c r="V14" s="73">
        <f t="shared" si="6"/>
        <v>7.6395289298515108</v>
      </c>
      <c r="W14" s="8">
        <v>16873</v>
      </c>
      <c r="X14" s="74">
        <f t="shared" si="0"/>
        <v>-0.33651395720974336</v>
      </c>
      <c r="Y14" s="8">
        <v>11195</v>
      </c>
      <c r="Z14" s="73">
        <f t="shared" si="1"/>
        <v>-0.15247878517195176</v>
      </c>
      <c r="AA14" s="80">
        <v>9488</v>
      </c>
      <c r="AB14" s="67"/>
      <c r="AH14" s="47"/>
    </row>
    <row r="15" spans="3:34" x14ac:dyDescent="0.2">
      <c r="C15" s="5" t="s">
        <v>7</v>
      </c>
      <c r="D15" s="8">
        <v>6150</v>
      </c>
      <c r="E15" s="27">
        <f t="shared" si="2"/>
        <v>1.1295388175657062E-2</v>
      </c>
      <c r="F15" s="8">
        <v>5545</v>
      </c>
      <c r="G15" s="27">
        <f t="shared" si="3"/>
        <v>1.0062242546318979E-2</v>
      </c>
      <c r="H15" s="8">
        <v>11190</v>
      </c>
      <c r="I15" s="1">
        <f t="shared" si="4"/>
        <v>1.2216250560866731E-2</v>
      </c>
      <c r="J15" s="8">
        <v>9975</v>
      </c>
      <c r="K15" s="10">
        <v>1.2106904880387421E-2</v>
      </c>
      <c r="L15" s="8">
        <v>8778</v>
      </c>
      <c r="M15" s="6">
        <v>9.5495771880640071E-3</v>
      </c>
      <c r="P15" s="41"/>
      <c r="R15" s="5" t="s">
        <v>7</v>
      </c>
      <c r="S15" s="8">
        <v>6150</v>
      </c>
      <c r="T15" s="73">
        <f t="shared" si="5"/>
        <v>-9.8373983739837398E-2</v>
      </c>
      <c r="U15" s="8">
        <v>5545</v>
      </c>
      <c r="V15" s="73">
        <f t="shared" si="6"/>
        <v>1.0180342651036971</v>
      </c>
      <c r="W15" s="8">
        <v>11190</v>
      </c>
      <c r="X15" s="74">
        <f t="shared" si="0"/>
        <v>-0.10857908847184987</v>
      </c>
      <c r="Y15" s="8">
        <v>9975</v>
      </c>
      <c r="Z15" s="73">
        <f t="shared" si="1"/>
        <v>-0.12</v>
      </c>
      <c r="AA15" s="80">
        <v>8778</v>
      </c>
      <c r="AB15" s="67"/>
    </row>
    <row r="16" spans="3:34" x14ac:dyDescent="0.2">
      <c r="C16" s="5" t="s">
        <v>8</v>
      </c>
      <c r="D16" s="8">
        <v>3693</v>
      </c>
      <c r="E16" s="27">
        <f t="shared" si="2"/>
        <v>6.7827428508457762E-3</v>
      </c>
      <c r="F16" s="8">
        <v>2</v>
      </c>
      <c r="G16" s="27">
        <f t="shared" si="3"/>
        <v>3.6293029923603172E-6</v>
      </c>
      <c r="H16" s="8">
        <v>2545</v>
      </c>
      <c r="I16" s="1">
        <f t="shared" si="4"/>
        <v>2.7784055118325142E-3</v>
      </c>
      <c r="J16" s="8">
        <v>10787</v>
      </c>
      <c r="K16" s="10">
        <v>1.3092449418018959E-2</v>
      </c>
      <c r="L16" s="8">
        <v>5209</v>
      </c>
      <c r="M16" s="6">
        <v>5.6668657521787898E-3</v>
      </c>
      <c r="P16" s="41"/>
      <c r="R16" s="5" t="s">
        <v>8</v>
      </c>
      <c r="S16" s="8">
        <v>3693</v>
      </c>
      <c r="T16" s="73">
        <f t="shared" si="5"/>
        <v>-0.99945843487679398</v>
      </c>
      <c r="U16" s="8">
        <v>2</v>
      </c>
      <c r="V16" s="73">
        <f t="shared" si="6"/>
        <v>1271.5</v>
      </c>
      <c r="W16" s="8">
        <v>2545</v>
      </c>
      <c r="X16" s="74">
        <f t="shared" si="0"/>
        <v>3.2385068762278979</v>
      </c>
      <c r="Y16" s="8">
        <v>10787</v>
      </c>
      <c r="Z16" s="73">
        <f t="shared" si="1"/>
        <v>-0.51710392138685457</v>
      </c>
      <c r="AA16" s="80">
        <v>5209</v>
      </c>
      <c r="AB16" s="67"/>
    </row>
    <row r="17" spans="3:28" x14ac:dyDescent="0.2">
      <c r="C17" s="5" t="s">
        <v>9</v>
      </c>
      <c r="D17" s="8"/>
      <c r="E17" s="27"/>
      <c r="F17" s="8"/>
      <c r="G17" s="27"/>
      <c r="H17" s="8">
        <v>2600</v>
      </c>
      <c r="I17" s="1">
        <f t="shared" si="4"/>
        <v>2.8384496388072834E-3</v>
      </c>
      <c r="J17" s="8">
        <v>3556</v>
      </c>
      <c r="K17" s="10">
        <v>4.3160053889381121E-3</v>
      </c>
      <c r="L17" s="8">
        <v>2163</v>
      </c>
      <c r="M17" s="6">
        <v>2.3531254793554852E-3</v>
      </c>
      <c r="R17" s="5" t="s">
        <v>9</v>
      </c>
      <c r="S17" s="8"/>
      <c r="T17" s="73"/>
      <c r="U17" s="8"/>
      <c r="V17" s="10">
        <v>1</v>
      </c>
      <c r="W17" s="8">
        <v>2600</v>
      </c>
      <c r="X17" s="74">
        <f t="shared" si="0"/>
        <v>0.36769230769230771</v>
      </c>
      <c r="Y17" s="8">
        <v>3556</v>
      </c>
      <c r="Z17" s="73">
        <f t="shared" si="1"/>
        <v>-0.39173228346456695</v>
      </c>
      <c r="AA17" s="80">
        <v>2163</v>
      </c>
      <c r="AB17" s="67"/>
    </row>
    <row r="18" spans="3:28" x14ac:dyDescent="0.2">
      <c r="C18" s="5" t="s">
        <v>30</v>
      </c>
      <c r="D18" s="8"/>
      <c r="E18" s="27"/>
      <c r="F18" s="8"/>
      <c r="G18" s="27"/>
      <c r="H18" s="8">
        <v>30653</v>
      </c>
      <c r="I18" s="1">
        <f t="shared" si="4"/>
        <v>3.3464229530138334E-2</v>
      </c>
      <c r="J18" s="8">
        <v>53472</v>
      </c>
      <c r="K18" s="10">
        <v>6.4900292507676816E-2</v>
      </c>
      <c r="L18" s="8">
        <v>63992</v>
      </c>
      <c r="M18" s="6">
        <v>6.9616831102596491E-2</v>
      </c>
      <c r="R18" s="5" t="s">
        <v>30</v>
      </c>
      <c r="S18" s="8"/>
      <c r="T18" s="73"/>
      <c r="U18" s="8"/>
      <c r="V18" s="10">
        <v>1</v>
      </c>
      <c r="W18" s="8">
        <v>30653</v>
      </c>
      <c r="X18" s="74">
        <f t="shared" si="0"/>
        <v>0.74442958274883375</v>
      </c>
      <c r="Y18" s="8">
        <v>53472</v>
      </c>
      <c r="Z18" s="73">
        <f t="shared" si="1"/>
        <v>0.19673847995212448</v>
      </c>
      <c r="AA18" s="80">
        <v>63992</v>
      </c>
      <c r="AB18" s="67"/>
    </row>
    <row r="19" spans="3:28" x14ac:dyDescent="0.2">
      <c r="C19" s="5" t="s">
        <v>10</v>
      </c>
      <c r="D19" s="8">
        <v>13877</v>
      </c>
      <c r="E19" s="27">
        <f t="shared" si="2"/>
        <v>2.5487171010340332E-2</v>
      </c>
      <c r="F19" s="8">
        <v>8890</v>
      </c>
      <c r="G19" s="27">
        <f t="shared" si="3"/>
        <v>1.6132251801041608E-2</v>
      </c>
      <c r="H19" s="8">
        <v>4729</v>
      </c>
      <c r="I19" s="1">
        <f t="shared" si="4"/>
        <v>5.1627032084306324E-3</v>
      </c>
      <c r="J19" s="8">
        <v>3220</v>
      </c>
      <c r="K19" s="10">
        <v>3.9081938561250622E-3</v>
      </c>
      <c r="L19" s="8">
        <v>7575</v>
      </c>
      <c r="M19" s="6">
        <v>8.2408347231242712E-3</v>
      </c>
      <c r="P19" s="41"/>
      <c r="R19" s="5" t="s">
        <v>10</v>
      </c>
      <c r="S19" s="8">
        <v>13877</v>
      </c>
      <c r="T19" s="73">
        <f>(U19-S19)/S19</f>
        <v>-0.35937162210852491</v>
      </c>
      <c r="U19" s="8">
        <v>8890</v>
      </c>
      <c r="V19" s="73">
        <f>(W19-U19)/U19</f>
        <v>-0.46805399325084363</v>
      </c>
      <c r="W19" s="8">
        <v>4729</v>
      </c>
      <c r="X19" s="74">
        <f t="shared" si="0"/>
        <v>-0.3190949460773948</v>
      </c>
      <c r="Y19" s="8">
        <v>3220</v>
      </c>
      <c r="Z19" s="73">
        <f t="shared" si="1"/>
        <v>1.3524844720496894</v>
      </c>
      <c r="AA19" s="80">
        <v>7575</v>
      </c>
      <c r="AB19" s="67"/>
    </row>
    <row r="20" spans="3:28" ht="17" thickBot="1" x14ac:dyDescent="0.25">
      <c r="C20" s="5" t="s">
        <v>11</v>
      </c>
      <c r="D20" s="8">
        <v>896</v>
      </c>
      <c r="E20" s="27">
        <f t="shared" si="2"/>
        <v>1.6456370415266221E-3</v>
      </c>
      <c r="F20" s="8">
        <v>2048</v>
      </c>
      <c r="G20" s="27">
        <f t="shared" si="3"/>
        <v>3.7164062641769648E-3</v>
      </c>
      <c r="H20" s="28">
        <v>5038</v>
      </c>
      <c r="I20" s="1">
        <f t="shared" si="4"/>
        <v>5.5000420308888827E-3</v>
      </c>
      <c r="J20" s="8">
        <v>4981</v>
      </c>
      <c r="K20" s="10">
        <v>6.0455632289934582E-3</v>
      </c>
      <c r="L20" s="8">
        <v>5749</v>
      </c>
      <c r="M20" s="6">
        <v>6.2543311977876484E-3</v>
      </c>
      <c r="P20" s="41"/>
      <c r="R20" s="5" t="s">
        <v>11</v>
      </c>
      <c r="S20" s="8">
        <v>896</v>
      </c>
      <c r="T20" s="83">
        <f>(U20-S20)/S20</f>
        <v>1.2857142857142858</v>
      </c>
      <c r="U20" s="8">
        <v>2048</v>
      </c>
      <c r="V20" s="83">
        <f>(W20-U20)/U20</f>
        <v>1.4599609375</v>
      </c>
      <c r="W20" s="28">
        <v>5038</v>
      </c>
      <c r="X20" s="83">
        <f t="shared" si="0"/>
        <v>-1.131401349741961E-2</v>
      </c>
      <c r="Y20" s="8">
        <v>4981</v>
      </c>
      <c r="Z20" s="83">
        <f t="shared" si="1"/>
        <v>0.15418590644448907</v>
      </c>
      <c r="AA20" s="80">
        <v>5749</v>
      </c>
      <c r="AB20" s="67"/>
    </row>
    <row r="21" spans="3:28" ht="17" thickBot="1" x14ac:dyDescent="0.25">
      <c r="C21" s="13" t="s">
        <v>12</v>
      </c>
      <c r="D21" s="14">
        <f>SUM(D8:D20)</f>
        <v>453476</v>
      </c>
      <c r="E21" s="15">
        <f>D21/D38</f>
        <v>0.83287600786085547</v>
      </c>
      <c r="F21" s="14">
        <f>SUM(F8:F20)</f>
        <v>405038</v>
      </c>
      <c r="G21" s="15">
        <f>F21/F38</f>
        <v>0.73500281270981904</v>
      </c>
      <c r="H21" s="14">
        <f>SUM(H8:H20)</f>
        <v>647059</v>
      </c>
      <c r="I21" s="30">
        <f>SUM(I8:I20)</f>
        <v>0.70640168647576995</v>
      </c>
      <c r="J21" s="14">
        <v>629322</v>
      </c>
      <c r="K21" s="15">
        <v>0.76382371861004239</v>
      </c>
      <c r="L21" s="14">
        <v>656849</v>
      </c>
      <c r="M21" s="70">
        <v>0.71458535274580259</v>
      </c>
      <c r="P21" s="41"/>
      <c r="R21" s="13" t="s">
        <v>12</v>
      </c>
      <c r="S21" s="14">
        <v>453476</v>
      </c>
      <c r="T21" s="86">
        <f>(U21-S21)/S21</f>
        <v>-0.10681491412996498</v>
      </c>
      <c r="U21" s="14">
        <v>405038</v>
      </c>
      <c r="V21" s="86">
        <f>(W21-U21)/U21</f>
        <v>0.59752665182032305</v>
      </c>
      <c r="W21" s="14">
        <v>647059</v>
      </c>
      <c r="X21" s="86">
        <f t="shared" si="0"/>
        <v>-2.741171979680369E-2</v>
      </c>
      <c r="Y21" s="14">
        <v>629322</v>
      </c>
      <c r="Z21" s="86">
        <f t="shared" si="1"/>
        <v>4.374072414439667E-2</v>
      </c>
      <c r="AA21" s="24">
        <v>656849</v>
      </c>
      <c r="AB21" s="78"/>
    </row>
    <row r="22" spans="3:28" ht="17" thickBot="1" x14ac:dyDescent="0.25">
      <c r="C22" s="25"/>
      <c r="D22" s="64"/>
      <c r="E22" s="63"/>
      <c r="F22" s="65"/>
      <c r="G22" s="66"/>
      <c r="H22" s="71"/>
      <c r="I22" s="63"/>
      <c r="J22" s="65"/>
      <c r="K22" s="63"/>
      <c r="L22" s="65"/>
      <c r="M22" s="1"/>
      <c r="P22" s="41"/>
      <c r="R22" s="25"/>
      <c r="S22" s="65"/>
      <c r="T22" s="151"/>
      <c r="U22" s="65"/>
      <c r="V22" s="151"/>
      <c r="W22" s="71"/>
      <c r="X22" s="151"/>
      <c r="Y22" s="65"/>
      <c r="Z22" s="151"/>
      <c r="AA22" s="65"/>
      <c r="AB22" s="67"/>
    </row>
    <row r="23" spans="3:28" ht="17" thickBot="1" x14ac:dyDescent="0.25">
      <c r="C23" s="22" t="s">
        <v>20</v>
      </c>
      <c r="D23" s="23"/>
      <c r="E23" s="12"/>
      <c r="F23" s="11"/>
      <c r="G23" s="12"/>
      <c r="H23" s="9"/>
      <c r="I23" s="10"/>
      <c r="J23" s="35"/>
      <c r="K23" s="10"/>
      <c r="L23" s="11"/>
      <c r="M23" s="7"/>
      <c r="P23" s="41"/>
      <c r="R23" s="22" t="s">
        <v>20</v>
      </c>
      <c r="S23" s="23"/>
      <c r="T23" s="23"/>
      <c r="U23" s="11"/>
      <c r="V23" s="146"/>
      <c r="W23" s="9"/>
      <c r="X23" s="9"/>
      <c r="Y23" s="9"/>
      <c r="Z23" s="9"/>
      <c r="AA23" s="81"/>
      <c r="AB23" s="67"/>
    </row>
    <row r="24" spans="3:28" x14ac:dyDescent="0.2">
      <c r="C24" s="5" t="s">
        <v>13</v>
      </c>
      <c r="D24" s="8">
        <v>14330</v>
      </c>
      <c r="E24" s="10">
        <f>D24/$D$38</f>
        <v>2.6319172773522876E-2</v>
      </c>
      <c r="F24" s="8">
        <v>9995</v>
      </c>
      <c r="G24" s="10">
        <f>F24/$F$38</f>
        <v>1.8137441704320686E-2</v>
      </c>
      <c r="H24" s="8">
        <v>18654</v>
      </c>
      <c r="I24" s="1">
        <f>H24/$H$38</f>
        <v>2.0364784447042719E-2</v>
      </c>
      <c r="J24" s="8">
        <v>15515</v>
      </c>
      <c r="K24" s="10">
        <v>1.8830940272602591E-2</v>
      </c>
      <c r="L24" s="8">
        <v>15204</v>
      </c>
      <c r="M24" s="6">
        <v>1.654041599080943E-2</v>
      </c>
      <c r="P24" s="41"/>
      <c r="R24" s="5" t="s">
        <v>13</v>
      </c>
      <c r="S24" s="8">
        <v>14330</v>
      </c>
      <c r="T24" s="85">
        <f t="shared" ref="T24:T83" si="7">(U24-S24)/S24</f>
        <v>-0.30251221214235868</v>
      </c>
      <c r="U24" s="8">
        <v>9995</v>
      </c>
      <c r="V24" s="85">
        <f t="shared" ref="V24:V85" si="8">(W24-U24)/U24</f>
        <v>0.86633316658329163</v>
      </c>
      <c r="W24" s="21">
        <v>18654</v>
      </c>
      <c r="X24" s="87">
        <f t="shared" si="0"/>
        <v>-0.16827490082556021</v>
      </c>
      <c r="Y24" s="8">
        <v>15515</v>
      </c>
      <c r="Z24" s="85">
        <f t="shared" si="1"/>
        <v>-2.0045117628101836E-2</v>
      </c>
      <c r="AA24" s="80">
        <v>15204</v>
      </c>
      <c r="AB24" s="67"/>
    </row>
    <row r="25" spans="3:28" x14ac:dyDescent="0.2">
      <c r="C25" s="5" t="s">
        <v>14</v>
      </c>
      <c r="D25" s="8">
        <v>29805</v>
      </c>
      <c r="E25" s="10">
        <f t="shared" ref="E25:E35" si="9">D25/$D$38</f>
        <v>5.4741308061050195E-2</v>
      </c>
      <c r="F25" s="8">
        <v>28017</v>
      </c>
      <c r="G25" s="10">
        <f t="shared" ref="G25:G35" si="10">F25/$F$38</f>
        <v>5.0841090968479503E-2</v>
      </c>
      <c r="H25" s="8">
        <v>34543</v>
      </c>
      <c r="I25" s="1">
        <f t="shared" ref="I25:I35" si="11">H25/$H$38</f>
        <v>3.7710986874353841E-2</v>
      </c>
      <c r="J25" s="8">
        <v>35595</v>
      </c>
      <c r="K25" s="10">
        <v>4.3202534257382484E-2</v>
      </c>
      <c r="L25" s="8">
        <v>32868</v>
      </c>
      <c r="M25" s="6">
        <v>3.5757063456059217E-2</v>
      </c>
      <c r="P25" s="41"/>
      <c r="R25" s="5" t="s">
        <v>14</v>
      </c>
      <c r="S25" s="8">
        <v>29805</v>
      </c>
      <c r="T25" s="85">
        <f t="shared" si="7"/>
        <v>-5.9989934574735782E-2</v>
      </c>
      <c r="U25" s="8">
        <v>28017</v>
      </c>
      <c r="V25" s="85">
        <f t="shared" si="8"/>
        <v>0.23293000678159689</v>
      </c>
      <c r="W25" s="21">
        <v>34543</v>
      </c>
      <c r="X25" s="87">
        <f t="shared" si="0"/>
        <v>3.0454795472309875E-2</v>
      </c>
      <c r="Y25" s="8">
        <v>35595</v>
      </c>
      <c r="Z25" s="85">
        <f t="shared" si="1"/>
        <v>-7.6611883691529714E-2</v>
      </c>
      <c r="AA25" s="80">
        <v>32868</v>
      </c>
      <c r="AB25" s="67"/>
    </row>
    <row r="26" spans="3:28" x14ac:dyDescent="0.2">
      <c r="C26" s="5" t="s">
        <v>21</v>
      </c>
      <c r="D26" s="8">
        <v>4401</v>
      </c>
      <c r="E26" s="10">
        <f t="shared" si="9"/>
        <v>8.0830899774092229E-3</v>
      </c>
      <c r="F26" s="8">
        <v>11358</v>
      </c>
      <c r="G26" s="10">
        <f t="shared" si="10"/>
        <v>2.0610811693614242E-2</v>
      </c>
      <c r="H26" s="8">
        <v>6385</v>
      </c>
      <c r="I26" s="1">
        <f t="shared" si="11"/>
        <v>6.9705772860709633E-3</v>
      </c>
      <c r="J26" s="8">
        <v>5872</v>
      </c>
      <c r="K26" s="10">
        <v>7.126992025828064E-3</v>
      </c>
      <c r="L26" s="8">
        <v>8980</v>
      </c>
      <c r="M26" s="6">
        <v>9.7693327806806542E-3</v>
      </c>
      <c r="P26" s="41"/>
      <c r="R26" s="5" t="s">
        <v>21</v>
      </c>
      <c r="S26" s="8">
        <v>4401</v>
      </c>
      <c r="T26" s="85">
        <f t="shared" si="7"/>
        <v>1.5807770961145193</v>
      </c>
      <c r="U26" s="8">
        <v>11358</v>
      </c>
      <c r="V26" s="85">
        <f t="shared" si="8"/>
        <v>-0.4378411692199331</v>
      </c>
      <c r="W26" s="21">
        <v>6385</v>
      </c>
      <c r="X26" s="87">
        <f t="shared" si="0"/>
        <v>-8.0344557556773694E-2</v>
      </c>
      <c r="Y26" s="8">
        <v>5872</v>
      </c>
      <c r="Z26" s="85">
        <f t="shared" si="1"/>
        <v>0.52929155313351495</v>
      </c>
      <c r="AA26" s="80">
        <v>8980</v>
      </c>
      <c r="AB26" s="67"/>
    </row>
    <row r="27" spans="3:28" x14ac:dyDescent="0.2">
      <c r="C27" s="5" t="s">
        <v>22</v>
      </c>
      <c r="D27" s="8"/>
      <c r="E27" s="10"/>
      <c r="F27" s="8"/>
      <c r="G27" s="10"/>
      <c r="H27" s="8">
        <v>32385</v>
      </c>
      <c r="I27" s="1">
        <f t="shared" si="11"/>
        <v>3.5355073674143797E-2</v>
      </c>
      <c r="J27" s="8">
        <v>39370</v>
      </c>
      <c r="K27" s="73">
        <v>4.7784345377529097E-2</v>
      </c>
      <c r="L27" s="140">
        <v>52676</v>
      </c>
      <c r="M27" s="141">
        <v>5.7306166320170847E-2</v>
      </c>
      <c r="R27" s="5" t="s">
        <v>22</v>
      </c>
      <c r="S27" s="8"/>
      <c r="T27" s="144"/>
      <c r="U27" s="8"/>
      <c r="V27" s="144">
        <v>1</v>
      </c>
      <c r="W27" s="21">
        <v>32385</v>
      </c>
      <c r="X27" s="87">
        <f t="shared" si="0"/>
        <v>0.21568627450980393</v>
      </c>
      <c r="Y27" s="8">
        <v>39370</v>
      </c>
      <c r="Z27" s="85">
        <f t="shared" si="1"/>
        <v>0.33797307594615189</v>
      </c>
      <c r="AA27" s="80">
        <v>52676</v>
      </c>
      <c r="AB27" s="79"/>
    </row>
    <row r="28" spans="3:28" x14ac:dyDescent="0.2">
      <c r="C28" s="5" t="s">
        <v>23</v>
      </c>
      <c r="D28" s="8">
        <v>8657</v>
      </c>
      <c r="E28" s="10">
        <f t="shared" si="9"/>
        <v>1.589986592466068E-2</v>
      </c>
      <c r="F28" s="8">
        <v>50757</v>
      </c>
      <c r="G28" s="10">
        <f t="shared" si="10"/>
        <v>9.210626599161631E-2</v>
      </c>
      <c r="H28" s="8">
        <v>47863</v>
      </c>
      <c r="I28" s="1">
        <f t="shared" si="11"/>
        <v>5.2252582716243466E-2</v>
      </c>
      <c r="J28" s="8">
        <v>25618</v>
      </c>
      <c r="K28" s="10">
        <v>3.1093201927394981E-2</v>
      </c>
      <c r="L28" s="8">
        <v>23434</v>
      </c>
      <c r="M28" s="6">
        <v>2.5493824541477781E-2</v>
      </c>
      <c r="P28" s="41"/>
      <c r="R28" s="5" t="s">
        <v>23</v>
      </c>
      <c r="S28" s="8">
        <v>8657</v>
      </c>
      <c r="T28" s="85">
        <f t="shared" si="7"/>
        <v>4.8631165530784335</v>
      </c>
      <c r="U28" s="8">
        <v>50757</v>
      </c>
      <c r="V28" s="85">
        <f t="shared" si="8"/>
        <v>-5.7016766160332563E-2</v>
      </c>
      <c r="W28" s="21">
        <v>47863</v>
      </c>
      <c r="X28" s="87">
        <f t="shared" si="0"/>
        <v>-0.46476401395650085</v>
      </c>
      <c r="Y28" s="8">
        <v>25618</v>
      </c>
      <c r="Z28" s="85">
        <f t="shared" si="1"/>
        <v>-8.5252556796002812E-2</v>
      </c>
      <c r="AA28" s="80">
        <v>23434</v>
      </c>
      <c r="AB28" s="67"/>
    </row>
    <row r="29" spans="3:28" x14ac:dyDescent="0.2">
      <c r="C29" s="5" t="s">
        <v>24</v>
      </c>
      <c r="D29" s="8">
        <v>5749</v>
      </c>
      <c r="E29" s="10">
        <f t="shared" si="9"/>
        <v>1.0558892133634543E-2</v>
      </c>
      <c r="F29" s="8">
        <v>3894</v>
      </c>
      <c r="G29" s="10">
        <f t="shared" si="10"/>
        <v>7.0662529261255377E-3</v>
      </c>
      <c r="H29" s="8">
        <v>4208</v>
      </c>
      <c r="I29" s="1">
        <f t="shared" si="11"/>
        <v>4.593921569269634E-3</v>
      </c>
      <c r="J29" s="8">
        <v>4107</v>
      </c>
      <c r="K29" s="10">
        <v>4.9847677537595125E-3</v>
      </c>
      <c r="L29" s="8">
        <v>4288</v>
      </c>
      <c r="M29" s="6">
        <v>4.6649107977236801E-3</v>
      </c>
      <c r="P29" s="41"/>
      <c r="R29" s="5" t="s">
        <v>24</v>
      </c>
      <c r="S29" s="8">
        <v>5749</v>
      </c>
      <c r="T29" s="85">
        <f t="shared" si="7"/>
        <v>-0.32266481127152546</v>
      </c>
      <c r="U29" s="8">
        <v>3894</v>
      </c>
      <c r="V29" s="85">
        <f t="shared" si="8"/>
        <v>8.063687724704674E-2</v>
      </c>
      <c r="W29" s="21">
        <v>4208</v>
      </c>
      <c r="X29" s="87">
        <f t="shared" si="0"/>
        <v>-2.4001901140684411E-2</v>
      </c>
      <c r="Y29" s="8">
        <v>4107</v>
      </c>
      <c r="Z29" s="85">
        <f t="shared" si="1"/>
        <v>4.4071098125152176E-2</v>
      </c>
      <c r="AA29" s="80">
        <v>4288</v>
      </c>
      <c r="AB29" s="67"/>
    </row>
    <row r="30" spans="3:28" x14ac:dyDescent="0.2">
      <c r="C30" s="5" t="s">
        <v>15</v>
      </c>
      <c r="D30" s="8">
        <v>7098</v>
      </c>
      <c r="E30" s="10">
        <f t="shared" si="9"/>
        <v>1.3036530938343711E-2</v>
      </c>
      <c r="F30" s="8">
        <v>7165</v>
      </c>
      <c r="G30" s="10">
        <f t="shared" si="10"/>
        <v>1.3001977970130836E-2</v>
      </c>
      <c r="H30" s="8">
        <v>7415</v>
      </c>
      <c r="I30" s="1">
        <f t="shared" si="11"/>
        <v>8.0950400275984647E-3</v>
      </c>
      <c r="J30" s="8">
        <v>9350</v>
      </c>
      <c r="K30" s="10">
        <v>1.1348326880363146E-2</v>
      </c>
      <c r="L30" s="8">
        <v>8877</v>
      </c>
      <c r="M30" s="6">
        <v>9.6572791864256314E-3</v>
      </c>
      <c r="P30" s="41"/>
      <c r="R30" s="5" t="s">
        <v>15</v>
      </c>
      <c r="S30" s="8">
        <v>7098</v>
      </c>
      <c r="T30" s="85">
        <f t="shared" si="7"/>
        <v>9.4392786700479014E-3</v>
      </c>
      <c r="U30" s="8">
        <v>7165</v>
      </c>
      <c r="V30" s="85">
        <f t="shared" si="8"/>
        <v>3.4891835310537335E-2</v>
      </c>
      <c r="W30" s="21">
        <v>7415</v>
      </c>
      <c r="X30" s="87">
        <f t="shared" si="0"/>
        <v>0.26095751854349292</v>
      </c>
      <c r="Y30" s="8">
        <v>9350</v>
      </c>
      <c r="Z30" s="85">
        <f t="shared" si="1"/>
        <v>-5.0588235294117649E-2</v>
      </c>
      <c r="AA30" s="80">
        <v>8877</v>
      </c>
      <c r="AB30" s="67"/>
    </row>
    <row r="31" spans="3:28" x14ac:dyDescent="0.2">
      <c r="C31" s="5" t="s">
        <v>16</v>
      </c>
      <c r="D31" s="8">
        <v>1601</v>
      </c>
      <c r="E31" s="10">
        <f t="shared" si="9"/>
        <v>2.9404742226385294E-3</v>
      </c>
      <c r="F31" s="8">
        <v>2838</v>
      </c>
      <c r="G31" s="10">
        <f t="shared" si="10"/>
        <v>5.14998094615929E-3</v>
      </c>
      <c r="H31" s="8">
        <v>3887</v>
      </c>
      <c r="I31" s="1">
        <f t="shared" si="11"/>
        <v>4.2434822100168891E-3</v>
      </c>
      <c r="J31" s="8">
        <v>4301</v>
      </c>
      <c r="K31" s="10">
        <v>5.2202303649670472E-3</v>
      </c>
      <c r="L31" s="8">
        <v>4660</v>
      </c>
      <c r="M31" s="6">
        <v>5.0696092158097833E-3</v>
      </c>
      <c r="P31" s="41"/>
      <c r="R31" s="5" t="s">
        <v>16</v>
      </c>
      <c r="S31" s="8">
        <v>1601</v>
      </c>
      <c r="T31" s="85">
        <f t="shared" si="7"/>
        <v>0.77264209868831979</v>
      </c>
      <c r="U31" s="8">
        <v>2838</v>
      </c>
      <c r="V31" s="85">
        <f t="shared" si="8"/>
        <v>0.36962649753347426</v>
      </c>
      <c r="W31" s="21">
        <v>3887</v>
      </c>
      <c r="X31" s="87">
        <f t="shared" si="0"/>
        <v>0.10650887573964497</v>
      </c>
      <c r="Y31" s="8">
        <v>4301</v>
      </c>
      <c r="Z31" s="85">
        <f t="shared" si="1"/>
        <v>8.3468960706812367E-2</v>
      </c>
      <c r="AA31" s="80">
        <v>4660</v>
      </c>
      <c r="AB31" s="67"/>
    </row>
    <row r="32" spans="3:28" x14ac:dyDescent="0.2">
      <c r="C32" s="5" t="s">
        <v>17</v>
      </c>
      <c r="D32" s="8">
        <v>808</v>
      </c>
      <c r="E32" s="10">
        <f t="shared" si="9"/>
        <v>1.4840119749481148E-3</v>
      </c>
      <c r="F32" s="8">
        <v>1276</v>
      </c>
      <c r="G32" s="10">
        <f t="shared" si="10"/>
        <v>2.3154953091258823E-3</v>
      </c>
      <c r="H32" s="8">
        <v>2694</v>
      </c>
      <c r="I32" s="1">
        <f t="shared" si="11"/>
        <v>2.941070510364162E-3</v>
      </c>
      <c r="J32" s="8">
        <v>497</v>
      </c>
      <c r="K32" s="10">
        <v>6.0322122561930311E-4</v>
      </c>
      <c r="L32" s="8">
        <v>667</v>
      </c>
      <c r="M32" s="6">
        <v>7.2562861522427579E-4</v>
      </c>
      <c r="P32" s="41"/>
      <c r="R32" s="5" t="s">
        <v>17</v>
      </c>
      <c r="S32" s="8">
        <v>808</v>
      </c>
      <c r="T32" s="85">
        <f t="shared" si="7"/>
        <v>0.57920792079207917</v>
      </c>
      <c r="U32" s="8">
        <v>1276</v>
      </c>
      <c r="V32" s="85">
        <f t="shared" si="8"/>
        <v>1.1112852664576802</v>
      </c>
      <c r="W32" s="21">
        <v>2694</v>
      </c>
      <c r="X32" s="87">
        <f t="shared" si="0"/>
        <v>-0.81551596139569416</v>
      </c>
      <c r="Y32" s="8">
        <v>497</v>
      </c>
      <c r="Z32" s="85">
        <f t="shared" si="1"/>
        <v>0.34205231388329982</v>
      </c>
      <c r="AA32" s="80">
        <v>667</v>
      </c>
      <c r="AB32" s="67"/>
    </row>
    <row r="33" spans="2:28" x14ac:dyDescent="0.2">
      <c r="C33" s="5" t="s">
        <v>67</v>
      </c>
      <c r="D33" s="8">
        <v>18470</v>
      </c>
      <c r="E33" s="10">
        <f t="shared" si="9"/>
        <v>3.3922897496648119E-2</v>
      </c>
      <c r="F33" s="8">
        <v>30586</v>
      </c>
      <c r="G33" s="10">
        <f t="shared" si="10"/>
        <v>5.5502930662166328E-2</v>
      </c>
      <c r="H33" s="8">
        <v>84075</v>
      </c>
      <c r="I33" s="1">
        <f t="shared" si="11"/>
        <v>9.1785635916431671E-2</v>
      </c>
      <c r="J33" s="8">
        <v>38070</v>
      </c>
      <c r="K33" s="10">
        <v>4.6206503137478608E-2</v>
      </c>
      <c r="L33" s="8">
        <v>85405</v>
      </c>
      <c r="M33" s="6">
        <v>9.2912011818934451E-2</v>
      </c>
      <c r="P33" s="41"/>
      <c r="R33" s="5" t="s">
        <v>67</v>
      </c>
      <c r="S33" s="8">
        <v>18470</v>
      </c>
      <c r="T33" s="85">
        <f t="shared" si="7"/>
        <v>0.65598267460747162</v>
      </c>
      <c r="U33" s="8">
        <v>30586</v>
      </c>
      <c r="V33" s="85">
        <f t="shared" si="8"/>
        <v>1.7488066435624141</v>
      </c>
      <c r="W33" s="21">
        <v>84075</v>
      </c>
      <c r="X33" s="87">
        <f t="shared" si="0"/>
        <v>-0.54719000892060665</v>
      </c>
      <c r="Y33" s="8">
        <v>38070</v>
      </c>
      <c r="Z33" s="85">
        <f t="shared" si="1"/>
        <v>1.2433674809561335</v>
      </c>
      <c r="AA33" s="80">
        <v>85405</v>
      </c>
      <c r="AB33" s="67"/>
    </row>
    <row r="34" spans="2:28" x14ac:dyDescent="0.2">
      <c r="C34" s="5" t="s">
        <v>10</v>
      </c>
      <c r="D34" s="8"/>
      <c r="E34" s="10"/>
      <c r="F34" s="8"/>
      <c r="G34" s="10"/>
      <c r="H34" s="8">
        <v>25487</v>
      </c>
      <c r="I34" s="1">
        <f t="shared" si="11"/>
        <v>2.7824448440108167E-2</v>
      </c>
      <c r="J34" s="8">
        <v>14558</v>
      </c>
      <c r="K34" s="10">
        <v>1.7669405638965421E-2</v>
      </c>
      <c r="L34" s="8">
        <v>23975</v>
      </c>
      <c r="M34" s="6">
        <v>2.608237788605999E-2</v>
      </c>
      <c r="P34" s="41"/>
      <c r="R34" s="5" t="s">
        <v>10</v>
      </c>
      <c r="S34" s="8"/>
      <c r="T34" s="144"/>
      <c r="U34" s="8"/>
      <c r="V34" s="144">
        <v>1</v>
      </c>
      <c r="W34" s="21">
        <v>25487</v>
      </c>
      <c r="X34" s="87">
        <f t="shared" si="0"/>
        <v>-0.42880684270412367</v>
      </c>
      <c r="Y34" s="8">
        <v>14558</v>
      </c>
      <c r="Z34" s="85">
        <f t="shared" si="1"/>
        <v>0.64686083253194115</v>
      </c>
      <c r="AA34" s="80">
        <v>23975</v>
      </c>
      <c r="AB34" s="67"/>
    </row>
    <row r="35" spans="2:28" ht="17" thickBot="1" x14ac:dyDescent="0.25">
      <c r="C35" s="5" t="s">
        <v>18</v>
      </c>
      <c r="D35" s="8">
        <v>75</v>
      </c>
      <c r="E35" s="10">
        <f t="shared" si="9"/>
        <v>1.3774863628850074E-4</v>
      </c>
      <c r="F35" s="8">
        <v>146</v>
      </c>
      <c r="G35" s="10">
        <f t="shared" si="10"/>
        <v>2.6493911844230317E-4</v>
      </c>
      <c r="H35" s="28">
        <v>1338</v>
      </c>
      <c r="I35" s="1">
        <f t="shared" si="11"/>
        <v>1.4607098525862097E-3</v>
      </c>
      <c r="J35" s="8">
        <v>1735</v>
      </c>
      <c r="K35" s="10">
        <v>2.1058125280673861E-3</v>
      </c>
      <c r="L35" s="8">
        <v>1320</v>
      </c>
      <c r="M35" s="6">
        <v>1.4360266448216552E-3</v>
      </c>
      <c r="P35" s="41"/>
      <c r="R35" s="5" t="s">
        <v>18</v>
      </c>
      <c r="S35" s="8">
        <v>75</v>
      </c>
      <c r="T35" s="147">
        <f t="shared" si="7"/>
        <v>0.94666666666666666</v>
      </c>
      <c r="U35" s="8">
        <v>146</v>
      </c>
      <c r="V35" s="147">
        <f t="shared" si="8"/>
        <v>8.1643835616438363</v>
      </c>
      <c r="W35" s="154">
        <v>1338</v>
      </c>
      <c r="X35" s="147">
        <f t="shared" si="0"/>
        <v>0.29671150971599403</v>
      </c>
      <c r="Y35" s="8">
        <v>1735</v>
      </c>
      <c r="Z35" s="147">
        <f t="shared" si="1"/>
        <v>-0.23919308357348704</v>
      </c>
      <c r="AA35" s="80">
        <v>1320</v>
      </c>
      <c r="AB35" s="67"/>
    </row>
    <row r="36" spans="2:28" ht="17" thickBot="1" x14ac:dyDescent="0.25">
      <c r="C36" s="13" t="s">
        <v>19</v>
      </c>
      <c r="D36" s="14">
        <f>SUM(D24:D35)</f>
        <v>90994</v>
      </c>
      <c r="E36" s="15">
        <f>D36/D38</f>
        <v>0.1671239921391445</v>
      </c>
      <c r="F36" s="14">
        <f>SUM(F24:F35)</f>
        <v>146032</v>
      </c>
      <c r="G36" s="15">
        <f>F36/F38</f>
        <v>0.2649971872901809</v>
      </c>
      <c r="H36" s="14">
        <f>SUM(H24:H35)</f>
        <v>268934</v>
      </c>
      <c r="I36" s="30">
        <f>SUM(I24:I35)</f>
        <v>0.29359831352422999</v>
      </c>
      <c r="J36" s="14">
        <v>194588</v>
      </c>
      <c r="K36" s="15">
        <v>0.23617628138995764</v>
      </c>
      <c r="L36" s="14">
        <v>262354</v>
      </c>
      <c r="M36" s="16">
        <v>0.28541464725419741</v>
      </c>
      <c r="P36" s="41"/>
      <c r="R36" s="13" t="s">
        <v>19</v>
      </c>
      <c r="S36" s="14">
        <v>90994</v>
      </c>
      <c r="T36" s="86">
        <f t="shared" si="7"/>
        <v>0.60485306723520227</v>
      </c>
      <c r="U36" s="14">
        <v>146032</v>
      </c>
      <c r="V36" s="86">
        <f t="shared" si="8"/>
        <v>0.84161005806946421</v>
      </c>
      <c r="W36" s="14">
        <v>268934</v>
      </c>
      <c r="X36" s="147">
        <f t="shared" si="0"/>
        <v>-0.27644700930339788</v>
      </c>
      <c r="Y36" s="14">
        <v>194588</v>
      </c>
      <c r="Z36" s="86">
        <f t="shared" si="1"/>
        <v>0.34825374637696055</v>
      </c>
      <c r="AA36" s="24">
        <v>262354</v>
      </c>
      <c r="AB36" s="78"/>
    </row>
    <row r="37" spans="2:28" ht="17" thickBot="1" x14ac:dyDescent="0.25">
      <c r="C37" s="2"/>
      <c r="D37" s="68"/>
      <c r="E37" s="67"/>
      <c r="F37" s="68"/>
      <c r="G37" s="67"/>
      <c r="H37" s="48"/>
      <c r="I37" s="69"/>
      <c r="J37" s="68"/>
      <c r="K37" s="67"/>
      <c r="L37" s="68"/>
      <c r="M37" s="57"/>
      <c r="P37" s="41"/>
      <c r="R37" s="2"/>
      <c r="S37" s="65"/>
      <c r="T37" s="151"/>
      <c r="U37" s="65"/>
      <c r="V37" s="151"/>
      <c r="W37" s="48"/>
      <c r="X37" s="153"/>
      <c r="Y37" s="65"/>
      <c r="Z37" s="151"/>
      <c r="AA37" s="65"/>
      <c r="AB37" s="67"/>
    </row>
    <row r="38" spans="2:28" ht="17" thickBot="1" x14ac:dyDescent="0.25">
      <c r="C38" s="17" t="s">
        <v>25</v>
      </c>
      <c r="D38" s="18">
        <f>D21+D36</f>
        <v>544470</v>
      </c>
      <c r="E38" s="19">
        <v>1</v>
      </c>
      <c r="F38" s="18">
        <f>F21+F36</f>
        <v>551070</v>
      </c>
      <c r="G38" s="19">
        <v>1</v>
      </c>
      <c r="H38" s="29">
        <f>H21+H36</f>
        <v>915993</v>
      </c>
      <c r="I38" s="19">
        <v>1</v>
      </c>
      <c r="J38" s="18">
        <v>823910</v>
      </c>
      <c r="K38" s="19">
        <v>1</v>
      </c>
      <c r="L38" s="18">
        <v>919203</v>
      </c>
      <c r="M38" s="16">
        <v>1</v>
      </c>
      <c r="P38" s="41">
        <f>P21+P36</f>
        <v>0</v>
      </c>
      <c r="R38" s="17" t="s">
        <v>25</v>
      </c>
      <c r="S38" s="18">
        <v>544470</v>
      </c>
      <c r="T38" s="86">
        <f t="shared" si="7"/>
        <v>1.2121879993388065E-2</v>
      </c>
      <c r="U38" s="18">
        <v>551070</v>
      </c>
      <c r="V38" s="86">
        <f t="shared" si="8"/>
        <v>0.66220806794055198</v>
      </c>
      <c r="W38" s="29">
        <v>915993</v>
      </c>
      <c r="X38" s="152">
        <f t="shared" si="0"/>
        <v>-0.10052806080395811</v>
      </c>
      <c r="Y38" s="18">
        <v>823910</v>
      </c>
      <c r="Z38" s="86">
        <f t="shared" si="1"/>
        <v>0.1156594773701011</v>
      </c>
      <c r="AA38" s="82">
        <v>919203</v>
      </c>
      <c r="AB38" s="78"/>
    </row>
    <row r="39" spans="2:28" x14ac:dyDescent="0.2">
      <c r="D39" s="68"/>
      <c r="E39" s="48"/>
      <c r="F39" s="68"/>
      <c r="G39" s="48"/>
      <c r="H39" s="48"/>
      <c r="I39" s="48"/>
      <c r="J39" s="68"/>
      <c r="K39" s="48"/>
      <c r="L39" s="68"/>
      <c r="P39" s="41"/>
      <c r="S39" s="156"/>
      <c r="T39" s="155"/>
      <c r="U39" s="163"/>
      <c r="V39" s="155"/>
      <c r="W39" s="37"/>
      <c r="X39" s="145"/>
      <c r="Y39" s="163"/>
      <c r="Z39" s="155"/>
      <c r="AA39" s="37"/>
    </row>
    <row r="40" spans="2:28" x14ac:dyDescent="0.2">
      <c r="D40" s="37"/>
      <c r="E40" s="37"/>
      <c r="F40" s="37"/>
      <c r="G40" s="37"/>
      <c r="H40" s="37"/>
      <c r="I40" s="37"/>
      <c r="J40" s="37"/>
      <c r="K40" s="37"/>
      <c r="L40" s="37"/>
      <c r="P40" s="41"/>
      <c r="S40" s="2"/>
      <c r="T40" s="148"/>
      <c r="U40" s="37"/>
      <c r="V40" s="148"/>
      <c r="W40" s="37"/>
      <c r="X40" s="145"/>
      <c r="Y40" s="48"/>
      <c r="Z40" s="148"/>
      <c r="AA40" s="37"/>
    </row>
    <row r="41" spans="2:28" x14ac:dyDescent="0.2">
      <c r="S41" s="2"/>
      <c r="T41" s="148"/>
      <c r="U41" s="37"/>
      <c r="V41" s="148"/>
      <c r="W41" s="37"/>
      <c r="X41" s="145"/>
      <c r="Y41" s="48"/>
      <c r="Z41" s="148"/>
      <c r="AA41" s="37"/>
      <c r="AB41" s="48"/>
    </row>
    <row r="42" spans="2:28" ht="17" thickBot="1" x14ac:dyDescent="0.25">
      <c r="C42" s="287" t="s">
        <v>134</v>
      </c>
      <c r="D42" s="288"/>
      <c r="E42" s="288"/>
      <c r="F42" s="288"/>
      <c r="G42" s="288"/>
      <c r="H42" s="288"/>
      <c r="I42" s="288"/>
      <c r="J42" s="288"/>
      <c r="K42" s="288"/>
      <c r="L42" s="288"/>
      <c r="M42" s="288"/>
      <c r="R42" s="288" t="s">
        <v>134</v>
      </c>
      <c r="S42" s="288"/>
      <c r="T42" s="288"/>
      <c r="U42" s="288"/>
      <c r="V42" s="288"/>
      <c r="W42" s="288"/>
      <c r="X42" s="288"/>
      <c r="Y42" s="288"/>
      <c r="Z42" s="288"/>
      <c r="AA42" s="288"/>
      <c r="AB42" s="48"/>
    </row>
    <row r="43" spans="2:28" ht="17" thickBot="1" x14ac:dyDescent="0.25">
      <c r="B43" s="4"/>
      <c r="C43" s="3" t="s">
        <v>39</v>
      </c>
      <c r="D43" s="134">
        <v>2016</v>
      </c>
      <c r="E43" s="132" t="s">
        <v>0</v>
      </c>
      <c r="F43" s="132">
        <v>2017</v>
      </c>
      <c r="G43" s="132" t="s">
        <v>0</v>
      </c>
      <c r="H43" s="132">
        <v>2018</v>
      </c>
      <c r="I43" s="132" t="s">
        <v>0</v>
      </c>
      <c r="J43" s="132">
        <v>2019</v>
      </c>
      <c r="K43" s="132" t="s">
        <v>0</v>
      </c>
      <c r="L43" s="132">
        <v>2020</v>
      </c>
      <c r="M43" s="133" t="s">
        <v>0</v>
      </c>
      <c r="R43" s="3" t="s">
        <v>39</v>
      </c>
      <c r="S43" s="129">
        <v>2016</v>
      </c>
      <c r="T43" s="130" t="s">
        <v>130</v>
      </c>
      <c r="U43" s="130">
        <v>2017</v>
      </c>
      <c r="V43" s="130" t="s">
        <v>131</v>
      </c>
      <c r="W43" s="130">
        <v>2018</v>
      </c>
      <c r="X43" s="130" t="s">
        <v>132</v>
      </c>
      <c r="Y43" s="130">
        <v>2019</v>
      </c>
      <c r="Z43" s="130" t="s">
        <v>133</v>
      </c>
      <c r="AA43" s="131">
        <v>2020</v>
      </c>
      <c r="AB43" s="76"/>
    </row>
    <row r="44" spans="2:28" ht="17" thickBot="1" x14ac:dyDescent="0.25">
      <c r="B44" s="4"/>
      <c r="C44" s="22" t="s">
        <v>38</v>
      </c>
      <c r="D44" s="35"/>
      <c r="E44" s="9"/>
      <c r="F44" s="9"/>
      <c r="G44" s="9"/>
      <c r="H44" s="9"/>
      <c r="I44" s="9"/>
      <c r="J44" s="9"/>
      <c r="K44" s="9"/>
      <c r="L44" s="9"/>
      <c r="M44" s="4"/>
      <c r="P44" s="37"/>
      <c r="R44" s="22" t="s">
        <v>38</v>
      </c>
      <c r="S44" s="35"/>
      <c r="T44" s="144"/>
      <c r="U44" s="11"/>
      <c r="V44" s="146"/>
      <c r="W44" s="35"/>
      <c r="X44" s="145"/>
      <c r="Y44" s="9"/>
      <c r="Z44" s="144"/>
      <c r="AA44" s="50"/>
      <c r="AB44" s="48"/>
    </row>
    <row r="45" spans="2:28" x14ac:dyDescent="0.2">
      <c r="B45" s="4"/>
      <c r="C45" s="34" t="s">
        <v>40</v>
      </c>
      <c r="D45" s="142">
        <v>237113</v>
      </c>
      <c r="E45" s="73">
        <f>D45/$D$85</f>
        <v>0.43549323195033701</v>
      </c>
      <c r="F45" s="140">
        <v>239096</v>
      </c>
      <c r="G45" s="73">
        <f>F45/$F$85</f>
        <v>0.43387591413069121</v>
      </c>
      <c r="H45" s="143">
        <v>365072</v>
      </c>
      <c r="I45" s="73">
        <f>H45/$H$85</f>
        <v>0.39855326405332792</v>
      </c>
      <c r="J45" s="143">
        <v>271573</v>
      </c>
      <c r="K45" s="73">
        <f>J45/$J$85</f>
        <v>0.32961488512094766</v>
      </c>
      <c r="L45" s="143">
        <v>395143</v>
      </c>
      <c r="M45" s="141">
        <f>L45/$L$85</f>
        <v>0.42987566402633587</v>
      </c>
      <c r="R45" s="34" t="s">
        <v>40</v>
      </c>
      <c r="S45" s="40">
        <v>237113</v>
      </c>
      <c r="T45" s="85">
        <f t="shared" si="7"/>
        <v>8.3631011374323636E-3</v>
      </c>
      <c r="U45" s="8">
        <v>239096</v>
      </c>
      <c r="V45" s="85">
        <f t="shared" si="8"/>
        <v>0.52688459865493353</v>
      </c>
      <c r="W45" s="40">
        <v>365072</v>
      </c>
      <c r="X45" s="87">
        <f t="shared" si="0"/>
        <v>-0.25611112328526975</v>
      </c>
      <c r="Y45" s="43">
        <v>271573</v>
      </c>
      <c r="Z45" s="85">
        <f t="shared" si="1"/>
        <v>0.45501577844631091</v>
      </c>
      <c r="AA45" s="89">
        <v>395143</v>
      </c>
      <c r="AB45" s="79"/>
    </row>
    <row r="46" spans="2:28" x14ac:dyDescent="0.2">
      <c r="B46" s="4"/>
      <c r="C46" s="5" t="s">
        <v>41</v>
      </c>
      <c r="D46" s="40"/>
      <c r="E46" s="10"/>
      <c r="F46" s="8"/>
      <c r="G46" s="10"/>
      <c r="H46" s="43">
        <v>144740</v>
      </c>
      <c r="I46" s="10">
        <f t="shared" ref="I46:I53" si="12">H46/$H$85</f>
        <v>0.15801430796960239</v>
      </c>
      <c r="J46" s="43">
        <v>140080</v>
      </c>
      <c r="K46" s="10">
        <f t="shared" ref="K46:K53" si="13">J46/$J$85</f>
        <v>0.17001856998944059</v>
      </c>
      <c r="L46" s="43">
        <v>134637</v>
      </c>
      <c r="M46" s="6">
        <f t="shared" ref="M46:M53" si="14">L46/$L$85</f>
        <v>0.14647145407488879</v>
      </c>
      <c r="R46" s="5" t="s">
        <v>41</v>
      </c>
      <c r="S46" s="40"/>
      <c r="T46" s="144"/>
      <c r="U46" s="8"/>
      <c r="V46" s="144">
        <v>1</v>
      </c>
      <c r="W46" s="40">
        <v>144740</v>
      </c>
      <c r="X46" s="87">
        <f t="shared" si="0"/>
        <v>-3.2195661185574133E-2</v>
      </c>
      <c r="Y46" s="43">
        <v>140080</v>
      </c>
      <c r="Z46" s="85">
        <f t="shared" si="1"/>
        <v>-3.8856367789834381E-2</v>
      </c>
      <c r="AA46" s="89">
        <v>134637</v>
      </c>
      <c r="AB46" s="67"/>
    </row>
    <row r="47" spans="2:28" x14ac:dyDescent="0.2">
      <c r="B47" s="4"/>
      <c r="C47" s="5" t="s">
        <v>42</v>
      </c>
      <c r="D47" s="40"/>
      <c r="E47" s="10"/>
      <c r="F47" s="8"/>
      <c r="G47" s="10"/>
      <c r="H47" s="43">
        <v>2633</v>
      </c>
      <c r="I47" s="10">
        <f t="shared" si="12"/>
        <v>2.8744761149921451E-3</v>
      </c>
      <c r="J47" s="43">
        <v>1805</v>
      </c>
      <c r="K47" s="10">
        <f t="shared" si="13"/>
        <v>2.1907732640701048E-3</v>
      </c>
      <c r="L47" s="61">
        <v>1883</v>
      </c>
      <c r="M47" s="6">
        <f t="shared" si="14"/>
        <v>2.0485137668175583E-3</v>
      </c>
      <c r="R47" s="5" t="s">
        <v>42</v>
      </c>
      <c r="S47" s="40"/>
      <c r="T47" s="144"/>
      <c r="U47" s="8"/>
      <c r="V47" s="144">
        <v>1</v>
      </c>
      <c r="W47" s="40">
        <v>2633</v>
      </c>
      <c r="X47" s="87">
        <f t="shared" si="0"/>
        <v>-0.31447018609950628</v>
      </c>
      <c r="Y47" s="43">
        <v>1805</v>
      </c>
      <c r="Z47" s="85">
        <f t="shared" si="1"/>
        <v>4.3213296398891966E-2</v>
      </c>
      <c r="AA47" s="90">
        <v>1883</v>
      </c>
      <c r="AB47" s="67"/>
    </row>
    <row r="48" spans="2:28" x14ac:dyDescent="0.2">
      <c r="B48" s="4"/>
      <c r="C48" s="5" t="s">
        <v>43</v>
      </c>
      <c r="D48" s="41">
        <v>26611</v>
      </c>
      <c r="E48" s="10">
        <f t="shared" ref="E48:E52" si="15">D48/$D$85</f>
        <v>4.8875052803643911E-2</v>
      </c>
      <c r="F48" s="8">
        <v>23773</v>
      </c>
      <c r="G48" s="10">
        <f t="shared" ref="G48:G52" si="16">F48/$F$85</f>
        <v>4.3139710018690908E-2</v>
      </c>
      <c r="H48" s="43">
        <v>24439</v>
      </c>
      <c r="I48" s="10">
        <f t="shared" si="12"/>
        <v>2.6680334893388922E-2</v>
      </c>
      <c r="J48" s="43">
        <v>17866</v>
      </c>
      <c r="K48" s="10">
        <f t="shared" si="13"/>
        <v>2.1684407277493902E-2</v>
      </c>
      <c r="L48" s="43">
        <v>19191</v>
      </c>
      <c r="M48" s="6">
        <f t="shared" si="14"/>
        <v>2.0877869197554837E-2</v>
      </c>
      <c r="R48" s="5" t="s">
        <v>43</v>
      </c>
      <c r="S48" s="41">
        <v>26611</v>
      </c>
      <c r="T48" s="85">
        <f t="shared" si="7"/>
        <v>-0.106647626921198</v>
      </c>
      <c r="U48" s="8">
        <v>23773</v>
      </c>
      <c r="V48" s="85">
        <f t="shared" si="8"/>
        <v>2.8014974971606443E-2</v>
      </c>
      <c r="W48" s="40">
        <v>24439</v>
      </c>
      <c r="X48" s="87">
        <f t="shared" si="0"/>
        <v>-0.2689553582388805</v>
      </c>
      <c r="Y48" s="43">
        <v>17866</v>
      </c>
      <c r="Z48" s="85">
        <f t="shared" si="1"/>
        <v>7.4163215045337516E-2</v>
      </c>
      <c r="AA48" s="89">
        <v>19191</v>
      </c>
      <c r="AB48" s="67"/>
    </row>
    <row r="49" spans="2:28" x14ac:dyDescent="0.2">
      <c r="B49" s="4"/>
      <c r="C49" s="5" t="s">
        <v>44</v>
      </c>
      <c r="D49" s="40">
        <v>2350</v>
      </c>
      <c r="E49" s="10">
        <f t="shared" si="15"/>
        <v>4.3161239370396896E-3</v>
      </c>
      <c r="F49" s="8">
        <v>2309</v>
      </c>
      <c r="G49" s="10">
        <f t="shared" si="16"/>
        <v>4.1900303046799861E-3</v>
      </c>
      <c r="H49" s="43">
        <v>3391</v>
      </c>
      <c r="I49" s="10">
        <f t="shared" si="12"/>
        <v>3.7019933558444223E-3</v>
      </c>
      <c r="J49" s="43">
        <v>4761</v>
      </c>
      <c r="K49" s="10">
        <f t="shared" si="13"/>
        <v>5.7785437729849136E-3</v>
      </c>
      <c r="L49" s="43">
        <v>5128</v>
      </c>
      <c r="M49" s="6">
        <f t="shared" si="14"/>
        <v>5.5787459353374607E-3</v>
      </c>
      <c r="R49" s="5" t="s">
        <v>44</v>
      </c>
      <c r="S49" s="40">
        <v>2350</v>
      </c>
      <c r="T49" s="85">
        <f t="shared" si="7"/>
        <v>-1.7446808510638297E-2</v>
      </c>
      <c r="U49" s="8">
        <v>2309</v>
      </c>
      <c r="V49" s="85">
        <f t="shared" si="8"/>
        <v>0.46860112602858378</v>
      </c>
      <c r="W49" s="40">
        <v>3391</v>
      </c>
      <c r="X49" s="87">
        <f t="shared" si="0"/>
        <v>0.40401061633736363</v>
      </c>
      <c r="Y49" s="43">
        <v>4761</v>
      </c>
      <c r="Z49" s="85">
        <f t="shared" si="1"/>
        <v>7.7084646082755726E-2</v>
      </c>
      <c r="AA49" s="89">
        <v>5128</v>
      </c>
      <c r="AB49" s="67"/>
    </row>
    <row r="50" spans="2:28" x14ac:dyDescent="0.2">
      <c r="B50" s="4"/>
      <c r="C50" s="5" t="s">
        <v>45</v>
      </c>
      <c r="D50" s="40"/>
      <c r="E50" s="10"/>
      <c r="F50" s="9"/>
      <c r="G50" s="10"/>
      <c r="H50" s="43">
        <v>558</v>
      </c>
      <c r="I50" s="10">
        <f t="shared" si="12"/>
        <v>6.0917496094402464E-4</v>
      </c>
      <c r="J50" s="43">
        <v>589</v>
      </c>
      <c r="K50" s="10">
        <f t="shared" si="13"/>
        <v>7.1488390722287628E-4</v>
      </c>
      <c r="L50" s="43">
        <v>717</v>
      </c>
      <c r="M50" s="6">
        <f t="shared" si="14"/>
        <v>7.8002356389176273E-4</v>
      </c>
      <c r="R50" s="5" t="s">
        <v>45</v>
      </c>
      <c r="S50" s="40"/>
      <c r="T50" s="144"/>
      <c r="U50" s="9"/>
      <c r="V50" s="144">
        <v>1</v>
      </c>
      <c r="W50" s="40">
        <v>558</v>
      </c>
      <c r="X50" s="87">
        <f t="shared" si="0"/>
        <v>5.5555555555555552E-2</v>
      </c>
      <c r="Y50" s="43">
        <v>589</v>
      </c>
      <c r="Z50" s="85">
        <f t="shared" si="1"/>
        <v>0.21731748726655348</v>
      </c>
      <c r="AA50" s="89">
        <v>717</v>
      </c>
      <c r="AB50" s="67"/>
    </row>
    <row r="51" spans="2:28" x14ac:dyDescent="0.2">
      <c r="B51" s="4"/>
      <c r="C51" s="5" t="s">
        <v>60</v>
      </c>
      <c r="D51" s="40">
        <v>4129</v>
      </c>
      <c r="E51" s="10">
        <f t="shared" si="15"/>
        <v>7.583521589802928E-3</v>
      </c>
      <c r="F51" s="8">
        <v>3968</v>
      </c>
      <c r="G51" s="10">
        <f t="shared" si="16"/>
        <v>7.2005371368428694E-3</v>
      </c>
      <c r="H51" s="43"/>
      <c r="I51" s="10"/>
      <c r="J51" s="43"/>
      <c r="K51" s="10"/>
      <c r="L51" s="43"/>
      <c r="M51" s="6"/>
      <c r="R51" s="5" t="s">
        <v>60</v>
      </c>
      <c r="S51" s="40">
        <v>4129</v>
      </c>
      <c r="T51" s="85">
        <f t="shared" si="7"/>
        <v>-3.8992492128844758E-2</v>
      </c>
      <c r="U51" s="8">
        <v>3968</v>
      </c>
      <c r="V51" s="85">
        <f t="shared" si="8"/>
        <v>-1</v>
      </c>
      <c r="W51" s="40"/>
      <c r="X51" s="145"/>
      <c r="Y51" s="43"/>
      <c r="Z51" s="144"/>
      <c r="AA51" s="89"/>
      <c r="AB51" s="67"/>
    </row>
    <row r="52" spans="2:28" x14ac:dyDescent="0.2">
      <c r="B52" s="4"/>
      <c r="C52" s="5" t="s">
        <v>46</v>
      </c>
      <c r="D52" s="40">
        <v>2774</v>
      </c>
      <c r="E52" s="10">
        <f t="shared" si="15"/>
        <v>5.0948628941906811E-3</v>
      </c>
      <c r="F52" s="8">
        <v>1048</v>
      </c>
      <c r="G52" s="10">
        <f t="shared" si="16"/>
        <v>1.9017547679968062E-3</v>
      </c>
      <c r="H52" s="43">
        <v>481</v>
      </c>
      <c r="I52" s="10">
        <f t="shared" si="12"/>
        <v>5.2511318317934746E-4</v>
      </c>
      <c r="J52" s="43">
        <v>955</v>
      </c>
      <c r="K52" s="10">
        <f t="shared" si="13"/>
        <v>1.1591071840370915E-3</v>
      </c>
      <c r="L52" s="43">
        <v>14</v>
      </c>
      <c r="M52" s="60">
        <f t="shared" si="14"/>
        <v>1.5230585626896343E-5</v>
      </c>
      <c r="R52" s="5" t="s">
        <v>46</v>
      </c>
      <c r="S52" s="40">
        <v>2774</v>
      </c>
      <c r="T52" s="85">
        <f t="shared" si="7"/>
        <v>-0.62220620043258834</v>
      </c>
      <c r="U52" s="8">
        <v>1048</v>
      </c>
      <c r="V52" s="85">
        <f t="shared" si="8"/>
        <v>-0.54103053435114501</v>
      </c>
      <c r="W52" s="40">
        <v>481</v>
      </c>
      <c r="X52" s="87">
        <f t="shared" si="0"/>
        <v>0.9854469854469855</v>
      </c>
      <c r="Y52" s="43">
        <v>955</v>
      </c>
      <c r="Z52" s="85">
        <f t="shared" si="1"/>
        <v>-0.98534031413612566</v>
      </c>
      <c r="AA52" s="89">
        <v>14</v>
      </c>
      <c r="AB52" s="88"/>
    </row>
    <row r="53" spans="2:28" ht="17" thickBot="1" x14ac:dyDescent="0.25">
      <c r="B53" s="4"/>
      <c r="C53" s="5" t="s">
        <v>47</v>
      </c>
      <c r="D53" s="40"/>
      <c r="E53" s="10"/>
      <c r="F53" s="9"/>
      <c r="G53" s="10"/>
      <c r="H53" s="43">
        <v>1643</v>
      </c>
      <c r="I53" s="10">
        <f t="shared" si="12"/>
        <v>1.7936818294462949E-3</v>
      </c>
      <c r="J53" s="43">
        <v>1430</v>
      </c>
      <c r="K53" s="10">
        <f t="shared" si="13"/>
        <v>1.73562646405554E-3</v>
      </c>
      <c r="L53" s="43">
        <v>1186</v>
      </c>
      <c r="M53" s="6">
        <f t="shared" si="14"/>
        <v>1.2902481823927902E-3</v>
      </c>
      <c r="R53" s="5" t="s">
        <v>47</v>
      </c>
      <c r="S53" s="40"/>
      <c r="T53" s="149"/>
      <c r="U53" s="9"/>
      <c r="V53" s="149">
        <v>1</v>
      </c>
      <c r="W53" s="43">
        <v>1643</v>
      </c>
      <c r="X53" s="147">
        <f t="shared" si="0"/>
        <v>-0.12964090079123555</v>
      </c>
      <c r="Y53" s="43">
        <v>1430</v>
      </c>
      <c r="Z53" s="147">
        <f t="shared" si="1"/>
        <v>-0.17062937062937064</v>
      </c>
      <c r="AA53" s="89">
        <v>1186</v>
      </c>
      <c r="AB53" s="67"/>
    </row>
    <row r="54" spans="2:28" ht="17" thickBot="1" x14ac:dyDescent="0.25">
      <c r="C54" s="13" t="s">
        <v>48</v>
      </c>
      <c r="D54" s="51">
        <f>SUM(D45:D53)</f>
        <v>272977</v>
      </c>
      <c r="E54" s="15">
        <f>D54/D85</f>
        <v>0.5013627931750142</v>
      </c>
      <c r="F54" s="14">
        <f>SUM(F45:F53)</f>
        <v>270194</v>
      </c>
      <c r="G54" s="15">
        <f>F54/F85</f>
        <v>0.49030794635890179</v>
      </c>
      <c r="H54" s="52">
        <f>SUM(H45:H53)</f>
        <v>542957</v>
      </c>
      <c r="I54" s="15">
        <f>H54/H85</f>
        <v>0.59275234636072549</v>
      </c>
      <c r="J54" s="52">
        <f>SUM(J45:J53)</f>
        <v>439059</v>
      </c>
      <c r="K54" s="15">
        <f>J54/J85</f>
        <v>0.53289679698025272</v>
      </c>
      <c r="L54" s="52">
        <f>SUM(L45:L53)</f>
        <v>557899</v>
      </c>
      <c r="M54" s="16">
        <f>L54/L85</f>
        <v>0.60693774933284594</v>
      </c>
      <c r="R54" s="13" t="s">
        <v>48</v>
      </c>
      <c r="S54" s="51">
        <v>272977</v>
      </c>
      <c r="T54" s="86">
        <f t="shared" si="7"/>
        <v>-1.0194998113394169E-2</v>
      </c>
      <c r="U54" s="14">
        <v>270194</v>
      </c>
      <c r="V54" s="86">
        <f t="shared" si="8"/>
        <v>1.0095079831528457</v>
      </c>
      <c r="W54" s="52">
        <v>542957</v>
      </c>
      <c r="X54" s="86">
        <f t="shared" si="0"/>
        <v>-0.19135585322594606</v>
      </c>
      <c r="Y54" s="52">
        <v>439059</v>
      </c>
      <c r="Z54" s="147">
        <f t="shared" si="1"/>
        <v>0.27066977331064845</v>
      </c>
      <c r="AA54" s="91">
        <v>557899</v>
      </c>
      <c r="AB54" s="78"/>
    </row>
    <row r="55" spans="2:28" ht="17" thickBot="1" x14ac:dyDescent="0.25">
      <c r="B55" s="2"/>
      <c r="E55" s="1"/>
      <c r="G55" s="1"/>
      <c r="H55" s="41"/>
      <c r="I55" s="1"/>
      <c r="J55" s="41"/>
      <c r="K55" s="1"/>
      <c r="L55" s="41"/>
      <c r="M55" s="1"/>
      <c r="N55" s="2"/>
      <c r="S55" s="156"/>
      <c r="T55" s="155"/>
      <c r="U55" s="156"/>
      <c r="V55" s="155"/>
      <c r="W55" s="41"/>
      <c r="X55" s="145"/>
      <c r="Y55" s="124"/>
      <c r="Z55" s="155"/>
      <c r="AA55" s="124"/>
      <c r="AB55" s="67"/>
    </row>
    <row r="56" spans="2:28" ht="17" thickBot="1" x14ac:dyDescent="0.25">
      <c r="B56" s="4"/>
      <c r="C56" s="22" t="s">
        <v>49</v>
      </c>
      <c r="D56" s="33"/>
      <c r="E56" s="54"/>
      <c r="F56" s="25"/>
      <c r="G56" s="54"/>
      <c r="H56" s="49"/>
      <c r="I56" s="54"/>
      <c r="J56" s="49"/>
      <c r="K56" s="54"/>
      <c r="L56" s="49"/>
      <c r="M56" s="54"/>
      <c r="R56" s="22" t="s">
        <v>49</v>
      </c>
      <c r="S56" s="33"/>
      <c r="T56" s="153"/>
      <c r="U56" s="25"/>
      <c r="V56" s="153"/>
      <c r="W56" s="49"/>
      <c r="X56" s="153"/>
      <c r="Y56" s="49"/>
      <c r="Z56" s="153"/>
      <c r="AA56" s="49"/>
      <c r="AB56" s="67"/>
    </row>
    <row r="57" spans="2:28" x14ac:dyDescent="0.2">
      <c r="B57" s="4"/>
      <c r="C57" s="34" t="s">
        <v>50</v>
      </c>
      <c r="D57" s="42">
        <v>41473</v>
      </c>
      <c r="E57" s="12">
        <f>D57/$D$85</f>
        <v>7.6171322570573213E-2</v>
      </c>
      <c r="F57" s="38">
        <v>47314</v>
      </c>
      <c r="G57" s="12">
        <f>F57/$F$85</f>
        <v>8.5858420890268031E-2</v>
      </c>
      <c r="H57" s="42">
        <v>53623</v>
      </c>
      <c r="I57" s="12">
        <f>H57/$H$85</f>
        <v>5.8540840377601142E-2</v>
      </c>
      <c r="J57" s="42">
        <v>71808</v>
      </c>
      <c r="K57" s="12">
        <f>J57/$J$85</f>
        <v>8.7155150441188961E-2</v>
      </c>
      <c r="L57" s="42">
        <v>56017</v>
      </c>
      <c r="M57" s="6">
        <f>L57/$L$85</f>
        <v>6.0940836790132319E-2</v>
      </c>
      <c r="R57" s="34" t="s">
        <v>50</v>
      </c>
      <c r="S57" s="42">
        <v>41473</v>
      </c>
      <c r="T57" s="85">
        <f t="shared" si="7"/>
        <v>0.14083861789598051</v>
      </c>
      <c r="U57" s="38">
        <v>47314</v>
      </c>
      <c r="V57" s="150">
        <f t="shared" si="8"/>
        <v>0.13334319651688717</v>
      </c>
      <c r="W57" s="42">
        <v>53623</v>
      </c>
      <c r="X57" s="87">
        <f t="shared" si="0"/>
        <v>0.3391268672025064</v>
      </c>
      <c r="Y57" s="42">
        <v>71808</v>
      </c>
      <c r="Z57" s="85">
        <f t="shared" si="1"/>
        <v>-0.21990586007130125</v>
      </c>
      <c r="AA57" s="92">
        <v>56017</v>
      </c>
      <c r="AB57" s="67"/>
    </row>
    <row r="58" spans="2:28" x14ac:dyDescent="0.2">
      <c r="B58" s="4"/>
      <c r="C58" s="5" t="s">
        <v>51</v>
      </c>
      <c r="D58" s="43">
        <v>1014</v>
      </c>
      <c r="E58" s="10">
        <f t="shared" ref="E58:E67" si="17">D58/$D$85</f>
        <v>1.8623615626205301E-3</v>
      </c>
      <c r="F58" s="8">
        <v>1102</v>
      </c>
      <c r="G58" s="10">
        <f t="shared" ref="G58:G67" si="18">F58/$F$85</f>
        <v>1.9997459487905347E-3</v>
      </c>
      <c r="H58" s="43">
        <v>1301</v>
      </c>
      <c r="I58" s="10">
        <f t="shared" ref="I58:I68" si="19">H58/$H$85</f>
        <v>1.4203165308031829E-3</v>
      </c>
      <c r="J58" s="40">
        <v>558</v>
      </c>
      <c r="K58" s="10">
        <f t="shared" ref="K58:K68" si="20">J58/$J$85</f>
        <v>6.7725843842167226E-4</v>
      </c>
      <c r="L58" s="40">
        <v>3146</v>
      </c>
      <c r="M58" s="6">
        <f t="shared" ref="M58:M68" si="21">L58/$L$85</f>
        <v>3.4225301701582785E-3</v>
      </c>
      <c r="R58" s="5" t="s">
        <v>51</v>
      </c>
      <c r="S58" s="43">
        <v>1014</v>
      </c>
      <c r="T58" s="85">
        <f t="shared" si="7"/>
        <v>8.6785009861932938E-2</v>
      </c>
      <c r="U58" s="8">
        <v>1102</v>
      </c>
      <c r="V58" s="85">
        <f t="shared" si="8"/>
        <v>0.18058076225045372</v>
      </c>
      <c r="W58" s="40">
        <v>1301</v>
      </c>
      <c r="X58" s="87">
        <f t="shared" si="0"/>
        <v>-0.57109915449654114</v>
      </c>
      <c r="Y58" s="40">
        <v>558</v>
      </c>
      <c r="Z58" s="85">
        <f t="shared" si="1"/>
        <v>4.6379928315412187</v>
      </c>
      <c r="AA58" s="45">
        <v>3146</v>
      </c>
      <c r="AB58" s="67"/>
    </row>
    <row r="59" spans="2:28" x14ac:dyDescent="0.2">
      <c r="B59" s="4"/>
      <c r="C59" s="5" t="s">
        <v>61</v>
      </c>
      <c r="D59" s="43">
        <v>15460</v>
      </c>
      <c r="E59" s="10">
        <f t="shared" si="17"/>
        <v>2.8394585560269619E-2</v>
      </c>
      <c r="F59" s="8">
        <v>17878</v>
      </c>
      <c r="G59" s="10">
        <f t="shared" si="18"/>
        <v>3.2442339448708876E-2</v>
      </c>
      <c r="H59" s="43"/>
      <c r="I59" s="10"/>
      <c r="J59" s="40"/>
      <c r="K59" s="10"/>
      <c r="L59" s="35"/>
      <c r="M59" s="6"/>
      <c r="R59" s="5" t="s">
        <v>61</v>
      </c>
      <c r="S59" s="43">
        <v>15460</v>
      </c>
      <c r="T59" s="85">
        <f t="shared" si="7"/>
        <v>0.15640362225097024</v>
      </c>
      <c r="U59" s="8">
        <v>17878</v>
      </c>
      <c r="V59" s="85">
        <f t="shared" si="8"/>
        <v>-1</v>
      </c>
      <c r="W59" s="40"/>
      <c r="X59" s="145"/>
      <c r="Y59" s="40"/>
      <c r="Z59" s="144"/>
      <c r="AA59" s="4"/>
      <c r="AB59" s="67"/>
    </row>
    <row r="60" spans="2:28" x14ac:dyDescent="0.2">
      <c r="B60" s="4"/>
      <c r="C60" s="5" t="s">
        <v>52</v>
      </c>
      <c r="D60" s="43"/>
      <c r="E60" s="10"/>
      <c r="F60" s="9"/>
      <c r="G60" s="10"/>
      <c r="H60" s="43">
        <v>21597</v>
      </c>
      <c r="I60" s="10">
        <f t="shared" si="19"/>
        <v>2.3577691095892653E-2</v>
      </c>
      <c r="J60" s="40">
        <v>20718</v>
      </c>
      <c r="K60" s="10">
        <f t="shared" si="20"/>
        <v>2.514595040720467E-2</v>
      </c>
      <c r="L60" s="40">
        <v>21125</v>
      </c>
      <c r="M60" s="6">
        <f t="shared" si="21"/>
        <v>2.2981865812013232E-2</v>
      </c>
      <c r="R60" s="5" t="s">
        <v>52</v>
      </c>
      <c r="S60" s="43"/>
      <c r="T60" s="144"/>
      <c r="U60" s="9"/>
      <c r="V60" s="144">
        <v>1</v>
      </c>
      <c r="W60" s="40">
        <v>21597</v>
      </c>
      <c r="X60" s="87">
        <f t="shared" si="0"/>
        <v>-4.0700097235727185E-2</v>
      </c>
      <c r="Y60" s="40">
        <v>20718</v>
      </c>
      <c r="Z60" s="85">
        <f t="shared" si="1"/>
        <v>1.9644753354570905E-2</v>
      </c>
      <c r="AA60" s="45">
        <v>21125</v>
      </c>
      <c r="AB60" s="67"/>
    </row>
    <row r="61" spans="2:28" x14ac:dyDescent="0.2">
      <c r="B61" s="4"/>
      <c r="C61" s="5" t="s">
        <v>40</v>
      </c>
      <c r="D61" s="43">
        <v>47207</v>
      </c>
      <c r="E61" s="10">
        <f t="shared" si="17"/>
        <v>8.6702664976950061E-2</v>
      </c>
      <c r="F61" s="8">
        <v>64474</v>
      </c>
      <c r="G61" s="10">
        <f t="shared" si="18"/>
        <v>0.11699784056471954</v>
      </c>
      <c r="H61" s="43">
        <v>3063</v>
      </c>
      <c r="I61" s="10">
        <f t="shared" si="19"/>
        <v>3.3439120167948881E-3</v>
      </c>
      <c r="J61" s="40">
        <v>71746</v>
      </c>
      <c r="K61" s="10">
        <f t="shared" si="20"/>
        <v>8.7079899503586564E-2</v>
      </c>
      <c r="L61" s="40">
        <v>34125</v>
      </c>
      <c r="M61" s="6">
        <f t="shared" si="21"/>
        <v>3.7124552465559839E-2</v>
      </c>
      <c r="R61" s="5" t="s">
        <v>40</v>
      </c>
      <c r="S61" s="43">
        <v>47207</v>
      </c>
      <c r="T61" s="85">
        <f t="shared" si="7"/>
        <v>0.36577202533522568</v>
      </c>
      <c r="U61" s="8">
        <v>64474</v>
      </c>
      <c r="V61" s="85">
        <f t="shared" si="8"/>
        <v>-0.95249247758786493</v>
      </c>
      <c r="W61" s="40">
        <v>3063</v>
      </c>
      <c r="X61" s="87">
        <f t="shared" si="0"/>
        <v>22.423441070845577</v>
      </c>
      <c r="Y61" s="40">
        <v>71746</v>
      </c>
      <c r="Z61" s="85">
        <f t="shared" si="1"/>
        <v>-0.52436372759456973</v>
      </c>
      <c r="AA61" s="45">
        <v>34125</v>
      </c>
      <c r="AB61" s="67"/>
    </row>
    <row r="62" spans="2:28" x14ac:dyDescent="0.2">
      <c r="B62" s="4"/>
      <c r="C62" s="5" t="s">
        <v>41</v>
      </c>
      <c r="D62" s="43"/>
      <c r="E62" s="10"/>
      <c r="F62" s="9"/>
      <c r="G62" s="10"/>
      <c r="H62" s="43">
        <v>15812</v>
      </c>
      <c r="I62" s="10">
        <f t="shared" si="19"/>
        <v>1.726214064954645E-2</v>
      </c>
      <c r="J62" s="40">
        <v>15228</v>
      </c>
      <c r="K62" s="10">
        <f t="shared" si="20"/>
        <v>1.8482601254991442E-2</v>
      </c>
      <c r="L62" s="40">
        <v>16177</v>
      </c>
      <c r="M62" s="6">
        <f t="shared" si="21"/>
        <v>1.7598941691878724E-2</v>
      </c>
      <c r="R62" s="5" t="s">
        <v>41</v>
      </c>
      <c r="S62" s="43"/>
      <c r="T62" s="144"/>
      <c r="U62" s="9"/>
      <c r="V62" s="144">
        <v>1</v>
      </c>
      <c r="W62" s="40">
        <v>15812</v>
      </c>
      <c r="X62" s="87">
        <f t="shared" si="0"/>
        <v>-3.6933974196812547E-2</v>
      </c>
      <c r="Y62" s="40">
        <v>15228</v>
      </c>
      <c r="Z62" s="85">
        <f t="shared" si="1"/>
        <v>6.2319411610191749E-2</v>
      </c>
      <c r="AA62" s="45">
        <v>16177</v>
      </c>
      <c r="AB62" s="67"/>
    </row>
    <row r="63" spans="2:28" x14ac:dyDescent="0.2">
      <c r="B63" s="4"/>
      <c r="C63" s="5" t="s">
        <v>42</v>
      </c>
      <c r="D63" s="43"/>
      <c r="E63" s="10"/>
      <c r="F63" s="9"/>
      <c r="G63" s="10"/>
      <c r="H63" s="43">
        <v>108821</v>
      </c>
      <c r="I63" s="10">
        <f t="shared" si="19"/>
        <v>0.11880112620947976</v>
      </c>
      <c r="J63" s="40">
        <v>136147</v>
      </c>
      <c r="K63" s="10">
        <f t="shared" si="20"/>
        <v>0.16524499035088783</v>
      </c>
      <c r="L63" s="40">
        <v>165794</v>
      </c>
      <c r="M63" s="6">
        <f t="shared" si="21"/>
        <v>0.1803671223875466</v>
      </c>
      <c r="R63" s="5" t="s">
        <v>42</v>
      </c>
      <c r="S63" s="43"/>
      <c r="T63" s="144"/>
      <c r="U63" s="9"/>
      <c r="V63" s="144">
        <v>1</v>
      </c>
      <c r="W63" s="40">
        <v>108821</v>
      </c>
      <c r="X63" s="87">
        <f t="shared" si="0"/>
        <v>0.25110962038577112</v>
      </c>
      <c r="Y63" s="40">
        <v>136147</v>
      </c>
      <c r="Z63" s="85">
        <f t="shared" si="1"/>
        <v>0.21775727706082396</v>
      </c>
      <c r="AA63" s="45">
        <v>165794</v>
      </c>
      <c r="AB63" s="67"/>
    </row>
    <row r="64" spans="2:28" x14ac:dyDescent="0.2">
      <c r="B64" s="4"/>
      <c r="C64" s="5" t="s">
        <v>53</v>
      </c>
      <c r="D64" s="43">
        <v>962</v>
      </c>
      <c r="E64" s="10">
        <f t="shared" si="17"/>
        <v>1.766855841460503E-3</v>
      </c>
      <c r="F64" s="8">
        <v>1150</v>
      </c>
      <c r="G64" s="10">
        <f t="shared" si="18"/>
        <v>2.0868492206071823E-3</v>
      </c>
      <c r="H64" s="43">
        <v>1792</v>
      </c>
      <c r="I64" s="10">
        <f t="shared" si="19"/>
        <v>1.956346827977943E-3</v>
      </c>
      <c r="J64" s="40">
        <v>784</v>
      </c>
      <c r="K64" s="10">
        <f t="shared" si="20"/>
        <v>9.5156024323044994E-4</v>
      </c>
      <c r="L64" s="40">
        <v>753</v>
      </c>
      <c r="M64" s="6">
        <f t="shared" si="21"/>
        <v>8.1918792693235333E-4</v>
      </c>
      <c r="R64" s="5" t="s">
        <v>53</v>
      </c>
      <c r="S64" s="43">
        <v>962</v>
      </c>
      <c r="T64" s="85">
        <f t="shared" si="7"/>
        <v>0.19542619542619544</v>
      </c>
      <c r="U64" s="8">
        <v>1150</v>
      </c>
      <c r="V64" s="85">
        <f t="shared" si="8"/>
        <v>0.55826086956521737</v>
      </c>
      <c r="W64" s="40">
        <v>1792</v>
      </c>
      <c r="X64" s="87">
        <f t="shared" si="0"/>
        <v>-0.5625</v>
      </c>
      <c r="Y64" s="40">
        <v>784</v>
      </c>
      <c r="Z64" s="85">
        <f t="shared" si="1"/>
        <v>-3.9540816326530615E-2</v>
      </c>
      <c r="AA64" s="45">
        <v>753</v>
      </c>
      <c r="AB64" s="67"/>
    </row>
    <row r="65" spans="2:30" x14ac:dyDescent="0.2">
      <c r="B65" s="4"/>
      <c r="C65" s="5" t="s">
        <v>44</v>
      </c>
      <c r="D65" s="43">
        <v>8075</v>
      </c>
      <c r="E65" s="10">
        <f t="shared" si="17"/>
        <v>1.4830936507061913E-2</v>
      </c>
      <c r="F65" s="8">
        <v>9852</v>
      </c>
      <c r="G65" s="10">
        <f t="shared" si="18"/>
        <v>1.7877946540366924E-2</v>
      </c>
      <c r="H65" s="43">
        <v>70911</v>
      </c>
      <c r="I65" s="10">
        <f t="shared" si="19"/>
        <v>7.7414347052870494E-2</v>
      </c>
      <c r="J65" s="40">
        <v>11526</v>
      </c>
      <c r="K65" s="10">
        <f t="shared" si="20"/>
        <v>1.3989392045247661E-2</v>
      </c>
      <c r="L65" s="40">
        <v>13460</v>
      </c>
      <c r="M65" s="6">
        <f t="shared" si="21"/>
        <v>1.4643120181287484E-2</v>
      </c>
      <c r="R65" s="5" t="s">
        <v>44</v>
      </c>
      <c r="S65" s="43">
        <v>8075</v>
      </c>
      <c r="T65" s="85">
        <f t="shared" si="7"/>
        <v>0.22006191950464396</v>
      </c>
      <c r="U65" s="8">
        <v>9852</v>
      </c>
      <c r="V65" s="85">
        <f t="shared" si="8"/>
        <v>6.19762484774665</v>
      </c>
      <c r="W65" s="40">
        <v>70911</v>
      </c>
      <c r="X65" s="87">
        <f t="shared" si="0"/>
        <v>-0.83745822227863098</v>
      </c>
      <c r="Y65" s="40">
        <v>11526</v>
      </c>
      <c r="Z65" s="85">
        <f t="shared" si="1"/>
        <v>0.16779455144889815</v>
      </c>
      <c r="AA65" s="45">
        <v>13460</v>
      </c>
      <c r="AB65" s="67"/>
    </row>
    <row r="66" spans="2:30" x14ac:dyDescent="0.2">
      <c r="B66" s="4"/>
      <c r="C66" s="5" t="s">
        <v>60</v>
      </c>
      <c r="D66" s="43">
        <v>10305</v>
      </c>
      <c r="E66" s="10">
        <f t="shared" si="17"/>
        <v>1.8926662626040001E-2</v>
      </c>
      <c r="F66" s="8">
        <v>11865</v>
      </c>
      <c r="G66" s="10">
        <f t="shared" si="18"/>
        <v>2.1530840002177584E-2</v>
      </c>
      <c r="H66" s="43"/>
      <c r="I66" s="10"/>
      <c r="J66" s="40"/>
      <c r="K66" s="10"/>
      <c r="L66" s="40"/>
      <c r="M66" s="6"/>
      <c r="R66" s="5" t="s">
        <v>60</v>
      </c>
      <c r="S66" s="43">
        <v>10305</v>
      </c>
      <c r="T66" s="85">
        <f t="shared" si="7"/>
        <v>0.15138282387190685</v>
      </c>
      <c r="U66" s="8">
        <v>11865</v>
      </c>
      <c r="V66" s="85">
        <f t="shared" si="8"/>
        <v>-1</v>
      </c>
      <c r="W66" s="40"/>
      <c r="X66" s="145"/>
      <c r="Y66" s="40"/>
      <c r="Z66" s="144"/>
      <c r="AA66" s="45"/>
      <c r="AB66" s="67"/>
    </row>
    <row r="67" spans="2:30" x14ac:dyDescent="0.2">
      <c r="C67" s="5" t="s">
        <v>54</v>
      </c>
      <c r="D67" s="43">
        <v>3049</v>
      </c>
      <c r="E67" s="10">
        <f t="shared" si="17"/>
        <v>5.5999412272485167E-3</v>
      </c>
      <c r="F67" s="8">
        <v>3036</v>
      </c>
      <c r="G67" s="10">
        <f t="shared" si="18"/>
        <v>5.5092819424029616E-3</v>
      </c>
      <c r="H67" s="43">
        <v>4648</v>
      </c>
      <c r="I67" s="10">
        <f t="shared" si="19"/>
        <v>5.0742745850677895E-3</v>
      </c>
      <c r="J67" s="40">
        <v>1424</v>
      </c>
      <c r="K67" s="10">
        <f t="shared" si="20"/>
        <v>1.728344115255307E-3</v>
      </c>
      <c r="L67" s="40">
        <v>1109</v>
      </c>
      <c r="M67" s="6">
        <f t="shared" si="21"/>
        <v>1.2064799614448605E-3</v>
      </c>
      <c r="R67" s="5" t="s">
        <v>54</v>
      </c>
      <c r="S67" s="43">
        <v>3049</v>
      </c>
      <c r="T67" s="85">
        <f t="shared" si="7"/>
        <v>-4.2636930141029842E-3</v>
      </c>
      <c r="U67" s="8">
        <v>3036</v>
      </c>
      <c r="V67" s="85">
        <f t="shared" si="8"/>
        <v>0.53096179183135706</v>
      </c>
      <c r="W67" s="40">
        <v>4648</v>
      </c>
      <c r="X67" s="87">
        <f t="shared" si="0"/>
        <v>-0.69363166953528399</v>
      </c>
      <c r="Y67" s="40">
        <v>1424</v>
      </c>
      <c r="Z67" s="85">
        <f t="shared" si="1"/>
        <v>-0.22120786516853932</v>
      </c>
      <c r="AA67" s="45">
        <v>1109</v>
      </c>
      <c r="AB67" s="67"/>
    </row>
    <row r="68" spans="2:30" ht="17" thickBot="1" x14ac:dyDescent="0.25">
      <c r="C68" s="36" t="s">
        <v>47</v>
      </c>
      <c r="D68" s="43"/>
      <c r="E68" s="10"/>
      <c r="F68" s="9"/>
      <c r="G68" s="10"/>
      <c r="H68" s="43">
        <v>13903</v>
      </c>
      <c r="I68" s="10">
        <f t="shared" si="19"/>
        <v>1.5178063587822178E-2</v>
      </c>
      <c r="J68" s="43">
        <v>18518</v>
      </c>
      <c r="K68" s="10">
        <f t="shared" si="20"/>
        <v>2.2475755847119226E-2</v>
      </c>
      <c r="L68" s="43">
        <v>16908</v>
      </c>
      <c r="M68" s="6">
        <f t="shared" si="21"/>
        <v>1.8394195841397384E-2</v>
      </c>
      <c r="R68" s="36" t="s">
        <v>47</v>
      </c>
      <c r="S68" s="43"/>
      <c r="T68" s="149"/>
      <c r="U68" s="9"/>
      <c r="V68" s="149">
        <v>1</v>
      </c>
      <c r="W68" s="43">
        <v>13903</v>
      </c>
      <c r="X68" s="147">
        <f t="shared" si="0"/>
        <v>0.33194274616989139</v>
      </c>
      <c r="Y68" s="43">
        <v>18518</v>
      </c>
      <c r="Z68" s="147">
        <f t="shared" si="1"/>
        <v>-8.6942434388162862E-2</v>
      </c>
      <c r="AA68" s="89">
        <v>16908</v>
      </c>
      <c r="AB68" s="67"/>
    </row>
    <row r="69" spans="2:30" ht="17" thickBot="1" x14ac:dyDescent="0.25">
      <c r="C69" s="13" t="s">
        <v>55</v>
      </c>
      <c r="D69" s="52">
        <f>SUM(D57:D68)</f>
        <v>127545</v>
      </c>
      <c r="E69" s="15">
        <f>D69/D85</f>
        <v>0.23425533087222436</v>
      </c>
      <c r="F69" s="14">
        <f>SUM(F57:F68)</f>
        <v>156671</v>
      </c>
      <c r="G69" s="15">
        <f>F69/F85</f>
        <v>0.28430326455804161</v>
      </c>
      <c r="H69" s="52">
        <f>SUM(H57:H68)</f>
        <v>295471</v>
      </c>
      <c r="I69" s="15">
        <f>H69/H85</f>
        <v>0.32256905893385646</v>
      </c>
      <c r="J69" s="52">
        <f>SUM(J57:J68)</f>
        <v>348457</v>
      </c>
      <c r="K69" s="15">
        <f>J69/J85</f>
        <v>0.42293090264713379</v>
      </c>
      <c r="L69" s="52">
        <f>SUM(L57:L68)</f>
        <v>328614</v>
      </c>
      <c r="M69" s="16">
        <f>L69/L85</f>
        <v>0.35749883322835108</v>
      </c>
      <c r="R69" s="13" t="s">
        <v>55</v>
      </c>
      <c r="S69" s="52">
        <v>127545</v>
      </c>
      <c r="T69" s="86">
        <f t="shared" si="7"/>
        <v>0.22835861852679445</v>
      </c>
      <c r="U69" s="14">
        <v>156671</v>
      </c>
      <c r="V69" s="86">
        <f t="shared" si="8"/>
        <v>0.88593294228031993</v>
      </c>
      <c r="W69" s="52">
        <v>295471</v>
      </c>
      <c r="X69" s="86">
        <f t="shared" si="0"/>
        <v>0.17932724362120139</v>
      </c>
      <c r="Y69" s="52">
        <v>348457</v>
      </c>
      <c r="Z69" s="86">
        <f t="shared" si="1"/>
        <v>-5.6945333283590228E-2</v>
      </c>
      <c r="AA69" s="91">
        <v>328614</v>
      </c>
      <c r="AB69" s="78"/>
      <c r="AD69" s="37"/>
    </row>
    <row r="70" spans="2:30" ht="17" thickBot="1" x14ac:dyDescent="0.25">
      <c r="C70" s="31"/>
      <c r="E70" s="1"/>
      <c r="G70" s="1"/>
      <c r="H70" s="41"/>
      <c r="I70" s="1"/>
      <c r="J70" s="41"/>
      <c r="K70" s="1"/>
      <c r="L70" s="41"/>
      <c r="M70" s="1"/>
      <c r="R70" s="31"/>
      <c r="S70" s="95"/>
      <c r="T70" s="151"/>
      <c r="U70" s="95"/>
      <c r="V70" s="151"/>
      <c r="W70" s="41"/>
      <c r="X70" s="151"/>
      <c r="Y70" s="97"/>
      <c r="Z70" s="157"/>
      <c r="AA70" s="45"/>
      <c r="AB70" s="67"/>
    </row>
    <row r="71" spans="2:30" ht="17" thickBot="1" x14ac:dyDescent="0.25">
      <c r="B71" s="2"/>
      <c r="C71" s="13" t="s">
        <v>56</v>
      </c>
      <c r="D71" s="53">
        <f>D54+D69</f>
        <v>400522</v>
      </c>
      <c r="E71" s="15">
        <f>D71/D85</f>
        <v>0.73561812404723859</v>
      </c>
      <c r="F71" s="14">
        <f>F54+F69</f>
        <v>426865</v>
      </c>
      <c r="G71" s="15">
        <f>F71/F85</f>
        <v>0.7746112109169434</v>
      </c>
      <c r="H71" s="51">
        <f>H54+H69</f>
        <v>838428</v>
      </c>
      <c r="I71" s="15">
        <f>H71/H85</f>
        <v>0.91532140529458195</v>
      </c>
      <c r="J71" s="52">
        <f>J54+J69</f>
        <v>787516</v>
      </c>
      <c r="K71" s="15">
        <f>J71/J85</f>
        <v>0.95582769962738645</v>
      </c>
      <c r="L71" s="52">
        <f>L54+L69</f>
        <v>886513</v>
      </c>
      <c r="M71" s="16">
        <f>L71/L85</f>
        <v>0.96443658256119702</v>
      </c>
      <c r="R71" s="13" t="s">
        <v>56</v>
      </c>
      <c r="S71" s="53">
        <v>400522</v>
      </c>
      <c r="T71" s="86">
        <f t="shared" si="7"/>
        <v>6.5771667973294853E-2</v>
      </c>
      <c r="U71" s="14">
        <v>426865</v>
      </c>
      <c r="V71" s="86">
        <f t="shared" si="8"/>
        <v>0.96415260093940702</v>
      </c>
      <c r="W71" s="51">
        <v>838428</v>
      </c>
      <c r="X71" s="147">
        <f t="shared" si="0"/>
        <v>-6.0723162871468984E-2</v>
      </c>
      <c r="Y71" s="52">
        <v>787516</v>
      </c>
      <c r="Z71" s="86">
        <f t="shared" si="1"/>
        <v>0.12570792212475684</v>
      </c>
      <c r="AA71" s="91">
        <v>886513</v>
      </c>
      <c r="AB71" s="78"/>
    </row>
    <row r="72" spans="2:30" ht="17" thickBot="1" x14ac:dyDescent="0.25">
      <c r="B72" s="2"/>
      <c r="C72" s="31"/>
      <c r="E72" s="1"/>
      <c r="G72" s="1"/>
      <c r="I72" s="1"/>
      <c r="K72" s="1"/>
      <c r="M72" s="1"/>
      <c r="R72" s="31"/>
      <c r="S72" s="156"/>
      <c r="T72" s="155"/>
      <c r="U72" s="156"/>
      <c r="V72" s="155"/>
      <c r="X72" s="145"/>
      <c r="Y72" s="156"/>
      <c r="Z72" s="155"/>
      <c r="AA72" s="4"/>
      <c r="AB72" s="67"/>
    </row>
    <row r="73" spans="2:30" ht="17" thickBot="1" x14ac:dyDescent="0.25">
      <c r="B73" s="4"/>
      <c r="C73" s="22" t="s">
        <v>31</v>
      </c>
      <c r="D73" s="33"/>
      <c r="E73" s="54"/>
      <c r="F73" s="25"/>
      <c r="G73" s="54"/>
      <c r="H73" s="25"/>
      <c r="I73" s="54"/>
      <c r="J73" s="25"/>
      <c r="K73" s="54"/>
      <c r="L73" s="25"/>
      <c r="M73" s="54"/>
      <c r="O73" s="2"/>
      <c r="P73" s="2"/>
      <c r="Q73" s="2"/>
      <c r="R73" s="22" t="s">
        <v>31</v>
      </c>
      <c r="S73" s="33"/>
      <c r="T73" s="153"/>
      <c r="U73" s="25"/>
      <c r="V73" s="153"/>
      <c r="W73" s="25"/>
      <c r="X73" s="153"/>
      <c r="Y73" s="25"/>
      <c r="Z73" s="153"/>
      <c r="AA73" s="32"/>
      <c r="AB73" s="67"/>
    </row>
    <row r="74" spans="2:30" x14ac:dyDescent="0.2">
      <c r="B74" s="4"/>
      <c r="C74" s="34" t="s">
        <v>32</v>
      </c>
      <c r="D74" s="42">
        <v>200</v>
      </c>
      <c r="E74" s="10">
        <f>D74/$D$85</f>
        <v>3.6732969676933532E-4</v>
      </c>
      <c r="F74" s="55">
        <v>200</v>
      </c>
      <c r="G74" s="12">
        <f>F74/$F$85</f>
        <v>3.629302992360317E-4</v>
      </c>
      <c r="H74" s="42">
        <v>200</v>
      </c>
      <c r="I74" s="12">
        <f>H74/$H$85</f>
        <v>2.1834227990825259E-4</v>
      </c>
      <c r="J74" s="42">
        <v>200</v>
      </c>
      <c r="K74" s="12">
        <f>J74/$J$85</f>
        <v>2.4274496000776784E-4</v>
      </c>
      <c r="L74" s="42">
        <v>200</v>
      </c>
      <c r="M74" s="7">
        <f>L74/$L$85</f>
        <v>2.1757979466994776E-4</v>
      </c>
      <c r="O74" s="2"/>
      <c r="P74" s="2"/>
      <c r="Q74" s="2"/>
      <c r="R74" s="34" t="s">
        <v>32</v>
      </c>
      <c r="S74" s="42">
        <v>200</v>
      </c>
      <c r="T74" s="144">
        <f t="shared" si="7"/>
        <v>0</v>
      </c>
      <c r="U74" s="55">
        <v>200</v>
      </c>
      <c r="V74" s="146">
        <f t="shared" si="8"/>
        <v>0</v>
      </c>
      <c r="W74" s="55">
        <v>200</v>
      </c>
      <c r="X74" s="145">
        <f t="shared" ref="X74:X85" si="22">(Y74-W74)/W74</f>
        <v>0</v>
      </c>
      <c r="Y74" s="42">
        <v>200</v>
      </c>
      <c r="Z74" s="144">
        <f t="shared" ref="Z74:Z85" si="23">(AA74-Y74)/Y74</f>
        <v>0</v>
      </c>
      <c r="AA74" s="92">
        <v>200</v>
      </c>
      <c r="AB74" s="67"/>
    </row>
    <row r="75" spans="2:30" x14ac:dyDescent="0.2">
      <c r="B75" s="4"/>
      <c r="C75" s="5" t="s">
        <v>33</v>
      </c>
      <c r="D75" s="43">
        <v>-748</v>
      </c>
      <c r="E75" s="10">
        <f t="shared" ref="E75:E78" si="24">D75/$D$85</f>
        <v>-1.3738130659173141E-3</v>
      </c>
      <c r="F75" s="40">
        <v>-22644</v>
      </c>
      <c r="G75" s="10">
        <f t="shared" ref="G75:G78" si="25">F75/$F$85</f>
        <v>-4.1090968479503512E-2</v>
      </c>
      <c r="H75" s="43">
        <v>-44808</v>
      </c>
      <c r="I75" s="10">
        <f t="shared" ref="I75:I78" si="26">H75/$H$85</f>
        <v>-4.891740439064491E-2</v>
      </c>
      <c r="J75" s="40">
        <v>-59748</v>
      </c>
      <c r="K75" s="10">
        <f t="shared" ref="K75:K78" si="27">J75/$J$85</f>
        <v>-7.2517629352720561E-2</v>
      </c>
      <c r="L75" s="43">
        <v>-74990</v>
      </c>
      <c r="M75" s="62">
        <f t="shared" ref="M75:M78" si="28">L75/$L$85</f>
        <v>-8.158154401149692E-2</v>
      </c>
      <c r="O75" s="2"/>
      <c r="P75" s="2"/>
      <c r="Q75" s="2"/>
      <c r="R75" s="5" t="s">
        <v>33</v>
      </c>
      <c r="S75" s="43">
        <v>-748</v>
      </c>
      <c r="T75" s="85">
        <f t="shared" si="7"/>
        <v>29.272727272727273</v>
      </c>
      <c r="U75" s="43">
        <v>-22644</v>
      </c>
      <c r="V75" s="85">
        <f t="shared" si="8"/>
        <v>0.97880233174350817</v>
      </c>
      <c r="W75" s="43">
        <v>-44808</v>
      </c>
      <c r="X75" s="87">
        <f t="shared" si="22"/>
        <v>0.33342260310658811</v>
      </c>
      <c r="Y75" s="40">
        <v>-59748</v>
      </c>
      <c r="Z75" s="85">
        <f t="shared" si="23"/>
        <v>0.25510477338153581</v>
      </c>
      <c r="AA75" s="89">
        <v>-74990</v>
      </c>
      <c r="AB75" s="67"/>
    </row>
    <row r="76" spans="2:30" x14ac:dyDescent="0.2">
      <c r="B76" s="4"/>
      <c r="C76" s="5" t="s">
        <v>59</v>
      </c>
      <c r="D76" s="43">
        <v>191</v>
      </c>
      <c r="E76" s="10">
        <f t="shared" si="24"/>
        <v>3.5079986041471522E-4</v>
      </c>
      <c r="F76" s="40">
        <v>381</v>
      </c>
      <c r="G76" s="10">
        <f t="shared" si="25"/>
        <v>6.9138222004464043E-4</v>
      </c>
      <c r="H76" s="43"/>
      <c r="I76" s="10"/>
      <c r="J76" s="40"/>
      <c r="K76" s="10"/>
      <c r="L76" s="43">
        <v>89</v>
      </c>
      <c r="M76" s="62">
        <f t="shared" si="28"/>
        <v>9.6823008628126755E-5</v>
      </c>
      <c r="O76" s="2"/>
      <c r="P76" s="2"/>
      <c r="Q76" s="2"/>
      <c r="R76" s="5" t="s">
        <v>59</v>
      </c>
      <c r="S76" s="43">
        <v>191</v>
      </c>
      <c r="T76" s="85">
        <f t="shared" si="7"/>
        <v>0.99476439790575921</v>
      </c>
      <c r="U76" s="43">
        <v>381</v>
      </c>
      <c r="V76" s="85">
        <f t="shared" si="8"/>
        <v>-1</v>
      </c>
      <c r="W76" s="43"/>
      <c r="X76" s="145"/>
      <c r="Y76" s="40"/>
      <c r="Z76" s="144">
        <v>1</v>
      </c>
      <c r="AA76" s="89">
        <v>89</v>
      </c>
      <c r="AB76" s="67"/>
    </row>
    <row r="77" spans="2:30" x14ac:dyDescent="0.2">
      <c r="C77" s="5" t="s">
        <v>58</v>
      </c>
      <c r="D77" s="43">
        <v>145622</v>
      </c>
      <c r="E77" s="10">
        <f t="shared" si="24"/>
        <v>0.26745642551472076</v>
      </c>
      <c r="F77" s="40">
        <v>151043</v>
      </c>
      <c r="G77" s="10">
        <f t="shared" si="25"/>
        <v>0.27409040593753969</v>
      </c>
      <c r="H77" s="43">
        <v>110946</v>
      </c>
      <c r="I77" s="10">
        <f t="shared" si="26"/>
        <v>0.12112101293350495</v>
      </c>
      <c r="J77" s="40">
        <v>85249</v>
      </c>
      <c r="K77" s="10">
        <f t="shared" si="27"/>
        <v>0.10346882547851101</v>
      </c>
      <c r="L77" s="43">
        <v>94391</v>
      </c>
      <c r="M77" s="62">
        <f t="shared" si="28"/>
        <v>0.10268787199345519</v>
      </c>
      <c r="O77" s="2"/>
      <c r="P77" s="2"/>
      <c r="Q77" s="2"/>
      <c r="R77" s="5" t="s">
        <v>58</v>
      </c>
      <c r="S77" s="43">
        <v>145622</v>
      </c>
      <c r="T77" s="85">
        <f t="shared" si="7"/>
        <v>3.7226517971185674E-2</v>
      </c>
      <c r="U77" s="43">
        <v>151043</v>
      </c>
      <c r="V77" s="85">
        <f t="shared" si="8"/>
        <v>-0.2654674496666512</v>
      </c>
      <c r="W77" s="43">
        <v>110946</v>
      </c>
      <c r="X77" s="87">
        <f t="shared" si="22"/>
        <v>-0.23161718313413732</v>
      </c>
      <c r="Y77" s="40">
        <v>85249</v>
      </c>
      <c r="Z77" s="85">
        <f t="shared" si="23"/>
        <v>0.10723879458996587</v>
      </c>
      <c r="AA77" s="89">
        <v>94391</v>
      </c>
      <c r="AB77" s="67"/>
    </row>
    <row r="78" spans="2:30" ht="17" thickBot="1" x14ac:dyDescent="0.25">
      <c r="C78" s="5" t="s">
        <v>34</v>
      </c>
      <c r="D78" s="44">
        <v>-6030</v>
      </c>
      <c r="E78" s="59">
        <f t="shared" si="24"/>
        <v>-1.107499035759546E-2</v>
      </c>
      <c r="F78" s="56">
        <v>-8854</v>
      </c>
      <c r="G78" s="59">
        <f t="shared" si="25"/>
        <v>-1.6066924347179126E-2</v>
      </c>
      <c r="H78" s="56">
        <v>-1064</v>
      </c>
      <c r="I78" s="10">
        <f t="shared" si="26"/>
        <v>-1.1615809291119037E-3</v>
      </c>
      <c r="J78" s="44">
        <v>7367</v>
      </c>
      <c r="K78" s="59">
        <f t="shared" si="27"/>
        <v>8.9415106018861275E-3</v>
      </c>
      <c r="L78" s="56">
        <v>9010</v>
      </c>
      <c r="M78" s="6">
        <f t="shared" si="28"/>
        <v>9.8019697498811474E-3</v>
      </c>
      <c r="O78" s="2"/>
      <c r="P78" s="2"/>
      <c r="Q78" s="2"/>
      <c r="R78" s="5" t="s">
        <v>34</v>
      </c>
      <c r="S78" s="44">
        <v>-6030</v>
      </c>
      <c r="T78" s="147">
        <f t="shared" si="7"/>
        <v>0.46832504145936982</v>
      </c>
      <c r="U78" s="56">
        <v>-8854</v>
      </c>
      <c r="V78" s="147">
        <f t="shared" si="8"/>
        <v>-0.87982832618025753</v>
      </c>
      <c r="W78" s="56">
        <v>-1064</v>
      </c>
      <c r="X78" s="147">
        <f t="shared" si="22"/>
        <v>-7.9238721804511281</v>
      </c>
      <c r="Y78" s="44">
        <v>7367</v>
      </c>
      <c r="Z78" s="147">
        <f t="shared" si="23"/>
        <v>0.22302158273381295</v>
      </c>
      <c r="AA78" s="46">
        <v>9010</v>
      </c>
      <c r="AB78" s="67"/>
    </row>
    <row r="79" spans="2:30" ht="17" thickBot="1" x14ac:dyDescent="0.25">
      <c r="C79" s="13" t="s">
        <v>36</v>
      </c>
      <c r="D79" s="52">
        <f>SUM(D74:D78)</f>
        <v>139235</v>
      </c>
      <c r="E79" s="58">
        <f>D79/D85</f>
        <v>0.25572575164839201</v>
      </c>
      <c r="F79" s="51">
        <f>SUM(F74:F78)</f>
        <v>120126</v>
      </c>
      <c r="G79" s="15">
        <f>F79/F85</f>
        <v>0.21798682563013774</v>
      </c>
      <c r="H79" s="52">
        <f>SUM(H74:H78)</f>
        <v>65274</v>
      </c>
      <c r="I79" s="15">
        <f>H79/H85</f>
        <v>7.1260369893656389E-2</v>
      </c>
      <c r="J79" s="52">
        <f>SUM(J74:J78)</f>
        <v>33068</v>
      </c>
      <c r="K79" s="15">
        <f>J79/J85</f>
        <v>4.0135451687684336E-2</v>
      </c>
      <c r="L79" s="52">
        <f>SUM(L74:L78)</f>
        <v>28700</v>
      </c>
      <c r="M79" s="16">
        <f>L79/L85</f>
        <v>3.1222700535137506E-2</v>
      </c>
      <c r="O79" s="47"/>
      <c r="P79" s="2"/>
      <c r="Q79" s="2"/>
      <c r="R79" s="13" t="s">
        <v>36</v>
      </c>
      <c r="S79" s="52">
        <v>139235</v>
      </c>
      <c r="T79" s="86">
        <f t="shared" si="7"/>
        <v>-0.13724279096491543</v>
      </c>
      <c r="U79" s="51">
        <v>120126</v>
      </c>
      <c r="V79" s="86">
        <f t="shared" si="8"/>
        <v>-0.45662054842415462</v>
      </c>
      <c r="W79" s="52">
        <v>65274</v>
      </c>
      <c r="X79" s="86">
        <f t="shared" si="22"/>
        <v>-0.49339706468119005</v>
      </c>
      <c r="Y79" s="52">
        <v>33068</v>
      </c>
      <c r="Z79" s="86">
        <f t="shared" si="23"/>
        <v>-0.13209144792548688</v>
      </c>
      <c r="AA79" s="91">
        <v>28700</v>
      </c>
      <c r="AB79" s="78"/>
    </row>
    <row r="80" spans="2:30" ht="17" thickBot="1" x14ac:dyDescent="0.25">
      <c r="D80" s="41"/>
      <c r="E80" s="1"/>
      <c r="F80" s="41"/>
      <c r="G80" s="1"/>
      <c r="H80" s="41"/>
      <c r="I80" s="1"/>
      <c r="J80" s="41"/>
      <c r="K80" s="1"/>
      <c r="L80" s="41"/>
      <c r="M80" s="1"/>
      <c r="O80" s="48"/>
      <c r="P80" s="2"/>
      <c r="Q80" s="2"/>
      <c r="S80" s="97"/>
      <c r="T80" s="151"/>
      <c r="U80" s="97"/>
      <c r="V80" s="151"/>
      <c r="W80" s="41"/>
      <c r="X80" s="151"/>
      <c r="Y80" s="97"/>
      <c r="Z80" s="151"/>
      <c r="AA80" s="97"/>
      <c r="AB80" s="67"/>
    </row>
    <row r="81" spans="3:28" ht="17" thickBot="1" x14ac:dyDescent="0.25">
      <c r="C81" s="13" t="s">
        <v>35</v>
      </c>
      <c r="D81" s="52">
        <v>4713</v>
      </c>
      <c r="E81" s="15">
        <f>D81/D85</f>
        <v>8.6561243043693867E-3</v>
      </c>
      <c r="F81" s="52">
        <v>4079</v>
      </c>
      <c r="G81" s="15">
        <f>F81/F85</f>
        <v>7.4019634529188666E-3</v>
      </c>
      <c r="H81" s="52">
        <v>12291</v>
      </c>
      <c r="I81" s="15">
        <f>H81/H85</f>
        <v>1.3418224811761663E-2</v>
      </c>
      <c r="J81" s="52">
        <v>3326</v>
      </c>
      <c r="K81" s="15">
        <f>J81/J85</f>
        <v>4.0368486849291793E-3</v>
      </c>
      <c r="L81" s="52">
        <v>3990</v>
      </c>
      <c r="M81" s="16">
        <f>L81/L85</f>
        <v>4.3407169036654581E-3</v>
      </c>
      <c r="O81" s="47"/>
      <c r="P81" s="2"/>
      <c r="Q81" s="2"/>
      <c r="R81" s="13" t="s">
        <v>35</v>
      </c>
      <c r="S81" s="52">
        <v>4713</v>
      </c>
      <c r="T81" s="86">
        <f t="shared" si="7"/>
        <v>-0.13452153617653301</v>
      </c>
      <c r="U81" s="52">
        <v>4079</v>
      </c>
      <c r="V81" s="86">
        <f t="shared" si="8"/>
        <v>2.0132385388575633</v>
      </c>
      <c r="W81" s="52">
        <v>12291</v>
      </c>
      <c r="X81" s="86">
        <f t="shared" si="22"/>
        <v>-0.72939549263688874</v>
      </c>
      <c r="Y81" s="52">
        <v>3326</v>
      </c>
      <c r="Z81" s="147">
        <f t="shared" si="23"/>
        <v>0.19963920625375828</v>
      </c>
      <c r="AA81" s="91">
        <v>3990</v>
      </c>
      <c r="AB81" s="78"/>
    </row>
    <row r="82" spans="3:28" ht="17" thickBot="1" x14ac:dyDescent="0.25">
      <c r="D82" s="41"/>
      <c r="E82" s="1"/>
      <c r="F82" s="41"/>
      <c r="G82" s="1"/>
      <c r="H82" s="41"/>
      <c r="I82" s="1"/>
      <c r="J82" s="41"/>
      <c r="K82" s="1"/>
      <c r="L82" s="41"/>
      <c r="M82" s="1"/>
      <c r="O82" s="48"/>
      <c r="P82" s="2"/>
      <c r="Q82" s="2"/>
      <c r="S82" s="41"/>
      <c r="T82" s="158"/>
      <c r="U82" s="97"/>
      <c r="V82" s="151"/>
      <c r="W82" s="41"/>
      <c r="X82" s="151"/>
      <c r="Y82" s="97"/>
      <c r="Z82" s="151"/>
      <c r="AA82" s="97"/>
      <c r="AB82" s="67"/>
    </row>
    <row r="83" spans="3:28" ht="17" thickBot="1" x14ac:dyDescent="0.25">
      <c r="C83" s="13" t="s">
        <v>37</v>
      </c>
      <c r="D83" s="52">
        <f>D79+D81</f>
        <v>143948</v>
      </c>
      <c r="E83" s="15">
        <f>D83/D85</f>
        <v>0.26438187595276141</v>
      </c>
      <c r="F83" s="52">
        <f>F79+F81</f>
        <v>124205</v>
      </c>
      <c r="G83" s="15">
        <f>F83/F85</f>
        <v>0.2253887890830566</v>
      </c>
      <c r="H83" s="52">
        <f>H79+H81</f>
        <v>77565</v>
      </c>
      <c r="I83" s="15">
        <f>H83/H85</f>
        <v>8.4678594705418053E-2</v>
      </c>
      <c r="J83" s="52">
        <f>J79+J81</f>
        <v>36394</v>
      </c>
      <c r="K83" s="15">
        <f>J83/J85</f>
        <v>4.4172300372613514E-2</v>
      </c>
      <c r="L83" s="52">
        <f>+L79+L81</f>
        <v>32690</v>
      </c>
      <c r="M83" s="16">
        <f>L83/L85</f>
        <v>3.5563417438802966E-2</v>
      </c>
      <c r="O83" s="47"/>
      <c r="P83" s="2"/>
      <c r="Q83" s="2"/>
      <c r="R83" s="13" t="s">
        <v>37</v>
      </c>
      <c r="S83" s="52">
        <v>143948</v>
      </c>
      <c r="T83" s="85">
        <f t="shared" si="7"/>
        <v>-0.1371536943896407</v>
      </c>
      <c r="U83" s="52">
        <v>124205</v>
      </c>
      <c r="V83" s="86">
        <f t="shared" si="8"/>
        <v>-0.37550823235779557</v>
      </c>
      <c r="W83" s="52">
        <v>77565</v>
      </c>
      <c r="X83" s="86">
        <f t="shared" si="22"/>
        <v>-0.53079352800876689</v>
      </c>
      <c r="Y83" s="52">
        <v>36394</v>
      </c>
      <c r="Z83" s="147">
        <f t="shared" si="23"/>
        <v>-0.10177501786008683</v>
      </c>
      <c r="AA83" s="91">
        <v>32690</v>
      </c>
      <c r="AB83" s="78"/>
    </row>
    <row r="84" spans="3:28" ht="17" thickBot="1" x14ac:dyDescent="0.25">
      <c r="D84" s="41"/>
      <c r="E84" s="1"/>
      <c r="F84" s="41"/>
      <c r="G84" s="1"/>
      <c r="H84" s="41"/>
      <c r="I84" s="1"/>
      <c r="J84" s="39"/>
      <c r="K84" s="1"/>
      <c r="L84" s="41"/>
      <c r="M84" s="1"/>
      <c r="O84" s="48"/>
      <c r="P84" s="2"/>
      <c r="Q84" s="2"/>
      <c r="R84" s="95"/>
      <c r="S84" s="97"/>
      <c r="T84" s="160"/>
      <c r="U84" s="97"/>
      <c r="V84" s="151"/>
      <c r="W84" s="41"/>
      <c r="X84" s="151"/>
      <c r="Y84" s="162"/>
      <c r="Z84" s="161"/>
      <c r="AA84" s="159"/>
      <c r="AB84" s="67"/>
    </row>
    <row r="85" spans="3:28" ht="17" thickBot="1" x14ac:dyDescent="0.25">
      <c r="C85" s="13" t="s">
        <v>57</v>
      </c>
      <c r="D85" s="52">
        <f>D71+D83</f>
        <v>544470</v>
      </c>
      <c r="E85" s="15">
        <f>E71+E83</f>
        <v>1</v>
      </c>
      <c r="F85" s="52">
        <f>+F71+F83</f>
        <v>551070</v>
      </c>
      <c r="G85" s="15">
        <f t="shared" ref="G85:M85" si="29">G71+G83</f>
        <v>1</v>
      </c>
      <c r="H85" s="52">
        <f t="shared" si="29"/>
        <v>915993</v>
      </c>
      <c r="I85" s="15">
        <f t="shared" si="29"/>
        <v>1</v>
      </c>
      <c r="J85" s="52">
        <f t="shared" si="29"/>
        <v>823910</v>
      </c>
      <c r="K85" s="15">
        <f t="shared" si="29"/>
        <v>1</v>
      </c>
      <c r="L85" s="52">
        <f t="shared" si="29"/>
        <v>919203</v>
      </c>
      <c r="M85" s="16">
        <f t="shared" si="29"/>
        <v>1</v>
      </c>
      <c r="O85" s="47"/>
      <c r="P85" s="2"/>
      <c r="Q85" s="2"/>
      <c r="R85" s="13" t="s">
        <v>57</v>
      </c>
      <c r="S85" s="52">
        <v>544470</v>
      </c>
      <c r="T85" s="86">
        <f t="shared" ref="T85" si="30">(U85-S85)/S85</f>
        <v>1.2121879993388065E-2</v>
      </c>
      <c r="U85" s="52">
        <v>551070</v>
      </c>
      <c r="V85" s="86">
        <f t="shared" si="8"/>
        <v>0.66220806794055198</v>
      </c>
      <c r="W85" s="52">
        <v>915993</v>
      </c>
      <c r="X85" s="86">
        <f t="shared" si="22"/>
        <v>-0.10052806080395811</v>
      </c>
      <c r="Y85" s="52">
        <v>823910</v>
      </c>
      <c r="Z85" s="86">
        <f t="shared" si="23"/>
        <v>0.1156594773701011</v>
      </c>
      <c r="AA85" s="91">
        <v>919203</v>
      </c>
      <c r="AB85" s="78"/>
    </row>
    <row r="86" spans="3:28" x14ac:dyDescent="0.2">
      <c r="O86" s="2"/>
      <c r="P86" s="2"/>
      <c r="Q86" s="2"/>
      <c r="R86" s="2"/>
      <c r="AA86" s="2"/>
      <c r="AB86" s="48"/>
    </row>
    <row r="87" spans="3:28" x14ac:dyDescent="0.2">
      <c r="O87" s="2"/>
      <c r="P87" s="2"/>
      <c r="Q87" s="2"/>
      <c r="R87" s="2"/>
      <c r="AB87" s="48"/>
    </row>
    <row r="88" spans="3:28" x14ac:dyDescent="0.2">
      <c r="C88" s="31"/>
      <c r="O88" s="2"/>
      <c r="P88" s="2"/>
      <c r="Q88" s="2"/>
      <c r="R88" s="2"/>
    </row>
  </sheetData>
  <mergeCells count="4">
    <mergeCell ref="C5:M5"/>
    <mergeCell ref="C42:M42"/>
    <mergeCell ref="R5:AA5"/>
    <mergeCell ref="R42:AA42"/>
  </mergeCells>
  <conditionalFormatting sqref="T8:T22 T24:T41 T44:T83">
    <cfRule type="cellIs" dxfId="51" priority="4" operator="lessThan">
      <formula>0</formula>
    </cfRule>
    <cfRule type="cellIs" dxfId="50" priority="8" operator="greaterThan">
      <formula>0</formula>
    </cfRule>
  </conditionalFormatting>
  <conditionalFormatting sqref="V8:V41 V44:V85">
    <cfRule type="cellIs" dxfId="49" priority="3" operator="lessThan">
      <formula>0</formula>
    </cfRule>
    <cfRule type="cellIs" dxfId="48" priority="7" operator="greaterThan">
      <formula>0</formula>
    </cfRule>
  </conditionalFormatting>
  <conditionalFormatting sqref="X8:X22 X24:X41 X44:X85">
    <cfRule type="cellIs" dxfId="47" priority="2" operator="lessThan">
      <formula>0</formula>
    </cfRule>
    <cfRule type="cellIs" dxfId="46" priority="6" operator="greaterThan">
      <formula>0</formula>
    </cfRule>
  </conditionalFormatting>
  <conditionalFormatting sqref="Z8:Z22 Z24:Z41 Z44:Z85">
    <cfRule type="cellIs" dxfId="45" priority="1" operator="lessThan">
      <formula>0</formula>
    </cfRule>
    <cfRule type="cellIs" dxfId="44" priority="5" operator="greaterThan">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5EAD-3654-B542-9D75-CA7EDB239DE4}">
  <sheetPr>
    <tabColor rgb="FF00B0F0"/>
  </sheetPr>
  <dimension ref="B4:O27"/>
  <sheetViews>
    <sheetView zoomScale="61" workbookViewId="0">
      <selection activeCell="H32" sqref="H32"/>
    </sheetView>
  </sheetViews>
  <sheetFormatPr baseColWidth="10" defaultRowHeight="16" x14ac:dyDescent="0.2"/>
  <cols>
    <col min="2" max="2" width="16.33203125" customWidth="1"/>
    <col min="10" max="10" width="14.5" customWidth="1"/>
  </cols>
  <sheetData>
    <row r="4" spans="2:15" ht="17" thickBot="1" x14ac:dyDescent="0.25">
      <c r="B4" t="s">
        <v>198</v>
      </c>
      <c r="J4" s="286" t="s">
        <v>198</v>
      </c>
    </row>
    <row r="5" spans="2:15" ht="17" thickBot="1" x14ac:dyDescent="0.25">
      <c r="B5" s="224" t="s">
        <v>186</v>
      </c>
      <c r="C5" s="168">
        <v>2016</v>
      </c>
      <c r="D5" s="233">
        <v>2017</v>
      </c>
      <c r="E5" s="233">
        <v>2018</v>
      </c>
      <c r="F5" s="233">
        <v>2019</v>
      </c>
      <c r="G5" s="231">
        <v>2020</v>
      </c>
      <c r="J5" s="224" t="s">
        <v>186</v>
      </c>
      <c r="K5" s="34">
        <v>2016</v>
      </c>
      <c r="L5" s="11">
        <v>2017</v>
      </c>
      <c r="M5" s="11">
        <v>2018</v>
      </c>
      <c r="N5" s="11">
        <v>2019</v>
      </c>
      <c r="O5" s="101">
        <v>2020</v>
      </c>
    </row>
    <row r="6" spans="2:15" ht="17" thickBot="1" x14ac:dyDescent="0.25">
      <c r="B6" s="237" t="s">
        <v>199</v>
      </c>
      <c r="C6" s="241">
        <v>0.16</v>
      </c>
      <c r="D6" s="242">
        <v>0.17</v>
      </c>
      <c r="E6" s="242">
        <v>0.19</v>
      </c>
      <c r="F6" s="242">
        <v>0.2</v>
      </c>
      <c r="G6" s="238">
        <v>0.22</v>
      </c>
      <c r="J6" s="250" t="s">
        <v>221</v>
      </c>
      <c r="K6" s="300">
        <v>0.16</v>
      </c>
      <c r="L6" s="301">
        <v>0.17</v>
      </c>
      <c r="M6" s="301">
        <v>0.19</v>
      </c>
      <c r="N6" s="315">
        <v>0.2</v>
      </c>
      <c r="O6" s="302">
        <v>0.22</v>
      </c>
    </row>
    <row r="7" spans="2:15" x14ac:dyDescent="0.2">
      <c r="J7" s="122" t="s">
        <v>222</v>
      </c>
      <c r="K7" s="308">
        <v>0.14481163510917716</v>
      </c>
      <c r="L7" s="310">
        <v>0.19522438741056097</v>
      </c>
      <c r="M7" s="310">
        <v>0.28454569145533742</v>
      </c>
      <c r="N7" s="310">
        <v>0.10925307857210502</v>
      </c>
      <c r="O7" s="303">
        <v>0.25989458757082778</v>
      </c>
    </row>
    <row r="8" spans="2:15" x14ac:dyDescent="0.2">
      <c r="J8" s="122" t="s">
        <v>223</v>
      </c>
      <c r="K8" s="308">
        <v>0.30451614557294671</v>
      </c>
      <c r="L8" s="310">
        <v>0.23823520991000449</v>
      </c>
      <c r="M8" s="310">
        <v>0.28532358332282687</v>
      </c>
      <c r="N8" s="310">
        <v>0.23513164475697787</v>
      </c>
      <c r="O8" s="303">
        <v>8.7201224871700359E-2</v>
      </c>
    </row>
    <row r="9" spans="2:15" ht="17" thickBot="1" x14ac:dyDescent="0.25">
      <c r="B9" t="s">
        <v>197</v>
      </c>
      <c r="J9" s="33" t="s">
        <v>224</v>
      </c>
      <c r="K9" s="309">
        <v>0.40658234941984128</v>
      </c>
      <c r="L9" s="311">
        <v>0.36466078184110973</v>
      </c>
      <c r="M9" s="311">
        <v>0.31252081443287127</v>
      </c>
      <c r="N9" s="311">
        <v>0.46109968942740914</v>
      </c>
      <c r="O9" s="304">
        <v>0.36570909359845322</v>
      </c>
    </row>
    <row r="10" spans="2:15" ht="17" thickBot="1" x14ac:dyDescent="0.25">
      <c r="B10" s="224" t="s">
        <v>186</v>
      </c>
      <c r="C10" s="168">
        <v>2016</v>
      </c>
      <c r="D10" s="233">
        <v>2017</v>
      </c>
      <c r="E10" s="233">
        <v>2018</v>
      </c>
      <c r="F10" s="233">
        <v>2019</v>
      </c>
      <c r="G10" s="231">
        <v>2020</v>
      </c>
    </row>
    <row r="11" spans="2:15" ht="17" thickBot="1" x14ac:dyDescent="0.25">
      <c r="B11" s="237" t="s">
        <v>199</v>
      </c>
      <c r="C11" s="239">
        <v>0.28399999999999997</v>
      </c>
      <c r="D11" s="240">
        <v>0.24399999999999999</v>
      </c>
      <c r="E11" s="240">
        <v>0.23899999999999999</v>
      </c>
      <c r="F11" s="240">
        <v>0.24099999999999999</v>
      </c>
      <c r="G11" s="236">
        <v>0.23599999999999999</v>
      </c>
    </row>
    <row r="13" spans="2:15" ht="17" thickBot="1" x14ac:dyDescent="0.25">
      <c r="J13" s="286" t="s">
        <v>197</v>
      </c>
      <c r="K13" s="286"/>
      <c r="L13" s="286"/>
      <c r="M13" s="286"/>
      <c r="N13" s="286"/>
      <c r="O13" s="286"/>
    </row>
    <row r="14" spans="2:15" ht="17" thickBot="1" x14ac:dyDescent="0.25">
      <c r="B14" t="s">
        <v>196</v>
      </c>
      <c r="J14" s="224" t="s">
        <v>186</v>
      </c>
      <c r="K14" s="34">
        <v>2016</v>
      </c>
      <c r="L14" s="11">
        <v>2017</v>
      </c>
      <c r="M14" s="11">
        <v>2018</v>
      </c>
      <c r="N14" s="11">
        <v>2019</v>
      </c>
      <c r="O14" s="101">
        <v>2020</v>
      </c>
    </row>
    <row r="15" spans="2:15" ht="17" thickBot="1" x14ac:dyDescent="0.25">
      <c r="B15" s="224" t="s">
        <v>186</v>
      </c>
      <c r="C15" s="168">
        <v>2016</v>
      </c>
      <c r="D15" s="233">
        <v>2017</v>
      </c>
      <c r="E15" s="233">
        <v>2018</v>
      </c>
      <c r="F15" s="233">
        <v>2019</v>
      </c>
      <c r="G15" s="231">
        <v>2020</v>
      </c>
      <c r="J15" s="250" t="s">
        <v>221</v>
      </c>
      <c r="K15" s="305">
        <v>0.28399999999999997</v>
      </c>
      <c r="L15" s="306">
        <v>0.24399999999999999</v>
      </c>
      <c r="M15" s="306">
        <v>0.23899999999999999</v>
      </c>
      <c r="N15" s="306">
        <v>0.24099999999999999</v>
      </c>
      <c r="O15" s="307">
        <v>0.23599999999999999</v>
      </c>
    </row>
    <row r="16" spans="2:15" ht="17" thickBot="1" x14ac:dyDescent="0.25">
      <c r="B16" s="237" t="s">
        <v>199</v>
      </c>
      <c r="C16" s="239">
        <v>6.6000000000000003E-2</v>
      </c>
      <c r="D16" s="240">
        <v>6.0999999999999999E-2</v>
      </c>
      <c r="E16" s="240">
        <v>6.6000000000000003E-2</v>
      </c>
      <c r="F16" s="240">
        <v>6.6000000000000003E-2</v>
      </c>
      <c r="G16" s="236">
        <v>7.0000000000000007E-2</v>
      </c>
      <c r="J16" s="122" t="s">
        <v>222</v>
      </c>
      <c r="K16" s="312">
        <v>0.34797285165367903</v>
      </c>
      <c r="L16" s="10">
        <v>0.49606246774220403</v>
      </c>
      <c r="M16" s="10">
        <v>0.11998651836872262</v>
      </c>
      <c r="N16" s="10">
        <v>1.6662332164025644</v>
      </c>
      <c r="O16" s="6">
        <v>2.1628222996515678</v>
      </c>
    </row>
    <row r="17" spans="6:15" x14ac:dyDescent="0.2">
      <c r="J17" s="122" t="s">
        <v>223</v>
      </c>
      <c r="K17" s="312">
        <v>5.6374947419690492E-2</v>
      </c>
      <c r="L17" s="10">
        <v>5.4071691297641493E-2</v>
      </c>
      <c r="M17" s="10">
        <v>6.9907223970754245E-2</v>
      </c>
      <c r="N17" s="10">
        <v>0.12603918166702813</v>
      </c>
      <c r="O17" s="6">
        <v>4.8949463394971533E-2</v>
      </c>
    </row>
    <row r="18" spans="6:15" ht="17" thickBot="1" x14ac:dyDescent="0.25">
      <c r="J18" s="33" t="s">
        <v>224</v>
      </c>
      <c r="K18" s="313">
        <v>0.20608701254771838</v>
      </c>
      <c r="L18" s="59">
        <v>4.85091962504441E-2</v>
      </c>
      <c r="M18" s="59">
        <v>0.46491290135423891</v>
      </c>
      <c r="N18" s="59">
        <v>7.7927893593505854E-2</v>
      </c>
      <c r="O18" s="98">
        <v>0.11463168170996968</v>
      </c>
    </row>
    <row r="22" spans="6:15" ht="17" thickBot="1" x14ac:dyDescent="0.25">
      <c r="J22" s="286" t="s">
        <v>196</v>
      </c>
      <c r="K22" s="286"/>
      <c r="L22" s="286"/>
      <c r="M22" s="286"/>
      <c r="N22" s="286"/>
      <c r="O22" s="286"/>
    </row>
    <row r="23" spans="6:15" ht="17" thickBot="1" x14ac:dyDescent="0.25">
      <c r="J23" s="224" t="s">
        <v>186</v>
      </c>
      <c r="K23" s="34">
        <v>2016</v>
      </c>
      <c r="L23" s="11">
        <v>2017</v>
      </c>
      <c r="M23" s="11">
        <v>2018</v>
      </c>
      <c r="N23" s="11">
        <v>2019</v>
      </c>
      <c r="O23" s="101">
        <v>2020</v>
      </c>
    </row>
    <row r="24" spans="6:15" x14ac:dyDescent="0.2">
      <c r="F24" s="314"/>
      <c r="J24" s="250" t="s">
        <v>221</v>
      </c>
      <c r="K24" s="305">
        <v>6.6000000000000003E-2</v>
      </c>
      <c r="L24" s="306">
        <v>6.0999999999999999E-2</v>
      </c>
      <c r="M24" s="306">
        <v>6.6000000000000003E-2</v>
      </c>
      <c r="N24" s="306">
        <v>6.6000000000000003E-2</v>
      </c>
      <c r="O24" s="307">
        <v>7.0000000000000007E-2</v>
      </c>
    </row>
    <row r="25" spans="6:15" x14ac:dyDescent="0.2">
      <c r="J25" s="122" t="s">
        <v>222</v>
      </c>
      <c r="K25" s="312">
        <v>8.8985619042371483E-2</v>
      </c>
      <c r="L25" s="10">
        <v>0.10813508265737565</v>
      </c>
      <c r="M25" s="10">
        <v>8.5502836812071711E-3</v>
      </c>
      <c r="N25" s="10">
        <v>6.6875022757340002E-2</v>
      </c>
      <c r="O25" s="6">
        <v>6.7529152972738343E-2</v>
      </c>
    </row>
    <row r="26" spans="6:15" x14ac:dyDescent="0.2">
      <c r="J26" s="122" t="s">
        <v>223</v>
      </c>
      <c r="K26" s="312">
        <v>2.2930913688487535E-2</v>
      </c>
      <c r="L26" s="10">
        <v>1.6816938714425706E-2</v>
      </c>
      <c r="M26" s="10">
        <v>2.0430457571460718E-2</v>
      </c>
      <c r="N26" s="10">
        <v>3.2865035635990747E-2</v>
      </c>
      <c r="O26" s="6">
        <v>1.0953060994400391E-2</v>
      </c>
    </row>
    <row r="27" spans="6:15" ht="17" thickBot="1" x14ac:dyDescent="0.25">
      <c r="J27" s="33" t="s">
        <v>224</v>
      </c>
      <c r="K27" s="313">
        <v>5.5413473427995401E-2</v>
      </c>
      <c r="L27" s="59">
        <v>9.4796938726463206E-3</v>
      </c>
      <c r="M27" s="59">
        <v>6.4418471046589376E-2</v>
      </c>
      <c r="N27" s="59">
        <v>1.1799652603454345E-2</v>
      </c>
      <c r="O27" s="98">
        <v>3.4608553116346891E-2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A043D-168B-8C4E-AEFA-F3EF059DD1A9}">
  <sheetPr>
    <tabColor rgb="FF00B0F0"/>
  </sheetPr>
  <dimension ref="B2:D13"/>
  <sheetViews>
    <sheetView tabSelected="1" workbookViewId="0">
      <selection activeCell="H25" sqref="H25"/>
    </sheetView>
  </sheetViews>
  <sheetFormatPr baseColWidth="10" defaultRowHeight="16" x14ac:dyDescent="0.2"/>
  <cols>
    <col min="1" max="1" width="24.1640625" customWidth="1"/>
    <col min="3" max="3" width="17.6640625" customWidth="1"/>
    <col min="4" max="4" width="33" customWidth="1"/>
  </cols>
  <sheetData>
    <row r="2" spans="2:4" ht="17" thickBot="1" x14ac:dyDescent="0.25"/>
    <row r="3" spans="2:4" ht="17" thickBot="1" x14ac:dyDescent="0.25">
      <c r="B3" s="224"/>
      <c r="C3" s="224" t="s">
        <v>213</v>
      </c>
      <c r="D3" s="231" t="s">
        <v>214</v>
      </c>
    </row>
    <row r="4" spans="2:4" x14ac:dyDescent="0.2">
      <c r="B4" s="266">
        <v>1</v>
      </c>
      <c r="C4" s="227" t="s">
        <v>203</v>
      </c>
      <c r="D4" s="264">
        <v>1696.36</v>
      </c>
    </row>
    <row r="5" spans="2:4" x14ac:dyDescent="0.2">
      <c r="B5" s="227">
        <v>2</v>
      </c>
      <c r="C5" s="227" t="s">
        <v>204</v>
      </c>
      <c r="D5" s="264">
        <v>1153.71</v>
      </c>
    </row>
    <row r="6" spans="2:4" x14ac:dyDescent="0.2">
      <c r="B6" s="227">
        <v>3</v>
      </c>
      <c r="C6" s="227" t="s">
        <v>205</v>
      </c>
      <c r="D6" s="264">
        <v>355.75</v>
      </c>
    </row>
    <row r="7" spans="2:4" x14ac:dyDescent="0.2">
      <c r="B7" s="227">
        <v>4</v>
      </c>
      <c r="C7" s="227" t="s">
        <v>206</v>
      </c>
      <c r="D7" s="264">
        <v>238.73</v>
      </c>
    </row>
    <row r="8" spans="2:4" x14ac:dyDescent="0.2">
      <c r="B8" s="227">
        <v>5</v>
      </c>
      <c r="C8" s="227" t="s">
        <v>207</v>
      </c>
      <c r="D8" s="264">
        <v>205.83</v>
      </c>
    </row>
    <row r="9" spans="2:4" x14ac:dyDescent="0.2">
      <c r="B9" s="227">
        <v>6</v>
      </c>
      <c r="C9" s="227" t="s">
        <v>208</v>
      </c>
      <c r="D9" s="264">
        <v>204.23</v>
      </c>
    </row>
    <row r="10" spans="2:4" x14ac:dyDescent="0.2">
      <c r="B10" s="227">
        <v>7</v>
      </c>
      <c r="C10" s="227" t="s">
        <v>209</v>
      </c>
      <c r="D10" s="264">
        <v>192.28</v>
      </c>
    </row>
    <row r="11" spans="2:4" x14ac:dyDescent="0.2">
      <c r="B11" s="227">
        <v>8</v>
      </c>
      <c r="C11" s="227" t="s">
        <v>210</v>
      </c>
      <c r="D11" s="264">
        <v>175.62</v>
      </c>
    </row>
    <row r="12" spans="2:4" x14ac:dyDescent="0.2">
      <c r="B12" s="227">
        <v>8</v>
      </c>
      <c r="C12" s="227" t="s">
        <v>211</v>
      </c>
      <c r="D12" s="264">
        <v>170.14</v>
      </c>
    </row>
    <row r="13" spans="2:4" ht="17" thickBot="1" x14ac:dyDescent="0.25">
      <c r="B13" s="237">
        <v>10</v>
      </c>
      <c r="C13" s="237" t="s">
        <v>212</v>
      </c>
      <c r="D13" s="265">
        <v>138.93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BB39C-143E-654D-8979-CC35811CB3CF}">
  <sheetPr>
    <tabColor rgb="FFFFFF00"/>
  </sheetPr>
  <dimension ref="B3:Z101"/>
  <sheetViews>
    <sheetView zoomScale="59" workbookViewId="0">
      <selection activeCell="D26" sqref="D26:M26"/>
    </sheetView>
  </sheetViews>
  <sheetFormatPr baseColWidth="10" defaultRowHeight="16" x14ac:dyDescent="0.2"/>
  <cols>
    <col min="3" max="3" width="41" customWidth="1"/>
    <col min="4" max="4" width="12.33203125" customWidth="1"/>
    <col min="6" max="6" width="13" customWidth="1"/>
    <col min="8" max="8" width="11.5" bestFit="1" customWidth="1"/>
    <col min="10" max="10" width="11.5" bestFit="1" customWidth="1"/>
    <col min="12" max="12" width="12" customWidth="1"/>
    <col min="16" max="16" width="40.83203125" customWidth="1"/>
    <col min="18" max="18" width="11.83203125" customWidth="1"/>
    <col min="20" max="20" width="12.33203125" bestFit="1" customWidth="1"/>
    <col min="24" max="24" width="12" customWidth="1"/>
  </cols>
  <sheetData>
    <row r="3" spans="2:26" ht="17" thickBot="1" x14ac:dyDescent="0.25">
      <c r="C3" s="287" t="s">
        <v>134</v>
      </c>
      <c r="D3" s="288"/>
      <c r="E3" s="288"/>
      <c r="F3" s="288"/>
      <c r="G3" s="288"/>
      <c r="H3" s="288"/>
      <c r="I3" s="288"/>
      <c r="J3" s="288"/>
      <c r="K3" s="288"/>
      <c r="L3" s="288"/>
      <c r="M3" s="288"/>
      <c r="P3" s="287" t="s">
        <v>134</v>
      </c>
      <c r="Q3" s="287"/>
      <c r="R3" s="287"/>
      <c r="S3" s="287"/>
      <c r="T3" s="287"/>
      <c r="U3" s="287"/>
      <c r="V3" s="287"/>
      <c r="W3" s="287"/>
      <c r="X3" s="287"/>
      <c r="Y3" s="287"/>
      <c r="Z3" s="164"/>
    </row>
    <row r="4" spans="2:26" ht="17" thickBot="1" x14ac:dyDescent="0.25">
      <c r="C4" s="22" t="s">
        <v>27</v>
      </c>
      <c r="D4" s="134">
        <v>2016</v>
      </c>
      <c r="E4" s="132" t="s">
        <v>0</v>
      </c>
      <c r="F4" s="132">
        <v>2017</v>
      </c>
      <c r="G4" s="132" t="s">
        <v>0</v>
      </c>
      <c r="H4" s="132">
        <v>2018</v>
      </c>
      <c r="I4" s="132" t="s">
        <v>0</v>
      </c>
      <c r="J4" s="132">
        <v>2019</v>
      </c>
      <c r="K4" s="132" t="s">
        <v>0</v>
      </c>
      <c r="L4" s="132">
        <v>2020</v>
      </c>
      <c r="M4" s="133" t="s">
        <v>0</v>
      </c>
      <c r="P4" s="22" t="s">
        <v>27</v>
      </c>
      <c r="Q4" s="129">
        <v>2016</v>
      </c>
      <c r="R4" s="130" t="s">
        <v>130</v>
      </c>
      <c r="S4" s="130">
        <v>2017</v>
      </c>
      <c r="T4" s="130" t="s">
        <v>131</v>
      </c>
      <c r="U4" s="130">
        <v>2018</v>
      </c>
      <c r="V4" s="130" t="s">
        <v>132</v>
      </c>
      <c r="W4" s="130">
        <v>2019</v>
      </c>
      <c r="X4" s="130" t="s">
        <v>133</v>
      </c>
      <c r="Y4" s="131">
        <v>2020</v>
      </c>
    </row>
    <row r="5" spans="2:26" ht="17" thickBot="1" x14ac:dyDescent="0.25">
      <c r="C5" s="22" t="s">
        <v>26</v>
      </c>
      <c r="D5" s="23"/>
      <c r="E5" s="11"/>
      <c r="F5" s="11"/>
      <c r="G5" s="11"/>
      <c r="H5" s="11"/>
      <c r="I5" s="11"/>
      <c r="J5" s="42"/>
      <c r="K5" s="11"/>
      <c r="L5" s="42"/>
      <c r="M5" s="4"/>
      <c r="P5" s="22" t="s">
        <v>26</v>
      </c>
      <c r="Q5" s="23"/>
      <c r="R5" s="11"/>
      <c r="S5" s="11"/>
      <c r="T5" s="11"/>
      <c r="U5" s="11"/>
      <c r="V5" s="11"/>
      <c r="W5" s="42"/>
      <c r="X5" s="11"/>
      <c r="Y5" s="45"/>
    </row>
    <row r="6" spans="2:26" x14ac:dyDescent="0.2">
      <c r="C6" s="34" t="s">
        <v>1</v>
      </c>
      <c r="D6" s="40">
        <v>237011</v>
      </c>
      <c r="E6" s="10">
        <f>D6/$D$26</f>
        <v>0.42686763935140742</v>
      </c>
      <c r="F6" s="43">
        <v>204661</v>
      </c>
      <c r="G6" s="10">
        <f>F6/$F$26</f>
        <v>0.41957472805474577</v>
      </c>
      <c r="H6" s="43">
        <v>193895</v>
      </c>
      <c r="I6" s="10">
        <f>H6/$H$26</f>
        <v>0.42362994020087436</v>
      </c>
      <c r="J6" s="43">
        <v>278147</v>
      </c>
      <c r="K6" s="10">
        <f>J6/$J$26</f>
        <v>0.52430806234837501</v>
      </c>
      <c r="L6" s="43">
        <v>298938</v>
      </c>
      <c r="M6" s="6">
        <f>L6/$L$26</f>
        <v>0.56172347701905367</v>
      </c>
      <c r="P6" s="34" t="s">
        <v>1</v>
      </c>
      <c r="Q6" s="40">
        <v>237011</v>
      </c>
      <c r="R6" s="10">
        <f>(S6-Q6)/Q6</f>
        <v>-0.13649155524427137</v>
      </c>
      <c r="S6" s="43">
        <v>204661</v>
      </c>
      <c r="T6" s="10">
        <f>(U6-S6)/S6</f>
        <v>-5.2604062327458581E-2</v>
      </c>
      <c r="U6" s="43">
        <v>193895</v>
      </c>
      <c r="V6" s="10">
        <f>(W6-U6)/U6</f>
        <v>0.43452384022280099</v>
      </c>
      <c r="W6" s="43">
        <v>278147</v>
      </c>
      <c r="X6" s="10">
        <f>(Y6-W6)/W6</f>
        <v>7.4748244633233513E-2</v>
      </c>
      <c r="Y6" s="45">
        <v>298938</v>
      </c>
    </row>
    <row r="7" spans="2:26" x14ac:dyDescent="0.2">
      <c r="C7" s="5" t="s">
        <v>97</v>
      </c>
      <c r="D7" s="40">
        <v>35565</v>
      </c>
      <c r="E7" s="10">
        <f t="shared" ref="E7:E26" si="0">D7/$D$26</f>
        <v>6.4054189862634239E-2</v>
      </c>
      <c r="F7" s="43">
        <v>31249</v>
      </c>
      <c r="G7" s="10">
        <f t="shared" ref="G7:G26" si="1">F7/$F$26</f>
        <v>6.4063454576019613E-2</v>
      </c>
      <c r="H7" s="43">
        <v>28557</v>
      </c>
      <c r="I7" s="10">
        <f t="shared" ref="I7:I26" si="2">H7/$H$26</f>
        <v>6.2392533083970032E-2</v>
      </c>
      <c r="J7" s="43">
        <v>120031</v>
      </c>
      <c r="K7" s="10">
        <f t="shared" ref="K7:K26" si="3">J7/$J$26</f>
        <v>0.22625885244758276</v>
      </c>
      <c r="L7" s="43">
        <v>115774</v>
      </c>
      <c r="M7" s="6">
        <f t="shared" ref="M7:M26" si="4">L7/$L$26</f>
        <v>0.21754669472734789</v>
      </c>
      <c r="P7" s="5" t="s">
        <v>97</v>
      </c>
      <c r="Q7" s="40">
        <v>35565</v>
      </c>
      <c r="R7" s="10">
        <f t="shared" ref="R7:R26" si="5">(S7-Q7)/Q7</f>
        <v>-0.12135526500773232</v>
      </c>
      <c r="S7" s="43">
        <v>31249</v>
      </c>
      <c r="T7" s="10">
        <f t="shared" ref="T7:T26" si="6">(U7-S7)/S7</f>
        <v>-8.6146756696214286E-2</v>
      </c>
      <c r="U7" s="43">
        <v>28557</v>
      </c>
      <c r="V7" s="10">
        <f t="shared" ref="V7:V26" si="7">(W7-U7)/U7</f>
        <v>3.203207619848023</v>
      </c>
      <c r="W7" s="43">
        <v>120031</v>
      </c>
      <c r="X7" s="10">
        <f t="shared" ref="X7:X26" si="8">(Y7-W7)/W7</f>
        <v>-3.5465837991852107E-2</v>
      </c>
      <c r="Y7" s="45">
        <v>115774</v>
      </c>
    </row>
    <row r="8" spans="2:26" x14ac:dyDescent="0.2">
      <c r="C8" s="5" t="s">
        <v>3</v>
      </c>
      <c r="D8" s="40">
        <v>106617</v>
      </c>
      <c r="E8" s="10">
        <f t="shared" si="0"/>
        <v>0.19202208802430693</v>
      </c>
      <c r="F8" s="43">
        <v>100814</v>
      </c>
      <c r="G8" s="10">
        <f t="shared" si="1"/>
        <v>0.20667839321664186</v>
      </c>
      <c r="H8" s="43">
        <v>97729</v>
      </c>
      <c r="I8" s="10">
        <f t="shared" si="2"/>
        <v>0.21352242412589933</v>
      </c>
      <c r="J8" s="9"/>
      <c r="K8" s="10"/>
      <c r="L8" s="43"/>
      <c r="M8" s="6"/>
      <c r="P8" s="5" t="s">
        <v>3</v>
      </c>
      <c r="Q8" s="40">
        <v>106617</v>
      </c>
      <c r="R8" s="10">
        <f t="shared" si="5"/>
        <v>-5.4428468255531479E-2</v>
      </c>
      <c r="S8" s="43">
        <v>100814</v>
      </c>
      <c r="T8" s="10">
        <f t="shared" si="6"/>
        <v>-3.0600908603963736E-2</v>
      </c>
      <c r="U8" s="43">
        <v>97729</v>
      </c>
      <c r="V8" s="10">
        <f t="shared" si="7"/>
        <v>-1</v>
      </c>
      <c r="W8" s="9"/>
      <c r="X8" s="10"/>
      <c r="Y8" s="45"/>
    </row>
    <row r="9" spans="2:26" x14ac:dyDescent="0.2">
      <c r="C9" s="126" t="s">
        <v>99</v>
      </c>
      <c r="D9" s="40">
        <v>7641</v>
      </c>
      <c r="E9" s="10">
        <f t="shared" si="0"/>
        <v>1.3761790095329348E-2</v>
      </c>
      <c r="F9" s="43"/>
      <c r="G9" s="10"/>
      <c r="H9" s="43"/>
      <c r="I9" s="10"/>
      <c r="J9" s="43"/>
      <c r="K9" s="10"/>
      <c r="L9" s="43"/>
      <c r="M9" s="6"/>
      <c r="P9" s="126" t="s">
        <v>99</v>
      </c>
      <c r="Q9" s="40">
        <v>7641</v>
      </c>
      <c r="R9" s="10">
        <f t="shared" si="5"/>
        <v>-1</v>
      </c>
      <c r="S9" s="43"/>
      <c r="T9" s="10"/>
      <c r="U9" s="43"/>
      <c r="V9" s="10"/>
      <c r="W9" s="43"/>
      <c r="X9" s="10"/>
      <c r="Y9" s="45"/>
    </row>
    <row r="10" spans="2:26" x14ac:dyDescent="0.2">
      <c r="B10" s="4"/>
      <c r="C10" s="5" t="s">
        <v>72</v>
      </c>
      <c r="D10" s="40">
        <v>2299</v>
      </c>
      <c r="E10" s="10">
        <f t="shared" si="0"/>
        <v>4.1406040347025481E-3</v>
      </c>
      <c r="F10" s="43">
        <v>5304</v>
      </c>
      <c r="G10" s="10">
        <f t="shared" si="1"/>
        <v>1.0873709976997921E-2</v>
      </c>
      <c r="H10" s="43">
        <v>1824</v>
      </c>
      <c r="I10" s="10">
        <f t="shared" si="2"/>
        <v>3.9851518137465885E-3</v>
      </c>
      <c r="J10" s="43">
        <v>1169</v>
      </c>
      <c r="K10" s="10">
        <f t="shared" si="3"/>
        <v>2.2035690655849262E-3</v>
      </c>
      <c r="L10" s="43">
        <v>817</v>
      </c>
      <c r="M10" s="6">
        <f t="shared" si="4"/>
        <v>1.535194858882333E-3</v>
      </c>
      <c r="P10" s="5" t="s">
        <v>72</v>
      </c>
      <c r="Q10" s="40">
        <v>2299</v>
      </c>
      <c r="R10" s="10">
        <f t="shared" si="5"/>
        <v>1.3070900391474554</v>
      </c>
      <c r="S10" s="43">
        <v>5304</v>
      </c>
      <c r="T10" s="10">
        <f t="shared" si="6"/>
        <v>-0.65610859728506787</v>
      </c>
      <c r="U10" s="43">
        <v>1824</v>
      </c>
      <c r="V10" s="10">
        <f t="shared" si="7"/>
        <v>-0.35910087719298245</v>
      </c>
      <c r="W10" s="43">
        <v>1169</v>
      </c>
      <c r="X10" s="10">
        <f t="shared" si="8"/>
        <v>-0.30111206159110349</v>
      </c>
      <c r="Y10" s="45">
        <v>817</v>
      </c>
    </row>
    <row r="11" spans="2:26" x14ac:dyDescent="0.2">
      <c r="C11" s="126" t="s">
        <v>98</v>
      </c>
      <c r="D11" s="40">
        <v>58027</v>
      </c>
      <c r="E11" s="10">
        <f t="shared" si="0"/>
        <v>0.10450927808685723</v>
      </c>
      <c r="F11" s="43">
        <v>2255</v>
      </c>
      <c r="G11" s="10">
        <f t="shared" si="1"/>
        <v>4.6229668171437243E-3</v>
      </c>
      <c r="H11" s="43">
        <v>1148</v>
      </c>
      <c r="I11" s="10">
        <f t="shared" si="2"/>
        <v>2.5081986196168224E-3</v>
      </c>
      <c r="J11" s="43">
        <v>868</v>
      </c>
      <c r="K11" s="10">
        <f t="shared" si="3"/>
        <v>1.6361830187576695E-3</v>
      </c>
      <c r="L11" s="43">
        <v>27121</v>
      </c>
      <c r="M11" s="6">
        <f t="shared" si="4"/>
        <v>5.0962080499079257E-2</v>
      </c>
      <c r="P11" s="126" t="s">
        <v>98</v>
      </c>
      <c r="Q11" s="40">
        <v>58027</v>
      </c>
      <c r="R11" s="10">
        <f t="shared" si="5"/>
        <v>-0.96113878022299959</v>
      </c>
      <c r="S11" s="43">
        <v>2255</v>
      </c>
      <c r="T11" s="10">
        <f t="shared" si="6"/>
        <v>-0.49090909090909091</v>
      </c>
      <c r="U11" s="43">
        <v>1148</v>
      </c>
      <c r="V11" s="10">
        <f t="shared" si="7"/>
        <v>-0.24390243902439024</v>
      </c>
      <c r="W11" s="43">
        <v>868</v>
      </c>
      <c r="X11" s="10">
        <f t="shared" si="8"/>
        <v>30.245391705069125</v>
      </c>
      <c r="Y11" s="45">
        <v>27121</v>
      </c>
    </row>
    <row r="12" spans="2:26" ht="17" thickBot="1" x14ac:dyDescent="0.25">
      <c r="C12" s="5" t="s">
        <v>89</v>
      </c>
      <c r="D12" s="40">
        <v>919</v>
      </c>
      <c r="E12" s="10">
        <f t="shared" si="0"/>
        <v>1.6551609864687439E-3</v>
      </c>
      <c r="F12" s="43">
        <v>555</v>
      </c>
      <c r="G12" s="10">
        <f t="shared" si="1"/>
        <v>1.1378033629777236E-3</v>
      </c>
      <c r="H12" s="43">
        <v>1126</v>
      </c>
      <c r="I12" s="10">
        <f t="shared" si="2"/>
        <v>2.4601320955475103E-3</v>
      </c>
      <c r="J12" s="43">
        <v>1888</v>
      </c>
      <c r="K12" s="10">
        <f t="shared" si="3"/>
        <v>3.5588865661457143E-3</v>
      </c>
      <c r="L12" s="43">
        <v>2128</v>
      </c>
      <c r="M12" s="6">
        <f t="shared" si="4"/>
        <v>3.9986470742981702E-3</v>
      </c>
      <c r="P12" s="5" t="s">
        <v>89</v>
      </c>
      <c r="Q12" s="40">
        <v>919</v>
      </c>
      <c r="R12" s="10">
        <f t="shared" si="5"/>
        <v>-0.39608269858541895</v>
      </c>
      <c r="S12" s="43">
        <v>555</v>
      </c>
      <c r="T12" s="10">
        <f t="shared" si="6"/>
        <v>1.0288288288288288</v>
      </c>
      <c r="U12" s="43">
        <v>1126</v>
      </c>
      <c r="V12" s="10">
        <f t="shared" si="7"/>
        <v>0.67673179396092364</v>
      </c>
      <c r="W12" s="43">
        <v>1888</v>
      </c>
      <c r="X12" s="10">
        <f t="shared" si="8"/>
        <v>0.1271186440677966</v>
      </c>
      <c r="Y12" s="45">
        <v>2128</v>
      </c>
    </row>
    <row r="13" spans="2:26" ht="17" thickBot="1" x14ac:dyDescent="0.25">
      <c r="C13" s="13" t="s">
        <v>90</v>
      </c>
      <c r="D13" s="198">
        <f>SUM(D6:D12)</f>
        <v>448079</v>
      </c>
      <c r="E13" s="199">
        <f t="shared" si="0"/>
        <v>0.80701075044170645</v>
      </c>
      <c r="F13" s="200">
        <f>SUM(F6:F12)</f>
        <v>344838</v>
      </c>
      <c r="G13" s="199">
        <f t="shared" si="1"/>
        <v>0.70695105600452657</v>
      </c>
      <c r="H13" s="200">
        <f>SUM(H6:H12)</f>
        <v>324279</v>
      </c>
      <c r="I13" s="199">
        <f t="shared" si="2"/>
        <v>0.7084983799396547</v>
      </c>
      <c r="J13" s="200">
        <f>SUM(J6:J12)</f>
        <v>402103</v>
      </c>
      <c r="K13" s="199">
        <f t="shared" si="3"/>
        <v>0.75796555344644612</v>
      </c>
      <c r="L13" s="200">
        <f>SUM(L6:L12)</f>
        <v>444778</v>
      </c>
      <c r="M13" s="201">
        <f t="shared" si="4"/>
        <v>0.83576609417866132</v>
      </c>
      <c r="P13" s="13" t="s">
        <v>90</v>
      </c>
      <c r="Q13" s="51">
        <v>448079</v>
      </c>
      <c r="R13" s="15">
        <f t="shared" si="5"/>
        <v>-0.23040803072672453</v>
      </c>
      <c r="S13" s="52">
        <v>344838</v>
      </c>
      <c r="T13" s="15">
        <f t="shared" si="6"/>
        <v>-5.9619299497155186E-2</v>
      </c>
      <c r="U13" s="52">
        <v>324279</v>
      </c>
      <c r="V13" s="15">
        <f t="shared" si="7"/>
        <v>0.23999087205770339</v>
      </c>
      <c r="W13" s="52">
        <v>402103</v>
      </c>
      <c r="X13" s="15">
        <f t="shared" si="8"/>
        <v>0.10612952402742581</v>
      </c>
      <c r="Y13" s="166">
        <v>444778</v>
      </c>
    </row>
    <row r="14" spans="2:26" ht="17" thickBot="1" x14ac:dyDescent="0.25">
      <c r="B14" s="2"/>
      <c r="C14" s="2"/>
      <c r="D14" s="97"/>
      <c r="E14" s="84"/>
      <c r="F14" s="97"/>
      <c r="G14" s="84"/>
      <c r="H14" s="97"/>
      <c r="I14" s="84"/>
      <c r="J14" s="97"/>
      <c r="K14" s="84"/>
      <c r="L14" s="97"/>
      <c r="M14" s="84"/>
      <c r="N14" s="2"/>
      <c r="Q14" s="41"/>
      <c r="R14" s="1"/>
      <c r="S14" s="41"/>
      <c r="T14" s="1"/>
      <c r="U14" s="41"/>
      <c r="V14" s="1"/>
      <c r="W14" s="41"/>
      <c r="X14" s="1"/>
      <c r="Y14" s="41"/>
    </row>
    <row r="15" spans="2:26" ht="17" thickBot="1" x14ac:dyDescent="0.25">
      <c r="B15" s="4"/>
      <c r="C15" s="123" t="s">
        <v>20</v>
      </c>
      <c r="D15" s="55"/>
      <c r="E15" s="12"/>
      <c r="F15" s="42"/>
      <c r="G15" s="12"/>
      <c r="H15" s="55"/>
      <c r="I15" s="12"/>
      <c r="J15" s="42"/>
      <c r="K15" s="12"/>
      <c r="L15" s="42"/>
      <c r="M15" s="6"/>
      <c r="P15" s="127" t="s">
        <v>20</v>
      </c>
      <c r="Q15" s="42"/>
      <c r="R15" s="12"/>
      <c r="S15" s="42"/>
      <c r="T15" s="12"/>
      <c r="U15" s="42"/>
      <c r="V15" s="12"/>
      <c r="W15" s="124"/>
      <c r="X15" s="125"/>
      <c r="Y15" s="117"/>
    </row>
    <row r="16" spans="2:26" x14ac:dyDescent="0.2">
      <c r="C16" s="34" t="s">
        <v>13</v>
      </c>
      <c r="D16" s="40">
        <v>6170</v>
      </c>
      <c r="E16" s="10">
        <f t="shared" si="0"/>
        <v>1.1112451889567082E-2</v>
      </c>
      <c r="F16" s="43">
        <v>3301</v>
      </c>
      <c r="G16" s="10">
        <f t="shared" si="1"/>
        <v>6.7673673895305691E-3</v>
      </c>
      <c r="H16" s="40">
        <v>9040</v>
      </c>
      <c r="I16" s="10">
        <f t="shared" si="2"/>
        <v>1.9750971708480902E-2</v>
      </c>
      <c r="J16" s="43">
        <v>9756</v>
      </c>
      <c r="K16" s="10">
        <f t="shared" si="3"/>
        <v>1.8390093929723302E-2</v>
      </c>
      <c r="L16" s="43">
        <v>7318</v>
      </c>
      <c r="M16" s="6">
        <f t="shared" si="4"/>
        <v>1.3750986508324251E-2</v>
      </c>
      <c r="P16" s="5" t="s">
        <v>13</v>
      </c>
      <c r="Q16" s="43">
        <v>6170</v>
      </c>
      <c r="R16" s="10">
        <f t="shared" si="5"/>
        <v>-0.46499189627228527</v>
      </c>
      <c r="S16" s="43">
        <v>3301</v>
      </c>
      <c r="T16" s="10">
        <f t="shared" si="6"/>
        <v>1.7385640714934869</v>
      </c>
      <c r="U16" s="43">
        <v>9040</v>
      </c>
      <c r="V16" s="10">
        <f t="shared" si="7"/>
        <v>7.9203539823008845E-2</v>
      </c>
      <c r="W16" s="114">
        <v>9756</v>
      </c>
      <c r="X16" s="57">
        <f t="shared" si="8"/>
        <v>-0.24989749897498975</v>
      </c>
      <c r="Y16" s="45">
        <v>7318</v>
      </c>
    </row>
    <row r="17" spans="2:26" x14ac:dyDescent="0.2">
      <c r="C17" s="126" t="s">
        <v>91</v>
      </c>
      <c r="D17" s="40">
        <v>27868</v>
      </c>
      <c r="E17" s="10">
        <f t="shared" si="0"/>
        <v>5.0191541208825845E-2</v>
      </c>
      <c r="F17" s="43">
        <v>23641</v>
      </c>
      <c r="G17" s="10">
        <f t="shared" si="1"/>
        <v>4.8466323070552007E-2</v>
      </c>
      <c r="H17" s="40">
        <v>23049</v>
      </c>
      <c r="I17" s="10">
        <f t="shared" si="2"/>
        <v>5.0358423330616846E-2</v>
      </c>
      <c r="J17" s="43">
        <v>23634</v>
      </c>
      <c r="K17" s="10">
        <f t="shared" si="3"/>
        <v>4.4550172195067697E-2</v>
      </c>
      <c r="L17" s="43">
        <v>20860</v>
      </c>
      <c r="M17" s="6">
        <f t="shared" si="4"/>
        <v>3.9197264083580742E-2</v>
      </c>
      <c r="P17" s="126" t="s">
        <v>91</v>
      </c>
      <c r="Q17" s="43">
        <v>27868</v>
      </c>
      <c r="R17" s="10">
        <f t="shared" si="5"/>
        <v>-0.15167934548586193</v>
      </c>
      <c r="S17" s="43">
        <v>23641</v>
      </c>
      <c r="T17" s="10">
        <f t="shared" si="6"/>
        <v>-2.5041241910240684E-2</v>
      </c>
      <c r="U17" s="43">
        <v>23049</v>
      </c>
      <c r="V17" s="10">
        <f t="shared" si="7"/>
        <v>2.5380710659898477E-2</v>
      </c>
      <c r="W17" s="114">
        <v>23634</v>
      </c>
      <c r="X17" s="57">
        <f t="shared" si="8"/>
        <v>-0.11737327578911737</v>
      </c>
      <c r="Y17" s="45">
        <v>20860</v>
      </c>
    </row>
    <row r="18" spans="2:26" x14ac:dyDescent="0.2">
      <c r="C18" s="126" t="s">
        <v>101</v>
      </c>
      <c r="D18" s="40">
        <v>12714</v>
      </c>
      <c r="E18" s="10">
        <f t="shared" si="0"/>
        <v>2.2898494866119268E-2</v>
      </c>
      <c r="F18" s="43">
        <v>11695</v>
      </c>
      <c r="G18" s="10">
        <f t="shared" si="1"/>
        <v>2.3975874468512574E-2</v>
      </c>
      <c r="H18" s="40">
        <v>11436</v>
      </c>
      <c r="I18" s="10">
        <f t="shared" si="2"/>
        <v>2.4985853148029601E-2</v>
      </c>
      <c r="J18" s="43">
        <v>11146</v>
      </c>
      <c r="K18" s="10">
        <f t="shared" si="3"/>
        <v>2.101024876390897E-2</v>
      </c>
      <c r="L18" s="43">
        <v>12067</v>
      </c>
      <c r="M18" s="6">
        <f t="shared" si="4"/>
        <v>2.2674658949979332E-2</v>
      </c>
      <c r="P18" s="126" t="s">
        <v>101</v>
      </c>
      <c r="Q18" s="43">
        <v>12714</v>
      </c>
      <c r="R18" s="10">
        <f t="shared" si="5"/>
        <v>-8.0147868491426771E-2</v>
      </c>
      <c r="S18" s="43">
        <v>11695</v>
      </c>
      <c r="T18" s="10">
        <f t="shared" si="6"/>
        <v>-2.2146216331765712E-2</v>
      </c>
      <c r="U18" s="43">
        <v>11436</v>
      </c>
      <c r="V18" s="10">
        <f t="shared" si="7"/>
        <v>-2.5358516963973416E-2</v>
      </c>
      <c r="W18" s="114">
        <v>11146</v>
      </c>
      <c r="X18" s="57">
        <f t="shared" si="8"/>
        <v>8.2630540104073211E-2</v>
      </c>
      <c r="Y18" s="45">
        <v>12067</v>
      </c>
    </row>
    <row r="19" spans="2:26" x14ac:dyDescent="0.2">
      <c r="C19" s="126" t="s">
        <v>92</v>
      </c>
      <c r="D19" s="40">
        <v>2589</v>
      </c>
      <c r="E19" s="10">
        <f t="shared" si="0"/>
        <v>4.6629072839690722E-3</v>
      </c>
      <c r="F19" s="43">
        <v>5669</v>
      </c>
      <c r="G19" s="10">
        <f t="shared" si="1"/>
        <v>1.1621995071568856E-2</v>
      </c>
      <c r="H19" s="40">
        <v>3607</v>
      </c>
      <c r="I19" s="10">
        <f t="shared" si="2"/>
        <v>7.8807251053640056E-3</v>
      </c>
      <c r="J19" s="43">
        <v>558</v>
      </c>
      <c r="K19" s="10">
        <f t="shared" si="3"/>
        <v>1.0518319406299305E-3</v>
      </c>
      <c r="L19" s="43">
        <v>1135</v>
      </c>
      <c r="M19" s="6">
        <f t="shared" si="4"/>
        <v>2.1327370438573414E-3</v>
      </c>
      <c r="P19" s="126" t="s">
        <v>92</v>
      </c>
      <c r="Q19" s="43">
        <v>2589</v>
      </c>
      <c r="R19" s="10">
        <f t="shared" si="5"/>
        <v>1.1896485129393588</v>
      </c>
      <c r="S19" s="43">
        <v>5669</v>
      </c>
      <c r="T19" s="10">
        <f t="shared" si="6"/>
        <v>-0.36373258070206388</v>
      </c>
      <c r="U19" s="43">
        <v>3607</v>
      </c>
      <c r="V19" s="10">
        <f t="shared" si="7"/>
        <v>-0.84530080399223728</v>
      </c>
      <c r="W19" s="114">
        <v>558</v>
      </c>
      <c r="X19" s="57">
        <f t="shared" si="8"/>
        <v>1.0340501792114696</v>
      </c>
      <c r="Y19" s="45">
        <v>1135</v>
      </c>
    </row>
    <row r="20" spans="2:26" x14ac:dyDescent="0.2">
      <c r="C20" s="126" t="s">
        <v>66</v>
      </c>
      <c r="D20" s="40">
        <v>10303</v>
      </c>
      <c r="E20" s="10">
        <f t="shared" si="0"/>
        <v>1.8556173714458616E-2</v>
      </c>
      <c r="F20" s="43">
        <v>72379</v>
      </c>
      <c r="G20" s="10">
        <f t="shared" si="1"/>
        <v>0.14838390920534172</v>
      </c>
      <c r="H20" s="40">
        <v>56845</v>
      </c>
      <c r="I20" s="10">
        <f t="shared" si="2"/>
        <v>0.12419734366909257</v>
      </c>
      <c r="J20" s="43">
        <v>51786</v>
      </c>
      <c r="K20" s="10">
        <f t="shared" si="3"/>
        <v>9.7616790102977746E-2</v>
      </c>
      <c r="L20" s="43">
        <v>33720</v>
      </c>
      <c r="M20" s="6">
        <f t="shared" si="4"/>
        <v>6.3362020369048061E-2</v>
      </c>
      <c r="P20" s="126" t="s">
        <v>66</v>
      </c>
      <c r="Q20" s="43">
        <v>10303</v>
      </c>
      <c r="R20" s="10">
        <f t="shared" si="5"/>
        <v>6.0250412501213235</v>
      </c>
      <c r="S20" s="43">
        <v>72379</v>
      </c>
      <c r="T20" s="10">
        <f t="shared" si="6"/>
        <v>-0.21462026278340401</v>
      </c>
      <c r="U20" s="43">
        <v>56845</v>
      </c>
      <c r="V20" s="10">
        <f t="shared" si="7"/>
        <v>-8.8996393702172577E-2</v>
      </c>
      <c r="W20" s="114">
        <v>51786</v>
      </c>
      <c r="X20" s="57">
        <f t="shared" si="8"/>
        <v>-0.34885876491715906</v>
      </c>
      <c r="Y20" s="45">
        <v>33720</v>
      </c>
    </row>
    <row r="21" spans="2:26" ht="17" thickBot="1" x14ac:dyDescent="0.25">
      <c r="C21" s="126" t="s">
        <v>93</v>
      </c>
      <c r="D21" s="40">
        <v>47510</v>
      </c>
      <c r="E21" s="10">
        <f t="shared" si="0"/>
        <v>8.5567680595353662E-2</v>
      </c>
      <c r="F21" s="43">
        <v>24963</v>
      </c>
      <c r="G21" s="59">
        <f t="shared" si="1"/>
        <v>5.1176550180203451E-2</v>
      </c>
      <c r="H21" s="40">
        <v>29420</v>
      </c>
      <c r="I21" s="10">
        <f t="shared" si="2"/>
        <v>6.4278051732688954E-2</v>
      </c>
      <c r="J21" s="43">
        <v>31498</v>
      </c>
      <c r="K21" s="10">
        <f t="shared" si="3"/>
        <v>5.9373839544733957E-2</v>
      </c>
      <c r="L21" s="43">
        <v>12302</v>
      </c>
      <c r="M21" s="6">
        <f t="shared" si="4"/>
        <v>2.3116238866548913E-2</v>
      </c>
      <c r="P21" s="128" t="s">
        <v>93</v>
      </c>
      <c r="Q21" s="44">
        <v>47510</v>
      </c>
      <c r="R21" s="59">
        <f t="shared" si="5"/>
        <v>-0.47457377394232791</v>
      </c>
      <c r="S21" s="44">
        <v>24963</v>
      </c>
      <c r="T21" s="59">
        <f t="shared" si="6"/>
        <v>0.17854424548331529</v>
      </c>
      <c r="U21" s="44">
        <v>29420</v>
      </c>
      <c r="V21" s="59">
        <f t="shared" si="7"/>
        <v>7.0632222977566286E-2</v>
      </c>
      <c r="W21" s="49">
        <v>31498</v>
      </c>
      <c r="X21" s="54">
        <f t="shared" si="8"/>
        <v>-0.60943551971553744</v>
      </c>
      <c r="Y21" s="46">
        <v>12302</v>
      </c>
    </row>
    <row r="22" spans="2:26" ht="17" thickBot="1" x14ac:dyDescent="0.25">
      <c r="C22" s="13" t="s">
        <v>19</v>
      </c>
      <c r="D22" s="51">
        <f>SUM(D16:D21)</f>
        <v>107154</v>
      </c>
      <c r="E22" s="15">
        <f t="shared" si="0"/>
        <v>0.19298924955829355</v>
      </c>
      <c r="F22" s="52">
        <f>SUM(F16:F21)</f>
        <v>141648</v>
      </c>
      <c r="G22" s="19">
        <f t="shared" si="1"/>
        <v>0.29039201938570919</v>
      </c>
      <c r="H22" s="202">
        <f>SUM(H16:H21)</f>
        <v>133397</v>
      </c>
      <c r="I22" s="15">
        <f t="shared" si="2"/>
        <v>0.29145136869427285</v>
      </c>
      <c r="J22" s="52">
        <f>SUM(J16:J21)</f>
        <v>128378</v>
      </c>
      <c r="K22" s="15">
        <f t="shared" si="3"/>
        <v>0.2419929764770416</v>
      </c>
      <c r="L22" s="52">
        <f>SUM(L16:L21)</f>
        <v>87402</v>
      </c>
      <c r="M22" s="16">
        <f t="shared" si="4"/>
        <v>0.16423390582133865</v>
      </c>
      <c r="P22" s="96" t="s">
        <v>19</v>
      </c>
      <c r="Q22" s="181">
        <v>107154</v>
      </c>
      <c r="R22" s="58">
        <f t="shared" si="5"/>
        <v>0.32191052130578418</v>
      </c>
      <c r="S22" s="181">
        <v>141648</v>
      </c>
      <c r="T22" s="58">
        <f t="shared" si="6"/>
        <v>-5.8250028239015025E-2</v>
      </c>
      <c r="U22" s="182">
        <v>133397</v>
      </c>
      <c r="V22" s="58">
        <f t="shared" si="7"/>
        <v>-3.7624534284878969E-2</v>
      </c>
      <c r="W22" s="183">
        <v>128378</v>
      </c>
      <c r="X22" s="184">
        <f t="shared" si="8"/>
        <v>-0.31918241443237938</v>
      </c>
      <c r="Y22" s="185">
        <v>87402</v>
      </c>
    </row>
    <row r="23" spans="2:26" ht="17" thickBot="1" x14ac:dyDescent="0.25">
      <c r="B23" s="2"/>
      <c r="C23" s="2"/>
      <c r="D23" s="203"/>
      <c r="E23" s="204"/>
      <c r="F23" s="203"/>
      <c r="G23" s="204"/>
      <c r="H23" s="205"/>
      <c r="I23" s="204"/>
      <c r="J23" s="203"/>
      <c r="K23" s="204"/>
      <c r="L23" s="203"/>
      <c r="M23" s="204"/>
      <c r="N23" s="2"/>
      <c r="Q23" s="41"/>
      <c r="R23" s="1"/>
      <c r="S23" s="41"/>
      <c r="T23" s="1"/>
      <c r="V23" s="1"/>
      <c r="W23" s="41"/>
      <c r="X23" s="1"/>
      <c r="Y23" s="41"/>
    </row>
    <row r="24" spans="2:26" ht="17" thickBot="1" x14ac:dyDescent="0.25">
      <c r="C24" s="13" t="s">
        <v>73</v>
      </c>
      <c r="D24" s="52"/>
      <c r="E24" s="15"/>
      <c r="F24" s="52">
        <v>1296</v>
      </c>
      <c r="G24" s="15">
        <f t="shared" si="1"/>
        <v>2.6569246097641981E-3</v>
      </c>
      <c r="H24" s="53">
        <v>23</v>
      </c>
      <c r="I24" s="15">
        <f t="shared" si="2"/>
        <v>5.0251366072462468E-5</v>
      </c>
      <c r="J24" s="52">
        <v>22</v>
      </c>
      <c r="K24" s="206">
        <f t="shared" si="3"/>
        <v>4.1470076512291167E-5</v>
      </c>
      <c r="L24" s="52"/>
      <c r="M24" s="16"/>
      <c r="P24" s="13" t="s">
        <v>73</v>
      </c>
      <c r="Q24" s="52"/>
      <c r="R24" s="15">
        <v>1</v>
      </c>
      <c r="S24" s="52">
        <v>1296</v>
      </c>
      <c r="T24" s="15">
        <f t="shared" si="6"/>
        <v>-0.98225308641975306</v>
      </c>
      <c r="U24" s="53">
        <v>23</v>
      </c>
      <c r="V24" s="15">
        <f t="shared" si="7"/>
        <v>-4.3478260869565216E-2</v>
      </c>
      <c r="W24" s="52">
        <v>22</v>
      </c>
      <c r="X24" s="15">
        <f t="shared" si="8"/>
        <v>-1</v>
      </c>
      <c r="Y24" s="166"/>
    </row>
    <row r="25" spans="2:26" ht="17" thickBot="1" x14ac:dyDescent="0.25">
      <c r="B25" s="2"/>
      <c r="C25" s="95"/>
      <c r="D25" s="207"/>
      <c r="E25" s="208"/>
      <c r="F25" s="209"/>
      <c r="G25" s="208"/>
      <c r="H25" s="209"/>
      <c r="I25" s="208"/>
      <c r="J25" s="209"/>
      <c r="K25" s="208"/>
      <c r="L25" s="207"/>
      <c r="M25" s="208"/>
      <c r="N25" s="2"/>
      <c r="Q25" s="41"/>
      <c r="R25" s="1"/>
      <c r="T25" s="1"/>
      <c r="V25" s="1"/>
      <c r="X25" s="1"/>
      <c r="Y25" s="41"/>
    </row>
    <row r="26" spans="2:26" ht="17" thickBot="1" x14ac:dyDescent="0.25">
      <c r="C26" s="13" t="s">
        <v>74</v>
      </c>
      <c r="D26" s="52">
        <f>D13+D22+D24</f>
        <v>555233</v>
      </c>
      <c r="E26" s="15">
        <f t="shared" si="0"/>
        <v>1</v>
      </c>
      <c r="F26" s="52">
        <f t="shared" ref="F26:L26" si="9">F13+F22+F24</f>
        <v>487782</v>
      </c>
      <c r="G26" s="15">
        <f t="shared" si="1"/>
        <v>1</v>
      </c>
      <c r="H26" s="52">
        <f t="shared" si="9"/>
        <v>457699</v>
      </c>
      <c r="I26" s="15">
        <f t="shared" si="2"/>
        <v>1</v>
      </c>
      <c r="J26" s="52">
        <f t="shared" si="9"/>
        <v>530503</v>
      </c>
      <c r="K26" s="15">
        <f t="shared" si="3"/>
        <v>1</v>
      </c>
      <c r="L26" s="52">
        <f t="shared" si="9"/>
        <v>532180</v>
      </c>
      <c r="M26" s="210">
        <f t="shared" si="4"/>
        <v>1</v>
      </c>
      <c r="P26" s="13" t="s">
        <v>74</v>
      </c>
      <c r="Q26" s="51">
        <v>555233</v>
      </c>
      <c r="R26" s="30">
        <f t="shared" si="5"/>
        <v>-0.12148233264233214</v>
      </c>
      <c r="S26" s="51">
        <v>487782</v>
      </c>
      <c r="T26" s="30">
        <f t="shared" si="6"/>
        <v>-6.1673042465691642E-2</v>
      </c>
      <c r="U26" s="51">
        <v>457699</v>
      </c>
      <c r="V26" s="30">
        <f t="shared" si="7"/>
        <v>0.15906523719737206</v>
      </c>
      <c r="W26" s="51">
        <v>530503</v>
      </c>
      <c r="X26" s="30">
        <f t="shared" si="8"/>
        <v>3.1611508323232855E-3</v>
      </c>
      <c r="Y26" s="166">
        <v>532180</v>
      </c>
    </row>
    <row r="27" spans="2:26" x14ac:dyDescent="0.2">
      <c r="D27" s="41"/>
      <c r="L27" s="41"/>
    </row>
    <row r="28" spans="2:26" x14ac:dyDescent="0.2">
      <c r="D28" s="41"/>
      <c r="L28" s="41"/>
    </row>
    <row r="29" spans="2:26" x14ac:dyDescent="0.2">
      <c r="D29" s="41"/>
      <c r="L29" s="41"/>
    </row>
    <row r="30" spans="2:26" ht="17" thickBot="1" x14ac:dyDescent="0.25">
      <c r="C30" s="287" t="s">
        <v>134</v>
      </c>
      <c r="D30" s="288"/>
      <c r="E30" s="288"/>
      <c r="F30" s="288"/>
      <c r="G30" s="288"/>
      <c r="H30" s="288"/>
      <c r="I30" s="288"/>
      <c r="J30" s="288"/>
      <c r="K30" s="288"/>
      <c r="L30" s="288"/>
      <c r="M30" s="288"/>
      <c r="P30" s="287" t="s">
        <v>134</v>
      </c>
      <c r="Q30" s="287"/>
      <c r="R30" s="287"/>
      <c r="S30" s="287"/>
      <c r="T30" s="287"/>
      <c r="U30" s="287"/>
      <c r="V30" s="287"/>
      <c r="W30" s="287"/>
      <c r="X30" s="287"/>
      <c r="Y30" s="287"/>
      <c r="Z30" s="164"/>
    </row>
    <row r="31" spans="2:26" ht="17" thickBot="1" x14ac:dyDescent="0.25">
      <c r="C31" s="3" t="s">
        <v>39</v>
      </c>
      <c r="D31" s="134">
        <v>2016</v>
      </c>
      <c r="E31" s="132" t="s">
        <v>0</v>
      </c>
      <c r="F31" s="132">
        <v>2017</v>
      </c>
      <c r="G31" s="132" t="s">
        <v>0</v>
      </c>
      <c r="H31" s="132">
        <v>2018</v>
      </c>
      <c r="I31" s="132" t="s">
        <v>0</v>
      </c>
      <c r="J31" s="132">
        <v>2019</v>
      </c>
      <c r="K31" s="132" t="s">
        <v>0</v>
      </c>
      <c r="L31" s="132">
        <v>2020</v>
      </c>
      <c r="M31" s="133" t="s">
        <v>0</v>
      </c>
      <c r="P31" s="3" t="s">
        <v>39</v>
      </c>
      <c r="Q31" s="129">
        <v>2016</v>
      </c>
      <c r="R31" s="130" t="s">
        <v>130</v>
      </c>
      <c r="S31" s="130">
        <v>2017</v>
      </c>
      <c r="T31" s="130" t="s">
        <v>131</v>
      </c>
      <c r="U31" s="130">
        <v>2018</v>
      </c>
      <c r="V31" s="130" t="s">
        <v>132</v>
      </c>
      <c r="W31" s="130">
        <v>2019</v>
      </c>
      <c r="X31" s="130" t="s">
        <v>133</v>
      </c>
      <c r="Y31" s="131">
        <v>2020</v>
      </c>
    </row>
    <row r="32" spans="2:26" ht="17" thickBot="1" x14ac:dyDescent="0.25">
      <c r="C32" s="22" t="s">
        <v>38</v>
      </c>
      <c r="D32" s="23"/>
      <c r="E32" s="11"/>
      <c r="F32" s="42"/>
      <c r="G32" s="11"/>
      <c r="H32" s="42"/>
      <c r="I32" s="11"/>
      <c r="J32" s="11"/>
      <c r="K32" s="11"/>
      <c r="L32" s="42"/>
      <c r="M32" s="4"/>
      <c r="P32" s="22" t="s">
        <v>38</v>
      </c>
      <c r="Q32" s="23"/>
      <c r="R32" s="11"/>
      <c r="S32" s="42"/>
      <c r="T32" s="11"/>
      <c r="U32" s="42"/>
      <c r="V32" s="11"/>
      <c r="W32" s="11"/>
      <c r="X32" s="11"/>
      <c r="Y32" s="45"/>
    </row>
    <row r="33" spans="3:25" x14ac:dyDescent="0.2">
      <c r="C33" s="34" t="s">
        <v>81</v>
      </c>
      <c r="D33" s="35"/>
      <c r="E33" s="9"/>
      <c r="F33" s="43"/>
      <c r="G33" s="9"/>
      <c r="H33" s="43"/>
      <c r="I33" s="9"/>
      <c r="J33" s="43">
        <v>728</v>
      </c>
      <c r="K33" s="10">
        <f>J33/$J$58</f>
        <v>1.3722825318612712E-3</v>
      </c>
      <c r="L33" s="43">
        <v>2059</v>
      </c>
      <c r="M33" s="6">
        <f>L33/$L$58</f>
        <v>3.8689916945394416E-3</v>
      </c>
      <c r="P33" s="34" t="s">
        <v>81</v>
      </c>
      <c r="Q33" s="35"/>
      <c r="R33" s="9"/>
      <c r="S33" s="43"/>
      <c r="T33" s="9"/>
      <c r="U33" s="43"/>
      <c r="V33" s="10">
        <v>1</v>
      </c>
      <c r="W33" s="43">
        <v>728</v>
      </c>
      <c r="X33" s="10">
        <f>(Y33-W33)/W33</f>
        <v>1.8282967032967032</v>
      </c>
      <c r="Y33" s="45">
        <v>2059</v>
      </c>
    </row>
    <row r="34" spans="3:25" x14ac:dyDescent="0.2">
      <c r="C34" s="5" t="s">
        <v>103</v>
      </c>
      <c r="D34" s="40">
        <v>146848</v>
      </c>
      <c r="E34" s="10">
        <f>D34/$D$58</f>
        <v>0.26447995706307081</v>
      </c>
      <c r="F34" s="43">
        <v>208427</v>
      </c>
      <c r="G34" s="10">
        <f>F34/$F$58</f>
        <v>0.42729539015379819</v>
      </c>
      <c r="H34" s="43">
        <v>206160</v>
      </c>
      <c r="I34" s="10">
        <f>H34/$H$58</f>
        <v>0.45042702736951579</v>
      </c>
      <c r="J34" s="43">
        <v>247280</v>
      </c>
      <c r="K34" s="10">
        <f t="shared" ref="K34:K58" si="10">J34/$J$58</f>
        <v>0.4661236599981527</v>
      </c>
      <c r="L34" s="43">
        <v>223008</v>
      </c>
      <c r="M34" s="6">
        <f t="shared" ref="M34:M58" si="11">L34/$L$58</f>
        <v>0.41904618738020971</v>
      </c>
      <c r="P34" s="5" t="s">
        <v>103</v>
      </c>
      <c r="Q34" s="40">
        <v>146848</v>
      </c>
      <c r="R34" s="10">
        <f>(S34-Q34)/Q34</f>
        <v>0.41933836347788189</v>
      </c>
      <c r="S34" s="43">
        <v>208427</v>
      </c>
      <c r="T34" s="10">
        <f>(U34-S34)/S34</f>
        <v>-1.0876709831259865E-2</v>
      </c>
      <c r="U34" s="43">
        <v>206160</v>
      </c>
      <c r="V34" s="10">
        <f>(W34-U34)/U34</f>
        <v>0.19945673263484673</v>
      </c>
      <c r="W34" s="43">
        <v>247280</v>
      </c>
      <c r="X34" s="10">
        <f t="shared" ref="X34:X58" si="12">(Y34-W34)/W34</f>
        <v>-9.8155936590100287E-2</v>
      </c>
      <c r="Y34" s="45">
        <v>223008</v>
      </c>
    </row>
    <row r="35" spans="3:25" x14ac:dyDescent="0.2">
      <c r="C35" s="5" t="s">
        <v>44</v>
      </c>
      <c r="D35" s="40">
        <v>2655</v>
      </c>
      <c r="E35" s="10">
        <f t="shared" ref="E35:E58" si="13">D35/$D$58</f>
        <v>4.781776299319385E-3</v>
      </c>
      <c r="F35" s="43">
        <v>2771</v>
      </c>
      <c r="G35" s="10">
        <f t="shared" ref="G35:G58" si="14">F35/$F$58</f>
        <v>5.6808164302905809E-3</v>
      </c>
      <c r="H35" s="43">
        <v>2978</v>
      </c>
      <c r="I35" s="10">
        <f t="shared" ref="I35:I58" si="15">H35/$H$58</f>
        <v>6.5064594853823142E-3</v>
      </c>
      <c r="J35" s="43">
        <v>4556</v>
      </c>
      <c r="K35" s="10">
        <f t="shared" si="10"/>
        <v>8.5880758449999334E-3</v>
      </c>
      <c r="L35" s="43">
        <v>3685</v>
      </c>
      <c r="M35" s="6">
        <f t="shared" si="11"/>
        <v>6.9243489045059938E-3</v>
      </c>
      <c r="P35" s="5" t="s">
        <v>44</v>
      </c>
      <c r="Q35" s="40">
        <v>2655</v>
      </c>
      <c r="R35" s="10">
        <f t="shared" ref="R35:R58" si="16">(S35-Q35)/Q35</f>
        <v>4.3691148775894535E-2</v>
      </c>
      <c r="S35" s="43">
        <v>2771</v>
      </c>
      <c r="T35" s="10">
        <f t="shared" ref="T35:T58" si="17">(U35-S35)/S35</f>
        <v>7.4702273547455789E-2</v>
      </c>
      <c r="U35" s="43">
        <v>2978</v>
      </c>
      <c r="V35" s="10">
        <f t="shared" ref="V35:V58" si="18">(W35-U35)/U35</f>
        <v>0.52988582941571527</v>
      </c>
      <c r="W35" s="43">
        <v>4556</v>
      </c>
      <c r="X35" s="10">
        <f t="shared" si="12"/>
        <v>-0.19117647058823528</v>
      </c>
      <c r="Y35" s="45">
        <v>3685</v>
      </c>
    </row>
    <row r="36" spans="3:25" x14ac:dyDescent="0.2">
      <c r="C36" s="5" t="s">
        <v>104</v>
      </c>
      <c r="D36" s="40">
        <v>791</v>
      </c>
      <c r="E36" s="10">
        <f t="shared" si="13"/>
        <v>1.4246271385166228E-3</v>
      </c>
      <c r="F36" s="43">
        <v>1304</v>
      </c>
      <c r="G36" s="10">
        <f t="shared" si="14"/>
        <v>2.6733253789602732E-3</v>
      </c>
      <c r="H36" s="43">
        <v>7981</v>
      </c>
      <c r="I36" s="10">
        <f t="shared" si="15"/>
        <v>1.7437224027144475E-2</v>
      </c>
      <c r="J36" s="43">
        <v>5269</v>
      </c>
      <c r="K36" s="10">
        <f t="shared" si="10"/>
        <v>9.9320833246937332E-3</v>
      </c>
      <c r="L36" s="43">
        <v>4549</v>
      </c>
      <c r="M36" s="6">
        <f t="shared" si="11"/>
        <v>8.5478597467022431E-3</v>
      </c>
      <c r="P36" s="5" t="s">
        <v>104</v>
      </c>
      <c r="Q36" s="40">
        <v>791</v>
      </c>
      <c r="R36" s="10">
        <f t="shared" si="16"/>
        <v>0.64854614412136535</v>
      </c>
      <c r="S36" s="43">
        <v>1304</v>
      </c>
      <c r="T36" s="10">
        <f t="shared" si="17"/>
        <v>5.1203987730061353</v>
      </c>
      <c r="U36" s="43">
        <v>7981</v>
      </c>
      <c r="V36" s="10">
        <f t="shared" si="18"/>
        <v>-0.3398070417240947</v>
      </c>
      <c r="W36" s="43">
        <v>5269</v>
      </c>
      <c r="X36" s="10">
        <f t="shared" si="12"/>
        <v>-0.13664832036439553</v>
      </c>
      <c r="Y36" s="45">
        <v>4549</v>
      </c>
    </row>
    <row r="37" spans="3:25" ht="17" thickBot="1" x14ac:dyDescent="0.25">
      <c r="C37" s="94" t="s">
        <v>79</v>
      </c>
      <c r="D37" s="56">
        <v>13775</v>
      </c>
      <c r="E37" s="59">
        <f t="shared" si="13"/>
        <v>2.4809404340159897E-2</v>
      </c>
      <c r="F37" s="44">
        <v>10877</v>
      </c>
      <c r="G37" s="59">
        <f t="shared" si="14"/>
        <v>2.2298895818213874E-2</v>
      </c>
      <c r="H37" s="44">
        <v>653</v>
      </c>
      <c r="I37" s="59">
        <f t="shared" si="15"/>
        <v>1.426701828057304E-3</v>
      </c>
      <c r="J37" s="44">
        <v>647</v>
      </c>
      <c r="K37" s="59">
        <f t="shared" si="10"/>
        <v>1.2195972501569266E-3</v>
      </c>
      <c r="L37" s="44">
        <v>486</v>
      </c>
      <c r="M37" s="98">
        <f t="shared" si="11"/>
        <v>9.1322484873539026E-4</v>
      </c>
      <c r="P37" s="94" t="s">
        <v>79</v>
      </c>
      <c r="Q37" s="40">
        <v>13775</v>
      </c>
      <c r="R37" s="10">
        <f t="shared" si="16"/>
        <v>-0.21038112522686025</v>
      </c>
      <c r="S37" s="43">
        <v>10877</v>
      </c>
      <c r="T37" s="10">
        <f t="shared" si="17"/>
        <v>-0.93996506389629497</v>
      </c>
      <c r="U37" s="43">
        <v>653</v>
      </c>
      <c r="V37" s="10">
        <f t="shared" si="18"/>
        <v>-9.1883614088820835E-3</v>
      </c>
      <c r="W37" s="43">
        <v>647</v>
      </c>
      <c r="X37" s="10">
        <f t="shared" si="12"/>
        <v>-0.24884080370942813</v>
      </c>
      <c r="Y37" s="45">
        <v>486</v>
      </c>
    </row>
    <row r="38" spans="3:25" ht="17" thickBot="1" x14ac:dyDescent="0.25">
      <c r="C38" s="13" t="s">
        <v>48</v>
      </c>
      <c r="D38" s="51">
        <f>SUM(D34:D37)</f>
        <v>164069</v>
      </c>
      <c r="E38" s="15">
        <f t="shared" si="13"/>
        <v>0.29549576484106671</v>
      </c>
      <c r="F38" s="52">
        <f>SUM(F34:F37)</f>
        <v>223379</v>
      </c>
      <c r="G38" s="15">
        <f t="shared" si="14"/>
        <v>0.45794842778126293</v>
      </c>
      <c r="H38" s="52">
        <f>SUM(H34:H37)</f>
        <v>217772</v>
      </c>
      <c r="I38" s="15">
        <f t="shared" si="15"/>
        <v>0.47579741271009984</v>
      </c>
      <c r="J38" s="52">
        <f>SUM(J33:J37)</f>
        <v>258480</v>
      </c>
      <c r="K38" s="15">
        <f t="shared" si="10"/>
        <v>0.48723569894986457</v>
      </c>
      <c r="L38" s="52">
        <f>SUM(L33:L37)</f>
        <v>233787</v>
      </c>
      <c r="M38" s="16">
        <f t="shared" si="11"/>
        <v>0.43930061257469277</v>
      </c>
      <c r="P38" s="17" t="s">
        <v>48</v>
      </c>
      <c r="Q38" s="51">
        <f>SUM(Q34:Q37)</f>
        <v>164069</v>
      </c>
      <c r="R38" s="15">
        <f t="shared" si="16"/>
        <v>0.36149424937069158</v>
      </c>
      <c r="S38" s="52">
        <f>SUM(S34:S37)</f>
        <v>223379</v>
      </c>
      <c r="T38" s="15">
        <f t="shared" si="17"/>
        <v>-2.510083758992564E-2</v>
      </c>
      <c r="U38" s="52">
        <f>SUM(U34:U37)</f>
        <v>217772</v>
      </c>
      <c r="V38" s="15">
        <f t="shared" si="18"/>
        <v>0.18692944914865089</v>
      </c>
      <c r="W38" s="52">
        <f>SUM(W33:W37)</f>
        <v>258480</v>
      </c>
      <c r="X38" s="15">
        <f t="shared" si="12"/>
        <v>-9.5531569173630454E-2</v>
      </c>
      <c r="Y38" s="166">
        <f>SUM(Y33:Y37)</f>
        <v>233787</v>
      </c>
    </row>
    <row r="39" spans="3:25" ht="17" thickBot="1" x14ac:dyDescent="0.25">
      <c r="D39" s="41"/>
      <c r="E39" s="1"/>
      <c r="F39" s="41"/>
      <c r="G39" s="1"/>
      <c r="H39" s="41"/>
      <c r="I39" s="1"/>
      <c r="J39" s="41"/>
      <c r="K39" s="1"/>
      <c r="L39" s="41"/>
      <c r="M39" s="1"/>
      <c r="Q39" s="41"/>
      <c r="R39" s="1"/>
      <c r="S39" s="41"/>
      <c r="T39" s="1"/>
      <c r="U39" s="41"/>
      <c r="V39" s="1"/>
      <c r="W39" s="41"/>
      <c r="X39" s="1"/>
      <c r="Y39" s="41"/>
    </row>
    <row r="40" spans="3:25" ht="17" thickBot="1" x14ac:dyDescent="0.25">
      <c r="C40" s="22" t="s">
        <v>94</v>
      </c>
      <c r="D40" s="55"/>
      <c r="E40" s="12"/>
      <c r="F40" s="42"/>
      <c r="G40" s="12"/>
      <c r="H40" s="42"/>
      <c r="I40" s="12"/>
      <c r="J40" s="42"/>
      <c r="K40" s="12"/>
      <c r="L40" s="42"/>
      <c r="M40" s="7"/>
      <c r="P40" s="22" t="s">
        <v>94</v>
      </c>
      <c r="Q40" s="55"/>
      <c r="R40" s="12"/>
      <c r="S40" s="42"/>
      <c r="T40" s="12"/>
      <c r="U40" s="42"/>
      <c r="V40" s="12"/>
      <c r="W40" s="42"/>
      <c r="X40" s="12"/>
      <c r="Y40" s="117"/>
    </row>
    <row r="41" spans="3:25" x14ac:dyDescent="0.2">
      <c r="C41" s="34" t="s">
        <v>81</v>
      </c>
      <c r="D41" s="40">
        <v>56720</v>
      </c>
      <c r="E41" s="10">
        <f t="shared" si="13"/>
        <v>0.10215531137378361</v>
      </c>
      <c r="F41" s="43">
        <v>51712</v>
      </c>
      <c r="G41" s="10">
        <f t="shared" si="14"/>
        <v>0.10601457208343071</v>
      </c>
      <c r="H41" s="43">
        <v>63408</v>
      </c>
      <c r="I41" s="10">
        <f t="shared" si="15"/>
        <v>0.13853646173576958</v>
      </c>
      <c r="J41" s="43">
        <v>77069</v>
      </c>
      <c r="K41" s="10">
        <f t="shared" si="10"/>
        <v>0.14527533303298945</v>
      </c>
      <c r="L41" s="43">
        <v>86100</v>
      </c>
      <c r="M41" s="6">
        <f t="shared" si="11"/>
        <v>0.16178736517719569</v>
      </c>
      <c r="P41" s="34" t="s">
        <v>81</v>
      </c>
      <c r="Q41" s="40">
        <v>56720</v>
      </c>
      <c r="R41" s="10">
        <f t="shared" si="16"/>
        <v>-8.8293370944992941E-2</v>
      </c>
      <c r="S41" s="43">
        <v>51712</v>
      </c>
      <c r="T41" s="10">
        <f t="shared" si="17"/>
        <v>0.22617574257425743</v>
      </c>
      <c r="U41" s="43">
        <v>63408</v>
      </c>
      <c r="V41" s="10">
        <f t="shared" si="18"/>
        <v>0.21544600050466817</v>
      </c>
      <c r="W41" s="43">
        <v>77069</v>
      </c>
      <c r="X41" s="10">
        <f t="shared" si="12"/>
        <v>0.11718070819655114</v>
      </c>
      <c r="Y41" s="45">
        <v>86100</v>
      </c>
    </row>
    <row r="42" spans="3:25" x14ac:dyDescent="0.2">
      <c r="C42" s="5" t="s">
        <v>88</v>
      </c>
      <c r="D42" s="40"/>
      <c r="E42" s="10"/>
      <c r="F42" s="43">
        <v>25</v>
      </c>
      <c r="G42" s="10">
        <f t="shared" si="14"/>
        <v>5.1252403737735298E-5</v>
      </c>
      <c r="H42" s="43"/>
      <c r="I42" s="10"/>
      <c r="J42" s="9"/>
      <c r="K42" s="10"/>
      <c r="L42" s="43"/>
      <c r="M42" s="6"/>
      <c r="P42" s="5" t="s">
        <v>88</v>
      </c>
      <c r="Q42" s="40"/>
      <c r="R42" s="10">
        <v>1</v>
      </c>
      <c r="S42" s="43">
        <v>25</v>
      </c>
      <c r="T42" s="10">
        <f t="shared" si="17"/>
        <v>-1</v>
      </c>
      <c r="U42" s="43"/>
      <c r="V42" s="10"/>
      <c r="W42" s="9"/>
      <c r="X42" s="10"/>
      <c r="Y42" s="45"/>
    </row>
    <row r="43" spans="3:25" x14ac:dyDescent="0.2">
      <c r="C43" s="5" t="s">
        <v>105</v>
      </c>
      <c r="D43" s="40">
        <v>22422</v>
      </c>
      <c r="E43" s="10">
        <f t="shared" si="13"/>
        <v>4.0383046396737947E-2</v>
      </c>
      <c r="F43" s="43">
        <v>24161</v>
      </c>
      <c r="G43" s="10">
        <f t="shared" si="14"/>
        <v>4.95323730682969E-2</v>
      </c>
      <c r="H43" s="43">
        <v>10228</v>
      </c>
      <c r="I43" s="10">
        <f t="shared" si="15"/>
        <v>2.2346564008223744E-2</v>
      </c>
      <c r="J43" s="43">
        <v>41383</v>
      </c>
      <c r="K43" s="10">
        <f t="shared" si="10"/>
        <v>7.8007098923097512E-2</v>
      </c>
      <c r="L43" s="43">
        <v>38341</v>
      </c>
      <c r="M43" s="6">
        <f t="shared" si="11"/>
        <v>7.2045172685933329E-2</v>
      </c>
      <c r="P43" s="5" t="s">
        <v>105</v>
      </c>
      <c r="Q43" s="40">
        <v>22422</v>
      </c>
      <c r="R43" s="10">
        <f t="shared" si="16"/>
        <v>7.7557755775577553E-2</v>
      </c>
      <c r="S43" s="43">
        <v>24161</v>
      </c>
      <c r="T43" s="10">
        <f t="shared" si="17"/>
        <v>-0.57667315094573901</v>
      </c>
      <c r="U43" s="43">
        <v>10228</v>
      </c>
      <c r="V43" s="10">
        <f t="shared" si="18"/>
        <v>3.046050058662495</v>
      </c>
      <c r="W43" s="43">
        <v>41383</v>
      </c>
      <c r="X43" s="10">
        <f t="shared" si="12"/>
        <v>-7.3508445496943187E-2</v>
      </c>
      <c r="Y43" s="45">
        <v>38341</v>
      </c>
    </row>
    <row r="44" spans="3:25" x14ac:dyDescent="0.2">
      <c r="C44" s="5" t="s">
        <v>82</v>
      </c>
      <c r="D44" s="40">
        <v>71796</v>
      </c>
      <c r="E44" s="10">
        <f t="shared" si="13"/>
        <v>0.12930787615289438</v>
      </c>
      <c r="F44" s="43">
        <v>24701</v>
      </c>
      <c r="G44" s="10">
        <f t="shared" si="14"/>
        <v>5.0639424989031984E-2</v>
      </c>
      <c r="H44" s="43">
        <v>3877</v>
      </c>
      <c r="I44" s="10">
        <f t="shared" si="15"/>
        <v>8.4706324462146525E-3</v>
      </c>
      <c r="J44" s="43">
        <v>1021</v>
      </c>
      <c r="K44" s="10">
        <f t="shared" si="10"/>
        <v>1.9245885508658764E-3</v>
      </c>
      <c r="L44" s="43">
        <v>2042</v>
      </c>
      <c r="M44" s="6">
        <f t="shared" si="11"/>
        <v>3.8370476154684506E-3</v>
      </c>
      <c r="P44" s="5" t="s">
        <v>82</v>
      </c>
      <c r="Q44" s="40">
        <v>71796</v>
      </c>
      <c r="R44" s="10">
        <f t="shared" si="16"/>
        <v>-0.65595576355228702</v>
      </c>
      <c r="S44" s="43">
        <v>24701</v>
      </c>
      <c r="T44" s="10">
        <f t="shared" si="17"/>
        <v>-0.84304279178980612</v>
      </c>
      <c r="U44" s="43">
        <v>3877</v>
      </c>
      <c r="V44" s="10">
        <f t="shared" si="18"/>
        <v>-0.73665205055455252</v>
      </c>
      <c r="W44" s="43">
        <v>1021</v>
      </c>
      <c r="X44" s="10">
        <f t="shared" si="12"/>
        <v>1</v>
      </c>
      <c r="Y44" s="45">
        <v>2042</v>
      </c>
    </row>
    <row r="45" spans="3:25" x14ac:dyDescent="0.2">
      <c r="C45" s="5" t="s">
        <v>102</v>
      </c>
      <c r="D45" s="40">
        <v>1931</v>
      </c>
      <c r="E45" s="10">
        <f t="shared" si="13"/>
        <v>3.4778192218402003E-3</v>
      </c>
      <c r="F45" s="43">
        <v>196</v>
      </c>
      <c r="G45" s="10">
        <f t="shared" si="14"/>
        <v>4.0181884530384474E-4</v>
      </c>
      <c r="H45" s="43">
        <v>564</v>
      </c>
      <c r="I45" s="10">
        <f t="shared" si="15"/>
        <v>1.2322508897769059E-3</v>
      </c>
      <c r="J45" s="43">
        <v>1769</v>
      </c>
      <c r="K45" s="10">
        <f t="shared" si="10"/>
        <v>3.334571152283776E-3</v>
      </c>
      <c r="L45" s="43">
        <v>835</v>
      </c>
      <c r="M45" s="6">
        <f t="shared" si="11"/>
        <v>1.5690180014280883E-3</v>
      </c>
      <c r="P45" s="5" t="s">
        <v>102</v>
      </c>
      <c r="Q45" s="40">
        <v>1931</v>
      </c>
      <c r="R45" s="10">
        <f t="shared" si="16"/>
        <v>-0.89849818746763332</v>
      </c>
      <c r="S45" s="43">
        <v>196</v>
      </c>
      <c r="T45" s="10">
        <f t="shared" si="17"/>
        <v>1.8775510204081634</v>
      </c>
      <c r="U45" s="43">
        <v>564</v>
      </c>
      <c r="V45" s="10">
        <f t="shared" si="18"/>
        <v>2.1365248226950353</v>
      </c>
      <c r="W45" s="43">
        <v>1769</v>
      </c>
      <c r="X45" s="10">
        <f t="shared" si="12"/>
        <v>-0.52798191068400224</v>
      </c>
      <c r="Y45" s="45">
        <v>835</v>
      </c>
    </row>
    <row r="46" spans="3:25" ht="17" thickBot="1" x14ac:dyDescent="0.25">
      <c r="C46" s="5" t="s">
        <v>44</v>
      </c>
      <c r="D46" s="40">
        <v>3149</v>
      </c>
      <c r="E46" s="10">
        <f t="shared" si="13"/>
        <v>5.6714928687596018E-3</v>
      </c>
      <c r="F46" s="43">
        <v>3988</v>
      </c>
      <c r="G46" s="10">
        <f t="shared" si="14"/>
        <v>8.175783444243535E-3</v>
      </c>
      <c r="H46" s="43">
        <v>25034</v>
      </c>
      <c r="I46" s="10">
        <f t="shared" si="15"/>
        <v>5.4695334706870671E-2</v>
      </c>
      <c r="J46" s="44">
        <v>12717</v>
      </c>
      <c r="K46" s="10">
        <f t="shared" si="10"/>
        <v>2.3971589227582125E-2</v>
      </c>
      <c r="L46" s="43">
        <v>13758</v>
      </c>
      <c r="M46" s="6">
        <f t="shared" si="11"/>
        <v>2.5852155285805554E-2</v>
      </c>
      <c r="P46" s="94" t="s">
        <v>44</v>
      </c>
      <c r="Q46" s="56">
        <v>3149</v>
      </c>
      <c r="R46" s="59">
        <f t="shared" si="16"/>
        <v>0.26643378850428706</v>
      </c>
      <c r="S46" s="44">
        <v>3988</v>
      </c>
      <c r="T46" s="59">
        <f t="shared" si="17"/>
        <v>5.2773319959879643</v>
      </c>
      <c r="U46" s="44">
        <v>25034</v>
      </c>
      <c r="V46" s="59">
        <f t="shared" si="18"/>
        <v>-0.49201086522329629</v>
      </c>
      <c r="W46" s="44">
        <v>12717</v>
      </c>
      <c r="X46" s="59">
        <f t="shared" si="12"/>
        <v>8.1858928992686958E-2</v>
      </c>
      <c r="Y46" s="46">
        <v>13758</v>
      </c>
    </row>
    <row r="47" spans="3:25" ht="17" thickBot="1" x14ac:dyDescent="0.25">
      <c r="C47" s="13" t="s">
        <v>95</v>
      </c>
      <c r="D47" s="51">
        <f>SUM(D41:D46)</f>
        <v>156018</v>
      </c>
      <c r="E47" s="15">
        <f t="shared" si="13"/>
        <v>0.28099554601401572</v>
      </c>
      <c r="F47" s="52">
        <f>SUM(F41:F46)</f>
        <v>104783</v>
      </c>
      <c r="G47" s="15">
        <f t="shared" si="14"/>
        <v>0.21481522483404472</v>
      </c>
      <c r="H47" s="52">
        <f>SUM(H41:H46)</f>
        <v>103111</v>
      </c>
      <c r="I47" s="15">
        <f t="shared" si="15"/>
        <v>0.22528124378685555</v>
      </c>
      <c r="J47" s="52">
        <f>SUM(J41:J46)</f>
        <v>133959</v>
      </c>
      <c r="K47" s="15">
        <f t="shared" si="10"/>
        <v>0.25251318088681873</v>
      </c>
      <c r="L47" s="52">
        <f>SUM(L41:L46)</f>
        <v>141076</v>
      </c>
      <c r="M47" s="16">
        <f t="shared" si="11"/>
        <v>0.2650907587658311</v>
      </c>
      <c r="P47" s="13" t="s">
        <v>95</v>
      </c>
      <c r="Q47" s="186">
        <f>SUM(Q41:Q46)</f>
        <v>156018</v>
      </c>
      <c r="R47" s="58">
        <f t="shared" si="16"/>
        <v>-0.32839159584150546</v>
      </c>
      <c r="S47" s="181">
        <f>SUM(S41:S46)</f>
        <v>104783</v>
      </c>
      <c r="T47" s="58">
        <f t="shared" si="17"/>
        <v>-1.5956786883368487E-2</v>
      </c>
      <c r="U47" s="181">
        <f>SUM(U41:U46)</f>
        <v>103111</v>
      </c>
      <c r="V47" s="58">
        <f t="shared" si="18"/>
        <v>0.29917273617751744</v>
      </c>
      <c r="W47" s="181">
        <f>SUM(W41:W46)</f>
        <v>133959</v>
      </c>
      <c r="X47" s="58">
        <f t="shared" si="12"/>
        <v>5.3128195940548975E-2</v>
      </c>
      <c r="Y47" s="185">
        <f>SUM(Y41:Y46)</f>
        <v>141076</v>
      </c>
    </row>
    <row r="48" spans="3:25" ht="17" thickBot="1" x14ac:dyDescent="0.25">
      <c r="D48" s="211"/>
      <c r="E48" s="212"/>
      <c r="F48" s="211"/>
      <c r="G48" s="212"/>
      <c r="H48" s="211"/>
      <c r="I48" s="212"/>
      <c r="J48" s="211"/>
      <c r="K48" s="212"/>
      <c r="L48" s="211"/>
      <c r="M48" s="212"/>
      <c r="Q48" s="41"/>
      <c r="R48" s="1"/>
      <c r="S48" s="41"/>
      <c r="T48" s="1"/>
      <c r="U48" s="41"/>
      <c r="V48" s="1"/>
      <c r="W48" s="41"/>
      <c r="X48" s="1"/>
      <c r="Y48" s="41"/>
    </row>
    <row r="49" spans="3:25" ht="17" thickBot="1" x14ac:dyDescent="0.25">
      <c r="C49" s="13" t="s">
        <v>100</v>
      </c>
      <c r="D49" s="52"/>
      <c r="E49" s="15"/>
      <c r="F49" s="52">
        <v>2364</v>
      </c>
      <c r="G49" s="15">
        <f t="shared" si="14"/>
        <v>4.8464272974402499E-3</v>
      </c>
      <c r="H49" s="52"/>
      <c r="I49" s="15"/>
      <c r="J49" s="52"/>
      <c r="K49" s="15"/>
      <c r="L49" s="52"/>
      <c r="M49" s="16"/>
      <c r="P49" s="13" t="s">
        <v>100</v>
      </c>
      <c r="Q49" s="107"/>
      <c r="R49" s="15">
        <v>1</v>
      </c>
      <c r="S49" s="52">
        <v>2364</v>
      </c>
      <c r="T49" s="15">
        <f t="shared" si="17"/>
        <v>-1</v>
      </c>
      <c r="U49" s="52"/>
      <c r="V49" s="109"/>
      <c r="W49" s="107"/>
      <c r="X49" s="109"/>
      <c r="Y49" s="120"/>
    </row>
    <row r="50" spans="3:25" ht="17" thickBot="1" x14ac:dyDescent="0.25">
      <c r="D50" s="211"/>
      <c r="E50" s="212"/>
      <c r="F50" s="211"/>
      <c r="G50" s="212"/>
      <c r="H50" s="211"/>
      <c r="I50" s="212"/>
      <c r="J50" s="211"/>
      <c r="K50" s="212"/>
      <c r="L50" s="211"/>
      <c r="M50" s="212"/>
      <c r="Q50" s="41"/>
      <c r="R50" s="1"/>
      <c r="S50" s="41"/>
      <c r="T50" s="1"/>
      <c r="U50" s="41"/>
      <c r="V50" s="1"/>
      <c r="W50" s="41"/>
      <c r="X50" s="1"/>
      <c r="Y50" s="41"/>
    </row>
    <row r="51" spans="3:25" ht="17" thickBot="1" x14ac:dyDescent="0.25">
      <c r="C51" s="13" t="s">
        <v>96</v>
      </c>
      <c r="D51" s="52">
        <f>D38+D47+D49</f>
        <v>320087</v>
      </c>
      <c r="E51" s="15">
        <f t="shared" si="13"/>
        <v>0.57649131085508243</v>
      </c>
      <c r="F51" s="52">
        <f t="shared" ref="F51:L51" si="19">F38+F47+F49</f>
        <v>330526</v>
      </c>
      <c r="G51" s="15">
        <f t="shared" si="14"/>
        <v>0.67761007991274791</v>
      </c>
      <c r="H51" s="52">
        <f t="shared" si="19"/>
        <v>320883</v>
      </c>
      <c r="I51" s="15">
        <f t="shared" si="15"/>
        <v>0.70107865649695544</v>
      </c>
      <c r="J51" s="52">
        <f t="shared" si="19"/>
        <v>392439</v>
      </c>
      <c r="K51" s="15">
        <f t="shared" si="10"/>
        <v>0.73974887983668325</v>
      </c>
      <c r="L51" s="52">
        <f t="shared" si="19"/>
        <v>374863</v>
      </c>
      <c r="M51" s="16">
        <f t="shared" si="11"/>
        <v>0.70439137134052388</v>
      </c>
      <c r="P51" s="17" t="s">
        <v>96</v>
      </c>
      <c r="Q51" s="52">
        <f>Q38+Q47+Q49</f>
        <v>320087</v>
      </c>
      <c r="R51" s="19">
        <f t="shared" si="16"/>
        <v>3.2613008338358007E-2</v>
      </c>
      <c r="S51" s="175">
        <f t="shared" ref="S51" si="20">S38+S47+S49</f>
        <v>330526</v>
      </c>
      <c r="T51" s="176">
        <f t="shared" si="17"/>
        <v>-2.9174709402588601E-2</v>
      </c>
      <c r="U51" s="175">
        <f t="shared" ref="U51" si="21">U38+U47+U49</f>
        <v>320883</v>
      </c>
      <c r="V51" s="176">
        <f t="shared" si="18"/>
        <v>0.22299716719178017</v>
      </c>
      <c r="W51" s="175">
        <f t="shared" ref="W51" si="22">W38+W47+W49</f>
        <v>392439</v>
      </c>
      <c r="X51" s="176">
        <f t="shared" si="12"/>
        <v>-4.4786578296244765E-2</v>
      </c>
      <c r="Y51" s="91">
        <f t="shared" ref="Y51" si="23">Y38+Y47+Y49</f>
        <v>374863</v>
      </c>
    </row>
    <row r="52" spans="3:25" ht="17" thickBot="1" x14ac:dyDescent="0.25">
      <c r="D52" s="41"/>
      <c r="E52" s="1"/>
      <c r="F52" s="41"/>
      <c r="G52" s="1"/>
      <c r="H52" s="41"/>
      <c r="I52" s="1"/>
      <c r="J52" s="41"/>
      <c r="K52" s="1"/>
      <c r="L52" s="41"/>
      <c r="M52" s="1"/>
      <c r="Q52" s="41"/>
      <c r="R52" s="1"/>
      <c r="S52" s="41"/>
      <c r="T52" s="1"/>
      <c r="U52" s="41"/>
      <c r="V52" s="1"/>
      <c r="W52" s="41"/>
      <c r="X52" s="1"/>
      <c r="Y52" s="41"/>
    </row>
    <row r="53" spans="3:25" ht="17" thickBot="1" x14ac:dyDescent="0.25">
      <c r="C53" s="22" t="s">
        <v>31</v>
      </c>
      <c r="D53" s="55"/>
      <c r="E53" s="12"/>
      <c r="F53" s="42"/>
      <c r="G53" s="12"/>
      <c r="H53" s="42"/>
      <c r="I53" s="12"/>
      <c r="J53" s="42"/>
      <c r="K53" s="12"/>
      <c r="L53" s="42"/>
      <c r="M53" s="7"/>
      <c r="P53" s="22" t="s">
        <v>31</v>
      </c>
      <c r="Q53" s="55"/>
      <c r="R53" s="12"/>
      <c r="S53" s="42"/>
      <c r="T53" s="12"/>
      <c r="U53" s="42"/>
      <c r="V53" s="12"/>
      <c r="W53" s="42"/>
      <c r="X53" s="12"/>
      <c r="Y53" s="117"/>
    </row>
    <row r="54" spans="3:25" x14ac:dyDescent="0.2">
      <c r="C54" s="34" t="s">
        <v>86</v>
      </c>
      <c r="D54" s="40">
        <v>225845</v>
      </c>
      <c r="E54" s="10">
        <f t="shared" si="13"/>
        <v>0.4067571632089591</v>
      </c>
      <c r="F54" s="43">
        <v>151706</v>
      </c>
      <c r="G54" s="10">
        <f t="shared" si="14"/>
        <v>0.31101188645747485</v>
      </c>
      <c r="H54" s="43">
        <v>133763</v>
      </c>
      <c r="I54" s="10">
        <f t="shared" si="15"/>
        <v>0.29225102086742599</v>
      </c>
      <c r="J54" s="43">
        <v>138330</v>
      </c>
      <c r="K54" s="10">
        <f t="shared" si="10"/>
        <v>0.26075253108841984</v>
      </c>
      <c r="L54" s="43">
        <v>119082</v>
      </c>
      <c r="M54" s="6">
        <f t="shared" si="11"/>
        <v>0.2237626367018678</v>
      </c>
      <c r="P54" s="34" t="s">
        <v>86</v>
      </c>
      <c r="Q54" s="40">
        <v>225845</v>
      </c>
      <c r="R54" s="10">
        <f t="shared" si="16"/>
        <v>-0.32827381611282075</v>
      </c>
      <c r="S54" s="43">
        <v>151706</v>
      </c>
      <c r="T54" s="10">
        <f t="shared" si="17"/>
        <v>-0.11827482103542378</v>
      </c>
      <c r="U54" s="43">
        <v>133763</v>
      </c>
      <c r="V54" s="10">
        <f t="shared" si="18"/>
        <v>3.4142475871504076E-2</v>
      </c>
      <c r="W54" s="43">
        <v>138330</v>
      </c>
      <c r="X54" s="10">
        <f t="shared" si="12"/>
        <v>-0.13914552157883323</v>
      </c>
      <c r="Y54" s="45">
        <v>119082</v>
      </c>
    </row>
    <row r="55" spans="3:25" ht="17" thickBot="1" x14ac:dyDescent="0.25">
      <c r="C55" s="94" t="s">
        <v>87</v>
      </c>
      <c r="D55" s="44">
        <v>9301</v>
      </c>
      <c r="E55" s="59">
        <f t="shared" si="13"/>
        <v>1.6751525935958418E-2</v>
      </c>
      <c r="F55" s="44">
        <v>5550</v>
      </c>
      <c r="G55" s="59">
        <f t="shared" si="14"/>
        <v>1.1378033629777237E-2</v>
      </c>
      <c r="H55" s="44">
        <v>3053</v>
      </c>
      <c r="I55" s="59">
        <f t="shared" si="15"/>
        <v>6.6703226356186049E-3</v>
      </c>
      <c r="J55" s="44">
        <v>-266</v>
      </c>
      <c r="K55" s="59">
        <f t="shared" si="10"/>
        <v>-5.0141092510315682E-4</v>
      </c>
      <c r="L55" s="44">
        <v>38235</v>
      </c>
      <c r="M55" s="98">
        <f t="shared" si="11"/>
        <v>7.1845991957608324E-2</v>
      </c>
      <c r="P55" s="94" t="s">
        <v>87</v>
      </c>
      <c r="Q55" s="44">
        <v>9301</v>
      </c>
      <c r="R55" s="59">
        <f t="shared" si="16"/>
        <v>-0.40328996882055695</v>
      </c>
      <c r="S55" s="44">
        <v>5550</v>
      </c>
      <c r="T55" s="59">
        <f t="shared" si="17"/>
        <v>-0.44990990990990992</v>
      </c>
      <c r="U55" s="44">
        <v>3053</v>
      </c>
      <c r="V55" s="59">
        <f t="shared" si="18"/>
        <v>-1.087127415656731</v>
      </c>
      <c r="W55" s="44">
        <v>-266</v>
      </c>
      <c r="X55" s="59">
        <f t="shared" si="12"/>
        <v>-144.74060150375939</v>
      </c>
      <c r="Y55" s="46">
        <v>38235</v>
      </c>
    </row>
    <row r="56" spans="3:25" ht="17" thickBot="1" x14ac:dyDescent="0.25">
      <c r="C56" s="13" t="s">
        <v>37</v>
      </c>
      <c r="D56" s="186">
        <f>D54+D55</f>
        <v>235146</v>
      </c>
      <c r="E56" s="15">
        <f t="shared" si="13"/>
        <v>0.42350868914491752</v>
      </c>
      <c r="F56" s="181">
        <f t="shared" ref="F56:L56" si="24">F54+F55</f>
        <v>157256</v>
      </c>
      <c r="G56" s="58">
        <f t="shared" si="14"/>
        <v>0.32238992008725209</v>
      </c>
      <c r="H56" s="181">
        <f t="shared" si="24"/>
        <v>136816</v>
      </c>
      <c r="I56" s="58">
        <f t="shared" si="15"/>
        <v>0.29892134350304456</v>
      </c>
      <c r="J56" s="181">
        <f t="shared" si="24"/>
        <v>138064</v>
      </c>
      <c r="K56" s="58">
        <f t="shared" si="10"/>
        <v>0.2602511201633167</v>
      </c>
      <c r="L56" s="52">
        <f t="shared" si="24"/>
        <v>157317</v>
      </c>
      <c r="M56" s="210">
        <f t="shared" si="11"/>
        <v>0.29560862865947612</v>
      </c>
      <c r="P56" s="13" t="s">
        <v>37</v>
      </c>
      <c r="Q56" s="186">
        <f>Q54+Q55</f>
        <v>235146</v>
      </c>
      <c r="R56" s="58">
        <f t="shared" si="16"/>
        <v>-0.3312410162197103</v>
      </c>
      <c r="S56" s="181">
        <f t="shared" ref="S56" si="25">S54+S55</f>
        <v>157256</v>
      </c>
      <c r="T56" s="58">
        <f t="shared" si="17"/>
        <v>-0.12997914229027827</v>
      </c>
      <c r="U56" s="181">
        <f t="shared" ref="U56" si="26">U54+U55</f>
        <v>136816</v>
      </c>
      <c r="V56" s="58">
        <f t="shared" si="18"/>
        <v>9.1217401473511865E-3</v>
      </c>
      <c r="W56" s="181">
        <f t="shared" ref="W56" si="27">W54+W55</f>
        <v>138064</v>
      </c>
      <c r="X56" s="58">
        <f t="shared" si="12"/>
        <v>0.13944982037316028</v>
      </c>
      <c r="Y56" s="185">
        <f t="shared" ref="Y56" si="28">Y54+Y55</f>
        <v>157317</v>
      </c>
    </row>
    <row r="57" spans="3:25" ht="17" thickBot="1" x14ac:dyDescent="0.25">
      <c r="D57" s="211"/>
      <c r="E57" s="212"/>
      <c r="F57" s="211"/>
      <c r="G57" s="212"/>
      <c r="H57" s="211"/>
      <c r="I57" s="212"/>
      <c r="J57" s="211"/>
      <c r="K57" s="212"/>
      <c r="L57" s="211"/>
      <c r="M57" s="212"/>
      <c r="Q57" s="41"/>
      <c r="R57" s="1"/>
      <c r="S57" s="41"/>
      <c r="T57" s="1"/>
      <c r="U57" s="41"/>
      <c r="V57" s="1"/>
      <c r="W57" s="41"/>
      <c r="X57" s="1"/>
      <c r="Y57" s="41"/>
    </row>
    <row r="58" spans="3:25" ht="17" thickBot="1" x14ac:dyDescent="0.25">
      <c r="C58" s="13" t="s">
        <v>57</v>
      </c>
      <c r="D58" s="52">
        <f>D51+D56</f>
        <v>555233</v>
      </c>
      <c r="E58" s="15">
        <f t="shared" si="13"/>
        <v>1</v>
      </c>
      <c r="F58" s="52">
        <f t="shared" ref="F58:L58" si="29">F51+F56</f>
        <v>487782</v>
      </c>
      <c r="G58" s="15">
        <f t="shared" si="14"/>
        <v>1</v>
      </c>
      <c r="H58" s="52">
        <f t="shared" si="29"/>
        <v>457699</v>
      </c>
      <c r="I58" s="15">
        <f t="shared" si="15"/>
        <v>1</v>
      </c>
      <c r="J58" s="52">
        <f t="shared" si="29"/>
        <v>530503</v>
      </c>
      <c r="K58" s="15">
        <f t="shared" si="10"/>
        <v>1</v>
      </c>
      <c r="L58" s="52">
        <f t="shared" si="29"/>
        <v>532180</v>
      </c>
      <c r="M58" s="16">
        <f t="shared" si="11"/>
        <v>1</v>
      </c>
      <c r="P58" s="13" t="s">
        <v>57</v>
      </c>
      <c r="Q58" s="52">
        <f>Q51+Q56</f>
        <v>555233</v>
      </c>
      <c r="R58" s="15">
        <f t="shared" si="16"/>
        <v>-0.12148233264233214</v>
      </c>
      <c r="S58" s="52">
        <f t="shared" ref="S58:Y58" si="30">S51+S56</f>
        <v>487782</v>
      </c>
      <c r="T58" s="15">
        <f t="shared" si="17"/>
        <v>-6.1673042465691642E-2</v>
      </c>
      <c r="U58" s="52">
        <f t="shared" si="30"/>
        <v>457699</v>
      </c>
      <c r="V58" s="15">
        <f t="shared" si="18"/>
        <v>0.15906523719737206</v>
      </c>
      <c r="W58" s="52">
        <f t="shared" si="30"/>
        <v>530503</v>
      </c>
      <c r="X58" s="15">
        <f t="shared" si="12"/>
        <v>3.1611508323232855E-3</v>
      </c>
      <c r="Y58" s="166">
        <f t="shared" si="30"/>
        <v>532180</v>
      </c>
    </row>
    <row r="59" spans="3:25" x14ac:dyDescent="0.2">
      <c r="D59" s="211"/>
      <c r="E59" s="31"/>
      <c r="F59" s="31"/>
      <c r="G59" s="31"/>
      <c r="H59" s="31"/>
      <c r="I59" s="31"/>
      <c r="J59" s="211"/>
      <c r="K59" s="212"/>
      <c r="L59" s="211"/>
      <c r="M59" s="31"/>
    </row>
    <row r="60" spans="3:25" x14ac:dyDescent="0.2">
      <c r="D60" s="41"/>
      <c r="J60" s="41"/>
      <c r="L60" s="41"/>
    </row>
    <row r="61" spans="3:25" x14ac:dyDescent="0.2">
      <c r="D61" s="41"/>
      <c r="J61" s="41"/>
      <c r="L61" s="41"/>
    </row>
    <row r="62" spans="3:25" x14ac:dyDescent="0.2">
      <c r="D62" s="41"/>
      <c r="J62" s="41"/>
      <c r="L62" s="41"/>
    </row>
    <row r="63" spans="3:25" x14ac:dyDescent="0.2">
      <c r="D63" s="41"/>
      <c r="J63" s="41"/>
      <c r="L63" s="41"/>
    </row>
    <row r="64" spans="3:25" x14ac:dyDescent="0.2">
      <c r="D64" s="41"/>
      <c r="J64" s="41"/>
      <c r="L64" s="41"/>
    </row>
    <row r="65" spans="4:12" x14ac:dyDescent="0.2">
      <c r="D65" s="41"/>
      <c r="J65" s="41"/>
      <c r="L65" s="41"/>
    </row>
    <row r="66" spans="4:12" x14ac:dyDescent="0.2">
      <c r="D66" s="41"/>
      <c r="J66" s="41"/>
      <c r="L66" s="41"/>
    </row>
    <row r="67" spans="4:12" x14ac:dyDescent="0.2">
      <c r="D67" s="41"/>
      <c r="J67" s="41"/>
      <c r="L67" s="41"/>
    </row>
    <row r="68" spans="4:12" x14ac:dyDescent="0.2">
      <c r="D68" s="41"/>
      <c r="J68" s="41"/>
      <c r="L68" s="41"/>
    </row>
    <row r="69" spans="4:12" x14ac:dyDescent="0.2">
      <c r="D69" s="41"/>
      <c r="J69" s="41"/>
      <c r="L69" s="41"/>
    </row>
    <row r="70" spans="4:12" x14ac:dyDescent="0.2">
      <c r="D70" s="41"/>
      <c r="J70" s="41"/>
      <c r="L70" s="41"/>
    </row>
    <row r="71" spans="4:12" x14ac:dyDescent="0.2">
      <c r="D71" s="41"/>
      <c r="J71" s="41"/>
      <c r="L71" s="41"/>
    </row>
    <row r="72" spans="4:12" x14ac:dyDescent="0.2">
      <c r="D72" s="41"/>
      <c r="J72" s="41"/>
      <c r="L72" s="41"/>
    </row>
    <row r="73" spans="4:12" x14ac:dyDescent="0.2">
      <c r="D73" s="41"/>
      <c r="J73" s="41"/>
      <c r="L73" s="41"/>
    </row>
    <row r="74" spans="4:12" x14ac:dyDescent="0.2">
      <c r="D74" s="41"/>
      <c r="J74" s="41"/>
      <c r="L74" s="41"/>
    </row>
    <row r="75" spans="4:12" x14ac:dyDescent="0.2">
      <c r="D75" s="41"/>
      <c r="J75" s="41"/>
      <c r="L75" s="41"/>
    </row>
    <row r="76" spans="4:12" x14ac:dyDescent="0.2">
      <c r="D76" s="41"/>
      <c r="J76" s="41"/>
      <c r="L76" s="41"/>
    </row>
    <row r="77" spans="4:12" x14ac:dyDescent="0.2">
      <c r="D77" s="41"/>
      <c r="J77" s="41"/>
      <c r="L77" s="41"/>
    </row>
    <row r="78" spans="4:12" x14ac:dyDescent="0.2">
      <c r="D78" s="41"/>
      <c r="J78" s="41"/>
      <c r="L78" s="41"/>
    </row>
    <row r="79" spans="4:12" x14ac:dyDescent="0.2">
      <c r="D79" s="41"/>
      <c r="J79" s="41"/>
      <c r="L79" s="41"/>
    </row>
    <row r="80" spans="4:12" x14ac:dyDescent="0.2">
      <c r="D80" s="41"/>
      <c r="J80" s="41"/>
      <c r="L80" s="41"/>
    </row>
    <row r="81" spans="4:12" x14ac:dyDescent="0.2">
      <c r="D81" s="41"/>
      <c r="J81" s="41"/>
      <c r="L81" s="41"/>
    </row>
    <row r="82" spans="4:12" x14ac:dyDescent="0.2">
      <c r="D82" s="41"/>
      <c r="J82" s="41"/>
      <c r="L82" s="41"/>
    </row>
    <row r="83" spans="4:12" x14ac:dyDescent="0.2">
      <c r="D83" s="41"/>
      <c r="J83" s="41"/>
      <c r="L83" s="41"/>
    </row>
    <row r="84" spans="4:12" x14ac:dyDescent="0.2">
      <c r="D84" s="41"/>
      <c r="J84" s="41"/>
      <c r="L84" s="41"/>
    </row>
    <row r="85" spans="4:12" x14ac:dyDescent="0.2">
      <c r="D85" s="41"/>
      <c r="J85" s="41"/>
      <c r="L85" s="41"/>
    </row>
    <row r="86" spans="4:12" x14ac:dyDescent="0.2">
      <c r="D86" s="41"/>
      <c r="J86" s="41"/>
      <c r="L86" s="41"/>
    </row>
    <row r="87" spans="4:12" x14ac:dyDescent="0.2">
      <c r="D87" s="41"/>
      <c r="J87" s="41"/>
      <c r="L87" s="41"/>
    </row>
    <row r="88" spans="4:12" x14ac:dyDescent="0.2">
      <c r="D88" s="41"/>
      <c r="J88" s="41"/>
      <c r="L88" s="41"/>
    </row>
    <row r="89" spans="4:12" x14ac:dyDescent="0.2">
      <c r="D89" s="41"/>
      <c r="J89" s="41"/>
      <c r="L89" s="41"/>
    </row>
    <row r="90" spans="4:12" x14ac:dyDescent="0.2">
      <c r="D90" s="41"/>
      <c r="J90" s="41"/>
      <c r="L90" s="41"/>
    </row>
    <row r="91" spans="4:12" x14ac:dyDescent="0.2">
      <c r="D91" s="41"/>
      <c r="J91" s="41"/>
      <c r="L91" s="41"/>
    </row>
    <row r="92" spans="4:12" x14ac:dyDescent="0.2">
      <c r="D92" s="41"/>
      <c r="J92" s="41"/>
      <c r="L92" s="41"/>
    </row>
    <row r="93" spans="4:12" x14ac:dyDescent="0.2">
      <c r="D93" s="41"/>
      <c r="J93" s="41"/>
      <c r="L93" s="41"/>
    </row>
    <row r="94" spans="4:12" x14ac:dyDescent="0.2">
      <c r="D94" s="41"/>
      <c r="L94" s="41"/>
    </row>
    <row r="95" spans="4:12" x14ac:dyDescent="0.2">
      <c r="D95" s="41"/>
      <c r="L95" s="41"/>
    </row>
    <row r="96" spans="4:12" x14ac:dyDescent="0.2">
      <c r="D96" s="41"/>
    </row>
    <row r="97" spans="4:4" x14ac:dyDescent="0.2">
      <c r="D97" s="41"/>
    </row>
    <row r="98" spans="4:4" x14ac:dyDescent="0.2">
      <c r="D98" s="41"/>
    </row>
    <row r="99" spans="4:4" x14ac:dyDescent="0.2">
      <c r="D99" s="41"/>
    </row>
    <row r="100" spans="4:4" x14ac:dyDescent="0.2">
      <c r="D100" s="41"/>
    </row>
    <row r="101" spans="4:4" x14ac:dyDescent="0.2">
      <c r="D101" s="41"/>
    </row>
  </sheetData>
  <mergeCells count="4">
    <mergeCell ref="C3:M3"/>
    <mergeCell ref="C30:M30"/>
    <mergeCell ref="P3:Y3"/>
    <mergeCell ref="P30:Y30"/>
  </mergeCells>
  <conditionalFormatting sqref="R6:R29 R32:R58">
    <cfRule type="cellIs" dxfId="34" priority="7" operator="lessThan">
      <formula>0</formula>
    </cfRule>
    <cfRule type="cellIs" dxfId="33" priority="8" operator="greaterThan">
      <formula>0</formula>
    </cfRule>
  </conditionalFormatting>
  <conditionalFormatting sqref="T6:T29 T32:T58">
    <cfRule type="cellIs" dxfId="32" priority="5" operator="lessThan">
      <formula>0</formula>
    </cfRule>
    <cfRule type="cellIs" dxfId="31" priority="6" operator="greaterThan">
      <formula>0</formula>
    </cfRule>
  </conditionalFormatting>
  <conditionalFormatting sqref="V6:V29 V32:V58">
    <cfRule type="cellIs" dxfId="30" priority="3" operator="greaterThan">
      <formula>0</formula>
    </cfRule>
    <cfRule type="cellIs" dxfId="29" priority="4" operator="lessThan">
      <formula>0</formula>
    </cfRule>
  </conditionalFormatting>
  <conditionalFormatting sqref="X6:X29 X32:X58">
    <cfRule type="cellIs" dxfId="28" priority="1" operator="greaterThan">
      <formula>0</formula>
    </cfRule>
    <cfRule type="cellIs" dxfId="27" priority="2"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E067-129D-6B4A-9C35-79A6D9288244}">
  <sheetPr>
    <tabColor rgb="FF92D050"/>
  </sheetPr>
  <dimension ref="B3:Z99"/>
  <sheetViews>
    <sheetView topLeftCell="O16" zoomScale="75" zoomScaleNormal="133" workbookViewId="0">
      <selection activeCell="D26" sqref="D26:M26"/>
    </sheetView>
  </sheetViews>
  <sheetFormatPr baseColWidth="10" defaultRowHeight="16" x14ac:dyDescent="0.2"/>
  <cols>
    <col min="3" max="3" width="39.33203125" customWidth="1"/>
    <col min="4" max="4" width="11.5" bestFit="1" customWidth="1"/>
    <col min="6" max="6" width="12" bestFit="1" customWidth="1"/>
    <col min="8" max="8" width="12" bestFit="1" customWidth="1"/>
    <col min="10" max="10" width="11.5" bestFit="1" customWidth="1"/>
    <col min="12" max="12" width="11.5" bestFit="1" customWidth="1"/>
    <col min="16" max="16" width="39.1640625" customWidth="1"/>
    <col min="18" max="18" width="13.5" customWidth="1"/>
  </cols>
  <sheetData>
    <row r="3" spans="2:26" ht="17" thickBot="1" x14ac:dyDescent="0.25">
      <c r="C3" s="287" t="s">
        <v>134</v>
      </c>
      <c r="D3" s="288"/>
      <c r="E3" s="288"/>
      <c r="F3" s="288"/>
      <c r="G3" s="288"/>
      <c r="H3" s="288"/>
      <c r="I3" s="288"/>
      <c r="J3" s="288"/>
      <c r="K3" s="288"/>
      <c r="L3" s="288"/>
      <c r="M3" s="288"/>
      <c r="P3" s="287" t="s">
        <v>134</v>
      </c>
      <c r="Q3" s="287"/>
      <c r="R3" s="287"/>
      <c r="S3" s="287"/>
      <c r="T3" s="287"/>
      <c r="U3" s="287"/>
      <c r="V3" s="287"/>
      <c r="W3" s="287"/>
      <c r="X3" s="287"/>
      <c r="Y3" s="287"/>
      <c r="Z3" s="164"/>
    </row>
    <row r="4" spans="2:26" ht="17" thickBot="1" x14ac:dyDescent="0.25">
      <c r="C4" s="22" t="s">
        <v>27</v>
      </c>
      <c r="D4" s="134">
        <v>2016</v>
      </c>
      <c r="E4" s="132" t="s">
        <v>0</v>
      </c>
      <c r="F4" s="132">
        <v>2017</v>
      </c>
      <c r="G4" s="132" t="s">
        <v>0</v>
      </c>
      <c r="H4" s="132">
        <v>2018</v>
      </c>
      <c r="I4" s="132" t="s">
        <v>0</v>
      </c>
      <c r="J4" s="132">
        <v>2019</v>
      </c>
      <c r="K4" s="132" t="s">
        <v>0</v>
      </c>
      <c r="L4" s="132">
        <v>2020</v>
      </c>
      <c r="M4" s="133" t="s">
        <v>0</v>
      </c>
      <c r="P4" s="22" t="s">
        <v>27</v>
      </c>
      <c r="Q4" s="129">
        <v>2016</v>
      </c>
      <c r="R4" s="130" t="s">
        <v>130</v>
      </c>
      <c r="S4" s="130">
        <v>2017</v>
      </c>
      <c r="T4" s="130" t="s">
        <v>131</v>
      </c>
      <c r="U4" s="130">
        <v>2018</v>
      </c>
      <c r="V4" s="130" t="s">
        <v>132</v>
      </c>
      <c r="W4" s="130">
        <v>2019</v>
      </c>
      <c r="X4" s="130" t="s">
        <v>133</v>
      </c>
      <c r="Y4" s="131">
        <v>2020</v>
      </c>
    </row>
    <row r="5" spans="2:26" ht="17" thickBot="1" x14ac:dyDescent="0.25">
      <c r="B5" s="4"/>
      <c r="C5" s="93" t="s">
        <v>26</v>
      </c>
      <c r="D5" s="34"/>
      <c r="F5" s="23"/>
      <c r="G5" s="11"/>
      <c r="H5" s="11"/>
      <c r="I5" s="11"/>
      <c r="J5" s="11"/>
      <c r="K5" s="11"/>
      <c r="L5" s="11"/>
      <c r="M5" s="101"/>
      <c r="O5" s="4"/>
      <c r="P5" s="93" t="s">
        <v>26</v>
      </c>
      <c r="Q5" s="23"/>
      <c r="R5" s="11"/>
      <c r="S5" s="11"/>
      <c r="U5" s="23"/>
      <c r="V5" s="11"/>
      <c r="W5" s="11"/>
      <c r="X5" s="11"/>
      <c r="Y5" s="101"/>
    </row>
    <row r="6" spans="2:26" x14ac:dyDescent="0.2">
      <c r="B6" s="4"/>
      <c r="C6" s="23" t="s">
        <v>1</v>
      </c>
      <c r="D6" s="43">
        <v>237155</v>
      </c>
      <c r="E6" s="1">
        <f>D6/$D$26</f>
        <v>0.51356373015030865</v>
      </c>
      <c r="F6" s="40">
        <v>220705</v>
      </c>
      <c r="G6" s="10">
        <f>F6/$F$26</f>
        <v>0.39290438237791669</v>
      </c>
      <c r="H6" s="43">
        <v>224666</v>
      </c>
      <c r="I6" s="10">
        <f>H6/$H$26</f>
        <v>0.44051379485460063</v>
      </c>
      <c r="J6" s="43">
        <v>288408</v>
      </c>
      <c r="K6" s="10">
        <f>J6/$J$26</f>
        <v>0.41607949725602894</v>
      </c>
      <c r="L6" s="43">
        <v>292283</v>
      </c>
      <c r="M6" s="6">
        <f>L6/$L$26</f>
        <v>0.37783847790621616</v>
      </c>
      <c r="O6" s="4"/>
      <c r="P6" s="23" t="s">
        <v>1</v>
      </c>
      <c r="Q6" s="40">
        <v>237155</v>
      </c>
      <c r="R6" s="10">
        <f>(S6-Q6)/Q6</f>
        <v>-6.9363918112626766E-2</v>
      </c>
      <c r="S6" s="43">
        <v>220705</v>
      </c>
      <c r="T6" s="10">
        <f>(U6-S6)/S6</f>
        <v>1.7947033370335968E-2</v>
      </c>
      <c r="U6" s="40">
        <v>224666</v>
      </c>
      <c r="V6" s="10">
        <f>(W6-U6)/U6</f>
        <v>0.28371894278618037</v>
      </c>
      <c r="W6" s="43">
        <v>288408</v>
      </c>
      <c r="X6" s="10">
        <f>(Y6-W6)/W6</f>
        <v>1.3435827022828771E-2</v>
      </c>
      <c r="Y6" s="45">
        <v>292283</v>
      </c>
      <c r="Z6" s="1"/>
    </row>
    <row r="7" spans="2:26" x14ac:dyDescent="0.2">
      <c r="B7" s="4"/>
      <c r="C7" s="35" t="s">
        <v>2</v>
      </c>
      <c r="D7" s="43"/>
      <c r="E7" s="1"/>
      <c r="F7" s="35"/>
      <c r="G7" s="10"/>
      <c r="H7" s="43"/>
      <c r="I7" s="10"/>
      <c r="J7" s="43">
        <v>85485</v>
      </c>
      <c r="K7" s="10">
        <f t="shared" ref="K7:K26" si="0">J7/$J$26</f>
        <v>0.12332721638419057</v>
      </c>
      <c r="L7" s="43">
        <v>74114</v>
      </c>
      <c r="M7" s="6">
        <f t="shared" ref="M7:M26" si="1">L7/$L$26</f>
        <v>9.5808243899033821E-2</v>
      </c>
      <c r="O7" s="4"/>
      <c r="P7" s="35" t="s">
        <v>2</v>
      </c>
      <c r="Q7" s="40"/>
      <c r="R7" s="10"/>
      <c r="S7" s="9"/>
      <c r="T7" s="10"/>
      <c r="U7" s="40"/>
      <c r="V7" s="10">
        <v>1</v>
      </c>
      <c r="W7" s="43">
        <v>85485</v>
      </c>
      <c r="X7" s="10">
        <f t="shared" ref="X7:X26" si="2">(Y7-W7)/W7</f>
        <v>-0.13301748844826577</v>
      </c>
      <c r="Y7" s="45">
        <v>74114</v>
      </c>
      <c r="Z7" s="1"/>
    </row>
    <row r="8" spans="2:26" x14ac:dyDescent="0.2">
      <c r="B8" s="4"/>
      <c r="C8" s="35" t="s">
        <v>68</v>
      </c>
      <c r="D8" s="43">
        <v>61295</v>
      </c>
      <c r="E8" s="1">
        <f t="shared" ref="E8:E26" si="3">D8/$D$26</f>
        <v>0.13273550563792949</v>
      </c>
      <c r="F8" s="40">
        <v>128140</v>
      </c>
      <c r="G8" s="10">
        <f t="shared" ref="G8:G26" si="4">F8/$F$26</f>
        <v>0.22811792917199991</v>
      </c>
      <c r="H8" s="43">
        <v>81026</v>
      </c>
      <c r="I8" s="10">
        <f t="shared" ref="I8:I26" si="5">H8/$H$26</f>
        <v>0.15887170618557711</v>
      </c>
      <c r="J8" s="43">
        <v>80845</v>
      </c>
      <c r="K8" s="10">
        <f t="shared" si="0"/>
        <v>0.11663319656758363</v>
      </c>
      <c r="L8" s="43">
        <v>75346</v>
      </c>
      <c r="M8" s="6">
        <f t="shared" si="1"/>
        <v>9.7400868187071304E-2</v>
      </c>
      <c r="O8" s="4"/>
      <c r="P8" s="35" t="s">
        <v>68</v>
      </c>
      <c r="Q8" s="40">
        <v>61295</v>
      </c>
      <c r="R8" s="10">
        <f t="shared" ref="R8:R26" si="6">(S8-Q8)/Q8</f>
        <v>1.0905457215107268</v>
      </c>
      <c r="S8" s="43">
        <v>128140</v>
      </c>
      <c r="T8" s="10">
        <f t="shared" ref="T8:T26" si="7">(U8-S8)/S8</f>
        <v>-0.36767597939753394</v>
      </c>
      <c r="U8" s="40">
        <v>81026</v>
      </c>
      <c r="V8" s="10">
        <f t="shared" ref="V8:V26" si="8">(W8-U8)/U8</f>
        <v>-2.2338508626860514E-3</v>
      </c>
      <c r="W8" s="43">
        <v>80845</v>
      </c>
      <c r="X8" s="10">
        <f t="shared" si="2"/>
        <v>-6.8019048797080831E-2</v>
      </c>
      <c r="Y8" s="45">
        <v>75346</v>
      </c>
      <c r="Z8" s="1"/>
    </row>
    <row r="9" spans="2:26" x14ac:dyDescent="0.2">
      <c r="B9" s="4"/>
      <c r="C9" s="35" t="s">
        <v>3</v>
      </c>
      <c r="D9" s="43">
        <v>30549</v>
      </c>
      <c r="E9" s="1">
        <f t="shared" si="3"/>
        <v>6.615444916768265E-2</v>
      </c>
      <c r="F9" s="40">
        <v>73218</v>
      </c>
      <c r="G9" s="10">
        <f t="shared" si="4"/>
        <v>0.13034445558073585</v>
      </c>
      <c r="H9" s="43">
        <v>30549</v>
      </c>
      <c r="I9" s="10">
        <f t="shared" si="5"/>
        <v>5.9898942959830122E-2</v>
      </c>
      <c r="J9" s="43">
        <v>30549</v>
      </c>
      <c r="K9" s="10">
        <f t="shared" si="0"/>
        <v>4.4072330038259784E-2</v>
      </c>
      <c r="L9" s="43">
        <v>30578</v>
      </c>
      <c r="M9" s="6">
        <f t="shared" si="1"/>
        <v>3.9528624577605531E-2</v>
      </c>
      <c r="O9" s="4"/>
      <c r="P9" s="35" t="s">
        <v>3</v>
      </c>
      <c r="Q9" s="40">
        <v>30549</v>
      </c>
      <c r="R9" s="10">
        <f t="shared" si="6"/>
        <v>1.3967396641461258</v>
      </c>
      <c r="S9" s="43">
        <v>73218</v>
      </c>
      <c r="T9" s="10">
        <f t="shared" si="7"/>
        <v>-0.5827665328197984</v>
      </c>
      <c r="U9" s="40">
        <v>30549</v>
      </c>
      <c r="V9" s="10">
        <f t="shared" si="8"/>
        <v>0</v>
      </c>
      <c r="W9" s="43">
        <v>30549</v>
      </c>
      <c r="X9" s="10">
        <f t="shared" si="2"/>
        <v>9.4929457592719888E-4</v>
      </c>
      <c r="Y9" s="45">
        <v>30578</v>
      </c>
      <c r="Z9" s="1"/>
    </row>
    <row r="10" spans="2:26" x14ac:dyDescent="0.2">
      <c r="B10" s="4"/>
      <c r="C10" s="35" t="s">
        <v>69</v>
      </c>
      <c r="D10" s="43">
        <v>45234</v>
      </c>
      <c r="E10" s="1">
        <f t="shared" si="3"/>
        <v>9.7955100122784938E-2</v>
      </c>
      <c r="F10" s="40">
        <v>28567</v>
      </c>
      <c r="G10" s="10">
        <f t="shared" si="4"/>
        <v>5.0855664762420177E-2</v>
      </c>
      <c r="H10" s="43">
        <v>73265</v>
      </c>
      <c r="I10" s="10">
        <f t="shared" si="5"/>
        <v>0.14365432766872741</v>
      </c>
      <c r="J10" s="43">
        <v>68385</v>
      </c>
      <c r="K10" s="10">
        <f t="shared" si="0"/>
        <v>9.8657445077298622E-2</v>
      </c>
      <c r="L10" s="43">
        <v>66914</v>
      </c>
      <c r="M10" s="6">
        <f t="shared" si="1"/>
        <v>8.6500699358555061E-2</v>
      </c>
      <c r="O10" s="4"/>
      <c r="P10" s="35" t="s">
        <v>69</v>
      </c>
      <c r="Q10" s="40">
        <v>45234</v>
      </c>
      <c r="R10" s="10">
        <f t="shared" si="6"/>
        <v>-0.36846177653977097</v>
      </c>
      <c r="S10" s="43">
        <v>28567</v>
      </c>
      <c r="T10" s="10">
        <f t="shared" si="7"/>
        <v>1.5646725242412574</v>
      </c>
      <c r="U10" s="40">
        <v>73265</v>
      </c>
      <c r="V10" s="10">
        <f t="shared" si="8"/>
        <v>-6.6607520644236681E-2</v>
      </c>
      <c r="W10" s="43">
        <v>68385</v>
      </c>
      <c r="X10" s="10">
        <f t="shared" si="2"/>
        <v>-2.1510565182423044E-2</v>
      </c>
      <c r="Y10" s="45">
        <v>66914</v>
      </c>
      <c r="Z10" s="1"/>
    </row>
    <row r="11" spans="2:26" x14ac:dyDescent="0.2">
      <c r="B11" s="4"/>
      <c r="C11" s="35" t="s">
        <v>70</v>
      </c>
      <c r="D11" s="43">
        <v>4799</v>
      </c>
      <c r="E11" s="1">
        <f t="shared" si="3"/>
        <v>1.0392327132007891E-2</v>
      </c>
      <c r="F11" s="40">
        <v>3585</v>
      </c>
      <c r="G11" s="10">
        <f t="shared" si="4"/>
        <v>6.382103762147805E-3</v>
      </c>
      <c r="H11" s="43">
        <v>3829</v>
      </c>
      <c r="I11" s="10">
        <f t="shared" si="5"/>
        <v>7.5077106482434623E-3</v>
      </c>
      <c r="J11" s="43">
        <v>15239</v>
      </c>
      <c r="K11" s="10">
        <f t="shared" si="0"/>
        <v>2.1984949996826111E-2</v>
      </c>
      <c r="L11" s="43">
        <v>129277</v>
      </c>
      <c r="M11" s="6">
        <f t="shared" si="1"/>
        <v>0.16711825493881582</v>
      </c>
      <c r="O11" s="4"/>
      <c r="P11" s="35" t="s">
        <v>70</v>
      </c>
      <c r="Q11" s="40">
        <v>4799</v>
      </c>
      <c r="R11" s="10">
        <f t="shared" si="6"/>
        <v>-0.2529693686184622</v>
      </c>
      <c r="S11" s="43">
        <v>3585</v>
      </c>
      <c r="T11" s="10">
        <f t="shared" si="7"/>
        <v>6.8061366806136683E-2</v>
      </c>
      <c r="U11" s="40">
        <v>3829</v>
      </c>
      <c r="V11" s="10">
        <f t="shared" si="8"/>
        <v>2.9798903107861059</v>
      </c>
      <c r="W11" s="43">
        <v>15239</v>
      </c>
      <c r="X11" s="10">
        <f t="shared" si="2"/>
        <v>7.4832994290963972</v>
      </c>
      <c r="Y11" s="45">
        <v>129277</v>
      </c>
      <c r="Z11" s="1"/>
    </row>
    <row r="12" spans="2:26" x14ac:dyDescent="0.2">
      <c r="B12" s="4"/>
      <c r="C12" s="35" t="s">
        <v>71</v>
      </c>
      <c r="D12" s="43">
        <v>3039</v>
      </c>
      <c r="E12" s="1">
        <f t="shared" si="3"/>
        <v>6.5810131598608001E-3</v>
      </c>
      <c r="F12" s="40">
        <v>4558</v>
      </c>
      <c r="G12" s="10">
        <f t="shared" si="4"/>
        <v>8.114261910144964E-3</v>
      </c>
      <c r="H12" s="43">
        <v>7531</v>
      </c>
      <c r="I12" s="10">
        <f t="shared" si="5"/>
        <v>1.4766406083029907E-2</v>
      </c>
      <c r="J12" s="43">
        <v>9092</v>
      </c>
      <c r="K12" s="10">
        <f t="shared" si="0"/>
        <v>1.3116816416506529E-2</v>
      </c>
      <c r="L12" s="43">
        <v>9096</v>
      </c>
      <c r="M12" s="6">
        <f t="shared" si="1"/>
        <v>1.1758531269471512E-2</v>
      </c>
      <c r="O12" s="4"/>
      <c r="P12" s="35" t="s">
        <v>71</v>
      </c>
      <c r="Q12" s="40">
        <v>3039</v>
      </c>
      <c r="R12" s="10">
        <f t="shared" si="6"/>
        <v>0.4998354721948009</v>
      </c>
      <c r="S12" s="43">
        <v>4558</v>
      </c>
      <c r="T12" s="10">
        <f t="shared" si="7"/>
        <v>0.65225976305397104</v>
      </c>
      <c r="U12" s="40">
        <v>7531</v>
      </c>
      <c r="V12" s="10">
        <f t="shared" si="8"/>
        <v>0.20727659009427699</v>
      </c>
      <c r="W12" s="43">
        <v>9092</v>
      </c>
      <c r="X12" s="10">
        <f t="shared" si="2"/>
        <v>4.399472063352398E-4</v>
      </c>
      <c r="Y12" s="45">
        <v>9096</v>
      </c>
      <c r="Z12" s="1"/>
    </row>
    <row r="13" spans="2:26" ht="17" thickBot="1" x14ac:dyDescent="0.25">
      <c r="B13" s="4"/>
      <c r="C13" s="94" t="s">
        <v>72</v>
      </c>
      <c r="D13" s="44">
        <v>1199</v>
      </c>
      <c r="E13" s="54">
        <f t="shared" si="3"/>
        <v>2.5964576435252057E-3</v>
      </c>
      <c r="F13" s="56">
        <v>3829</v>
      </c>
      <c r="G13" s="59">
        <f t="shared" si="4"/>
        <v>6.8164784672981715E-3</v>
      </c>
      <c r="H13" s="44">
        <v>2064</v>
      </c>
      <c r="I13" s="59">
        <f t="shared" si="5"/>
        <v>4.046987406104598E-3</v>
      </c>
      <c r="J13" s="44">
        <v>848</v>
      </c>
      <c r="K13" s="59">
        <f t="shared" si="0"/>
        <v>1.2233898285523028E-3</v>
      </c>
      <c r="L13" s="44">
        <v>1309</v>
      </c>
      <c r="M13" s="98">
        <f t="shared" si="1"/>
        <v>1.6921633060398209E-3</v>
      </c>
      <c r="P13" s="94" t="s">
        <v>72</v>
      </c>
      <c r="Q13" s="44">
        <v>1199</v>
      </c>
      <c r="R13" s="59">
        <f t="shared" si="6"/>
        <v>2.1934945788156797</v>
      </c>
      <c r="S13" s="44">
        <v>3829</v>
      </c>
      <c r="T13" s="59">
        <f t="shared" si="7"/>
        <v>-0.46095586314964743</v>
      </c>
      <c r="U13" s="56">
        <v>2064</v>
      </c>
      <c r="V13" s="59">
        <f t="shared" si="8"/>
        <v>-0.58914728682170547</v>
      </c>
      <c r="W13" s="44">
        <v>848</v>
      </c>
      <c r="X13" s="59">
        <f t="shared" si="2"/>
        <v>0.54363207547169812</v>
      </c>
      <c r="Y13" s="46">
        <v>1309</v>
      </c>
      <c r="Z13" s="1"/>
    </row>
    <row r="14" spans="2:26" ht="17" thickBot="1" x14ac:dyDescent="0.25">
      <c r="B14" s="4"/>
      <c r="C14" s="13" t="s">
        <v>12</v>
      </c>
      <c r="D14" s="103">
        <f>SUM(D6:D13)</f>
        <v>383270</v>
      </c>
      <c r="E14" s="104">
        <f t="shared" si="3"/>
        <v>0.82997858301409966</v>
      </c>
      <c r="F14" s="105">
        <f>SUM(F6:F13)</f>
        <v>462602</v>
      </c>
      <c r="G14" s="106">
        <f t="shared" si="4"/>
        <v>0.82353527603266352</v>
      </c>
      <c r="H14" s="103">
        <f>SUM(H6:H13)</f>
        <v>422930</v>
      </c>
      <c r="I14" s="106">
        <f t="shared" si="5"/>
        <v>0.82925987580611327</v>
      </c>
      <c r="J14" s="103">
        <f>SUM(J6:J13)</f>
        <v>578851</v>
      </c>
      <c r="K14" s="106">
        <f t="shared" si="0"/>
        <v>0.83509484156524649</v>
      </c>
      <c r="L14" s="107">
        <f>SUM(L6:L13)</f>
        <v>678917</v>
      </c>
      <c r="M14" s="108">
        <f t="shared" si="1"/>
        <v>0.87764586344280904</v>
      </c>
      <c r="P14" s="13" t="s">
        <v>12</v>
      </c>
      <c r="Q14" s="107">
        <v>383270</v>
      </c>
      <c r="R14" s="109">
        <f t="shared" si="6"/>
        <v>0.20698724137031335</v>
      </c>
      <c r="S14" s="119">
        <v>462602</v>
      </c>
      <c r="T14" s="109">
        <f t="shared" si="7"/>
        <v>-8.5758384096912679E-2</v>
      </c>
      <c r="U14" s="112">
        <v>422930</v>
      </c>
      <c r="V14" s="109">
        <f t="shared" si="8"/>
        <v>0.36866857399569669</v>
      </c>
      <c r="W14" s="107">
        <v>578851</v>
      </c>
      <c r="X14" s="109">
        <f t="shared" si="2"/>
        <v>0.17287004773249073</v>
      </c>
      <c r="Y14" s="120">
        <v>678917</v>
      </c>
      <c r="Z14" s="1"/>
    </row>
    <row r="15" spans="2:26" ht="17" thickBot="1" x14ac:dyDescent="0.25">
      <c r="B15" s="2"/>
      <c r="C15" s="95"/>
      <c r="D15" s="97"/>
      <c r="E15" s="84"/>
      <c r="F15" s="95"/>
      <c r="G15" s="84"/>
      <c r="H15" s="97"/>
      <c r="I15" s="84"/>
      <c r="J15" s="97"/>
      <c r="K15" s="84"/>
      <c r="L15" s="97"/>
      <c r="M15" s="84"/>
      <c r="P15" s="95"/>
      <c r="Q15" s="97"/>
      <c r="R15" s="84"/>
      <c r="S15" s="95"/>
      <c r="T15" s="84"/>
      <c r="U15" s="97"/>
      <c r="V15" s="84"/>
      <c r="W15" s="97"/>
      <c r="X15" s="84"/>
      <c r="Y15" s="97"/>
      <c r="Z15" s="1"/>
    </row>
    <row r="16" spans="2:26" ht="17" thickBot="1" x14ac:dyDescent="0.25">
      <c r="B16" s="4"/>
      <c r="C16" s="99" t="s">
        <v>20</v>
      </c>
      <c r="D16" s="42"/>
      <c r="E16" s="12"/>
      <c r="F16" s="11"/>
      <c r="G16" s="12"/>
      <c r="H16" s="42"/>
      <c r="I16" s="12"/>
      <c r="J16" s="11"/>
      <c r="K16" s="12"/>
      <c r="L16" s="11"/>
      <c r="M16" s="6"/>
      <c r="P16" s="3" t="s">
        <v>20</v>
      </c>
      <c r="Q16" s="42"/>
      <c r="R16" s="12"/>
      <c r="S16" s="11"/>
      <c r="T16" s="12"/>
      <c r="U16" s="42"/>
      <c r="V16" s="12"/>
      <c r="W16" s="11"/>
      <c r="X16" s="12"/>
      <c r="Y16" s="4"/>
      <c r="Z16" s="1"/>
    </row>
    <row r="17" spans="2:26" x14ac:dyDescent="0.2">
      <c r="B17" s="4"/>
      <c r="C17" s="35" t="s">
        <v>13</v>
      </c>
      <c r="D17" s="43">
        <v>9354</v>
      </c>
      <c r="E17" s="10">
        <f t="shared" si="3"/>
        <v>2.0256267554240846E-2</v>
      </c>
      <c r="F17" s="43">
        <v>10045</v>
      </c>
      <c r="G17" s="10">
        <f t="shared" si="4"/>
        <v>1.7882352103423906E-2</v>
      </c>
      <c r="H17" s="43">
        <v>9885</v>
      </c>
      <c r="I17" s="10">
        <f t="shared" si="5"/>
        <v>1.93820109056899E-2</v>
      </c>
      <c r="J17" s="43">
        <v>10257</v>
      </c>
      <c r="K17" s="10">
        <f t="shared" si="0"/>
        <v>1.4797534754081333E-2</v>
      </c>
      <c r="L17" s="43">
        <v>9659</v>
      </c>
      <c r="M17" s="6">
        <f t="shared" si="1"/>
        <v>1.2486329543956173E-2</v>
      </c>
      <c r="O17" s="4"/>
      <c r="P17" s="35" t="s">
        <v>13</v>
      </c>
      <c r="Q17" s="43">
        <v>9354</v>
      </c>
      <c r="R17" s="10">
        <f t="shared" si="6"/>
        <v>7.3872140260850969E-2</v>
      </c>
      <c r="S17" s="43">
        <v>10045</v>
      </c>
      <c r="T17" s="10">
        <f t="shared" si="7"/>
        <v>-1.5928322548531607E-2</v>
      </c>
      <c r="U17" s="43">
        <v>9885</v>
      </c>
      <c r="V17" s="10">
        <f t="shared" si="8"/>
        <v>3.7632776934749618E-2</v>
      </c>
      <c r="W17" s="43">
        <v>10257</v>
      </c>
      <c r="X17" s="10">
        <f t="shared" si="2"/>
        <v>-5.8301647655259824E-2</v>
      </c>
      <c r="Y17" s="45">
        <v>9659</v>
      </c>
      <c r="Z17" s="1"/>
    </row>
    <row r="18" spans="2:26" x14ac:dyDescent="0.2">
      <c r="B18" s="4"/>
      <c r="C18" s="35" t="s">
        <v>64</v>
      </c>
      <c r="D18" s="43">
        <v>5051</v>
      </c>
      <c r="E18" s="10">
        <f t="shared" si="3"/>
        <v>1.093803799620168E-2</v>
      </c>
      <c r="F18" s="43">
        <v>7446</v>
      </c>
      <c r="G18" s="10">
        <f t="shared" si="4"/>
        <v>1.3255549403891927E-2</v>
      </c>
      <c r="H18" s="43">
        <v>7766</v>
      </c>
      <c r="I18" s="10">
        <f t="shared" si="5"/>
        <v>1.5227182265411003E-2</v>
      </c>
      <c r="J18" s="43">
        <v>7432</v>
      </c>
      <c r="K18" s="10">
        <f t="shared" si="0"/>
        <v>1.0721973120048012E-2</v>
      </c>
      <c r="L18" s="43">
        <v>9065</v>
      </c>
      <c r="M18" s="6">
        <f t="shared" si="1"/>
        <v>1.1718457119366673E-2</v>
      </c>
      <c r="O18" s="4"/>
      <c r="P18" s="35" t="s">
        <v>64</v>
      </c>
      <c r="Q18" s="43">
        <v>5051</v>
      </c>
      <c r="R18" s="10">
        <f t="shared" si="6"/>
        <v>0.47416353197386657</v>
      </c>
      <c r="S18" s="43">
        <v>7446</v>
      </c>
      <c r="T18" s="10">
        <f t="shared" si="7"/>
        <v>4.2976094547408007E-2</v>
      </c>
      <c r="U18" s="43">
        <v>7766</v>
      </c>
      <c r="V18" s="10">
        <f t="shared" si="8"/>
        <v>-4.3007983517898529E-2</v>
      </c>
      <c r="W18" s="43">
        <v>7432</v>
      </c>
      <c r="X18" s="10">
        <f t="shared" si="2"/>
        <v>0.21972551130247578</v>
      </c>
      <c r="Y18" s="45">
        <v>9065</v>
      </c>
      <c r="Z18" s="1"/>
    </row>
    <row r="19" spans="2:26" x14ac:dyDescent="0.2">
      <c r="B19" s="4"/>
      <c r="C19" s="35" t="s">
        <v>65</v>
      </c>
      <c r="D19" s="43">
        <v>1992</v>
      </c>
      <c r="E19" s="10">
        <f t="shared" si="3"/>
        <v>4.3137144502937525E-3</v>
      </c>
      <c r="F19" s="9">
        <v>2586</v>
      </c>
      <c r="G19" s="10">
        <f t="shared" si="4"/>
        <v>4.6036597849133118E-3</v>
      </c>
      <c r="H19" s="43">
        <v>4275</v>
      </c>
      <c r="I19" s="10">
        <f t="shared" si="5"/>
        <v>8.382205019911413E-3</v>
      </c>
      <c r="J19" s="43">
        <v>3908</v>
      </c>
      <c r="K19" s="10">
        <f t="shared" si="0"/>
        <v>5.637980483469811E-3</v>
      </c>
      <c r="L19" s="43">
        <v>1102</v>
      </c>
      <c r="M19" s="6">
        <f t="shared" si="1"/>
        <v>1.4245714005010561E-3</v>
      </c>
      <c r="O19" s="4"/>
      <c r="P19" s="35" t="s">
        <v>65</v>
      </c>
      <c r="Q19" s="43">
        <v>1992</v>
      </c>
      <c r="R19" s="10">
        <f t="shared" si="6"/>
        <v>0.29819277108433734</v>
      </c>
      <c r="S19" s="9">
        <v>2586</v>
      </c>
      <c r="T19" s="10">
        <f t="shared" si="7"/>
        <v>0.65313225058004643</v>
      </c>
      <c r="U19" s="43">
        <v>4275</v>
      </c>
      <c r="V19" s="10">
        <f t="shared" si="8"/>
        <v>-8.584795321637427E-2</v>
      </c>
      <c r="W19" s="43">
        <v>3908</v>
      </c>
      <c r="X19" s="10">
        <f t="shared" si="2"/>
        <v>-0.71801432958034805</v>
      </c>
      <c r="Y19" s="45">
        <v>1102</v>
      </c>
      <c r="Z19" s="1"/>
    </row>
    <row r="20" spans="2:26" x14ac:dyDescent="0.2">
      <c r="B20" s="4"/>
      <c r="C20" s="35" t="s">
        <v>14</v>
      </c>
      <c r="D20" s="43">
        <v>19352</v>
      </c>
      <c r="E20" s="10">
        <f t="shared" si="3"/>
        <v>4.1907129539199145E-2</v>
      </c>
      <c r="F20" s="43">
        <v>26520</v>
      </c>
      <c r="G20" s="10">
        <f t="shared" si="4"/>
        <v>4.7211545822080835E-2</v>
      </c>
      <c r="H20" s="43">
        <v>29137</v>
      </c>
      <c r="I20" s="10">
        <f t="shared" si="5"/>
        <v>5.7130364366119027E-2</v>
      </c>
      <c r="J20" s="43">
        <v>37104</v>
      </c>
      <c r="K20" s="10">
        <f t="shared" si="0"/>
        <v>5.3529075705901701E-2</v>
      </c>
      <c r="L20" s="43">
        <v>28008</v>
      </c>
      <c r="M20" s="6">
        <f t="shared" si="1"/>
        <v>3.6206348262462412E-2</v>
      </c>
      <c r="O20" s="4"/>
      <c r="P20" s="35" t="s">
        <v>14</v>
      </c>
      <c r="Q20" s="43">
        <v>19352</v>
      </c>
      <c r="R20" s="10">
        <f t="shared" si="6"/>
        <v>0.3704009921455147</v>
      </c>
      <c r="S20" s="43">
        <v>26520</v>
      </c>
      <c r="T20" s="10">
        <f t="shared" si="7"/>
        <v>9.8680241327300147E-2</v>
      </c>
      <c r="U20" s="43">
        <v>29137</v>
      </c>
      <c r="V20" s="10">
        <f t="shared" si="8"/>
        <v>0.27343240553248449</v>
      </c>
      <c r="W20" s="43">
        <v>37104</v>
      </c>
      <c r="X20" s="10">
        <f t="shared" si="2"/>
        <v>-0.24514877102199223</v>
      </c>
      <c r="Y20" s="45">
        <v>28008</v>
      </c>
      <c r="Z20" s="1"/>
    </row>
    <row r="21" spans="2:26" x14ac:dyDescent="0.2">
      <c r="B21" s="4"/>
      <c r="C21" s="35" t="s">
        <v>66</v>
      </c>
      <c r="D21" s="43">
        <v>10842</v>
      </c>
      <c r="E21" s="10">
        <f t="shared" si="3"/>
        <v>2.3478560276147021E-2</v>
      </c>
      <c r="F21" s="43">
        <v>16097</v>
      </c>
      <c r="G21" s="10">
        <f t="shared" si="4"/>
        <v>2.8656268970514147E-2</v>
      </c>
      <c r="H21" s="43">
        <v>7955</v>
      </c>
      <c r="I21" s="10">
        <f t="shared" si="5"/>
        <v>1.5597763961028138E-2</v>
      </c>
      <c r="J21" s="43">
        <v>2898</v>
      </c>
      <c r="K21" s="10">
        <f t="shared" si="0"/>
        <v>4.1808770320101102E-3</v>
      </c>
      <c r="L21" s="43">
        <v>12201</v>
      </c>
      <c r="M21" s="6">
        <f t="shared" si="1"/>
        <v>1.5772409852552981E-2</v>
      </c>
      <c r="O21" s="4"/>
      <c r="P21" s="35" t="s">
        <v>66</v>
      </c>
      <c r="Q21" s="43">
        <v>10842</v>
      </c>
      <c r="R21" s="10">
        <f t="shared" si="6"/>
        <v>0.48468917173953147</v>
      </c>
      <c r="S21" s="43">
        <v>16097</v>
      </c>
      <c r="T21" s="10">
        <f t="shared" si="7"/>
        <v>-0.50580853575200346</v>
      </c>
      <c r="U21" s="43">
        <v>7955</v>
      </c>
      <c r="V21" s="10">
        <f t="shared" si="8"/>
        <v>-0.63570081709616588</v>
      </c>
      <c r="W21" s="43">
        <v>2898</v>
      </c>
      <c r="X21" s="10">
        <f t="shared" si="2"/>
        <v>3.2101449275362319</v>
      </c>
      <c r="Y21" s="45">
        <v>12201</v>
      </c>
      <c r="Z21" s="1"/>
    </row>
    <row r="22" spans="2:26" x14ac:dyDescent="0.2">
      <c r="B22" s="4"/>
      <c r="C22" s="5" t="s">
        <v>67</v>
      </c>
      <c r="D22" s="43">
        <v>31922</v>
      </c>
      <c r="E22" s="10">
        <f t="shared" si="3"/>
        <v>6.9127707169817865E-2</v>
      </c>
      <c r="F22" s="43">
        <v>36147</v>
      </c>
      <c r="G22" s="10">
        <f t="shared" si="4"/>
        <v>6.4349764209304522E-2</v>
      </c>
      <c r="H22" s="43">
        <v>27214</v>
      </c>
      <c r="I22" s="10">
        <f t="shared" si="5"/>
        <v>5.3359842669443089E-2</v>
      </c>
      <c r="J22" s="43">
        <v>52706</v>
      </c>
      <c r="K22" s="10">
        <f t="shared" si="0"/>
        <v>7.6037717339242542E-2</v>
      </c>
      <c r="L22" s="43">
        <v>34614</v>
      </c>
      <c r="M22" s="6">
        <f t="shared" si="1"/>
        <v>4.4746020378351688E-2</v>
      </c>
      <c r="O22" s="4"/>
      <c r="P22" s="35" t="s">
        <v>67</v>
      </c>
      <c r="Q22" s="43">
        <v>31922</v>
      </c>
      <c r="R22" s="10">
        <f t="shared" si="6"/>
        <v>0.13235386253994111</v>
      </c>
      <c r="S22" s="43">
        <v>36147</v>
      </c>
      <c r="T22" s="10">
        <f t="shared" si="7"/>
        <v>-0.24712977563836555</v>
      </c>
      <c r="U22" s="43">
        <v>27214</v>
      </c>
      <c r="V22" s="10">
        <f t="shared" si="8"/>
        <v>0.93672374513118251</v>
      </c>
      <c r="W22" s="43">
        <v>52706</v>
      </c>
      <c r="X22" s="10">
        <f t="shared" si="2"/>
        <v>-0.34326262664592266</v>
      </c>
      <c r="Y22" s="45">
        <v>34614</v>
      </c>
      <c r="Z22" s="1"/>
    </row>
    <row r="23" spans="2:26" ht="17" thickBot="1" x14ac:dyDescent="0.25">
      <c r="B23" s="4"/>
      <c r="C23" s="100" t="s">
        <v>73</v>
      </c>
      <c r="D23" s="44"/>
      <c r="E23" s="59"/>
      <c r="F23" s="44">
        <v>284</v>
      </c>
      <c r="G23" s="59">
        <f t="shared" si="4"/>
        <v>5.0558367320780383E-4</v>
      </c>
      <c r="H23" s="44">
        <v>847</v>
      </c>
      <c r="I23" s="59">
        <f t="shared" si="5"/>
        <v>1.6607550062842028E-3</v>
      </c>
      <c r="J23" s="102"/>
      <c r="K23" s="59"/>
      <c r="L23" s="102"/>
      <c r="M23" s="98"/>
      <c r="O23" s="4"/>
      <c r="P23" s="94" t="s">
        <v>73</v>
      </c>
      <c r="Q23" s="44"/>
      <c r="R23" s="59">
        <v>1</v>
      </c>
      <c r="S23" s="44">
        <v>284</v>
      </c>
      <c r="T23" s="59">
        <f t="shared" si="7"/>
        <v>1.982394366197183</v>
      </c>
      <c r="U23" s="44">
        <v>847</v>
      </c>
      <c r="V23" s="59">
        <f t="shared" si="8"/>
        <v>-1</v>
      </c>
      <c r="W23" s="102"/>
      <c r="X23" s="59"/>
      <c r="Y23" s="32"/>
      <c r="Z23" s="1"/>
    </row>
    <row r="24" spans="2:26" ht="17" thickBot="1" x14ac:dyDescent="0.25">
      <c r="C24" s="96" t="s">
        <v>19</v>
      </c>
      <c r="D24" s="107">
        <f>SUM(D17:D23)</f>
        <v>78513</v>
      </c>
      <c r="E24" s="109">
        <f t="shared" si="3"/>
        <v>0.17002141698590031</v>
      </c>
      <c r="F24" s="107">
        <f>SUM(F17:F23)</f>
        <v>99125</v>
      </c>
      <c r="G24" s="109">
        <f t="shared" si="4"/>
        <v>0.17646472396733645</v>
      </c>
      <c r="H24" s="107">
        <f>SUM(H17:H23)</f>
        <v>87079</v>
      </c>
      <c r="I24" s="109">
        <f t="shared" si="5"/>
        <v>0.17074012419388676</v>
      </c>
      <c r="J24" s="107">
        <f>SUM(J17:J22)</f>
        <v>114305</v>
      </c>
      <c r="K24" s="109">
        <f t="shared" si="0"/>
        <v>0.16490515843475351</v>
      </c>
      <c r="L24" s="107">
        <f>SUM(L17:L22)</f>
        <v>94649</v>
      </c>
      <c r="M24" s="110">
        <f t="shared" si="1"/>
        <v>0.12235413655719098</v>
      </c>
      <c r="P24" s="96" t="s">
        <v>19</v>
      </c>
      <c r="Q24" s="107">
        <v>78513</v>
      </c>
      <c r="R24" s="109">
        <f t="shared" si="6"/>
        <v>0.26252977213964568</v>
      </c>
      <c r="S24" s="107">
        <v>99125</v>
      </c>
      <c r="T24" s="109">
        <f t="shared" si="7"/>
        <v>-0.1215233291298865</v>
      </c>
      <c r="U24" s="107">
        <v>87079</v>
      </c>
      <c r="V24" s="109">
        <f t="shared" si="8"/>
        <v>0.31265862033326058</v>
      </c>
      <c r="W24" s="107">
        <v>114305</v>
      </c>
      <c r="X24" s="109">
        <f t="shared" si="2"/>
        <v>-0.17196098158435763</v>
      </c>
      <c r="Y24" s="120">
        <v>94649</v>
      </c>
      <c r="Z24" s="1"/>
    </row>
    <row r="25" spans="2:26" ht="17" thickBot="1" x14ac:dyDescent="0.25">
      <c r="C25" s="95"/>
      <c r="D25" s="97"/>
      <c r="E25" s="84"/>
      <c r="F25" s="97"/>
      <c r="G25" s="84"/>
      <c r="H25" s="97"/>
      <c r="I25" s="84"/>
      <c r="J25" s="97"/>
      <c r="K25" s="84"/>
      <c r="L25" s="97"/>
      <c r="M25" s="84"/>
      <c r="Q25" s="41"/>
      <c r="R25" s="1"/>
      <c r="S25" s="41"/>
      <c r="T25" s="1"/>
      <c r="U25" s="41"/>
      <c r="V25" s="1"/>
      <c r="W25" s="41"/>
      <c r="X25" s="1"/>
      <c r="Y25" s="41"/>
      <c r="Z25" s="1"/>
    </row>
    <row r="26" spans="2:26" ht="17" thickBot="1" x14ac:dyDescent="0.25">
      <c r="B26" s="4"/>
      <c r="C26" s="13" t="s">
        <v>74</v>
      </c>
      <c r="D26" s="107">
        <f>D14+D24</f>
        <v>461783</v>
      </c>
      <c r="E26" s="111">
        <f t="shared" si="3"/>
        <v>1</v>
      </c>
      <c r="F26" s="112">
        <f>F14+F24</f>
        <v>561727</v>
      </c>
      <c r="G26" s="111">
        <f t="shared" si="4"/>
        <v>1</v>
      </c>
      <c r="H26" s="112">
        <f>H14+H24</f>
        <v>510009</v>
      </c>
      <c r="I26" s="111">
        <f t="shared" si="5"/>
        <v>1</v>
      </c>
      <c r="J26" s="112">
        <f>J14+J24</f>
        <v>693156</v>
      </c>
      <c r="K26" s="111">
        <f t="shared" si="0"/>
        <v>1</v>
      </c>
      <c r="L26" s="112">
        <f>L14+L24</f>
        <v>773566</v>
      </c>
      <c r="M26" s="110">
        <f t="shared" si="1"/>
        <v>1</v>
      </c>
      <c r="P26" s="13" t="s">
        <v>74</v>
      </c>
      <c r="Q26" s="112">
        <v>461783</v>
      </c>
      <c r="R26" s="111">
        <f t="shared" si="6"/>
        <v>0.2164306611546982</v>
      </c>
      <c r="S26" s="112">
        <v>561727</v>
      </c>
      <c r="T26" s="111">
        <f t="shared" si="7"/>
        <v>-9.2069635249863363E-2</v>
      </c>
      <c r="U26" s="112">
        <v>510009</v>
      </c>
      <c r="V26" s="111">
        <f t="shared" si="8"/>
        <v>0.3591054275512785</v>
      </c>
      <c r="W26" s="112">
        <v>693156</v>
      </c>
      <c r="X26" s="111">
        <f t="shared" si="2"/>
        <v>0.11600563220977674</v>
      </c>
      <c r="Y26" s="120">
        <v>773566</v>
      </c>
      <c r="Z26" s="1"/>
    </row>
    <row r="27" spans="2:26" x14ac:dyDescent="0.2">
      <c r="D27" s="41"/>
      <c r="F27" s="41"/>
      <c r="H27" s="41"/>
      <c r="J27" s="41"/>
      <c r="L27" s="41"/>
    </row>
    <row r="28" spans="2:26" x14ac:dyDescent="0.2">
      <c r="F28" s="41"/>
      <c r="H28" s="41"/>
      <c r="J28" s="41"/>
      <c r="L28" s="41"/>
    </row>
    <row r="29" spans="2:26" ht="17" thickBot="1" x14ac:dyDescent="0.25">
      <c r="C29" s="287" t="s">
        <v>134</v>
      </c>
      <c r="D29" s="288"/>
      <c r="E29" s="288"/>
      <c r="F29" s="288"/>
      <c r="G29" s="288"/>
      <c r="H29" s="288"/>
      <c r="I29" s="288"/>
      <c r="J29" s="288"/>
      <c r="K29" s="288"/>
      <c r="L29" s="288"/>
      <c r="M29" s="288"/>
      <c r="P29" s="287" t="s">
        <v>134</v>
      </c>
      <c r="Q29" s="287"/>
      <c r="R29" s="287"/>
      <c r="S29" s="287"/>
      <c r="T29" s="287"/>
      <c r="U29" s="287"/>
      <c r="V29" s="287"/>
      <c r="W29" s="287"/>
      <c r="X29" s="287"/>
      <c r="Y29" s="287"/>
      <c r="Z29" s="164"/>
    </row>
    <row r="30" spans="2:26" ht="17" thickBot="1" x14ac:dyDescent="0.25">
      <c r="C30" s="3" t="s">
        <v>39</v>
      </c>
      <c r="D30" s="134">
        <v>2016</v>
      </c>
      <c r="E30" s="132" t="s">
        <v>0</v>
      </c>
      <c r="F30" s="132">
        <v>2017</v>
      </c>
      <c r="G30" s="132" t="s">
        <v>0</v>
      </c>
      <c r="H30" s="132">
        <v>2018</v>
      </c>
      <c r="I30" s="132" t="s">
        <v>0</v>
      </c>
      <c r="J30" s="132">
        <v>2019</v>
      </c>
      <c r="K30" s="132" t="s">
        <v>0</v>
      </c>
      <c r="L30" s="132">
        <v>2020</v>
      </c>
      <c r="M30" s="133" t="s">
        <v>0</v>
      </c>
      <c r="P30" s="3" t="s">
        <v>39</v>
      </c>
      <c r="Q30" s="129">
        <v>2016</v>
      </c>
      <c r="R30" s="130" t="s">
        <v>130</v>
      </c>
      <c r="S30" s="130">
        <v>2017</v>
      </c>
      <c r="T30" s="130" t="s">
        <v>131</v>
      </c>
      <c r="U30" s="130">
        <v>2018</v>
      </c>
      <c r="V30" s="130" t="s">
        <v>132</v>
      </c>
      <c r="W30" s="130">
        <v>2019</v>
      </c>
      <c r="X30" s="130" t="s">
        <v>133</v>
      </c>
      <c r="Y30" s="131">
        <v>2020</v>
      </c>
    </row>
    <row r="31" spans="2:26" ht="17" thickBot="1" x14ac:dyDescent="0.25">
      <c r="C31" s="22" t="s">
        <v>38</v>
      </c>
      <c r="D31" s="35"/>
      <c r="E31" s="9"/>
      <c r="F31" s="42"/>
      <c r="G31" s="11"/>
      <c r="H31" s="11"/>
      <c r="I31" s="11"/>
      <c r="J31" s="42"/>
      <c r="L31" s="55"/>
      <c r="M31" s="101"/>
      <c r="P31" s="22" t="s">
        <v>38</v>
      </c>
      <c r="Q31" s="23"/>
      <c r="R31" s="11"/>
      <c r="S31" s="42"/>
      <c r="T31" s="11"/>
      <c r="U31" s="11"/>
      <c r="V31" s="11"/>
      <c r="W31" s="42"/>
      <c r="X31" s="11"/>
      <c r="Y31" s="117"/>
    </row>
    <row r="32" spans="2:26" x14ac:dyDescent="0.2">
      <c r="C32" s="34" t="s">
        <v>75</v>
      </c>
      <c r="D32" s="40">
        <v>195724</v>
      </c>
      <c r="E32" s="10">
        <f>D32/$D$57</f>
        <v>0.42384409993438477</v>
      </c>
      <c r="F32" s="43">
        <v>212097</v>
      </c>
      <c r="G32" s="10">
        <f>F32/$F$57</f>
        <v>0.37758021245195622</v>
      </c>
      <c r="H32" s="43">
        <v>288262</v>
      </c>
      <c r="I32" s="10">
        <f>H32/$H$57</f>
        <v>0.56520963355548626</v>
      </c>
      <c r="J32" s="43">
        <v>350066</v>
      </c>
      <c r="K32" s="10">
        <f t="shared" ref="K32:K38" si="9">J32/$J$57</f>
        <v>0.50503205627593206</v>
      </c>
      <c r="L32" s="40">
        <v>272675</v>
      </c>
      <c r="M32" s="6">
        <f t="shared" ref="M32:M38" si="10">L32/$L$57</f>
        <v>0.35249093160764561</v>
      </c>
      <c r="O32" s="4"/>
      <c r="P32" s="34" t="s">
        <v>75</v>
      </c>
      <c r="Q32" s="40">
        <v>195724</v>
      </c>
      <c r="R32" s="10">
        <f>(S32-Q32)/Q32</f>
        <v>8.3653512088451079E-2</v>
      </c>
      <c r="S32" s="43">
        <v>212097</v>
      </c>
      <c r="T32" s="10">
        <f>(U32-S32)/U32</f>
        <v>0.26422143744232679</v>
      </c>
      <c r="U32" s="43">
        <v>288262</v>
      </c>
      <c r="V32" s="10">
        <f>(W32-U32)/U32</f>
        <v>0.21440217579840562</v>
      </c>
      <c r="W32" s="43">
        <v>350066</v>
      </c>
      <c r="X32" s="10">
        <f>(Y32-W32)/W32</f>
        <v>-0.22107545434289533</v>
      </c>
      <c r="Y32" s="45">
        <v>272675</v>
      </c>
    </row>
    <row r="33" spans="3:25" x14ac:dyDescent="0.2">
      <c r="C33" s="5" t="s">
        <v>76</v>
      </c>
      <c r="D33" s="40">
        <v>6653</v>
      </c>
      <c r="E33" s="10">
        <f>D33/$D$57</f>
        <v>1.4407199918576474E-2</v>
      </c>
      <c r="F33" s="43">
        <v>4540</v>
      </c>
      <c r="G33" s="10">
        <f>F33/$F$57</f>
        <v>8.0822178745191178E-3</v>
      </c>
      <c r="H33" s="43">
        <v>4713</v>
      </c>
      <c r="I33" s="10">
        <f>H33/$H$57</f>
        <v>9.2410133938812845E-3</v>
      </c>
      <c r="J33" s="43">
        <v>2552</v>
      </c>
      <c r="K33" s="10">
        <f t="shared" si="9"/>
        <v>3.6817108991338168E-3</v>
      </c>
      <c r="L33" s="40">
        <v>667</v>
      </c>
      <c r="M33" s="6">
        <f t="shared" si="10"/>
        <v>8.6224058451379718E-4</v>
      </c>
      <c r="O33" s="4"/>
      <c r="P33" s="5" t="s">
        <v>76</v>
      </c>
      <c r="Q33" s="40">
        <v>6653</v>
      </c>
      <c r="R33" s="10">
        <f t="shared" ref="R33:R54" si="11">(S33-Q33)/Q33</f>
        <v>-0.31760108221854805</v>
      </c>
      <c r="S33" s="43">
        <v>4540</v>
      </c>
      <c r="T33" s="10">
        <f t="shared" ref="T33:T54" si="12">(U33-S33)/U33</f>
        <v>3.6706980691703799E-2</v>
      </c>
      <c r="U33" s="43">
        <v>4713</v>
      </c>
      <c r="V33" s="10">
        <f t="shared" ref="V33:V54" si="13">(W33-U33)/U33</f>
        <v>-0.45851899002758328</v>
      </c>
      <c r="W33" s="43">
        <v>2552</v>
      </c>
      <c r="X33" s="10">
        <f t="shared" ref="X33:X54" si="14">(Y33-W33)/W33</f>
        <v>-0.73863636363636365</v>
      </c>
      <c r="Y33" s="45">
        <v>667</v>
      </c>
    </row>
    <row r="34" spans="3:25" x14ac:dyDescent="0.2">
      <c r="C34" s="5" t="s">
        <v>77</v>
      </c>
      <c r="D34" s="40">
        <v>2605</v>
      </c>
      <c r="E34" s="10">
        <f>D34/$D$57</f>
        <v>5.6411777826381659E-3</v>
      </c>
      <c r="F34" s="43">
        <v>10181</v>
      </c>
      <c r="G34" s="10">
        <f>F34/$F$57</f>
        <v>1.8124462594819191E-2</v>
      </c>
      <c r="H34" s="43">
        <v>3895</v>
      </c>
      <c r="I34" s="10">
        <f>H34/$H$57</f>
        <v>7.6371201292526206E-3</v>
      </c>
      <c r="J34" s="43">
        <v>4000</v>
      </c>
      <c r="K34" s="10">
        <f t="shared" si="9"/>
        <v>5.7707067384542583E-3</v>
      </c>
      <c r="L34" s="115">
        <v>3968</v>
      </c>
      <c r="M34" s="6">
        <f t="shared" si="10"/>
        <v>5.1294912134194105E-3</v>
      </c>
      <c r="O34" s="4"/>
      <c r="P34" s="5" t="s">
        <v>77</v>
      </c>
      <c r="Q34" s="40">
        <v>2605</v>
      </c>
      <c r="R34" s="10">
        <f t="shared" si="11"/>
        <v>2.908253358925144</v>
      </c>
      <c r="S34" s="43">
        <v>10181</v>
      </c>
      <c r="T34" s="10">
        <f t="shared" si="12"/>
        <v>-1.6138639281129654</v>
      </c>
      <c r="U34" s="43">
        <v>3895</v>
      </c>
      <c r="V34" s="10">
        <f t="shared" si="13"/>
        <v>2.6957637997432605E-2</v>
      </c>
      <c r="W34" s="43">
        <v>4000</v>
      </c>
      <c r="X34" s="10">
        <f t="shared" si="14"/>
        <v>-8.0000000000000002E-3</v>
      </c>
      <c r="Y34" s="118">
        <v>3968</v>
      </c>
    </row>
    <row r="35" spans="3:25" x14ac:dyDescent="0.2">
      <c r="C35" s="5" t="s">
        <v>78</v>
      </c>
      <c r="D35" s="35"/>
      <c r="E35" s="10"/>
      <c r="F35" s="9"/>
      <c r="G35" s="10"/>
      <c r="H35" s="43"/>
      <c r="I35" s="10"/>
      <c r="J35" s="43">
        <v>77315</v>
      </c>
      <c r="K35" s="10">
        <f t="shared" si="9"/>
        <v>0.11154054787089775</v>
      </c>
      <c r="L35" s="40">
        <v>65979</v>
      </c>
      <c r="M35" s="6">
        <f t="shared" si="10"/>
        <v>8.529201128281233E-2</v>
      </c>
      <c r="O35" s="4"/>
      <c r="P35" s="5" t="s">
        <v>78</v>
      </c>
      <c r="Q35" s="35"/>
      <c r="R35" s="10"/>
      <c r="S35" s="9"/>
      <c r="T35" s="10"/>
      <c r="U35" s="43"/>
      <c r="V35" s="1">
        <v>1</v>
      </c>
      <c r="W35" s="43">
        <v>77315</v>
      </c>
      <c r="X35" s="10">
        <f t="shared" si="14"/>
        <v>-0.14662096617732653</v>
      </c>
      <c r="Y35" s="45">
        <v>65979</v>
      </c>
    </row>
    <row r="36" spans="3:25" x14ac:dyDescent="0.2">
      <c r="C36" s="5" t="s">
        <v>13</v>
      </c>
      <c r="D36" s="40">
        <v>3888</v>
      </c>
      <c r="E36" s="10">
        <f>D36/$D$57</f>
        <v>8.4195390475613006E-3</v>
      </c>
      <c r="F36" s="43">
        <v>4378</v>
      </c>
      <c r="G36" s="10">
        <f>F36/$F$57</f>
        <v>7.7938215538864968E-3</v>
      </c>
      <c r="H36" s="43">
        <v>5117</v>
      </c>
      <c r="I36" s="10">
        <f>H36/$H$57</f>
        <v>1.0033156277634316E-2</v>
      </c>
      <c r="J36" s="43">
        <v>6380</v>
      </c>
      <c r="K36" s="10">
        <f t="shared" si="9"/>
        <v>9.2042772478345431E-3</v>
      </c>
      <c r="L36" s="40">
        <v>7715</v>
      </c>
      <c r="M36" s="6">
        <f t="shared" si="10"/>
        <v>9.9732925180269043E-3</v>
      </c>
      <c r="O36" s="4"/>
      <c r="P36" s="5" t="s">
        <v>13</v>
      </c>
      <c r="Q36" s="40">
        <v>3888</v>
      </c>
      <c r="R36" s="10">
        <f t="shared" si="11"/>
        <v>0.12602880658436214</v>
      </c>
      <c r="S36" s="43">
        <v>4378</v>
      </c>
      <c r="T36" s="10">
        <f t="shared" si="12"/>
        <v>0.14442055892124292</v>
      </c>
      <c r="U36" s="43">
        <v>5117</v>
      </c>
      <c r="V36" s="10">
        <f t="shared" si="13"/>
        <v>0.24682431111979675</v>
      </c>
      <c r="W36" s="43">
        <v>6380</v>
      </c>
      <c r="X36" s="10">
        <f t="shared" si="14"/>
        <v>0.20924764890282133</v>
      </c>
      <c r="Y36" s="45">
        <v>7715</v>
      </c>
    </row>
    <row r="37" spans="3:25" ht="17" thickBot="1" x14ac:dyDescent="0.25">
      <c r="C37" s="94" t="s">
        <v>79</v>
      </c>
      <c r="D37" s="40">
        <v>20812</v>
      </c>
      <c r="E37" s="10">
        <f>D37/$D$57</f>
        <v>4.5068787720639346E-2</v>
      </c>
      <c r="F37" s="43">
        <v>28792</v>
      </c>
      <c r="G37" s="10">
        <f>F37/$F$57</f>
        <v>5.1256215207743261E-2</v>
      </c>
      <c r="H37" s="43">
        <v>26016</v>
      </c>
      <c r="I37" s="10">
        <f>H37/$H$57</f>
        <v>5.1010864514155631E-2</v>
      </c>
      <c r="J37" s="43">
        <v>34601</v>
      </c>
      <c r="K37" s="10">
        <f t="shared" si="9"/>
        <v>4.9918055964313951E-2</v>
      </c>
      <c r="L37" s="40">
        <v>33572</v>
      </c>
      <c r="M37" s="6">
        <f t="shared" si="10"/>
        <v>4.3399011849021285E-2</v>
      </c>
      <c r="O37" s="4"/>
      <c r="P37" s="94" t="s">
        <v>79</v>
      </c>
      <c r="Q37" s="56">
        <v>20812</v>
      </c>
      <c r="R37" s="59">
        <f t="shared" si="11"/>
        <v>0.38343263501825869</v>
      </c>
      <c r="S37" s="44">
        <v>28792</v>
      </c>
      <c r="T37" s="59">
        <f t="shared" si="12"/>
        <v>-0.10670356703567035</v>
      </c>
      <c r="U37" s="44">
        <v>26016</v>
      </c>
      <c r="V37" s="59">
        <f t="shared" si="13"/>
        <v>0.3299892373923739</v>
      </c>
      <c r="W37" s="44">
        <v>34601</v>
      </c>
      <c r="X37" s="59">
        <f t="shared" si="14"/>
        <v>-2.9739024883673883E-2</v>
      </c>
      <c r="Y37" s="46">
        <v>33572</v>
      </c>
    </row>
    <row r="38" spans="3:25" ht="17" thickBot="1" x14ac:dyDescent="0.25">
      <c r="C38" s="13" t="s">
        <v>80</v>
      </c>
      <c r="D38" s="112">
        <f>SUM(D32:D37)</f>
        <v>229682</v>
      </c>
      <c r="E38" s="109">
        <f>D38/$D$57</f>
        <v>0.49738080440380006</v>
      </c>
      <c r="F38" s="107">
        <f>SUM(F32:F37)</f>
        <v>259988</v>
      </c>
      <c r="G38" s="109">
        <f>F38/$F$57</f>
        <v>0.46283692968292428</v>
      </c>
      <c r="H38" s="107">
        <f>SUM(H32:H37)</f>
        <v>328003</v>
      </c>
      <c r="I38" s="109">
        <f>H38/$H$57</f>
        <v>0.64313178787041014</v>
      </c>
      <c r="J38" s="107">
        <f>SUM(J32:J37)</f>
        <v>474914</v>
      </c>
      <c r="K38" s="109">
        <f t="shared" si="9"/>
        <v>0.68514735499656643</v>
      </c>
      <c r="L38" s="112">
        <f>SUM(L32:L37)</f>
        <v>384576</v>
      </c>
      <c r="M38" s="110">
        <f t="shared" si="10"/>
        <v>0.49714697905543936</v>
      </c>
      <c r="O38" s="4"/>
      <c r="P38" s="13" t="s">
        <v>80</v>
      </c>
      <c r="Q38" s="112">
        <v>229682</v>
      </c>
      <c r="R38" s="109">
        <f t="shared" si="11"/>
        <v>0.13194764935867853</v>
      </c>
      <c r="S38" s="107">
        <v>259988</v>
      </c>
      <c r="T38" s="109">
        <f t="shared" si="12"/>
        <v>0.20736090828437545</v>
      </c>
      <c r="U38" s="107">
        <v>328003</v>
      </c>
      <c r="V38" s="109">
        <f t="shared" si="13"/>
        <v>0.44789529364060693</v>
      </c>
      <c r="W38" s="107">
        <v>474914</v>
      </c>
      <c r="X38" s="109">
        <f t="shared" si="14"/>
        <v>-0.19021970293568941</v>
      </c>
      <c r="Y38" s="120">
        <v>384576</v>
      </c>
    </row>
    <row r="39" spans="3:25" ht="17" thickBot="1" x14ac:dyDescent="0.25">
      <c r="C39" s="95"/>
      <c r="D39" s="97"/>
      <c r="E39" s="84"/>
      <c r="F39" s="97"/>
      <c r="G39" s="84"/>
      <c r="H39" s="97"/>
      <c r="I39" s="84"/>
      <c r="J39" s="97"/>
      <c r="K39" s="84"/>
      <c r="L39" s="97"/>
      <c r="M39" s="84"/>
      <c r="Q39" s="97"/>
      <c r="R39" s="84"/>
      <c r="S39" s="97"/>
      <c r="T39" s="84"/>
      <c r="U39" s="97"/>
      <c r="V39" s="84"/>
      <c r="W39" s="97"/>
      <c r="X39" s="84"/>
      <c r="Y39" s="97"/>
    </row>
    <row r="40" spans="3:25" ht="17" thickBot="1" x14ac:dyDescent="0.25">
      <c r="C40" s="113" t="s">
        <v>49</v>
      </c>
      <c r="D40" s="55"/>
      <c r="E40" s="12"/>
      <c r="F40" s="42"/>
      <c r="G40" s="12"/>
      <c r="H40" s="42"/>
      <c r="I40" s="12"/>
      <c r="J40" s="42"/>
      <c r="K40" s="12"/>
      <c r="L40" s="42"/>
      <c r="M40" s="7"/>
      <c r="P40" s="22" t="s">
        <v>49</v>
      </c>
      <c r="Q40" s="55"/>
      <c r="R40" s="12"/>
      <c r="S40" s="42"/>
      <c r="T40" s="12"/>
      <c r="U40" s="42"/>
      <c r="V40" s="12"/>
      <c r="W40" s="42"/>
      <c r="X40" s="12"/>
      <c r="Y40" s="45"/>
    </row>
    <row r="41" spans="3:25" x14ac:dyDescent="0.2">
      <c r="C41" s="34" t="s">
        <v>81</v>
      </c>
      <c r="D41" s="40">
        <v>43581</v>
      </c>
      <c r="E41" s="10">
        <f>D41/$D$57</f>
        <v>9.4375496715989979E-2</v>
      </c>
      <c r="F41" s="43">
        <v>50535</v>
      </c>
      <c r="G41" s="10">
        <f>F41/$F$57</f>
        <v>8.9963630019564658E-2</v>
      </c>
      <c r="H41" s="43">
        <v>53235</v>
      </c>
      <c r="I41" s="10">
        <f>H41/$H$57</f>
        <v>0.10438051093216003</v>
      </c>
      <c r="J41" s="43">
        <v>54607</v>
      </c>
      <c r="K41" s="10">
        <f>J41/$J$57</f>
        <v>7.8780245716692926E-2</v>
      </c>
      <c r="L41" s="43">
        <v>44171</v>
      </c>
      <c r="M41" s="6">
        <f>L41/$L$57</f>
        <v>5.7100493041317743E-2</v>
      </c>
      <c r="O41" s="4"/>
      <c r="P41" s="34" t="s">
        <v>81</v>
      </c>
      <c r="Q41" s="40">
        <v>43581</v>
      </c>
      <c r="R41" s="10">
        <f t="shared" si="11"/>
        <v>0.15956494802781029</v>
      </c>
      <c r="S41" s="43">
        <v>50535</v>
      </c>
      <c r="T41" s="10">
        <f t="shared" si="12"/>
        <v>5.0718512256973797E-2</v>
      </c>
      <c r="U41" s="43">
        <v>53235</v>
      </c>
      <c r="V41" s="10">
        <f t="shared" si="13"/>
        <v>2.5772518080210388E-2</v>
      </c>
      <c r="W41" s="43">
        <v>54607</v>
      </c>
      <c r="X41" s="10">
        <f t="shared" si="14"/>
        <v>-0.19111102972146429</v>
      </c>
      <c r="Y41" s="45">
        <v>44171</v>
      </c>
    </row>
    <row r="42" spans="3:25" x14ac:dyDescent="0.2">
      <c r="C42" s="5" t="s">
        <v>75</v>
      </c>
      <c r="D42" s="40">
        <v>39389</v>
      </c>
      <c r="E42" s="10">
        <f>D42/$D$57</f>
        <v>8.5297639800512359E-2</v>
      </c>
      <c r="F42" s="43">
        <v>52013</v>
      </c>
      <c r="G42" s="10">
        <f>F42/$F$57</f>
        <v>9.2594801389286968E-2</v>
      </c>
      <c r="H42" s="43">
        <v>39232</v>
      </c>
      <c r="I42" s="10">
        <f>H42/$H$57</f>
        <v>7.6924132711383528E-2</v>
      </c>
      <c r="J42" s="43">
        <v>25692</v>
      </c>
      <c r="K42" s="10">
        <f>J42/$J$57</f>
        <v>3.7065249381091701E-2</v>
      </c>
      <c r="L42" s="43">
        <v>73862</v>
      </c>
      <c r="M42" s="6">
        <f>L42/$L$57</f>
        <v>9.5482479840117068E-2</v>
      </c>
      <c r="O42" s="4"/>
      <c r="P42" s="5" t="s">
        <v>75</v>
      </c>
      <c r="Q42" s="40">
        <v>39389</v>
      </c>
      <c r="R42" s="10">
        <f t="shared" si="11"/>
        <v>0.32049556982914013</v>
      </c>
      <c r="S42" s="43">
        <v>52013</v>
      </c>
      <c r="T42" s="10">
        <f t="shared" si="12"/>
        <v>-0.32577997553017946</v>
      </c>
      <c r="U42" s="43">
        <v>39232</v>
      </c>
      <c r="V42" s="10">
        <f t="shared" si="13"/>
        <v>-0.34512642740619903</v>
      </c>
      <c r="W42" s="43">
        <v>25692</v>
      </c>
      <c r="X42" s="10">
        <f t="shared" si="14"/>
        <v>1.8749026934454305</v>
      </c>
      <c r="Y42" s="45">
        <v>73862</v>
      </c>
    </row>
    <row r="43" spans="3:25" x14ac:dyDescent="0.2">
      <c r="C43" s="5" t="s">
        <v>88</v>
      </c>
      <c r="D43" s="40">
        <v>2839</v>
      </c>
      <c r="E43" s="10">
        <f>D43/$D$57</f>
        <v>6.1479092993895401E-3</v>
      </c>
      <c r="F43" s="43"/>
      <c r="G43" s="10"/>
      <c r="H43" s="43"/>
      <c r="I43" s="10"/>
      <c r="J43" s="43"/>
      <c r="K43" s="10"/>
      <c r="L43" s="43"/>
      <c r="M43" s="6"/>
      <c r="O43" s="4"/>
      <c r="P43" s="5" t="s">
        <v>88</v>
      </c>
      <c r="Q43" s="40">
        <v>2839</v>
      </c>
      <c r="R43" s="10">
        <f t="shared" si="11"/>
        <v>-1</v>
      </c>
      <c r="S43" s="43"/>
      <c r="T43" s="10"/>
      <c r="U43" s="43"/>
      <c r="V43" s="10"/>
      <c r="W43" s="43"/>
      <c r="X43" s="10"/>
      <c r="Y43" s="45"/>
    </row>
    <row r="44" spans="3:25" x14ac:dyDescent="0.2">
      <c r="C44" s="5" t="s">
        <v>82</v>
      </c>
      <c r="D44" s="40">
        <v>3538</v>
      </c>
      <c r="E44" s="10">
        <f>D44/$D$57</f>
        <v>7.6616072917365949E-3</v>
      </c>
      <c r="F44" s="43">
        <v>3853</v>
      </c>
      <c r="G44" s="10">
        <f>F44/$F$57</f>
        <v>6.8592038481326339E-3</v>
      </c>
      <c r="H44" s="43">
        <v>145</v>
      </c>
      <c r="I44" s="10">
        <f>H44/$H$57</f>
        <v>2.8430870827769706E-4</v>
      </c>
      <c r="J44" s="43">
        <v>251</v>
      </c>
      <c r="K44" s="10">
        <f>J44/$J$57</f>
        <v>3.6211184783800469E-4</v>
      </c>
      <c r="L44" s="43">
        <v>209</v>
      </c>
      <c r="M44" s="6">
        <f>L44/$L$57</f>
        <v>2.7017733457778651E-4</v>
      </c>
      <c r="O44" s="4"/>
      <c r="P44" s="5" t="s">
        <v>82</v>
      </c>
      <c r="Q44" s="40">
        <v>3538</v>
      </c>
      <c r="R44" s="10">
        <f t="shared" si="11"/>
        <v>8.9033352176370831E-2</v>
      </c>
      <c r="S44" s="43">
        <v>3853</v>
      </c>
      <c r="T44" s="10">
        <f t="shared" si="12"/>
        <v>-25.572413793103447</v>
      </c>
      <c r="U44" s="43">
        <v>145</v>
      </c>
      <c r="V44" s="10">
        <f t="shared" si="13"/>
        <v>0.73103448275862071</v>
      </c>
      <c r="W44" s="43">
        <v>251</v>
      </c>
      <c r="X44" s="10">
        <f t="shared" si="14"/>
        <v>-0.16733067729083664</v>
      </c>
      <c r="Y44" s="45">
        <v>209</v>
      </c>
    </row>
    <row r="45" spans="3:25" x14ac:dyDescent="0.2">
      <c r="C45" s="5" t="s">
        <v>83</v>
      </c>
      <c r="D45" s="40">
        <v>18186</v>
      </c>
      <c r="E45" s="10">
        <f>D45/$D$57</f>
        <v>3.93821340326517E-2</v>
      </c>
      <c r="F45" s="43">
        <v>29186</v>
      </c>
      <c r="G45" s="10">
        <f>F45/$F$57</f>
        <v>5.1957623543109017E-2</v>
      </c>
      <c r="H45" s="43">
        <v>17661</v>
      </c>
      <c r="I45" s="10">
        <f>H45/$H$57</f>
        <v>3.4628800668223499E-2</v>
      </c>
      <c r="J45" s="43">
        <v>18264</v>
      </c>
      <c r="K45" s="10">
        <f>J45/$J$57</f>
        <v>2.6349046967782144E-2</v>
      </c>
      <c r="L45" s="43">
        <v>21054</v>
      </c>
      <c r="M45" s="6">
        <f>L45/$L$57</f>
        <v>2.7216811493783334E-2</v>
      </c>
      <c r="O45" s="4"/>
      <c r="P45" s="5" t="s">
        <v>83</v>
      </c>
      <c r="Q45" s="40">
        <v>18186</v>
      </c>
      <c r="R45" s="10">
        <f t="shared" si="11"/>
        <v>0.60486088199714061</v>
      </c>
      <c r="S45" s="43">
        <v>29186</v>
      </c>
      <c r="T45" s="10">
        <f t="shared" si="12"/>
        <v>-0.65256780476756693</v>
      </c>
      <c r="U45" s="43">
        <v>17661</v>
      </c>
      <c r="V45" s="10">
        <f t="shared" si="13"/>
        <v>3.4143027008663153E-2</v>
      </c>
      <c r="W45" s="43">
        <v>18264</v>
      </c>
      <c r="X45" s="10">
        <f t="shared" si="14"/>
        <v>0.15275952693823916</v>
      </c>
      <c r="Y45" s="45">
        <v>21054</v>
      </c>
    </row>
    <row r="46" spans="3:25" x14ac:dyDescent="0.2">
      <c r="C46" s="5" t="s">
        <v>84</v>
      </c>
      <c r="D46" s="40"/>
      <c r="E46" s="10"/>
      <c r="F46" s="43"/>
      <c r="G46" s="10"/>
      <c r="H46" s="43"/>
      <c r="I46" s="10"/>
      <c r="J46" s="43">
        <v>13584</v>
      </c>
      <c r="K46" s="10">
        <f>J46/$J$57</f>
        <v>1.9597320083790663E-2</v>
      </c>
      <c r="L46" s="43">
        <v>16296</v>
      </c>
      <c r="M46" s="6">
        <f>L46/$L$57</f>
        <v>2.1066075809950281E-2</v>
      </c>
      <c r="O46" s="4"/>
      <c r="P46" s="5" t="s">
        <v>84</v>
      </c>
      <c r="Q46" s="40"/>
      <c r="R46" s="10"/>
      <c r="S46" s="43"/>
      <c r="T46" s="10"/>
      <c r="U46" s="43"/>
      <c r="V46" s="10">
        <v>1</v>
      </c>
      <c r="W46" s="43">
        <v>13584</v>
      </c>
      <c r="X46" s="10">
        <f t="shared" si="14"/>
        <v>0.19964664310954064</v>
      </c>
      <c r="Y46" s="45">
        <v>16296</v>
      </c>
    </row>
    <row r="47" spans="3:25" ht="17" thickBot="1" x14ac:dyDescent="0.25">
      <c r="C47" s="94" t="s">
        <v>85</v>
      </c>
      <c r="D47" s="40">
        <v>445</v>
      </c>
      <c r="E47" s="10">
        <f>D47/$D$57</f>
        <v>9.6365608954855424E-4</v>
      </c>
      <c r="F47" s="43">
        <v>843</v>
      </c>
      <c r="G47" s="10">
        <f>F47/$F$57</f>
        <v>1.5007290018104881E-3</v>
      </c>
      <c r="H47" s="43">
        <v>1330</v>
      </c>
      <c r="I47" s="10">
        <f>H47/$H$57</f>
        <v>2.607797117305773E-3</v>
      </c>
      <c r="J47" s="43">
        <v>1195</v>
      </c>
      <c r="K47" s="10">
        <f>J47/$J$57</f>
        <v>1.7239986381132096E-3</v>
      </c>
      <c r="L47" s="43">
        <v>374</v>
      </c>
      <c r="M47" s="6">
        <f>L47/$L$57</f>
        <v>4.8347523029709165E-4</v>
      </c>
      <c r="O47" s="4"/>
      <c r="P47" s="94" t="s">
        <v>85</v>
      </c>
      <c r="Q47" s="56">
        <v>445</v>
      </c>
      <c r="R47" s="59">
        <f t="shared" si="11"/>
        <v>0.89438202247191012</v>
      </c>
      <c r="S47" s="44">
        <v>843</v>
      </c>
      <c r="T47" s="59">
        <f t="shared" si="12"/>
        <v>0.36616541353383458</v>
      </c>
      <c r="U47" s="44">
        <v>1330</v>
      </c>
      <c r="V47" s="59">
        <f t="shared" si="13"/>
        <v>-0.10150375939849623</v>
      </c>
      <c r="W47" s="44">
        <v>1195</v>
      </c>
      <c r="X47" s="59">
        <f t="shared" si="14"/>
        <v>-0.6870292887029289</v>
      </c>
      <c r="Y47" s="46">
        <v>374</v>
      </c>
    </row>
    <row r="48" spans="3:25" ht="17" thickBot="1" x14ac:dyDescent="0.25">
      <c r="C48" s="13" t="s">
        <v>55</v>
      </c>
      <c r="D48" s="112">
        <f>SUM(D41:D47)</f>
        <v>107978</v>
      </c>
      <c r="E48" s="109">
        <f>D48/$D$57</f>
        <v>0.23382844322982874</v>
      </c>
      <c r="F48" s="107">
        <f>SUM(F41:F47)</f>
        <v>136430</v>
      </c>
      <c r="G48" s="109">
        <f>F48/$F$57</f>
        <v>0.24287598780190378</v>
      </c>
      <c r="H48" s="107">
        <f>SUM(H41:H47)</f>
        <v>111603</v>
      </c>
      <c r="I48" s="109">
        <f>H48/$H$57</f>
        <v>0.21882555013735053</v>
      </c>
      <c r="J48" s="107">
        <f>SUM(J41:J47)</f>
        <v>113593</v>
      </c>
      <c r="K48" s="109">
        <f>J48/$J$57</f>
        <v>0.16387797263530865</v>
      </c>
      <c r="L48" s="107">
        <f>SUM(L41:L47)</f>
        <v>155966</v>
      </c>
      <c r="M48" s="110">
        <f>L48/$L$57</f>
        <v>0.20161951275004331</v>
      </c>
      <c r="O48" s="4"/>
      <c r="P48" s="13" t="s">
        <v>55</v>
      </c>
      <c r="Q48" s="112">
        <v>107978</v>
      </c>
      <c r="R48" s="109">
        <f t="shared" si="11"/>
        <v>0.26349811998740486</v>
      </c>
      <c r="S48" s="107">
        <v>136430</v>
      </c>
      <c r="T48" s="109">
        <f t="shared" si="12"/>
        <v>-0.22245817764755427</v>
      </c>
      <c r="U48" s="107">
        <v>111603</v>
      </c>
      <c r="V48" s="109">
        <f t="shared" si="13"/>
        <v>1.783106188901732E-2</v>
      </c>
      <c r="W48" s="107">
        <v>113593</v>
      </c>
      <c r="X48" s="109">
        <f t="shared" si="14"/>
        <v>0.37302474624316639</v>
      </c>
      <c r="Y48" s="120">
        <v>155966</v>
      </c>
    </row>
    <row r="49" spans="2:25" ht="17" thickBot="1" x14ac:dyDescent="0.25">
      <c r="D49" s="41"/>
      <c r="E49" s="1"/>
      <c r="F49" s="41"/>
      <c r="G49" s="1"/>
      <c r="H49" s="41"/>
      <c r="I49" s="1"/>
      <c r="J49" s="41"/>
      <c r="K49" s="1"/>
      <c r="L49" s="41"/>
      <c r="M49" s="1"/>
      <c r="P49" s="95"/>
      <c r="Q49" s="97"/>
      <c r="R49" s="84"/>
      <c r="S49" s="97"/>
      <c r="T49" s="84"/>
      <c r="U49" s="97"/>
      <c r="V49" s="84"/>
      <c r="W49" s="97"/>
      <c r="X49" s="84"/>
      <c r="Y49" s="97"/>
    </row>
    <row r="50" spans="2:25" ht="17" thickBot="1" x14ac:dyDescent="0.25">
      <c r="C50" s="17" t="s">
        <v>56</v>
      </c>
      <c r="D50" s="112">
        <f>D38+D48</f>
        <v>337660</v>
      </c>
      <c r="E50" s="109">
        <f>D50/$D$57</f>
        <v>0.73120924763362882</v>
      </c>
      <c r="F50" s="107">
        <f>F38+F48</f>
        <v>396418</v>
      </c>
      <c r="G50" s="109">
        <f>F50/$F$57</f>
        <v>0.70571291748482801</v>
      </c>
      <c r="H50" s="107">
        <f>H38+H48</f>
        <v>439606</v>
      </c>
      <c r="I50" s="109">
        <f>H50/$H$57</f>
        <v>0.86195733800776064</v>
      </c>
      <c r="J50" s="107">
        <f>J38+J48</f>
        <v>588507</v>
      </c>
      <c r="K50" s="109">
        <f>J50/$J$57</f>
        <v>0.8490253276318751</v>
      </c>
      <c r="L50" s="107">
        <f>L38+L48</f>
        <v>540542</v>
      </c>
      <c r="M50" s="110">
        <f>L50/$L$57</f>
        <v>0.69876649180548267</v>
      </c>
      <c r="O50" s="4"/>
      <c r="P50" s="13" t="s">
        <v>56</v>
      </c>
      <c r="Q50" s="112">
        <v>337660</v>
      </c>
      <c r="R50" s="111">
        <f t="shared" si="11"/>
        <v>0.17401528164425753</v>
      </c>
      <c r="S50" s="112">
        <v>396418</v>
      </c>
      <c r="T50" s="111">
        <f t="shared" si="12"/>
        <v>9.8242517163096052E-2</v>
      </c>
      <c r="U50" s="112">
        <v>439606</v>
      </c>
      <c r="V50" s="111">
        <f t="shared" si="13"/>
        <v>0.33871466722474214</v>
      </c>
      <c r="W50" s="112">
        <v>588507</v>
      </c>
      <c r="X50" s="111">
        <f t="shared" si="14"/>
        <v>-8.1502853831815089E-2</v>
      </c>
      <c r="Y50" s="120">
        <v>540542</v>
      </c>
    </row>
    <row r="51" spans="2:25" ht="17" thickBot="1" x14ac:dyDescent="0.25">
      <c r="D51" s="41"/>
      <c r="E51" s="1"/>
      <c r="F51" s="41"/>
      <c r="G51" s="1"/>
      <c r="H51" s="41"/>
      <c r="I51" s="1"/>
      <c r="J51" s="41"/>
      <c r="K51" s="1"/>
      <c r="L51" s="41"/>
      <c r="M51" s="1"/>
      <c r="Q51" s="97"/>
      <c r="R51" s="84"/>
      <c r="S51" s="97"/>
      <c r="T51" s="84"/>
      <c r="U51" s="97"/>
      <c r="V51" s="84"/>
      <c r="W51" s="97"/>
      <c r="X51" s="84"/>
      <c r="Y51" s="97"/>
    </row>
    <row r="52" spans="2:25" ht="17" thickBot="1" x14ac:dyDescent="0.25">
      <c r="C52" s="22" t="s">
        <v>31</v>
      </c>
      <c r="D52" s="116"/>
      <c r="E52" s="12"/>
      <c r="F52" s="42"/>
      <c r="G52" s="12"/>
      <c r="H52" s="42"/>
      <c r="I52" s="12"/>
      <c r="J52" s="42"/>
      <c r="K52" s="12"/>
      <c r="L52" s="42"/>
      <c r="M52" s="7"/>
      <c r="P52" s="22" t="s">
        <v>31</v>
      </c>
      <c r="Q52" s="55"/>
      <c r="R52" s="12"/>
      <c r="S52" s="42"/>
      <c r="T52" s="12"/>
      <c r="U52" s="42"/>
      <c r="V52" s="12"/>
      <c r="W52" s="42"/>
      <c r="X52" s="12"/>
      <c r="Y52" s="117"/>
    </row>
    <row r="53" spans="2:25" x14ac:dyDescent="0.2">
      <c r="B53" s="4"/>
      <c r="C53" s="34" t="s">
        <v>86</v>
      </c>
      <c r="D53" s="40">
        <v>124166</v>
      </c>
      <c r="E53" s="10">
        <f>D53/$D$57</f>
        <v>0.26888386969637251</v>
      </c>
      <c r="F53" s="43">
        <v>109773</v>
      </c>
      <c r="G53" s="10">
        <f>F53/$F$57</f>
        <v>0.19542055126422622</v>
      </c>
      <c r="H53" s="43">
        <v>70667</v>
      </c>
      <c r="I53" s="10">
        <f>H53/$H$57</f>
        <v>0.138560299916276</v>
      </c>
      <c r="J53" s="43">
        <v>104956</v>
      </c>
      <c r="K53" s="10">
        <f>J53/$J$57</f>
        <v>0.1514175741103013</v>
      </c>
      <c r="L53" s="43">
        <v>233548</v>
      </c>
      <c r="M53" s="6">
        <f>L53/$L$57</f>
        <v>0.30191089060274107</v>
      </c>
      <c r="O53" s="4"/>
      <c r="P53" s="23" t="s">
        <v>86</v>
      </c>
      <c r="Q53" s="40">
        <v>124166</v>
      </c>
      <c r="R53" s="10">
        <f t="shared" si="11"/>
        <v>-0.11591740089879678</v>
      </c>
      <c r="S53" s="43">
        <v>109773</v>
      </c>
      <c r="T53" s="10">
        <f t="shared" si="12"/>
        <v>-0.55338418215008423</v>
      </c>
      <c r="U53" s="43">
        <v>70667</v>
      </c>
      <c r="V53" s="10">
        <f t="shared" si="13"/>
        <v>0.48521940934240876</v>
      </c>
      <c r="W53" s="43">
        <v>104956</v>
      </c>
      <c r="X53" s="10">
        <f t="shared" si="14"/>
        <v>1.2251991310644461</v>
      </c>
      <c r="Y53" s="45">
        <v>233548</v>
      </c>
    </row>
    <row r="54" spans="2:25" ht="17" thickBot="1" x14ac:dyDescent="0.25">
      <c r="B54" s="4"/>
      <c r="C54" s="94" t="s">
        <v>87</v>
      </c>
      <c r="D54" s="56">
        <v>-43</v>
      </c>
      <c r="E54" s="59">
        <f>D54/$D$57</f>
        <v>-9.3117330001320971E-5</v>
      </c>
      <c r="F54" s="44">
        <v>55536</v>
      </c>
      <c r="G54" s="59">
        <f>F54/$F$57</f>
        <v>9.8866531250945744E-2</v>
      </c>
      <c r="H54" s="44">
        <v>-264</v>
      </c>
      <c r="I54" s="59">
        <f>H54/$H$57</f>
        <v>-5.1763792403663469E-4</v>
      </c>
      <c r="J54" s="44">
        <v>-307</v>
      </c>
      <c r="K54" s="59">
        <f>J54/$J$57</f>
        <v>-4.4290174217636436E-4</v>
      </c>
      <c r="L54" s="44">
        <v>-524</v>
      </c>
      <c r="M54" s="98">
        <f>L54/$L$57</f>
        <v>-6.7738240822373273E-4</v>
      </c>
      <c r="O54" s="4"/>
      <c r="P54" s="35" t="s">
        <v>87</v>
      </c>
      <c r="Q54" s="40">
        <v>-43</v>
      </c>
      <c r="R54" s="10">
        <f t="shared" si="11"/>
        <v>-1292.5348837209303</v>
      </c>
      <c r="S54" s="43">
        <v>55536</v>
      </c>
      <c r="T54" s="10">
        <f t="shared" si="12"/>
        <v>211.36363636363637</v>
      </c>
      <c r="U54" s="43">
        <v>-264</v>
      </c>
      <c r="V54" s="10">
        <f t="shared" si="13"/>
        <v>0.16287878787878787</v>
      </c>
      <c r="W54" s="43">
        <v>-307</v>
      </c>
      <c r="X54" s="10">
        <f t="shared" si="14"/>
        <v>0.70684039087947881</v>
      </c>
      <c r="Y54" s="45">
        <v>-524</v>
      </c>
    </row>
    <row r="55" spans="2:25" ht="17" thickBot="1" x14ac:dyDescent="0.25">
      <c r="C55" s="13" t="s">
        <v>37</v>
      </c>
      <c r="D55" s="107">
        <f>D53+D54</f>
        <v>124123</v>
      </c>
      <c r="E55" s="111">
        <f>D55/$D$57</f>
        <v>0.26879075236637123</v>
      </c>
      <c r="F55" s="112">
        <f>F53+F54</f>
        <v>165309</v>
      </c>
      <c r="G55" s="111">
        <f>F55/$F$57</f>
        <v>0.29428708251517194</v>
      </c>
      <c r="H55" s="112">
        <f>H53+H54</f>
        <v>70403</v>
      </c>
      <c r="I55" s="111">
        <f>H55/$H$57</f>
        <v>0.13804266199223936</v>
      </c>
      <c r="J55" s="112">
        <f>J53+J54</f>
        <v>104649</v>
      </c>
      <c r="K55" s="111">
        <f>J55/$J$57</f>
        <v>0.15097467236812492</v>
      </c>
      <c r="L55" s="112">
        <f>SUM(L53:L54)</f>
        <v>233024</v>
      </c>
      <c r="M55" s="110">
        <f>L55/$L$57</f>
        <v>0.30123350819451733</v>
      </c>
      <c r="P55" s="13" t="s">
        <v>37</v>
      </c>
      <c r="Q55" s="112">
        <v>124123</v>
      </c>
      <c r="R55" s="109">
        <f>(S55-Q55)/Q55</f>
        <v>0.33181602120477266</v>
      </c>
      <c r="S55" s="107">
        <v>165309</v>
      </c>
      <c r="T55" s="109">
        <f>(U55-S55)/U55</f>
        <v>-1.3480391460591168</v>
      </c>
      <c r="U55" s="107">
        <v>70403</v>
      </c>
      <c r="V55" s="109">
        <f>(W55-U55)/U55</f>
        <v>0.48642813516469469</v>
      </c>
      <c r="W55" s="107">
        <v>104649</v>
      </c>
      <c r="X55" s="109">
        <f>(Y55-W55)/W55</f>
        <v>1.2267197966535752</v>
      </c>
      <c r="Y55" s="120">
        <v>233024</v>
      </c>
    </row>
    <row r="56" spans="2:25" ht="17" thickBot="1" x14ac:dyDescent="0.25">
      <c r="O56" s="2"/>
    </row>
    <row r="57" spans="2:25" ht="17" thickBot="1" x14ac:dyDescent="0.25">
      <c r="C57" s="13" t="s">
        <v>57</v>
      </c>
      <c r="D57" s="107">
        <f>D50+D55</f>
        <v>461783</v>
      </c>
      <c r="E57" s="109">
        <f>D57/$D$57</f>
        <v>1</v>
      </c>
      <c r="F57" s="107">
        <f>F50+F55</f>
        <v>561727</v>
      </c>
      <c r="G57" s="109">
        <f>F57/$F$57</f>
        <v>1</v>
      </c>
      <c r="H57" s="107">
        <f>H50+H55</f>
        <v>510009</v>
      </c>
      <c r="I57" s="109">
        <f>H57/$H$57</f>
        <v>1</v>
      </c>
      <c r="J57" s="107">
        <f>J50+J55</f>
        <v>693156</v>
      </c>
      <c r="K57" s="109">
        <f>J57/$J$57</f>
        <v>1</v>
      </c>
      <c r="L57" s="107">
        <f>L50+L55</f>
        <v>773566</v>
      </c>
      <c r="M57" s="110">
        <f>L57/$L$57</f>
        <v>1</v>
      </c>
      <c r="P57" s="13" t="s">
        <v>57</v>
      </c>
      <c r="Q57" s="107">
        <v>461783</v>
      </c>
      <c r="R57" s="109">
        <f>(S57-Q57)/Q57</f>
        <v>0.2164306611546982</v>
      </c>
      <c r="S57" s="107">
        <v>561727</v>
      </c>
      <c r="T57" s="111">
        <f>(U57-S57)/U57</f>
        <v>-0.10140605361866163</v>
      </c>
      <c r="U57" s="112">
        <v>510009</v>
      </c>
      <c r="V57" s="111">
        <f>(W57-U57)/U57</f>
        <v>0.3591054275512785</v>
      </c>
      <c r="W57" s="112">
        <v>693156</v>
      </c>
      <c r="X57" s="111">
        <f>(Y57-W57)/W57</f>
        <v>0.11600563220977674</v>
      </c>
      <c r="Y57" s="120">
        <v>773566</v>
      </c>
    </row>
    <row r="59" spans="2:25" x14ac:dyDescent="0.2">
      <c r="D59" s="41"/>
      <c r="F59" s="41"/>
      <c r="J59" s="41"/>
      <c r="L59" s="41"/>
      <c r="Q59" s="41"/>
      <c r="S59" s="41"/>
      <c r="W59" s="41"/>
      <c r="Y59" s="41"/>
    </row>
    <row r="60" spans="2:25" x14ac:dyDescent="0.2">
      <c r="D60" s="41"/>
      <c r="J60" s="41"/>
      <c r="L60" s="41"/>
    </row>
    <row r="61" spans="2:25" x14ac:dyDescent="0.2">
      <c r="J61" s="41"/>
      <c r="L61" s="41"/>
    </row>
    <row r="62" spans="2:25" x14ac:dyDescent="0.2">
      <c r="J62" s="41"/>
      <c r="L62" s="41"/>
    </row>
    <row r="63" spans="2:25" x14ac:dyDescent="0.2">
      <c r="J63" s="41"/>
      <c r="L63" s="41"/>
    </row>
    <row r="64" spans="2:25" x14ac:dyDescent="0.2">
      <c r="J64" s="41"/>
      <c r="L64" s="41"/>
    </row>
    <row r="65" spans="10:10" x14ac:dyDescent="0.2">
      <c r="J65" s="41"/>
    </row>
    <row r="66" spans="10:10" x14ac:dyDescent="0.2">
      <c r="J66" s="41"/>
    </row>
    <row r="67" spans="10:10" x14ac:dyDescent="0.2">
      <c r="J67" s="41"/>
    </row>
    <row r="68" spans="10:10" x14ac:dyDescent="0.2">
      <c r="J68" s="41"/>
    </row>
    <row r="69" spans="10:10" x14ac:dyDescent="0.2">
      <c r="J69" s="41"/>
    </row>
    <row r="70" spans="10:10" x14ac:dyDescent="0.2">
      <c r="J70" s="41"/>
    </row>
    <row r="71" spans="10:10" x14ac:dyDescent="0.2">
      <c r="J71" s="41"/>
    </row>
    <row r="72" spans="10:10" x14ac:dyDescent="0.2">
      <c r="J72" s="41"/>
    </row>
    <row r="73" spans="10:10" x14ac:dyDescent="0.2">
      <c r="J73" s="41"/>
    </row>
    <row r="74" spans="10:10" x14ac:dyDescent="0.2">
      <c r="J74" s="41"/>
    </row>
    <row r="75" spans="10:10" x14ac:dyDescent="0.2">
      <c r="J75" s="41"/>
    </row>
    <row r="76" spans="10:10" x14ac:dyDescent="0.2">
      <c r="J76" s="41"/>
    </row>
    <row r="77" spans="10:10" x14ac:dyDescent="0.2">
      <c r="J77" s="41"/>
    </row>
    <row r="78" spans="10:10" x14ac:dyDescent="0.2">
      <c r="J78" s="41"/>
    </row>
    <row r="79" spans="10:10" x14ac:dyDescent="0.2">
      <c r="J79" s="41"/>
    </row>
    <row r="80" spans="10:10" x14ac:dyDescent="0.2">
      <c r="J80" s="41"/>
    </row>
    <row r="81" spans="10:10" x14ac:dyDescent="0.2">
      <c r="J81" s="41"/>
    </row>
    <row r="82" spans="10:10" x14ac:dyDescent="0.2">
      <c r="J82" s="41"/>
    </row>
    <row r="83" spans="10:10" x14ac:dyDescent="0.2">
      <c r="J83" s="41"/>
    </row>
    <row r="84" spans="10:10" x14ac:dyDescent="0.2">
      <c r="J84" s="41"/>
    </row>
    <row r="85" spans="10:10" x14ac:dyDescent="0.2">
      <c r="J85" s="41"/>
    </row>
    <row r="86" spans="10:10" x14ac:dyDescent="0.2">
      <c r="J86" s="41"/>
    </row>
    <row r="87" spans="10:10" x14ac:dyDescent="0.2">
      <c r="J87" s="41"/>
    </row>
    <row r="88" spans="10:10" x14ac:dyDescent="0.2">
      <c r="J88" s="41"/>
    </row>
    <row r="89" spans="10:10" x14ac:dyDescent="0.2">
      <c r="J89" s="41"/>
    </row>
    <row r="90" spans="10:10" x14ac:dyDescent="0.2">
      <c r="J90" s="41"/>
    </row>
    <row r="91" spans="10:10" x14ac:dyDescent="0.2">
      <c r="J91" s="41"/>
    </row>
    <row r="92" spans="10:10" x14ac:dyDescent="0.2">
      <c r="J92" s="41"/>
    </row>
    <row r="93" spans="10:10" x14ac:dyDescent="0.2">
      <c r="J93" s="41"/>
    </row>
    <row r="94" spans="10:10" x14ac:dyDescent="0.2">
      <c r="J94" s="41"/>
    </row>
    <row r="95" spans="10:10" x14ac:dyDescent="0.2">
      <c r="J95" s="41"/>
    </row>
    <row r="96" spans="10:10" x14ac:dyDescent="0.2">
      <c r="J96" s="41"/>
    </row>
    <row r="97" spans="10:10" x14ac:dyDescent="0.2">
      <c r="J97" s="41"/>
    </row>
    <row r="98" spans="10:10" x14ac:dyDescent="0.2">
      <c r="J98" s="41"/>
    </row>
    <row r="99" spans="10:10" x14ac:dyDescent="0.2">
      <c r="J99" s="41"/>
    </row>
  </sheetData>
  <mergeCells count="4">
    <mergeCell ref="C3:M3"/>
    <mergeCell ref="C29:M29"/>
    <mergeCell ref="P3:Y3"/>
    <mergeCell ref="P29:Y29"/>
  </mergeCells>
  <conditionalFormatting sqref="R6:R28 R31:R57">
    <cfRule type="cellIs" dxfId="43" priority="8" operator="lessThan">
      <formula>0</formula>
    </cfRule>
    <cfRule type="cellIs" dxfId="42" priority="9" operator="greaterThan">
      <formula>0</formula>
    </cfRule>
  </conditionalFormatting>
  <conditionalFormatting sqref="T6:T28 T31:T57">
    <cfRule type="cellIs" dxfId="41" priority="5" operator="lessThan">
      <formula>0</formula>
    </cfRule>
    <cfRule type="cellIs" dxfId="40" priority="6" operator="lessThan">
      <formula>0</formula>
    </cfRule>
    <cfRule type="cellIs" dxfId="39" priority="7" operator="greaterThan">
      <formula>0</formula>
    </cfRule>
  </conditionalFormatting>
  <conditionalFormatting sqref="V6:V28 V31:V57">
    <cfRule type="cellIs" dxfId="38" priority="3" operator="lessThan">
      <formula>0</formula>
    </cfRule>
    <cfRule type="cellIs" dxfId="37" priority="4" operator="greaterThan">
      <formula>0</formula>
    </cfRule>
  </conditionalFormatting>
  <conditionalFormatting sqref="X6:X28 X31:X57">
    <cfRule type="cellIs" dxfId="36" priority="1" operator="lessThan">
      <formula>0</formula>
    </cfRule>
    <cfRule type="cellIs" dxfId="35"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92C8-9B8A-BF4E-AF33-81AD77D0CFA6}">
  <sheetPr>
    <tabColor rgb="FFFF0000"/>
  </sheetPr>
  <dimension ref="B3:AB91"/>
  <sheetViews>
    <sheetView topLeftCell="A7" zoomScale="50" zoomScaleNormal="75" workbookViewId="0">
      <selection activeCell="C56" sqref="C56"/>
    </sheetView>
  </sheetViews>
  <sheetFormatPr baseColWidth="10" defaultRowHeight="16" x14ac:dyDescent="0.2"/>
  <cols>
    <col min="3" max="3" width="59" customWidth="1"/>
    <col min="4" max="4" width="11.6640625" bestFit="1" customWidth="1"/>
    <col min="5" max="5" width="12.6640625" customWidth="1"/>
    <col min="6" max="6" width="11.5" bestFit="1" customWidth="1"/>
    <col min="7" max="7" width="12" customWidth="1"/>
    <col min="8" max="8" width="11.5" bestFit="1" customWidth="1"/>
    <col min="9" max="9" width="12.33203125" customWidth="1"/>
    <col min="10" max="10" width="11.5" bestFit="1" customWidth="1"/>
    <col min="11" max="11" width="12.6640625" customWidth="1"/>
    <col min="12" max="12" width="11.5" bestFit="1" customWidth="1"/>
    <col min="16" max="16" width="59.33203125" customWidth="1"/>
    <col min="18" max="18" width="12.33203125" customWidth="1"/>
    <col min="20" max="20" width="11.83203125" bestFit="1" customWidth="1"/>
  </cols>
  <sheetData>
    <row r="3" spans="3:28" ht="17" thickBot="1" x14ac:dyDescent="0.25"/>
    <row r="4" spans="3:28" ht="17" thickBot="1" x14ac:dyDescent="0.25">
      <c r="C4" s="289" t="s">
        <v>178</v>
      </c>
      <c r="D4" s="290"/>
      <c r="E4" s="290"/>
      <c r="F4" s="290"/>
      <c r="G4" s="290"/>
      <c r="H4" s="290"/>
      <c r="I4" s="290"/>
      <c r="J4" s="290"/>
      <c r="K4" s="290"/>
      <c r="L4" s="291"/>
      <c r="P4" s="2"/>
      <c r="Q4" s="2"/>
      <c r="R4" s="2"/>
      <c r="S4" s="2"/>
      <c r="T4" s="2"/>
      <c r="U4" s="2"/>
      <c r="V4" s="2"/>
      <c r="W4" s="2"/>
      <c r="X4" s="2"/>
      <c r="Y4" s="2"/>
      <c r="Z4" s="2"/>
      <c r="AA4" s="2"/>
      <c r="AB4" s="2"/>
    </row>
    <row r="5" spans="3:28" ht="17" thickBot="1" x14ac:dyDescent="0.25">
      <c r="C5" s="174"/>
      <c r="D5" s="129">
        <v>2016</v>
      </c>
      <c r="E5" s="130" t="s">
        <v>130</v>
      </c>
      <c r="F5" s="130">
        <v>2017</v>
      </c>
      <c r="G5" s="130" t="s">
        <v>131</v>
      </c>
      <c r="H5" s="130">
        <v>2018</v>
      </c>
      <c r="I5" s="130" t="s">
        <v>132</v>
      </c>
      <c r="J5" s="130">
        <v>2019</v>
      </c>
      <c r="K5" s="130" t="s">
        <v>133</v>
      </c>
      <c r="L5" s="131">
        <v>2020</v>
      </c>
      <c r="P5" s="289" t="s">
        <v>178</v>
      </c>
      <c r="Q5" s="292"/>
      <c r="R5" s="292"/>
      <c r="S5" s="292"/>
      <c r="T5" s="292"/>
      <c r="U5" s="292"/>
      <c r="V5" s="292"/>
      <c r="W5" s="292"/>
      <c r="X5" s="292"/>
      <c r="Y5" s="292"/>
      <c r="Z5" s="293"/>
      <c r="AA5" s="2"/>
      <c r="AB5" s="2"/>
    </row>
    <row r="6" spans="3:28" ht="17" thickBot="1" x14ac:dyDescent="0.25">
      <c r="C6" s="3" t="s">
        <v>110</v>
      </c>
      <c r="D6" s="156"/>
      <c r="E6" s="177"/>
      <c r="F6" s="177"/>
      <c r="G6" s="177"/>
      <c r="H6" s="11"/>
      <c r="I6" s="11"/>
      <c r="J6" s="156"/>
      <c r="K6" s="11"/>
      <c r="L6" s="101"/>
      <c r="P6" s="248" t="s">
        <v>110</v>
      </c>
      <c r="Q6" s="130">
        <v>2016</v>
      </c>
      <c r="R6" s="130" t="s">
        <v>202</v>
      </c>
      <c r="S6" s="130">
        <v>2017</v>
      </c>
      <c r="T6" s="130" t="s">
        <v>202</v>
      </c>
      <c r="U6" s="130">
        <v>2018</v>
      </c>
      <c r="V6" s="130" t="s">
        <v>202</v>
      </c>
      <c r="W6" s="130">
        <v>2019</v>
      </c>
      <c r="X6" s="130" t="s">
        <v>202</v>
      </c>
      <c r="Y6" s="130">
        <v>2020</v>
      </c>
      <c r="Z6" s="249" t="s">
        <v>202</v>
      </c>
      <c r="AA6" s="2"/>
      <c r="AB6" s="2"/>
    </row>
    <row r="7" spans="3:28" x14ac:dyDescent="0.2">
      <c r="C7" s="34" t="s">
        <v>106</v>
      </c>
      <c r="D7" s="43">
        <v>386486</v>
      </c>
      <c r="E7" s="10">
        <f>(F7-D7)/D7</f>
        <v>1.1061202734381064E-2</v>
      </c>
      <c r="F7" s="43">
        <v>390761</v>
      </c>
      <c r="G7" s="10">
        <f>(H7-F7)/F7</f>
        <v>5.1512305475725571E-2</v>
      </c>
      <c r="H7" s="43">
        <v>410890</v>
      </c>
      <c r="I7" s="10">
        <f>(J7-H7)/H7</f>
        <v>-1.0737667015502933E-2</v>
      </c>
      <c r="J7" s="43">
        <v>406478</v>
      </c>
      <c r="K7" s="10">
        <f>(L7-J7)/J7</f>
        <v>4.6669192428618521E-2</v>
      </c>
      <c r="L7" s="89">
        <v>425448</v>
      </c>
      <c r="M7" s="1"/>
      <c r="P7" s="122" t="s">
        <v>106</v>
      </c>
      <c r="Q7" s="43">
        <v>386486</v>
      </c>
      <c r="R7" s="10">
        <f>Q7/$Q$9</f>
        <v>0.88706242024182225</v>
      </c>
      <c r="S7" s="43">
        <v>390761</v>
      </c>
      <c r="T7" s="10">
        <f>S7/$S$9</f>
        <v>0.88225625464258062</v>
      </c>
      <c r="U7" s="43">
        <v>410890</v>
      </c>
      <c r="V7" s="10">
        <f>U7/$U$9</f>
        <v>0.85549862271571731</v>
      </c>
      <c r="W7" s="43">
        <v>406478</v>
      </c>
      <c r="X7" s="10">
        <f>W7/$W$9</f>
        <v>0.86373497944135735</v>
      </c>
      <c r="Y7" s="43">
        <v>425448</v>
      </c>
      <c r="Z7" s="6">
        <f>Y7/$Y$9</f>
        <v>0.85961941785236584</v>
      </c>
      <c r="AA7" s="2"/>
      <c r="AB7" s="2"/>
    </row>
    <row r="8" spans="3:28" ht="17" thickBot="1" x14ac:dyDescent="0.25">
      <c r="C8" s="5" t="s">
        <v>157</v>
      </c>
      <c r="D8" s="43">
        <v>49206</v>
      </c>
      <c r="E8" s="10">
        <f t="shared" ref="E8:E41" si="0">(F8-D8)/D8</f>
        <v>5.9830102020078851E-2</v>
      </c>
      <c r="F8" s="43">
        <v>52150</v>
      </c>
      <c r="G8" s="10">
        <f t="shared" ref="G8:G41" si="1">(H8-F8)/F8</f>
        <v>0.3308341323106424</v>
      </c>
      <c r="H8" s="43">
        <v>69403</v>
      </c>
      <c r="I8" s="10">
        <f>(J8-H8)/H8</f>
        <v>-7.6019768597899232E-2</v>
      </c>
      <c r="J8" s="43">
        <v>64127</v>
      </c>
      <c r="K8" s="10">
        <f t="shared" ref="K8:K41" si="2">(L8-J8)/J8</f>
        <v>8.3443791226784345E-2</v>
      </c>
      <c r="L8" s="89">
        <v>69478</v>
      </c>
      <c r="P8" s="122" t="s">
        <v>157</v>
      </c>
      <c r="Q8" s="43">
        <v>49206</v>
      </c>
      <c r="R8" s="10">
        <f t="shared" ref="R8:R9" si="3">Q8/$Q$9</f>
        <v>0.11293757975817779</v>
      </c>
      <c r="S8" s="43">
        <v>52150</v>
      </c>
      <c r="T8" s="10">
        <f t="shared" ref="T8:T9" si="4">S8/$S$9</f>
        <v>0.11774374535741944</v>
      </c>
      <c r="U8" s="43">
        <v>69403</v>
      </c>
      <c r="V8" s="10">
        <f t="shared" ref="V8:V9" si="5">U8/$U$9</f>
        <v>0.14450137728428272</v>
      </c>
      <c r="W8" s="43">
        <v>64127</v>
      </c>
      <c r="X8" s="10">
        <f t="shared" ref="X8:X9" si="6">W8/$W$9</f>
        <v>0.13626502055864259</v>
      </c>
      <c r="Y8" s="43">
        <v>69478</v>
      </c>
      <c r="Z8" s="6">
        <f>Y8/$Y$9</f>
        <v>0.14038058214763419</v>
      </c>
      <c r="AA8" s="2"/>
      <c r="AB8" s="2"/>
    </row>
    <row r="9" spans="3:28" ht="17" thickBot="1" x14ac:dyDescent="0.25">
      <c r="C9" s="13" t="s">
        <v>158</v>
      </c>
      <c r="D9" s="52">
        <f>D7+D8</f>
        <v>435692</v>
      </c>
      <c r="E9" s="15">
        <f t="shared" si="0"/>
        <v>1.6569044187178097E-2</v>
      </c>
      <c r="F9" s="52">
        <f t="shared" ref="F9:L9" si="7">F7+F8</f>
        <v>442911</v>
      </c>
      <c r="G9" s="15">
        <f t="shared" si="1"/>
        <v>8.4400703527345217E-2</v>
      </c>
      <c r="H9" s="52">
        <f t="shared" si="7"/>
        <v>480293</v>
      </c>
      <c r="I9" s="15">
        <f>(J9-H9)/H9</f>
        <v>-2.0171020606171649E-2</v>
      </c>
      <c r="J9" s="52">
        <f t="shared" si="7"/>
        <v>470605</v>
      </c>
      <c r="K9" s="15">
        <f t="shared" si="2"/>
        <v>5.1680283889886422E-2</v>
      </c>
      <c r="L9" s="91">
        <f t="shared" si="7"/>
        <v>494926</v>
      </c>
      <c r="M9" s="1"/>
      <c r="P9" s="17" t="s">
        <v>107</v>
      </c>
      <c r="Q9" s="52">
        <v>435692</v>
      </c>
      <c r="R9" s="15">
        <f t="shared" si="3"/>
        <v>1</v>
      </c>
      <c r="S9" s="52">
        <v>442911</v>
      </c>
      <c r="T9" s="15">
        <f t="shared" si="4"/>
        <v>1</v>
      </c>
      <c r="U9" s="52">
        <v>480293</v>
      </c>
      <c r="V9" s="15">
        <f t="shared" si="5"/>
        <v>1</v>
      </c>
      <c r="W9" s="52">
        <v>470605</v>
      </c>
      <c r="X9" s="15">
        <f t="shared" si="6"/>
        <v>1</v>
      </c>
      <c r="Y9" s="52">
        <v>494926</v>
      </c>
      <c r="Z9" s="16">
        <f>Y9/$Y$9</f>
        <v>1</v>
      </c>
      <c r="AA9" s="2"/>
      <c r="AB9" s="2"/>
    </row>
    <row r="10" spans="3:28" ht="17" thickBot="1" x14ac:dyDescent="0.25">
      <c r="C10" s="122"/>
      <c r="D10" s="178"/>
      <c r="E10" s="179"/>
      <c r="F10" s="178"/>
      <c r="G10" s="12"/>
      <c r="H10" s="42"/>
      <c r="I10" s="12"/>
      <c r="J10" s="42"/>
      <c r="K10" s="12"/>
      <c r="L10" s="45"/>
      <c r="P10" s="2"/>
      <c r="Q10" s="114"/>
      <c r="R10" s="2"/>
      <c r="S10" s="114"/>
      <c r="T10" s="2"/>
      <c r="U10" s="114"/>
      <c r="V10" s="2"/>
      <c r="W10" s="114"/>
      <c r="X10" s="2"/>
      <c r="Y10" s="114"/>
      <c r="Z10" s="2"/>
      <c r="AA10" s="2"/>
      <c r="AB10" s="2"/>
    </row>
    <row r="11" spans="3:28" ht="17" thickBot="1" x14ac:dyDescent="0.25">
      <c r="C11" s="22" t="s">
        <v>181</v>
      </c>
      <c r="D11" s="35"/>
      <c r="E11" s="10"/>
      <c r="F11" s="9"/>
      <c r="G11" s="57"/>
      <c r="H11" s="9"/>
      <c r="I11" s="10"/>
      <c r="J11" s="9"/>
      <c r="K11" s="10"/>
      <c r="L11" s="4"/>
      <c r="P11" s="2"/>
      <c r="Q11" s="114"/>
      <c r="R11" s="2"/>
      <c r="S11" s="114"/>
      <c r="T11" s="2"/>
      <c r="U11" s="114"/>
      <c r="V11" s="2"/>
      <c r="W11" s="114"/>
      <c r="X11" s="2"/>
      <c r="Y11" s="114"/>
      <c r="Z11" s="2"/>
      <c r="AA11" s="2"/>
      <c r="AB11" s="2"/>
    </row>
    <row r="12" spans="3:28" ht="17" thickBot="1" x14ac:dyDescent="0.25">
      <c r="C12" s="5" t="s">
        <v>112</v>
      </c>
      <c r="D12" s="43">
        <v>130158</v>
      </c>
      <c r="E12" s="10">
        <f t="shared" si="0"/>
        <v>-4.9009665176170503E-2</v>
      </c>
      <c r="F12" s="43">
        <v>123779</v>
      </c>
      <c r="G12" s="10">
        <f t="shared" si="1"/>
        <v>-9.1921893051325351E-2</v>
      </c>
      <c r="H12" s="40">
        <v>112401</v>
      </c>
      <c r="I12" s="10">
        <f t="shared" ref="I12:I20" si="8">(J12-H12)/H12</f>
        <v>1.4732965009208104E-2</v>
      </c>
      <c r="J12" s="43">
        <v>114057</v>
      </c>
      <c r="K12" s="10">
        <f t="shared" si="2"/>
        <v>6.9140868162410024E-2</v>
      </c>
      <c r="L12" s="45">
        <v>121943</v>
      </c>
      <c r="P12" s="2"/>
      <c r="Q12" s="114"/>
      <c r="R12" s="2"/>
      <c r="S12" s="114"/>
      <c r="T12" s="2"/>
      <c r="U12" s="114"/>
      <c r="V12" s="2"/>
      <c r="W12" s="114"/>
      <c r="X12" s="2"/>
      <c r="Y12" s="114"/>
      <c r="Z12" s="2"/>
      <c r="AA12" s="2"/>
      <c r="AB12" s="2"/>
    </row>
    <row r="13" spans="3:28" ht="17" thickBot="1" x14ac:dyDescent="0.25">
      <c r="C13" s="5" t="s">
        <v>159</v>
      </c>
      <c r="D13" s="43">
        <v>45574</v>
      </c>
      <c r="E13" s="10">
        <f t="shared" si="0"/>
        <v>1.0751744415675604E-3</v>
      </c>
      <c r="F13" s="43">
        <v>45623</v>
      </c>
      <c r="G13" s="10">
        <f t="shared" si="1"/>
        <v>0.39992985993906582</v>
      </c>
      <c r="H13" s="40">
        <v>63869</v>
      </c>
      <c r="I13" s="10">
        <f t="shared" si="8"/>
        <v>-7.8238268956770884E-2</v>
      </c>
      <c r="J13" s="43">
        <v>58872</v>
      </c>
      <c r="K13" s="10">
        <f t="shared" si="2"/>
        <v>7.8305476287539075E-2</v>
      </c>
      <c r="L13" s="45">
        <v>63482</v>
      </c>
      <c r="M13" s="121"/>
      <c r="N13" s="121"/>
      <c r="P13" s="289" t="s">
        <v>178</v>
      </c>
      <c r="Q13" s="292"/>
      <c r="R13" s="292"/>
      <c r="S13" s="292"/>
      <c r="T13" s="292"/>
      <c r="U13" s="292"/>
      <c r="V13" s="292"/>
      <c r="W13" s="292"/>
      <c r="X13" s="292"/>
      <c r="Y13" s="292"/>
      <c r="Z13" s="293"/>
    </row>
    <row r="14" spans="3:28" ht="17" thickBot="1" x14ac:dyDescent="0.25">
      <c r="C14" s="5" t="s">
        <v>160</v>
      </c>
      <c r="D14" s="43">
        <v>94046</v>
      </c>
      <c r="E14" s="10">
        <f t="shared" si="0"/>
        <v>1.2121727665185123E-2</v>
      </c>
      <c r="F14" s="43">
        <v>95186</v>
      </c>
      <c r="G14" s="10">
        <f t="shared" si="1"/>
        <v>-7.6061605698316978E-2</v>
      </c>
      <c r="H14" s="40">
        <v>87946</v>
      </c>
      <c r="I14" s="10">
        <f t="shared" si="8"/>
        <v>2.2593409592249789E-2</v>
      </c>
      <c r="J14" s="43">
        <v>89933</v>
      </c>
      <c r="K14" s="10">
        <f t="shared" si="2"/>
        <v>-2.1682808312855125E-2</v>
      </c>
      <c r="L14" s="45">
        <v>87983</v>
      </c>
      <c r="N14" s="1"/>
      <c r="P14" s="22" t="s">
        <v>111</v>
      </c>
      <c r="Q14" s="271">
        <v>2016</v>
      </c>
      <c r="R14" s="130" t="s">
        <v>202</v>
      </c>
      <c r="S14" s="130">
        <v>2017</v>
      </c>
      <c r="T14" s="130" t="s">
        <v>202</v>
      </c>
      <c r="U14" s="130">
        <v>2018</v>
      </c>
      <c r="V14" s="272" t="s">
        <v>202</v>
      </c>
      <c r="W14" s="130">
        <v>2019</v>
      </c>
      <c r="X14" s="130" t="s">
        <v>202</v>
      </c>
      <c r="Y14" s="130">
        <v>2020</v>
      </c>
      <c r="Z14" s="249" t="s">
        <v>202</v>
      </c>
    </row>
    <row r="15" spans="3:28" x14ac:dyDescent="0.2">
      <c r="C15" s="5" t="s">
        <v>161</v>
      </c>
      <c r="D15" s="43">
        <v>81582</v>
      </c>
      <c r="E15" s="10">
        <f t="shared" si="0"/>
        <v>-2.0470201760192198E-2</v>
      </c>
      <c r="F15" s="43">
        <v>79912</v>
      </c>
      <c r="G15" s="10">
        <f t="shared" si="1"/>
        <v>0.30878966863549906</v>
      </c>
      <c r="H15" s="40">
        <v>104588</v>
      </c>
      <c r="I15" s="10">
        <f t="shared" si="8"/>
        <v>-8.0248212031973076E-2</v>
      </c>
      <c r="J15" s="43">
        <v>96195</v>
      </c>
      <c r="K15" s="10">
        <f t="shared" si="2"/>
        <v>4.1987629294661884E-2</v>
      </c>
      <c r="L15" s="45">
        <v>100234</v>
      </c>
      <c r="P15" s="34" t="s">
        <v>112</v>
      </c>
      <c r="Q15" s="42">
        <v>130158</v>
      </c>
      <c r="R15" s="12">
        <f>Q15/$Q$23</f>
        <v>0.37399252348264339</v>
      </c>
      <c r="S15" s="42">
        <v>123779</v>
      </c>
      <c r="T15" s="12">
        <f>S15/$S$23</f>
        <v>0.35690621116400578</v>
      </c>
      <c r="U15" s="42">
        <v>112401</v>
      </c>
      <c r="V15" s="12">
        <f>U15/$U$23</f>
        <v>0.30870236303514342</v>
      </c>
      <c r="W15" s="55">
        <v>114057</v>
      </c>
      <c r="X15" s="12">
        <f>W15/$W$23</f>
        <v>0.32126198497019953</v>
      </c>
      <c r="Y15" s="42">
        <v>121943</v>
      </c>
      <c r="Z15" s="7">
        <f>Y15/$Y$23</f>
        <v>0.31919493865713172</v>
      </c>
    </row>
    <row r="16" spans="3:28" x14ac:dyDescent="0.2">
      <c r="C16" s="5" t="s">
        <v>162</v>
      </c>
      <c r="D16" s="43">
        <v>-3115</v>
      </c>
      <c r="E16" s="10">
        <f t="shared" si="0"/>
        <v>3.0497592295345103E-2</v>
      </c>
      <c r="F16" s="43">
        <v>-3210</v>
      </c>
      <c r="G16" s="10">
        <f t="shared" si="1"/>
        <v>0.18348909657320872</v>
      </c>
      <c r="H16" s="40">
        <v>-3799</v>
      </c>
      <c r="I16" s="10">
        <f t="shared" si="8"/>
        <v>0.20637009739405107</v>
      </c>
      <c r="J16" s="43">
        <v>-4583</v>
      </c>
      <c r="K16" s="10">
        <f t="shared" si="2"/>
        <v>0.10146192450360027</v>
      </c>
      <c r="L16" s="45">
        <v>-5048</v>
      </c>
      <c r="P16" s="5" t="s">
        <v>159</v>
      </c>
      <c r="Q16" s="43">
        <v>45574</v>
      </c>
      <c r="R16" s="10">
        <f t="shared" ref="R16:R22" si="9">Q16/$Q$23</f>
        <v>0.13095111529985087</v>
      </c>
      <c r="S16" s="43">
        <v>45623</v>
      </c>
      <c r="T16" s="10">
        <f t="shared" ref="T16:T23" si="10">S16/$S$23</f>
        <v>0.13155003734022278</v>
      </c>
      <c r="U16" s="43">
        <v>63869</v>
      </c>
      <c r="V16" s="10">
        <f t="shared" ref="V16:V23" si="11">U16/$U$23</f>
        <v>0.17541224032429939</v>
      </c>
      <c r="W16" s="40">
        <v>58872</v>
      </c>
      <c r="X16" s="10">
        <f t="shared" ref="X16:X23" si="12">W16/$W$23</f>
        <v>0.16582354067848171</v>
      </c>
      <c r="Y16" s="43">
        <v>63482</v>
      </c>
      <c r="Z16" s="6">
        <f t="shared" ref="Z16:Z23" si="13">Y16/$Y$23</f>
        <v>0.16616889116908748</v>
      </c>
    </row>
    <row r="17" spans="2:26" x14ac:dyDescent="0.2">
      <c r="C17" s="5" t="s">
        <v>165</v>
      </c>
      <c r="D17" s="43"/>
      <c r="E17" s="10">
        <v>1</v>
      </c>
      <c r="F17" s="43">
        <v>3775</v>
      </c>
      <c r="G17" s="10">
        <f t="shared" si="1"/>
        <v>-0.96052980132450327</v>
      </c>
      <c r="H17" s="40">
        <v>149</v>
      </c>
      <c r="I17" s="10">
        <f t="shared" si="8"/>
        <v>-1.9932885906040267</v>
      </c>
      <c r="J17" s="43">
        <v>-148</v>
      </c>
      <c r="K17" s="10">
        <f t="shared" si="2"/>
        <v>-14.668918918918919</v>
      </c>
      <c r="L17" s="45">
        <v>2023</v>
      </c>
      <c r="P17" s="5" t="s">
        <v>160</v>
      </c>
      <c r="Q17" s="43">
        <v>94046</v>
      </c>
      <c r="R17" s="10">
        <f t="shared" si="9"/>
        <v>0.27022926645652728</v>
      </c>
      <c r="S17" s="43">
        <v>95186</v>
      </c>
      <c r="T17" s="10">
        <f t="shared" si="10"/>
        <v>0.27446072933096122</v>
      </c>
      <c r="U17" s="43">
        <v>87946</v>
      </c>
      <c r="V17" s="10">
        <f t="shared" si="11"/>
        <v>0.24153822492227581</v>
      </c>
      <c r="W17" s="40">
        <v>89933</v>
      </c>
      <c r="X17" s="10">
        <f t="shared" si="12"/>
        <v>0.25331241479545274</v>
      </c>
      <c r="Y17" s="43">
        <v>87983</v>
      </c>
      <c r="Z17" s="6">
        <f t="shared" si="13"/>
        <v>0.23030209432169471</v>
      </c>
    </row>
    <row r="18" spans="2:26" x14ac:dyDescent="0.2">
      <c r="C18" s="5" t="s">
        <v>164</v>
      </c>
      <c r="D18" s="43">
        <v>2698</v>
      </c>
      <c r="E18" s="10">
        <f t="shared" si="0"/>
        <v>8.3395107487027428E-2</v>
      </c>
      <c r="F18" s="43">
        <v>2923</v>
      </c>
      <c r="G18" s="10">
        <f t="shared" si="1"/>
        <v>0.26377009921313721</v>
      </c>
      <c r="H18" s="40">
        <v>3694</v>
      </c>
      <c r="I18" s="10">
        <f t="shared" si="8"/>
        <v>1.0906876015159719</v>
      </c>
      <c r="J18" s="43">
        <v>7723</v>
      </c>
      <c r="K18" s="10">
        <f t="shared" si="2"/>
        <v>0.54240580085459023</v>
      </c>
      <c r="L18" s="45">
        <v>11912</v>
      </c>
      <c r="P18" s="5" t="s">
        <v>161</v>
      </c>
      <c r="Q18" s="43">
        <v>81582</v>
      </c>
      <c r="R18" s="10">
        <f t="shared" si="9"/>
        <v>0.23441554150156743</v>
      </c>
      <c r="S18" s="43">
        <v>79912</v>
      </c>
      <c r="T18" s="10">
        <f t="shared" si="10"/>
        <v>0.23041945036345446</v>
      </c>
      <c r="U18" s="43">
        <v>104588</v>
      </c>
      <c r="V18" s="10">
        <f t="shared" si="11"/>
        <v>0.28724444395618881</v>
      </c>
      <c r="W18" s="40">
        <v>96195</v>
      </c>
      <c r="X18" s="10">
        <f t="shared" si="12"/>
        <v>0.2709504602453891</v>
      </c>
      <c r="Y18" s="43">
        <v>100234</v>
      </c>
      <c r="Z18" s="6">
        <f t="shared" si="13"/>
        <v>0.26237000468545912</v>
      </c>
    </row>
    <row r="19" spans="2:26" ht="17" thickBot="1" x14ac:dyDescent="0.25">
      <c r="C19" s="5" t="s">
        <v>163</v>
      </c>
      <c r="D19" s="43">
        <v>-2920</v>
      </c>
      <c r="E19" s="10">
        <f t="shared" si="0"/>
        <v>-0.59691780821917806</v>
      </c>
      <c r="F19" s="43">
        <v>-1177</v>
      </c>
      <c r="G19" s="10">
        <f t="shared" si="1"/>
        <v>3.0271877655055226</v>
      </c>
      <c r="H19" s="40">
        <v>-4740</v>
      </c>
      <c r="I19" s="10">
        <f t="shared" si="8"/>
        <v>0.4812236286919831</v>
      </c>
      <c r="J19" s="43">
        <v>-7021</v>
      </c>
      <c r="K19" s="10">
        <f t="shared" si="2"/>
        <v>-0.92935479276456345</v>
      </c>
      <c r="L19" s="45">
        <v>-496</v>
      </c>
      <c r="P19" s="5" t="s">
        <v>162</v>
      </c>
      <c r="Q19" s="43">
        <v>-3115</v>
      </c>
      <c r="R19" s="10">
        <f t="shared" si="9"/>
        <v>-8.9505578654284351E-3</v>
      </c>
      <c r="S19" s="43">
        <v>-3210</v>
      </c>
      <c r="T19" s="10">
        <f t="shared" si="10"/>
        <v>-9.2557617837957847E-3</v>
      </c>
      <c r="U19" s="43">
        <v>-3799</v>
      </c>
      <c r="V19" s="10">
        <f t="shared" si="11"/>
        <v>-1.0433717468443428E-2</v>
      </c>
      <c r="W19" s="40">
        <v>-4583</v>
      </c>
      <c r="X19" s="10">
        <f t="shared" si="12"/>
        <v>-1.2908840992823101E-2</v>
      </c>
      <c r="Y19" s="43">
        <v>-5048</v>
      </c>
      <c r="Z19" s="6">
        <f t="shared" si="13"/>
        <v>-1.3213518203924792E-2</v>
      </c>
    </row>
    <row r="20" spans="2:26" ht="17" thickBot="1" x14ac:dyDescent="0.25">
      <c r="C20" s="13" t="s">
        <v>141</v>
      </c>
      <c r="D20" s="52">
        <f>SUM(D12:D19)</f>
        <v>348023</v>
      </c>
      <c r="E20" s="15">
        <f t="shared" si="0"/>
        <v>-3.4825284535792175E-3</v>
      </c>
      <c r="F20" s="52">
        <f t="shared" ref="F20:L20" si="14">SUM(F12:F19)</f>
        <v>346811</v>
      </c>
      <c r="G20" s="19">
        <f t="shared" si="1"/>
        <v>4.9874427281718287E-2</v>
      </c>
      <c r="H20" s="51">
        <f t="shared" si="14"/>
        <v>364108</v>
      </c>
      <c r="I20" s="15">
        <f t="shared" si="8"/>
        <v>-2.4937655860349128E-2</v>
      </c>
      <c r="J20" s="52">
        <f t="shared" si="14"/>
        <v>355028</v>
      </c>
      <c r="K20" s="15">
        <f t="shared" si="2"/>
        <v>7.6064423087756461E-2</v>
      </c>
      <c r="L20" s="166">
        <f t="shared" si="14"/>
        <v>382033</v>
      </c>
      <c r="P20" s="5" t="s">
        <v>165</v>
      </c>
      <c r="Q20" s="43"/>
      <c r="R20" s="10"/>
      <c r="S20" s="43">
        <v>3775</v>
      </c>
      <c r="T20" s="10">
        <f t="shared" si="10"/>
        <v>1.088489119433928E-2</v>
      </c>
      <c r="U20" s="43">
        <v>149</v>
      </c>
      <c r="V20" s="10">
        <f t="shared" si="11"/>
        <v>4.0921924264229292E-4</v>
      </c>
      <c r="W20" s="40">
        <v>-148</v>
      </c>
      <c r="X20" s="10">
        <f t="shared" si="12"/>
        <v>-4.1686852867942812E-4</v>
      </c>
      <c r="Y20" s="43">
        <v>2023</v>
      </c>
      <c r="Z20" s="6">
        <f t="shared" si="13"/>
        <v>5.2953540662717619E-3</v>
      </c>
    </row>
    <row r="21" spans="2:26" ht="17" thickBot="1" x14ac:dyDescent="0.25">
      <c r="C21" s="122"/>
      <c r="D21" s="2"/>
      <c r="E21" s="57"/>
      <c r="F21" s="2"/>
      <c r="G21" s="57"/>
      <c r="H21" s="2"/>
      <c r="I21" s="57"/>
      <c r="J21" s="2"/>
      <c r="K21" s="57"/>
      <c r="L21" s="4"/>
      <c r="P21" s="5" t="s">
        <v>164</v>
      </c>
      <c r="Q21" s="43">
        <v>2698</v>
      </c>
      <c r="R21" s="10">
        <f t="shared" si="9"/>
        <v>7.7523611945187528E-3</v>
      </c>
      <c r="S21" s="43">
        <v>2923</v>
      </c>
      <c r="T21" s="10">
        <f t="shared" si="10"/>
        <v>8.4282217115374085E-3</v>
      </c>
      <c r="U21" s="43">
        <v>3694</v>
      </c>
      <c r="V21" s="10">
        <f t="shared" si="11"/>
        <v>1.0145341492084766E-2</v>
      </c>
      <c r="W21" s="40">
        <v>7723</v>
      </c>
      <c r="X21" s="10">
        <f t="shared" si="12"/>
        <v>2.175321383102178E-2</v>
      </c>
      <c r="Y21" s="43">
        <v>11912</v>
      </c>
      <c r="Z21" s="6">
        <f t="shared" si="13"/>
        <v>3.1180552465362939E-2</v>
      </c>
    </row>
    <row r="22" spans="2:26" ht="17" thickBot="1" x14ac:dyDescent="0.25">
      <c r="C22" s="17" t="s">
        <v>142</v>
      </c>
      <c r="D22" s="175">
        <f>D9-SUM(D12:D19)</f>
        <v>87669</v>
      </c>
      <c r="E22" s="176">
        <f>(F22-D22)/D22</f>
        <v>9.6168543042580615E-2</v>
      </c>
      <c r="F22" s="175">
        <f>F9-SUM(F12:F19)</f>
        <v>96100</v>
      </c>
      <c r="G22" s="176">
        <f t="shared" si="1"/>
        <v>0.20900104058272634</v>
      </c>
      <c r="H22" s="52">
        <f>H9-SUM(H12:H19)</f>
        <v>116185</v>
      </c>
      <c r="I22" s="19">
        <f>(J22-H22)/H22</f>
        <v>-5.2330335241210137E-3</v>
      </c>
      <c r="J22" s="52">
        <f>J9-SUM(J12:J19)</f>
        <v>115577</v>
      </c>
      <c r="K22" s="15">
        <f t="shared" si="2"/>
        <v>-2.3222613495764727E-2</v>
      </c>
      <c r="L22" s="166">
        <f>L9-SUM(L12:L19)</f>
        <v>112893</v>
      </c>
      <c r="P22" s="5" t="s">
        <v>163</v>
      </c>
      <c r="Q22" s="43">
        <v>-2920</v>
      </c>
      <c r="R22" s="10">
        <f t="shared" si="9"/>
        <v>-8.3902500696793024E-3</v>
      </c>
      <c r="S22" s="43">
        <v>-1177</v>
      </c>
      <c r="T22" s="10">
        <f t="shared" si="10"/>
        <v>-3.3937793207251214E-3</v>
      </c>
      <c r="U22" s="43">
        <v>-4740</v>
      </c>
      <c r="V22" s="10">
        <f t="shared" si="11"/>
        <v>-1.3018115504191064E-2</v>
      </c>
      <c r="W22" s="40">
        <v>-7021</v>
      </c>
      <c r="X22" s="10">
        <f t="shared" si="12"/>
        <v>-1.9775904999042328E-2</v>
      </c>
      <c r="Y22" s="43">
        <v>-496</v>
      </c>
      <c r="Z22" s="6">
        <f t="shared" si="13"/>
        <v>-1.298317161082943E-3</v>
      </c>
    </row>
    <row r="23" spans="2:26" ht="17" thickBot="1" x14ac:dyDescent="0.25">
      <c r="C23" s="34"/>
      <c r="D23" s="2"/>
      <c r="E23" s="179"/>
      <c r="F23" s="178"/>
      <c r="G23" s="179"/>
      <c r="H23" s="42"/>
      <c r="I23" s="57"/>
      <c r="J23" s="42"/>
      <c r="K23" s="57"/>
      <c r="L23" s="92"/>
      <c r="P23" s="13" t="s">
        <v>141</v>
      </c>
      <c r="Q23" s="52">
        <v>348023</v>
      </c>
      <c r="R23" s="15">
        <f>Q23/$Q$23</f>
        <v>1</v>
      </c>
      <c r="S23" s="52">
        <v>346811</v>
      </c>
      <c r="T23" s="15">
        <f t="shared" si="10"/>
        <v>1</v>
      </c>
      <c r="U23" s="52">
        <v>364108</v>
      </c>
      <c r="V23" s="15">
        <f t="shared" si="11"/>
        <v>1</v>
      </c>
      <c r="W23" s="51">
        <v>355028</v>
      </c>
      <c r="X23" s="15">
        <f t="shared" si="12"/>
        <v>1</v>
      </c>
      <c r="Y23" s="52">
        <v>382033</v>
      </c>
      <c r="Z23" s="16">
        <f t="shared" si="13"/>
        <v>1</v>
      </c>
    </row>
    <row r="24" spans="2:26" ht="17" thickBot="1" x14ac:dyDescent="0.25">
      <c r="B24" t="s">
        <v>182</v>
      </c>
      <c r="C24" s="22" t="s">
        <v>183</v>
      </c>
      <c r="D24" s="2"/>
      <c r="E24" s="195"/>
      <c r="F24" s="196"/>
      <c r="G24" s="195"/>
      <c r="H24" s="43"/>
      <c r="I24" s="57"/>
      <c r="J24" s="43"/>
      <c r="K24" s="57"/>
      <c r="L24" s="45"/>
    </row>
    <row r="25" spans="2:26" x14ac:dyDescent="0.2">
      <c r="C25" s="5" t="s">
        <v>166</v>
      </c>
      <c r="D25" s="194">
        <v>-5273</v>
      </c>
      <c r="E25" s="10">
        <f t="shared" si="0"/>
        <v>5.2152474871989381E-2</v>
      </c>
      <c r="F25" s="43">
        <v>-5548</v>
      </c>
      <c r="G25" s="10">
        <f t="shared" si="1"/>
        <v>7.8046142754145634E-2</v>
      </c>
      <c r="H25" s="43">
        <v>-5981</v>
      </c>
      <c r="I25" s="10">
        <f t="shared" ref="I25:I37" si="15">(J25-H25)/H25</f>
        <v>-0.27236248119043638</v>
      </c>
      <c r="J25" s="43">
        <v>-4352</v>
      </c>
      <c r="K25" s="10">
        <f t="shared" si="2"/>
        <v>-0.21024816176470587</v>
      </c>
      <c r="L25" s="45">
        <v>-3437</v>
      </c>
      <c r="P25" s="31" t="s">
        <v>142</v>
      </c>
      <c r="Q25" s="41">
        <v>87669</v>
      </c>
      <c r="S25" s="41">
        <v>96100</v>
      </c>
      <c r="T25" s="41"/>
      <c r="U25" s="41">
        <v>116185</v>
      </c>
      <c r="V25" s="41"/>
      <c r="W25" s="41">
        <v>115577</v>
      </c>
      <c r="X25" s="41">
        <v>0</v>
      </c>
      <c r="Y25" s="41">
        <v>112893</v>
      </c>
    </row>
    <row r="26" spans="2:26" x14ac:dyDescent="0.2">
      <c r="C26" s="5" t="s">
        <v>167</v>
      </c>
      <c r="D26" s="43">
        <v>27136</v>
      </c>
      <c r="E26" s="10">
        <f t="shared" si="0"/>
        <v>-3.9504716981132074E-2</v>
      </c>
      <c r="F26" s="43">
        <v>26064</v>
      </c>
      <c r="G26" s="10">
        <f t="shared" si="1"/>
        <v>0.46428023327194595</v>
      </c>
      <c r="H26" s="43">
        <v>38165</v>
      </c>
      <c r="I26" s="10">
        <f t="shared" si="15"/>
        <v>0.24108476352679156</v>
      </c>
      <c r="J26" s="43">
        <v>47366</v>
      </c>
      <c r="K26" s="10">
        <f t="shared" si="2"/>
        <v>-0.11151458852341342</v>
      </c>
      <c r="L26" s="45">
        <v>42084</v>
      </c>
      <c r="S26" s="41"/>
      <c r="U26" s="41"/>
      <c r="W26" s="41"/>
      <c r="Y26" s="41"/>
    </row>
    <row r="27" spans="2:26" ht="17" thickBot="1" x14ac:dyDescent="0.25">
      <c r="C27" s="5" t="s">
        <v>168</v>
      </c>
      <c r="D27" s="43">
        <v>-3241</v>
      </c>
      <c r="E27" s="10">
        <f t="shared" si="0"/>
        <v>-0.59858068497377348</v>
      </c>
      <c r="F27" s="43">
        <v>-1301</v>
      </c>
      <c r="G27" s="10">
        <f t="shared" si="1"/>
        <v>-3.762490392006149</v>
      </c>
      <c r="H27" s="43">
        <v>3594</v>
      </c>
      <c r="I27" s="10">
        <f t="shared" si="15"/>
        <v>-1</v>
      </c>
      <c r="J27" s="9"/>
      <c r="K27" s="10"/>
      <c r="L27" s="45"/>
      <c r="P27" s="247"/>
      <c r="Q27" s="247"/>
      <c r="R27" s="247"/>
      <c r="S27" s="41"/>
      <c r="T27" s="247"/>
      <c r="U27" s="41"/>
      <c r="V27" s="247"/>
      <c r="W27" s="41"/>
      <c r="X27" s="247"/>
      <c r="Y27" s="41"/>
    </row>
    <row r="28" spans="2:26" ht="17" thickBot="1" x14ac:dyDescent="0.25">
      <c r="C28" s="5" t="s">
        <v>169</v>
      </c>
      <c r="D28" s="43">
        <v>1287</v>
      </c>
      <c r="E28" s="10">
        <f t="shared" si="0"/>
        <v>-0.66122766122766119</v>
      </c>
      <c r="F28" s="43">
        <v>436</v>
      </c>
      <c r="G28" s="10">
        <f t="shared" si="1"/>
        <v>1.084862385321101</v>
      </c>
      <c r="H28" s="43">
        <v>909</v>
      </c>
      <c r="I28" s="10">
        <f t="shared" si="15"/>
        <v>-4.8459845984598457</v>
      </c>
      <c r="J28" s="43">
        <v>-3496</v>
      </c>
      <c r="K28" s="10">
        <f t="shared" si="2"/>
        <v>-0.92191075514874143</v>
      </c>
      <c r="L28" s="45">
        <v>-273</v>
      </c>
      <c r="P28" s="289" t="s">
        <v>178</v>
      </c>
      <c r="Q28" s="292"/>
      <c r="R28" s="292"/>
      <c r="S28" s="292"/>
      <c r="T28" s="292"/>
      <c r="U28" s="292"/>
      <c r="V28" s="292"/>
      <c r="W28" s="292"/>
      <c r="X28" s="292"/>
      <c r="Y28" s="292"/>
      <c r="Z28" s="293"/>
    </row>
    <row r="29" spans="2:26" ht="17" thickBot="1" x14ac:dyDescent="0.25">
      <c r="C29" s="5" t="s">
        <v>170</v>
      </c>
      <c r="D29" s="43">
        <v>-166</v>
      </c>
      <c r="E29" s="10">
        <f t="shared" si="0"/>
        <v>-0.33734939759036142</v>
      </c>
      <c r="F29" s="43">
        <v>-110</v>
      </c>
      <c r="G29" s="10">
        <f t="shared" si="1"/>
        <v>47.945454545454545</v>
      </c>
      <c r="H29" s="43">
        <v>-5384</v>
      </c>
      <c r="I29" s="10">
        <f t="shared" si="15"/>
        <v>-1</v>
      </c>
      <c r="J29" s="9"/>
      <c r="K29" s="10"/>
      <c r="L29" s="45"/>
      <c r="P29" s="22" t="s">
        <v>183</v>
      </c>
      <c r="Q29" s="285">
        <v>2016</v>
      </c>
      <c r="R29" s="130" t="s">
        <v>202</v>
      </c>
      <c r="S29" s="130">
        <v>2017</v>
      </c>
      <c r="T29" s="130" t="s">
        <v>202</v>
      </c>
      <c r="U29" s="130">
        <v>2018</v>
      </c>
      <c r="V29" s="130" t="s">
        <v>202</v>
      </c>
      <c r="W29" s="130">
        <v>2019</v>
      </c>
      <c r="X29" s="130" t="s">
        <v>202</v>
      </c>
      <c r="Y29" s="130">
        <v>2020</v>
      </c>
      <c r="Z29" s="249" t="s">
        <v>202</v>
      </c>
    </row>
    <row r="30" spans="2:26" ht="17" thickBot="1" x14ac:dyDescent="0.25">
      <c r="C30" s="5" t="s">
        <v>219</v>
      </c>
      <c r="D30" s="43">
        <v>317</v>
      </c>
      <c r="E30" s="10">
        <f t="shared" si="0"/>
        <v>2.1293375394321767</v>
      </c>
      <c r="F30" s="43">
        <v>992</v>
      </c>
      <c r="G30" s="59">
        <f t="shared" si="1"/>
        <v>3.9314516129032258E-2</v>
      </c>
      <c r="H30" s="43">
        <v>1031</v>
      </c>
      <c r="I30" s="10">
        <f t="shared" si="15"/>
        <v>6.5858389912706112</v>
      </c>
      <c r="J30" s="43">
        <v>7821</v>
      </c>
      <c r="K30" s="59">
        <f t="shared" si="2"/>
        <v>-1.3917657588543664</v>
      </c>
      <c r="L30" s="45">
        <v>-3064</v>
      </c>
      <c r="P30" s="34" t="s">
        <v>166</v>
      </c>
      <c r="Q30" s="40">
        <v>-5273</v>
      </c>
      <c r="R30" s="10">
        <f>Q30/$Q$36</f>
        <v>-0.2628614157527418</v>
      </c>
      <c r="S30" s="43">
        <v>-5548</v>
      </c>
      <c r="T30" s="10">
        <f>S30/$S$36</f>
        <v>-0.2701991915453173</v>
      </c>
      <c r="U30" s="43">
        <v>-5981</v>
      </c>
      <c r="V30" s="10">
        <f>U30/$U$36</f>
        <v>-0.18497556751407188</v>
      </c>
      <c r="W30" s="43">
        <v>-4352</v>
      </c>
      <c r="X30" s="10">
        <f>W30/$W$36</f>
        <v>-9.1932655949639827E-2</v>
      </c>
      <c r="Y30" s="43">
        <v>-3437</v>
      </c>
      <c r="Z30" s="6">
        <f>Y30/$Y$36</f>
        <v>-9.7337864627584259E-2</v>
      </c>
    </row>
    <row r="31" spans="2:26" ht="17" thickBot="1" x14ac:dyDescent="0.25">
      <c r="C31" s="13" t="s">
        <v>184</v>
      </c>
      <c r="D31" s="52">
        <f>SUM(D25:D30)</f>
        <v>20060</v>
      </c>
      <c r="E31" s="197">
        <f t="shared" si="0"/>
        <v>2.357926221335992E-2</v>
      </c>
      <c r="F31" s="52">
        <f t="shared" ref="F31:L31" si="16">SUM(F25:F30)</f>
        <v>20533</v>
      </c>
      <c r="G31" s="197">
        <f t="shared" si="1"/>
        <v>0.57473335606097498</v>
      </c>
      <c r="H31" s="52">
        <f t="shared" si="16"/>
        <v>32334</v>
      </c>
      <c r="I31" s="197">
        <f t="shared" si="15"/>
        <v>0.46406259664749183</v>
      </c>
      <c r="J31" s="52">
        <f t="shared" si="16"/>
        <v>47339</v>
      </c>
      <c r="K31" s="197">
        <f t="shared" si="2"/>
        <v>-0.25410338198948013</v>
      </c>
      <c r="L31" s="52">
        <f t="shared" si="16"/>
        <v>35310</v>
      </c>
      <c r="P31" s="5" t="s">
        <v>143</v>
      </c>
      <c r="Q31" s="40">
        <v>27136</v>
      </c>
      <c r="R31" s="10">
        <f t="shared" ref="R31:R35" si="17">Q31/$Q$36</f>
        <v>1.352741774675972</v>
      </c>
      <c r="S31" s="43">
        <v>26064</v>
      </c>
      <c r="T31" s="10">
        <f t="shared" ref="T31:T35" si="18">S31/$S$36</f>
        <v>1.2693712560268835</v>
      </c>
      <c r="U31" s="43">
        <v>38165</v>
      </c>
      <c r="V31" s="10">
        <f t="shared" ref="V31:V35" si="19">U31/$U$36</f>
        <v>1.1803364879074658</v>
      </c>
      <c r="W31" s="43">
        <v>47366</v>
      </c>
      <c r="X31" s="10">
        <f t="shared" ref="X31:X35" si="20">W31/$W$36</f>
        <v>1.0005703542533639</v>
      </c>
      <c r="Y31" s="43">
        <v>42084</v>
      </c>
      <c r="Z31" s="6">
        <f t="shared" ref="Z31:Z35" si="21">Y31/$Y$36</f>
        <v>1.1918436703483433</v>
      </c>
    </row>
    <row r="32" spans="2:26" ht="17" thickBot="1" x14ac:dyDescent="0.25">
      <c r="C32" s="5"/>
      <c r="D32" s="43"/>
      <c r="E32" s="10"/>
      <c r="F32" s="43"/>
      <c r="G32" s="10"/>
      <c r="H32" s="43"/>
      <c r="I32" s="10"/>
      <c r="J32" s="43"/>
      <c r="K32" s="10"/>
      <c r="L32" s="45"/>
      <c r="P32" s="5" t="s">
        <v>168</v>
      </c>
      <c r="Q32" s="40">
        <v>-3241</v>
      </c>
      <c r="R32" s="10">
        <f t="shared" si="17"/>
        <v>-0.16156530408773678</v>
      </c>
      <c r="S32" s="43">
        <v>-1301</v>
      </c>
      <c r="T32" s="10">
        <f t="shared" si="18"/>
        <v>-6.3361418204840994E-2</v>
      </c>
      <c r="U32" s="43">
        <v>3594</v>
      </c>
      <c r="V32" s="10">
        <f t="shared" si="19"/>
        <v>0.11115234737428094</v>
      </c>
      <c r="W32" s="9"/>
      <c r="X32" s="10"/>
      <c r="Y32" s="43"/>
      <c r="Z32" s="6"/>
    </row>
    <row r="33" spans="2:27" ht="17" thickBot="1" x14ac:dyDescent="0.25">
      <c r="C33" s="13" t="s">
        <v>171</v>
      </c>
      <c r="D33" s="52">
        <f>D22-SUM(D25:D30)</f>
        <v>67609</v>
      </c>
      <c r="E33" s="15">
        <f t="shared" si="0"/>
        <v>0.11770622254433581</v>
      </c>
      <c r="F33" s="52">
        <f>F22-SUM(F25:F30)</f>
        <v>75567</v>
      </c>
      <c r="G33" s="15">
        <f t="shared" si="1"/>
        <v>0.10962457157224714</v>
      </c>
      <c r="H33" s="52">
        <f>H22-SUM(H25:H30)</f>
        <v>83851</v>
      </c>
      <c r="I33" s="15">
        <f t="shared" si="15"/>
        <v>-0.18619932976350909</v>
      </c>
      <c r="J33" s="52">
        <f>J22-SUM(J25:J30)</f>
        <v>68238</v>
      </c>
      <c r="K33" s="15">
        <f t="shared" si="2"/>
        <v>0.13694715554383188</v>
      </c>
      <c r="L33" s="166">
        <f>L22-SUM(L25:L30)</f>
        <v>77583</v>
      </c>
      <c r="P33" s="5" t="s">
        <v>169</v>
      </c>
      <c r="Q33" s="40">
        <v>1287</v>
      </c>
      <c r="R33" s="10">
        <f t="shared" si="17"/>
        <v>6.415752741774676E-2</v>
      </c>
      <c r="S33" s="43">
        <v>436</v>
      </c>
      <c r="T33" s="10">
        <f t="shared" si="18"/>
        <v>2.1234110943359471E-2</v>
      </c>
      <c r="U33" s="43">
        <v>909</v>
      </c>
      <c r="V33" s="10">
        <f t="shared" si="19"/>
        <v>2.8112822416032659E-2</v>
      </c>
      <c r="W33" s="43">
        <v>-3496</v>
      </c>
      <c r="X33" s="10">
        <f t="shared" si="20"/>
        <v>-7.3850313694839353E-2</v>
      </c>
      <c r="Y33" s="43">
        <v>-273</v>
      </c>
      <c r="Z33" s="6">
        <f t="shared" si="21"/>
        <v>-7.7315208156329652E-3</v>
      </c>
    </row>
    <row r="34" spans="2:27" ht="17" thickBot="1" x14ac:dyDescent="0.25">
      <c r="C34" s="5" t="s">
        <v>172</v>
      </c>
      <c r="D34" s="43">
        <v>15138</v>
      </c>
      <c r="E34" s="10">
        <f t="shared" si="0"/>
        <v>0.25360021138855859</v>
      </c>
      <c r="F34" s="43">
        <v>18977</v>
      </c>
      <c r="G34" s="10">
        <f t="shared" si="1"/>
        <v>-0.10581229909890921</v>
      </c>
      <c r="H34" s="43">
        <v>16969</v>
      </c>
      <c r="I34" s="10">
        <f t="shared" si="15"/>
        <v>-7.672815133478697E-2</v>
      </c>
      <c r="J34" s="43">
        <v>15667</v>
      </c>
      <c r="K34" s="10">
        <f t="shared" si="2"/>
        <v>2.9297248994702239E-2</v>
      </c>
      <c r="L34" s="45">
        <v>16126</v>
      </c>
      <c r="P34" s="5" t="s">
        <v>170</v>
      </c>
      <c r="Q34" s="40">
        <v>-166</v>
      </c>
      <c r="R34" s="10">
        <f t="shared" si="17"/>
        <v>-8.2751744765702899E-3</v>
      </c>
      <c r="S34" s="43">
        <v>-110</v>
      </c>
      <c r="T34" s="10">
        <f t="shared" si="18"/>
        <v>-5.3572298251594996E-3</v>
      </c>
      <c r="U34" s="43">
        <v>-5384</v>
      </c>
      <c r="V34" s="10">
        <f t="shared" si="19"/>
        <v>-0.16651203067977979</v>
      </c>
      <c r="W34" s="9"/>
      <c r="X34" s="10"/>
      <c r="Y34" s="43"/>
      <c r="Z34" s="6"/>
      <c r="AA34" s="2"/>
    </row>
    <row r="35" spans="2:27" ht="17" thickBot="1" x14ac:dyDescent="0.25">
      <c r="C35" s="13" t="s">
        <v>173</v>
      </c>
      <c r="D35" s="52">
        <f>D33-D34</f>
        <v>52471</v>
      </c>
      <c r="E35" s="15">
        <f t="shared" si="0"/>
        <v>7.8500505040879728E-2</v>
      </c>
      <c r="F35" s="52">
        <f t="shared" ref="F35:L35" si="22">F33-F34</f>
        <v>56590</v>
      </c>
      <c r="G35" s="15">
        <f t="shared" si="1"/>
        <v>0.18186958826647817</v>
      </c>
      <c r="H35" s="52">
        <f t="shared" si="22"/>
        <v>66882</v>
      </c>
      <c r="I35" s="15">
        <f t="shared" si="15"/>
        <v>-0.21397386441793009</v>
      </c>
      <c r="J35" s="52">
        <f t="shared" si="22"/>
        <v>52571</v>
      </c>
      <c r="K35" s="15">
        <f t="shared" si="2"/>
        <v>0.16902855186319454</v>
      </c>
      <c r="L35" s="166">
        <f t="shared" si="22"/>
        <v>61457</v>
      </c>
      <c r="P35" s="5" t="s">
        <v>177</v>
      </c>
      <c r="Q35" s="40">
        <v>317</v>
      </c>
      <c r="R35" s="10">
        <f t="shared" si="17"/>
        <v>1.5802592223330011E-2</v>
      </c>
      <c r="S35" s="43">
        <v>992</v>
      </c>
      <c r="T35" s="10">
        <f t="shared" si="18"/>
        <v>4.8312472605074756E-2</v>
      </c>
      <c r="U35" s="43">
        <v>1031</v>
      </c>
      <c r="V35" s="10">
        <f t="shared" si="19"/>
        <v>3.1885940496072247E-2</v>
      </c>
      <c r="W35" s="43">
        <v>7821</v>
      </c>
      <c r="X35" s="10">
        <f t="shared" si="20"/>
        <v>0.16521261539111515</v>
      </c>
      <c r="Y35" s="43">
        <v>-3064</v>
      </c>
      <c r="Z35" s="6">
        <f t="shared" si="21"/>
        <v>-8.6774284905126023E-2</v>
      </c>
      <c r="AA35" s="2"/>
    </row>
    <row r="36" spans="2:27" ht="17" thickBot="1" x14ac:dyDescent="0.25">
      <c r="C36" s="5" t="s">
        <v>174</v>
      </c>
      <c r="D36" s="43">
        <v>4021</v>
      </c>
      <c r="E36" s="10">
        <f t="shared" si="0"/>
        <v>-1</v>
      </c>
      <c r="F36" s="9"/>
      <c r="G36" s="10">
        <v>1</v>
      </c>
      <c r="H36" s="43">
        <v>59050</v>
      </c>
      <c r="I36" s="10">
        <f t="shared" si="15"/>
        <v>-1.0428111769686705</v>
      </c>
      <c r="J36" s="43">
        <v>-2528</v>
      </c>
      <c r="K36" s="10">
        <f t="shared" si="2"/>
        <v>-0.75632911392405067</v>
      </c>
      <c r="L36" s="45">
        <v>-616</v>
      </c>
      <c r="P36" s="13" t="s">
        <v>184</v>
      </c>
      <c r="Q36" s="51">
        <f>SUM(Q30:Q35)</f>
        <v>20060</v>
      </c>
      <c r="R36" s="15">
        <v>1</v>
      </c>
      <c r="S36" s="52">
        <f t="shared" ref="S36:Y36" si="23">SUM(S30:S35)</f>
        <v>20533</v>
      </c>
      <c r="T36" s="15">
        <v>1</v>
      </c>
      <c r="U36" s="52">
        <f t="shared" si="23"/>
        <v>32334</v>
      </c>
      <c r="V36" s="15">
        <v>1</v>
      </c>
      <c r="W36" s="52">
        <f t="shared" si="23"/>
        <v>47339</v>
      </c>
      <c r="X36" s="15">
        <v>1</v>
      </c>
      <c r="Y36" s="52">
        <f t="shared" si="23"/>
        <v>35310</v>
      </c>
      <c r="Z36" s="16">
        <v>1</v>
      </c>
      <c r="AA36" s="2"/>
    </row>
    <row r="37" spans="2:27" ht="17" thickBot="1" x14ac:dyDescent="0.25">
      <c r="C37" s="13" t="s">
        <v>150</v>
      </c>
      <c r="D37" s="52">
        <f>D35-D36</f>
        <v>48450</v>
      </c>
      <c r="E37" s="15">
        <f t="shared" si="0"/>
        <v>0.22992776057791536</v>
      </c>
      <c r="F37" s="52">
        <v>59590</v>
      </c>
      <c r="G37" s="15">
        <f t="shared" si="1"/>
        <v>-0.86856855177043124</v>
      </c>
      <c r="H37" s="52">
        <f>H35-H36</f>
        <v>7832</v>
      </c>
      <c r="I37" s="15">
        <f t="shared" si="15"/>
        <v>6.0351123595505616</v>
      </c>
      <c r="J37" s="52">
        <f>J35-J36</f>
        <v>55099</v>
      </c>
      <c r="K37" s="15">
        <f t="shared" si="2"/>
        <v>0.12657217009383109</v>
      </c>
      <c r="L37" s="166">
        <f>L35-L36</f>
        <v>62073</v>
      </c>
      <c r="P37" s="2"/>
      <c r="Q37" s="114"/>
      <c r="R37" s="2"/>
      <c r="S37" s="114"/>
      <c r="T37" s="2"/>
      <c r="U37" s="114"/>
      <c r="V37" s="2"/>
      <c r="W37" s="114"/>
      <c r="X37" s="2"/>
      <c r="Y37" s="114"/>
      <c r="Z37" s="2"/>
      <c r="AA37" s="2"/>
    </row>
    <row r="38" spans="2:27" ht="17" thickBot="1" x14ac:dyDescent="0.25">
      <c r="C38" s="34"/>
      <c r="D38" s="11"/>
      <c r="E38" s="12"/>
      <c r="F38" s="42"/>
      <c r="G38" s="12"/>
      <c r="H38" s="42"/>
      <c r="I38" s="12"/>
      <c r="J38" s="42"/>
      <c r="K38" s="12"/>
      <c r="L38" s="45"/>
      <c r="P38" s="205"/>
      <c r="Q38" s="114"/>
      <c r="R38" s="114"/>
      <c r="S38" s="114"/>
      <c r="T38" s="114"/>
      <c r="U38" s="114"/>
      <c r="V38" s="114"/>
      <c r="W38" s="114"/>
      <c r="X38" s="114"/>
      <c r="Y38" s="114"/>
      <c r="Z38" s="2"/>
      <c r="AA38" s="2"/>
    </row>
    <row r="39" spans="2:27" ht="17" thickBot="1" x14ac:dyDescent="0.25">
      <c r="C39" s="3" t="s">
        <v>175</v>
      </c>
      <c r="D39" s="43"/>
      <c r="E39" s="10"/>
      <c r="F39" s="43"/>
      <c r="G39" s="10"/>
      <c r="H39" s="43"/>
      <c r="I39" s="10"/>
      <c r="J39" s="43"/>
      <c r="K39" s="10"/>
      <c r="L39" s="45"/>
      <c r="P39" s="2"/>
      <c r="Q39" s="114"/>
      <c r="R39" s="2"/>
      <c r="S39" s="114"/>
      <c r="T39" s="2"/>
      <c r="U39" s="114"/>
      <c r="V39" s="2"/>
      <c r="W39" s="114"/>
      <c r="X39" s="2"/>
      <c r="Y39" s="114"/>
      <c r="Z39" s="2"/>
      <c r="AA39" s="2"/>
    </row>
    <row r="40" spans="2:27" x14ac:dyDescent="0.2">
      <c r="C40" s="5" t="s">
        <v>176</v>
      </c>
      <c r="D40" s="43">
        <v>48474</v>
      </c>
      <c r="E40" s="10">
        <f t="shared" si="0"/>
        <v>0.15612493295374841</v>
      </c>
      <c r="F40" s="43">
        <v>56042</v>
      </c>
      <c r="G40" s="10">
        <f t="shared" si="1"/>
        <v>-0.87780593126583639</v>
      </c>
      <c r="H40" s="43">
        <v>6848</v>
      </c>
      <c r="I40" s="10">
        <f>(J40-H40)/H40</f>
        <v>6.9207067757009346</v>
      </c>
      <c r="J40" s="43">
        <v>54241</v>
      </c>
      <c r="K40" s="10">
        <f t="shared" si="2"/>
        <v>0.13220626463376411</v>
      </c>
      <c r="L40" s="45">
        <v>61412</v>
      </c>
      <c r="P40" s="31"/>
      <c r="Q40" s="41"/>
      <c r="R40" s="41"/>
      <c r="S40" s="41"/>
      <c r="T40" s="41"/>
      <c r="U40" s="41"/>
      <c r="V40" s="41"/>
      <c r="W40" s="41"/>
      <c r="X40" s="41"/>
      <c r="Y40" s="41"/>
    </row>
    <row r="41" spans="2:27" ht="17" thickBot="1" x14ac:dyDescent="0.25">
      <c r="C41" s="180" t="s">
        <v>87</v>
      </c>
      <c r="D41" s="44">
        <v>-24</v>
      </c>
      <c r="E41" s="59">
        <f t="shared" si="0"/>
        <v>-23.833333333333332</v>
      </c>
      <c r="F41" s="44">
        <v>548</v>
      </c>
      <c r="G41" s="59">
        <f t="shared" si="1"/>
        <v>0.79562043795620441</v>
      </c>
      <c r="H41" s="44">
        <v>984</v>
      </c>
      <c r="I41" s="59">
        <f>(J41-H41)/H41</f>
        <v>-0.12804878048780488</v>
      </c>
      <c r="J41" s="44">
        <v>858</v>
      </c>
      <c r="K41" s="59">
        <f t="shared" si="2"/>
        <v>-0.2296037296037296</v>
      </c>
      <c r="L41" s="46">
        <v>661</v>
      </c>
      <c r="Q41" s="41"/>
      <c r="U41" s="41"/>
      <c r="W41" s="41"/>
      <c r="Y41" s="41"/>
    </row>
    <row r="42" spans="2:27" x14ac:dyDescent="0.2">
      <c r="D42" s="41"/>
      <c r="E42" s="1"/>
      <c r="F42" s="41"/>
      <c r="G42" s="1"/>
      <c r="H42" s="41"/>
      <c r="I42" s="1"/>
      <c r="J42" s="41"/>
      <c r="K42" s="1"/>
      <c r="L42" s="41"/>
      <c r="P42" s="31"/>
      <c r="Q42" s="41"/>
      <c r="S42" s="41"/>
      <c r="U42" s="41"/>
      <c r="W42" s="41"/>
      <c r="Y42" s="41"/>
    </row>
    <row r="43" spans="2:27" x14ac:dyDescent="0.2">
      <c r="B43" s="256"/>
      <c r="C43" s="256"/>
      <c r="D43" s="220"/>
      <c r="E43" s="67"/>
      <c r="F43" s="220"/>
      <c r="G43" s="67"/>
      <c r="H43" s="220"/>
      <c r="I43" s="67"/>
      <c r="J43" s="220"/>
      <c r="K43" s="67"/>
      <c r="L43" s="220"/>
      <c r="M43" s="256"/>
      <c r="S43" s="41"/>
      <c r="U43" s="41"/>
      <c r="W43" s="41"/>
      <c r="Y43" s="41"/>
    </row>
    <row r="44" spans="2:27" x14ac:dyDescent="0.2">
      <c r="B44" s="256"/>
      <c r="C44" s="275" t="s">
        <v>217</v>
      </c>
      <c r="D44" s="257"/>
      <c r="E44" s="257"/>
      <c r="F44" s="257"/>
      <c r="G44" s="257"/>
      <c r="H44" s="257"/>
      <c r="I44" s="257"/>
      <c r="J44" s="257"/>
      <c r="K44" s="257"/>
      <c r="L44" s="257"/>
      <c r="M44" s="256"/>
      <c r="P44" s="31"/>
      <c r="Q44" s="41"/>
      <c r="S44" s="41"/>
      <c r="U44" s="41"/>
      <c r="W44" s="41"/>
      <c r="Y44" s="41"/>
    </row>
    <row r="45" spans="2:27" x14ac:dyDescent="0.2">
      <c r="B45" s="256"/>
      <c r="C45" s="257"/>
      <c r="D45" s="258"/>
      <c r="E45" s="258"/>
      <c r="F45" s="258"/>
      <c r="G45" s="258"/>
      <c r="H45" s="258"/>
      <c r="I45" s="258"/>
      <c r="J45" s="258"/>
      <c r="K45" s="258"/>
      <c r="L45" s="258"/>
      <c r="M45" s="256"/>
      <c r="Q45" s="41"/>
      <c r="S45" s="41"/>
      <c r="U45" s="41"/>
      <c r="W45" s="41"/>
      <c r="Y45" s="41"/>
    </row>
    <row r="46" spans="2:27" x14ac:dyDescent="0.2">
      <c r="B46" s="256"/>
      <c r="C46" s="47"/>
      <c r="D46" s="259"/>
      <c r="E46" s="78"/>
      <c r="F46" s="259"/>
      <c r="G46" s="78"/>
      <c r="H46" s="259"/>
      <c r="I46" s="78"/>
      <c r="J46" s="259"/>
      <c r="K46" s="78"/>
      <c r="L46" s="259"/>
      <c r="M46" s="256"/>
      <c r="P46" s="172"/>
      <c r="Q46" s="41"/>
      <c r="S46" s="41"/>
      <c r="U46" s="41"/>
      <c r="W46" s="41"/>
      <c r="Y46" s="41"/>
    </row>
    <row r="47" spans="2:27" x14ac:dyDescent="0.2">
      <c r="B47" s="256"/>
      <c r="C47" s="256"/>
      <c r="D47" s="256"/>
      <c r="E47" s="67"/>
      <c r="F47" s="220"/>
      <c r="G47" s="67"/>
      <c r="H47" s="220"/>
      <c r="I47" s="67"/>
      <c r="J47" s="220"/>
      <c r="K47" s="67"/>
      <c r="L47" s="220"/>
      <c r="M47" s="256"/>
      <c r="Q47" s="41"/>
      <c r="S47" s="41"/>
      <c r="U47" s="41"/>
      <c r="W47" s="41"/>
      <c r="Y47" s="41"/>
    </row>
    <row r="48" spans="2:27" x14ac:dyDescent="0.2">
      <c r="B48" s="256"/>
      <c r="C48" s="47"/>
      <c r="D48" s="256"/>
      <c r="E48" s="67"/>
      <c r="F48" s="220"/>
      <c r="G48" s="67"/>
      <c r="H48" s="220"/>
      <c r="I48" s="67"/>
      <c r="J48" s="220"/>
      <c r="K48" s="67"/>
      <c r="L48" s="220"/>
      <c r="M48" s="256"/>
      <c r="Q48" s="41"/>
      <c r="S48" s="41"/>
      <c r="U48" s="41"/>
      <c r="W48" s="41"/>
      <c r="Y48" s="41"/>
    </row>
    <row r="49" spans="2:25" x14ac:dyDescent="0.2">
      <c r="B49" s="256"/>
      <c r="C49" s="256"/>
      <c r="D49" s="256"/>
      <c r="E49" s="67"/>
      <c r="F49" s="220"/>
      <c r="G49" s="67"/>
      <c r="H49" s="220"/>
      <c r="I49" s="67"/>
      <c r="J49" s="220"/>
      <c r="K49" s="67"/>
      <c r="L49" s="220"/>
      <c r="M49" s="256"/>
      <c r="S49" s="41"/>
      <c r="U49" s="41"/>
      <c r="W49" s="41"/>
      <c r="Y49" s="41"/>
    </row>
    <row r="50" spans="2:25" x14ac:dyDescent="0.2">
      <c r="B50" s="256"/>
      <c r="C50" s="256"/>
      <c r="D50" s="256"/>
      <c r="E50" s="67"/>
      <c r="F50" s="220"/>
      <c r="G50" s="67"/>
      <c r="H50" s="220"/>
      <c r="I50" s="67"/>
      <c r="J50" s="220"/>
      <c r="K50" s="67"/>
      <c r="L50" s="220"/>
      <c r="M50" s="256"/>
      <c r="S50" s="41"/>
      <c r="U50" s="41"/>
      <c r="W50" s="41"/>
      <c r="Y50" s="41"/>
    </row>
    <row r="51" spans="2:25" x14ac:dyDescent="0.2">
      <c r="B51" s="256"/>
      <c r="C51" s="47"/>
      <c r="D51" s="256"/>
      <c r="E51" s="67"/>
      <c r="F51" s="220"/>
      <c r="G51" s="67"/>
      <c r="H51" s="220"/>
      <c r="I51" s="67"/>
      <c r="J51" s="220"/>
      <c r="K51" s="67"/>
      <c r="L51" s="220"/>
      <c r="M51" s="256"/>
      <c r="P51" s="31"/>
      <c r="Q51" s="121"/>
      <c r="R51" s="121"/>
      <c r="S51" s="121"/>
      <c r="T51" s="121"/>
      <c r="U51" s="121"/>
      <c r="V51" s="121"/>
      <c r="W51" s="121"/>
      <c r="X51" s="121"/>
      <c r="Y51" s="121"/>
    </row>
    <row r="52" spans="2:25" x14ac:dyDescent="0.2">
      <c r="B52" s="256"/>
      <c r="C52" s="256"/>
      <c r="D52" s="256"/>
      <c r="E52" s="67"/>
      <c r="F52" s="256"/>
      <c r="G52" s="67"/>
      <c r="H52" s="256"/>
      <c r="I52" s="67"/>
      <c r="J52" s="220"/>
      <c r="K52" s="67"/>
      <c r="L52" s="220"/>
      <c r="M52" s="256"/>
      <c r="S52" s="41"/>
      <c r="U52" s="41"/>
      <c r="W52" s="41"/>
      <c r="Y52" s="41"/>
    </row>
    <row r="53" spans="2:25" x14ac:dyDescent="0.2">
      <c r="B53" s="256"/>
      <c r="C53" s="256"/>
      <c r="D53" s="220"/>
      <c r="E53" s="67"/>
      <c r="F53" s="220"/>
      <c r="G53" s="67"/>
      <c r="H53" s="220"/>
      <c r="I53" s="67"/>
      <c r="J53" s="220"/>
      <c r="K53" s="67"/>
      <c r="L53" s="220"/>
      <c r="M53" s="256"/>
      <c r="P53" s="31"/>
      <c r="S53" s="41"/>
      <c r="U53" s="41"/>
      <c r="W53" s="41"/>
      <c r="Y53" s="41"/>
    </row>
    <row r="54" spans="2:25" x14ac:dyDescent="0.2">
      <c r="B54" s="256"/>
      <c r="C54" s="256"/>
      <c r="D54" s="220"/>
      <c r="E54" s="67"/>
      <c r="F54" s="220"/>
      <c r="G54" s="67"/>
      <c r="H54" s="220"/>
      <c r="I54" s="67"/>
      <c r="J54" s="220"/>
      <c r="K54" s="67"/>
      <c r="L54" s="220"/>
      <c r="M54" s="256"/>
      <c r="S54" s="41"/>
      <c r="U54" s="41"/>
      <c r="W54" s="41"/>
      <c r="Y54" s="41"/>
    </row>
    <row r="55" spans="2:25" x14ac:dyDescent="0.2">
      <c r="B55" s="256"/>
      <c r="C55" s="256"/>
      <c r="D55" s="220"/>
      <c r="E55" s="67"/>
      <c r="F55" s="220"/>
      <c r="G55" s="67"/>
      <c r="H55" s="220"/>
      <c r="I55" s="67"/>
      <c r="J55" s="220"/>
      <c r="K55" s="67"/>
      <c r="L55" s="220"/>
      <c r="M55" s="256"/>
      <c r="P55" s="31"/>
      <c r="S55" s="41"/>
      <c r="U55" s="41"/>
      <c r="W55" s="41"/>
      <c r="Y55" s="41"/>
    </row>
    <row r="56" spans="2:25" x14ac:dyDescent="0.2">
      <c r="B56" s="256"/>
      <c r="C56" s="47"/>
      <c r="D56" s="220"/>
      <c r="E56" s="67"/>
      <c r="F56" s="220"/>
      <c r="G56" s="67"/>
      <c r="H56" s="220"/>
      <c r="I56" s="67"/>
      <c r="J56" s="220"/>
      <c r="K56" s="67"/>
      <c r="L56" s="256"/>
      <c r="M56" s="256"/>
      <c r="S56" s="41"/>
      <c r="U56" s="41"/>
      <c r="W56" s="41"/>
      <c r="Y56" s="41"/>
    </row>
    <row r="57" spans="2:25" x14ac:dyDescent="0.2">
      <c r="B57" s="256"/>
      <c r="C57" s="256"/>
      <c r="D57" s="220"/>
      <c r="E57" s="67"/>
      <c r="F57" s="220"/>
      <c r="G57" s="67"/>
      <c r="H57" s="220"/>
      <c r="I57" s="67"/>
      <c r="J57" s="220"/>
      <c r="K57" s="67"/>
      <c r="L57" s="256"/>
      <c r="M57" s="256"/>
      <c r="S57" s="41"/>
      <c r="U57" s="41"/>
      <c r="W57" s="41"/>
      <c r="Y57" s="41"/>
    </row>
    <row r="58" spans="2:25" x14ac:dyDescent="0.2">
      <c r="B58" s="256"/>
      <c r="C58" s="256"/>
      <c r="D58" s="220"/>
      <c r="E58" s="67"/>
      <c r="F58" s="220"/>
      <c r="G58" s="67"/>
      <c r="H58" s="220"/>
      <c r="I58" s="67"/>
      <c r="J58" s="220"/>
      <c r="K58" s="67"/>
      <c r="L58" s="256"/>
      <c r="M58" s="256"/>
      <c r="P58" s="31"/>
      <c r="S58" s="41"/>
      <c r="U58" s="41"/>
      <c r="W58" s="41"/>
      <c r="Y58" s="41"/>
    </row>
    <row r="59" spans="2:25" x14ac:dyDescent="0.2">
      <c r="B59" s="256"/>
      <c r="C59" s="256"/>
      <c r="D59" s="220"/>
      <c r="E59" s="67"/>
      <c r="F59" s="220"/>
      <c r="G59" s="67"/>
      <c r="H59" s="220"/>
      <c r="I59" s="67"/>
      <c r="J59" s="220"/>
      <c r="K59" s="67"/>
      <c r="L59" s="256"/>
      <c r="M59" s="256"/>
      <c r="W59" s="41"/>
      <c r="Y59" s="41"/>
    </row>
    <row r="60" spans="2:25" x14ac:dyDescent="0.2">
      <c r="B60" s="256"/>
      <c r="C60" s="47"/>
      <c r="D60" s="219"/>
      <c r="E60" s="78"/>
      <c r="F60" s="219"/>
      <c r="G60" s="78"/>
      <c r="H60" s="219"/>
      <c r="I60" s="78"/>
      <c r="J60" s="219"/>
      <c r="K60" s="78"/>
      <c r="L60" s="219"/>
      <c r="M60" s="256"/>
      <c r="Q60" s="41"/>
      <c r="S60" s="41"/>
      <c r="U60" s="41"/>
      <c r="W60" s="41"/>
      <c r="Y60" s="41"/>
    </row>
    <row r="61" spans="2:25" x14ac:dyDescent="0.2">
      <c r="B61" s="256"/>
      <c r="C61" s="256"/>
      <c r="D61" s="220"/>
      <c r="E61" s="67"/>
      <c r="F61" s="220"/>
      <c r="G61" s="67"/>
      <c r="H61" s="220"/>
      <c r="I61" s="67"/>
      <c r="J61" s="220"/>
      <c r="K61" s="67"/>
      <c r="L61" s="256"/>
      <c r="M61" s="256"/>
      <c r="Q61" s="41"/>
      <c r="S61" s="41"/>
      <c r="U61" s="41"/>
      <c r="W61" s="41"/>
      <c r="Y61" s="41"/>
    </row>
    <row r="62" spans="2:25" x14ac:dyDescent="0.2">
      <c r="B62" s="256"/>
      <c r="C62" s="47"/>
      <c r="D62" s="219"/>
      <c r="E62" s="78"/>
      <c r="F62" s="219"/>
      <c r="G62" s="78"/>
      <c r="H62" s="219"/>
      <c r="I62" s="78"/>
      <c r="J62" s="219"/>
      <c r="K62" s="78"/>
      <c r="L62" s="219"/>
      <c r="M62" s="256"/>
      <c r="Q62" s="41"/>
      <c r="S62" s="41"/>
      <c r="U62" s="41"/>
      <c r="W62" s="41"/>
      <c r="Y62" s="41"/>
    </row>
    <row r="63" spans="2:25" x14ac:dyDescent="0.2">
      <c r="B63" s="256"/>
      <c r="C63" s="256"/>
      <c r="D63" s="220"/>
      <c r="E63" s="67"/>
      <c r="F63" s="220"/>
      <c r="G63" s="67"/>
      <c r="H63" s="220"/>
      <c r="I63" s="67"/>
      <c r="J63" s="220"/>
      <c r="K63" s="67"/>
      <c r="L63" s="220"/>
      <c r="M63" s="256"/>
      <c r="P63" s="31"/>
      <c r="Q63" s="41"/>
      <c r="S63" s="41"/>
      <c r="U63" s="41"/>
      <c r="W63" s="41"/>
    </row>
    <row r="64" spans="2:25" x14ac:dyDescent="0.2">
      <c r="B64" s="256"/>
      <c r="C64" s="256"/>
      <c r="D64" s="220"/>
      <c r="E64" s="67"/>
      <c r="F64" s="220"/>
      <c r="G64" s="67"/>
      <c r="H64" s="220"/>
      <c r="I64" s="67"/>
      <c r="J64" s="220"/>
      <c r="K64" s="67"/>
      <c r="L64" s="220"/>
      <c r="M64" s="256"/>
      <c r="Q64" s="41"/>
      <c r="S64" s="41"/>
      <c r="U64" s="41"/>
      <c r="W64" s="41"/>
    </row>
    <row r="65" spans="2:25" x14ac:dyDescent="0.2">
      <c r="B65" s="256"/>
      <c r="C65" s="256"/>
      <c r="D65" s="256"/>
      <c r="E65" s="256"/>
      <c r="F65" s="256"/>
      <c r="G65" s="256"/>
      <c r="H65" s="256"/>
      <c r="I65" s="256"/>
      <c r="J65" s="256"/>
      <c r="K65" s="256"/>
      <c r="L65" s="256"/>
      <c r="M65" s="256"/>
      <c r="Q65" s="41"/>
      <c r="S65" s="41"/>
      <c r="U65" s="41"/>
      <c r="W65" s="41"/>
    </row>
    <row r="66" spans="2:25" x14ac:dyDescent="0.2">
      <c r="B66" s="256"/>
      <c r="C66" s="256"/>
      <c r="D66" s="256"/>
      <c r="E66" s="256"/>
      <c r="F66" s="256"/>
      <c r="G66" s="256"/>
      <c r="H66" s="256"/>
      <c r="I66" s="256"/>
      <c r="J66" s="256"/>
      <c r="K66" s="256"/>
      <c r="L66" s="256"/>
      <c r="M66" s="256"/>
      <c r="Q66" s="41"/>
      <c r="S66" s="41"/>
      <c r="U66" s="41"/>
      <c r="W66" s="41"/>
    </row>
    <row r="67" spans="2:25" x14ac:dyDescent="0.2">
      <c r="B67" s="256"/>
      <c r="C67" s="256"/>
      <c r="D67" s="256"/>
      <c r="E67" s="256"/>
      <c r="F67" s="256"/>
      <c r="G67" s="256"/>
      <c r="H67" s="256"/>
      <c r="I67" s="256"/>
      <c r="J67" s="256"/>
      <c r="K67" s="256"/>
      <c r="L67" s="256"/>
      <c r="M67" s="256"/>
      <c r="P67" s="31"/>
      <c r="Q67" s="41"/>
      <c r="S67" s="41"/>
      <c r="U67" s="41"/>
      <c r="W67" s="41"/>
      <c r="Y67" s="41"/>
    </row>
    <row r="68" spans="2:25" x14ac:dyDescent="0.2">
      <c r="B68" s="256"/>
      <c r="C68" s="256"/>
      <c r="D68" s="256"/>
      <c r="E68" s="256"/>
      <c r="F68" s="256"/>
      <c r="G68" s="256"/>
      <c r="H68" s="256"/>
      <c r="I68" s="256"/>
      <c r="J68" s="256"/>
      <c r="K68" s="256"/>
      <c r="L68" s="256"/>
      <c r="M68" s="256"/>
      <c r="Q68" s="41"/>
      <c r="S68" s="41"/>
      <c r="U68" s="41"/>
      <c r="W68" s="41"/>
    </row>
    <row r="69" spans="2:25" x14ac:dyDescent="0.2">
      <c r="B69" s="256"/>
      <c r="C69" s="256"/>
      <c r="D69" s="220"/>
      <c r="E69" s="256"/>
      <c r="F69" s="220"/>
      <c r="G69" s="256"/>
      <c r="H69" s="220"/>
      <c r="I69" s="256"/>
      <c r="J69" s="220"/>
      <c r="K69" s="256"/>
      <c r="L69" s="220"/>
      <c r="M69" s="256"/>
      <c r="P69" s="31"/>
      <c r="Q69" s="41"/>
      <c r="R69" s="41"/>
      <c r="S69" s="41"/>
      <c r="T69" s="41"/>
      <c r="U69" s="41"/>
      <c r="V69" s="41"/>
      <c r="W69" s="41"/>
      <c r="X69" s="41"/>
      <c r="Y69" s="41"/>
    </row>
    <row r="70" spans="2:25" x14ac:dyDescent="0.2">
      <c r="B70" s="256"/>
      <c r="C70" s="256"/>
      <c r="D70" s="220"/>
      <c r="E70" s="256"/>
      <c r="F70" s="220"/>
      <c r="G70" s="256"/>
      <c r="H70" s="220"/>
      <c r="I70" s="256"/>
      <c r="J70" s="220"/>
      <c r="K70" s="256"/>
      <c r="L70" s="220"/>
      <c r="M70" s="256"/>
      <c r="Q70" s="41"/>
      <c r="S70" s="41"/>
      <c r="U70" s="41"/>
      <c r="W70" s="41"/>
    </row>
    <row r="71" spans="2:25" x14ac:dyDescent="0.2">
      <c r="B71" s="256"/>
      <c r="C71" s="256"/>
      <c r="D71" s="220"/>
      <c r="E71" s="256"/>
      <c r="F71" s="220"/>
      <c r="G71" s="256"/>
      <c r="H71" s="256"/>
      <c r="I71" s="256"/>
      <c r="J71" s="220"/>
      <c r="K71" s="256"/>
      <c r="L71" s="220"/>
      <c r="M71" s="256"/>
      <c r="Q71" s="41"/>
      <c r="S71" s="41"/>
      <c r="U71" s="41"/>
      <c r="W71" s="41"/>
    </row>
    <row r="72" spans="2:25" x14ac:dyDescent="0.2">
      <c r="B72" s="256"/>
      <c r="C72" s="256"/>
      <c r="D72" s="220"/>
      <c r="E72" s="256"/>
      <c r="F72" s="220"/>
      <c r="G72" s="256"/>
      <c r="H72" s="256"/>
      <c r="I72" s="256"/>
      <c r="J72" s="220"/>
      <c r="K72" s="256"/>
      <c r="L72" s="220"/>
      <c r="M72" s="256"/>
      <c r="Q72" s="41"/>
      <c r="S72" s="41"/>
      <c r="U72" s="41"/>
      <c r="W72" s="41"/>
      <c r="Y72" s="41"/>
    </row>
    <row r="73" spans="2:25" x14ac:dyDescent="0.2">
      <c r="B73" s="256"/>
      <c r="C73" s="256"/>
      <c r="D73" s="220"/>
      <c r="E73" s="256"/>
      <c r="F73" s="256"/>
      <c r="G73" s="256"/>
      <c r="H73" s="256"/>
      <c r="I73" s="256"/>
      <c r="J73" s="220"/>
      <c r="K73" s="256"/>
      <c r="L73" s="220"/>
      <c r="M73" s="256"/>
      <c r="Q73" s="41"/>
      <c r="S73" s="41"/>
      <c r="U73" s="41"/>
      <c r="W73" s="41"/>
      <c r="Y73" s="41"/>
    </row>
    <row r="74" spans="2:25" x14ac:dyDescent="0.2">
      <c r="D74" s="41"/>
      <c r="J74" s="41"/>
      <c r="L74" s="41"/>
      <c r="Q74" s="41"/>
      <c r="S74" s="41"/>
      <c r="U74" s="41"/>
      <c r="W74" s="41"/>
      <c r="Y74" s="41"/>
    </row>
    <row r="75" spans="2:25" x14ac:dyDescent="0.2">
      <c r="D75" s="41"/>
      <c r="J75" s="41"/>
      <c r="L75" s="41"/>
    </row>
    <row r="76" spans="2:25" x14ac:dyDescent="0.2">
      <c r="D76" s="41"/>
      <c r="J76" s="41"/>
      <c r="L76" s="41"/>
    </row>
    <row r="77" spans="2:25" x14ac:dyDescent="0.2">
      <c r="J77" s="41"/>
      <c r="L77" s="41"/>
    </row>
    <row r="78" spans="2:25" x14ac:dyDescent="0.2">
      <c r="J78" s="41"/>
      <c r="L78" s="41"/>
    </row>
    <row r="79" spans="2:25" x14ac:dyDescent="0.2">
      <c r="J79" s="41"/>
      <c r="L79" s="41"/>
    </row>
    <row r="80" spans="2:25" x14ac:dyDescent="0.2">
      <c r="J80" s="41"/>
    </row>
    <row r="81" spans="10:10" x14ac:dyDescent="0.2">
      <c r="J81" s="41"/>
    </row>
    <row r="82" spans="10:10" x14ac:dyDescent="0.2">
      <c r="J82" s="41"/>
    </row>
    <row r="83" spans="10:10" x14ac:dyDescent="0.2">
      <c r="J83" s="41"/>
    </row>
    <row r="84" spans="10:10" x14ac:dyDescent="0.2">
      <c r="J84" s="41"/>
    </row>
    <row r="85" spans="10:10" x14ac:dyDescent="0.2">
      <c r="J85" s="41"/>
    </row>
    <row r="86" spans="10:10" x14ac:dyDescent="0.2">
      <c r="J86" s="41"/>
    </row>
    <row r="87" spans="10:10" x14ac:dyDescent="0.2">
      <c r="J87" s="41"/>
    </row>
    <row r="88" spans="10:10" x14ac:dyDescent="0.2">
      <c r="J88" s="41"/>
    </row>
    <row r="89" spans="10:10" x14ac:dyDescent="0.2">
      <c r="J89" s="41"/>
    </row>
    <row r="90" spans="10:10" x14ac:dyDescent="0.2">
      <c r="J90" s="41"/>
    </row>
    <row r="91" spans="10:10" x14ac:dyDescent="0.2">
      <c r="J91" s="41"/>
    </row>
  </sheetData>
  <mergeCells count="4">
    <mergeCell ref="C4:L4"/>
    <mergeCell ref="P5:Z5"/>
    <mergeCell ref="P13:Z13"/>
    <mergeCell ref="P28:Z28"/>
  </mergeCells>
  <conditionalFormatting sqref="E46:E64 E7:E43 G7:G43 I7:I43 K7:K43">
    <cfRule type="cellIs" dxfId="26" priority="9" operator="lessThan">
      <formula>0</formula>
    </cfRule>
    <cfRule type="cellIs" dxfId="25" priority="10" operator="greaterThan">
      <formula>0</formula>
    </cfRule>
  </conditionalFormatting>
  <conditionalFormatting sqref="G46:G64">
    <cfRule type="cellIs" dxfId="24" priority="7" operator="lessThan">
      <formula>0</formula>
    </cfRule>
    <cfRule type="cellIs" dxfId="23" priority="8" operator="greaterThan">
      <formula>0</formula>
    </cfRule>
  </conditionalFormatting>
  <conditionalFormatting sqref="I46:I64">
    <cfRule type="cellIs" dxfId="22" priority="5" operator="lessThan">
      <formula>0</formula>
    </cfRule>
    <cfRule type="cellIs" dxfId="21" priority="6" operator="greaterThan">
      <formula>0</formula>
    </cfRule>
  </conditionalFormatting>
  <conditionalFormatting sqref="K46:K64">
    <cfRule type="cellIs" dxfId="20" priority="3" operator="lessThan">
      <formula>0</formula>
    </cfRule>
    <cfRule type="cellIs" dxfId="19" priority="4"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EA78-99C5-6A4E-A41C-D6218B402F3C}">
  <sheetPr>
    <tabColor rgb="FFFFFF00"/>
  </sheetPr>
  <dimension ref="B1:AN66"/>
  <sheetViews>
    <sheetView topLeftCell="B1" zoomScale="59" zoomScaleNormal="100" workbookViewId="0">
      <selection activeCell="O42" sqref="O42"/>
    </sheetView>
  </sheetViews>
  <sheetFormatPr baseColWidth="10" defaultRowHeight="16" x14ac:dyDescent="0.2"/>
  <cols>
    <col min="3" max="3" width="52.6640625" customWidth="1"/>
    <col min="4" max="4" width="11.5" bestFit="1" customWidth="1"/>
    <col min="5" max="5" width="12.6640625" customWidth="1"/>
    <col min="6" max="6" width="11.5" bestFit="1" customWidth="1"/>
    <col min="15" max="15" width="61.6640625" customWidth="1"/>
    <col min="16" max="16" width="10.83203125" customWidth="1"/>
    <col min="18" max="18" width="10.83203125" customWidth="1"/>
  </cols>
  <sheetData>
    <row r="1" spans="3:40" ht="17" thickBot="1" x14ac:dyDescent="0.25">
      <c r="O1" s="289" t="s">
        <v>178</v>
      </c>
      <c r="P1" s="292"/>
      <c r="Q1" s="292"/>
      <c r="R1" s="292"/>
      <c r="S1" s="292"/>
      <c r="T1" s="292"/>
      <c r="U1" s="292"/>
      <c r="V1" s="292"/>
      <c r="W1" s="292"/>
      <c r="X1" s="292"/>
      <c r="Y1" s="293"/>
    </row>
    <row r="2" spans="3:40" ht="17" thickBot="1" x14ac:dyDescent="0.25">
      <c r="O2" s="192"/>
      <c r="P2" s="134">
        <v>2016</v>
      </c>
      <c r="Q2" s="132" t="s">
        <v>0</v>
      </c>
      <c r="R2" s="132">
        <v>2017</v>
      </c>
      <c r="S2" s="132" t="s">
        <v>0</v>
      </c>
      <c r="T2" s="132">
        <v>2018</v>
      </c>
      <c r="U2" s="132" t="s">
        <v>0</v>
      </c>
      <c r="V2" s="132">
        <v>2019</v>
      </c>
      <c r="W2" s="132" t="s">
        <v>0</v>
      </c>
      <c r="X2" s="132">
        <v>2020</v>
      </c>
      <c r="Y2" s="268" t="s">
        <v>0</v>
      </c>
    </row>
    <row r="3" spans="3:40" ht="17" thickBot="1" x14ac:dyDescent="0.25">
      <c r="C3" s="289" t="s">
        <v>178</v>
      </c>
      <c r="D3" s="290"/>
      <c r="E3" s="290"/>
      <c r="F3" s="290"/>
      <c r="G3" s="290"/>
      <c r="H3" s="290"/>
      <c r="I3" s="290"/>
      <c r="J3" s="290"/>
      <c r="K3" s="290"/>
      <c r="L3" s="291"/>
      <c r="O3" s="22" t="s">
        <v>110</v>
      </c>
      <c r="P3" s="255"/>
      <c r="Q3" s="2"/>
      <c r="R3" s="188"/>
      <c r="S3" s="2"/>
      <c r="T3" s="188"/>
      <c r="U3" s="2"/>
      <c r="V3" s="188"/>
      <c r="W3" s="2"/>
      <c r="X3" s="11"/>
      <c r="Y3" s="4"/>
    </row>
    <row r="4" spans="3:40" ht="17" thickBot="1" x14ac:dyDescent="0.25">
      <c r="C4" s="192"/>
      <c r="D4" s="129">
        <v>2016</v>
      </c>
      <c r="E4" s="130" t="s">
        <v>130</v>
      </c>
      <c r="F4" s="130">
        <v>2017</v>
      </c>
      <c r="G4" s="130" t="s">
        <v>131</v>
      </c>
      <c r="H4" s="130">
        <v>2018</v>
      </c>
      <c r="I4" s="130" t="s">
        <v>132</v>
      </c>
      <c r="J4" s="130">
        <v>2019</v>
      </c>
      <c r="K4" s="130" t="s">
        <v>133</v>
      </c>
      <c r="L4" s="131">
        <v>2020</v>
      </c>
      <c r="O4" s="122" t="s">
        <v>106</v>
      </c>
      <c r="P4" s="43">
        <v>344233</v>
      </c>
      <c r="Q4" s="253">
        <f>P4/$P$7</f>
        <v>0.9673542222846705</v>
      </c>
      <c r="R4" s="43">
        <v>327517</v>
      </c>
      <c r="S4" s="253">
        <f>R4/$R$7</f>
        <v>0.95927327471574764</v>
      </c>
      <c r="T4" s="43">
        <v>322070</v>
      </c>
      <c r="U4" s="253">
        <f>T4/$T$7</f>
        <v>0.92088145227468332</v>
      </c>
      <c r="V4" s="43">
        <v>314061</v>
      </c>
      <c r="W4" s="253">
        <f>V4/$V$7</f>
        <v>0.90399118060192962</v>
      </c>
      <c r="X4" s="43">
        <v>299366</v>
      </c>
      <c r="Y4" s="6">
        <f>X4/$X$7</f>
        <v>0.91223397771872938</v>
      </c>
      <c r="AD4" s="298"/>
      <c r="AE4" s="298"/>
      <c r="AF4" s="298"/>
      <c r="AG4" s="298"/>
      <c r="AH4" s="298"/>
      <c r="AI4" s="298"/>
      <c r="AJ4" s="298"/>
      <c r="AK4" s="298"/>
      <c r="AL4" s="298"/>
      <c r="AM4" s="298"/>
    </row>
    <row r="5" spans="3:40" ht="17" thickBot="1" x14ac:dyDescent="0.25">
      <c r="C5" s="168" t="s">
        <v>110</v>
      </c>
      <c r="D5" s="187"/>
      <c r="E5" s="2"/>
      <c r="F5" s="188"/>
      <c r="G5" s="2"/>
      <c r="H5" s="188"/>
      <c r="I5" s="2"/>
      <c r="J5" s="188"/>
      <c r="K5" s="2"/>
      <c r="L5" s="189"/>
      <c r="O5" s="122" t="s">
        <v>108</v>
      </c>
      <c r="P5" s="43">
        <v>11016</v>
      </c>
      <c r="Q5" s="253">
        <f>P5/$P$7</f>
        <v>3.0956863847126599E-2</v>
      </c>
      <c r="R5" s="43">
        <v>12411</v>
      </c>
      <c r="S5" s="253">
        <f>R5/$R$7</f>
        <v>3.6350908845944316E-2</v>
      </c>
      <c r="T5" s="43">
        <v>26147</v>
      </c>
      <c r="U5" s="253">
        <f>T5/$T$7</f>
        <v>7.4761037453429824E-2</v>
      </c>
      <c r="V5" s="43">
        <v>29457</v>
      </c>
      <c r="W5" s="253">
        <f>V5/$V$7</f>
        <v>8.4788841043590399E-2</v>
      </c>
      <c r="X5" s="43">
        <v>27232</v>
      </c>
      <c r="Y5" s="6">
        <f>X5/$X$7</f>
        <v>8.2981887326003756E-2</v>
      </c>
    </row>
    <row r="6" spans="3:40" ht="17" thickBot="1" x14ac:dyDescent="0.25">
      <c r="C6" s="122" t="s">
        <v>106</v>
      </c>
      <c r="D6" s="43">
        <v>344233</v>
      </c>
      <c r="E6" s="57">
        <f>(F6-D6)/D6</f>
        <v>-4.8560132236014561E-2</v>
      </c>
      <c r="F6" s="43">
        <v>327517</v>
      </c>
      <c r="G6" s="57">
        <f>(H6-F6)/F6</f>
        <v>-1.6631197769886755E-2</v>
      </c>
      <c r="H6" s="43">
        <v>322070</v>
      </c>
      <c r="I6" s="57">
        <f>(J6-H6)/H6</f>
        <v>-2.4867264880305523E-2</v>
      </c>
      <c r="J6" s="43">
        <v>314061</v>
      </c>
      <c r="K6" s="57">
        <f>(L6-J6)/J6</f>
        <v>-4.6790273227175612E-2</v>
      </c>
      <c r="L6" s="89">
        <v>299366</v>
      </c>
      <c r="O6" s="122" t="s">
        <v>109</v>
      </c>
      <c r="P6" s="43">
        <v>601</v>
      </c>
      <c r="Q6" s="253">
        <f>P6/$P$7</f>
        <v>1.6889138682028946E-3</v>
      </c>
      <c r="R6" s="43">
        <v>1494</v>
      </c>
      <c r="S6" s="253">
        <f>R6/$R$7</f>
        <v>4.3758164383080177E-3</v>
      </c>
      <c r="T6" s="43">
        <v>1524</v>
      </c>
      <c r="U6" s="253">
        <f>T6/$T$7</f>
        <v>4.3575102718869108E-3</v>
      </c>
      <c r="V6" s="43">
        <v>3898</v>
      </c>
      <c r="W6" s="253">
        <f>V6/$V$7</f>
        <v>1.1219978354479932E-2</v>
      </c>
      <c r="X6" s="43">
        <v>1570</v>
      </c>
      <c r="Y6" s="6">
        <f>X6/$X$7</f>
        <v>4.7841349552668142E-3</v>
      </c>
      <c r="AD6" s="48"/>
      <c r="AE6" s="48"/>
      <c r="AF6" s="48"/>
      <c r="AG6" s="48"/>
      <c r="AH6" s="48"/>
      <c r="AI6" s="48"/>
      <c r="AJ6" s="48"/>
      <c r="AK6" s="48"/>
      <c r="AL6" s="48"/>
      <c r="AM6" s="48"/>
      <c r="AN6" s="48"/>
    </row>
    <row r="7" spans="3:40" ht="17" thickBot="1" x14ac:dyDescent="0.25">
      <c r="C7" s="122" t="s">
        <v>108</v>
      </c>
      <c r="D7" s="43">
        <v>11016</v>
      </c>
      <c r="E7" s="57">
        <f t="shared" ref="E7:E23" si="0">(F7-D7)/D7</f>
        <v>0.12663398692810457</v>
      </c>
      <c r="F7" s="43">
        <v>12411</v>
      </c>
      <c r="G7" s="57">
        <f t="shared" ref="G7:G23" si="1">(H7-F7)/F7</f>
        <v>1.1067601321408429</v>
      </c>
      <c r="H7" s="43">
        <v>26147</v>
      </c>
      <c r="I7" s="57">
        <f t="shared" ref="I7:I23" si="2">(J7-H7)/H7</f>
        <v>0.12659196083680729</v>
      </c>
      <c r="J7" s="43">
        <v>29457</v>
      </c>
      <c r="K7" s="57">
        <f t="shared" ref="K7:K23" si="3">(L7-J7)/J7</f>
        <v>-7.5533828971042535E-2</v>
      </c>
      <c r="L7" s="89">
        <v>27232</v>
      </c>
      <c r="O7" s="17" t="s">
        <v>107</v>
      </c>
      <c r="P7" s="52">
        <f>SUM(P4:P6)</f>
        <v>355850</v>
      </c>
      <c r="Q7" s="254">
        <f>P7/$P$7</f>
        <v>1</v>
      </c>
      <c r="R7" s="52">
        <f>SUM(R4:R6)</f>
        <v>341422</v>
      </c>
      <c r="S7" s="254">
        <f>R7/$R$7</f>
        <v>1</v>
      </c>
      <c r="T7" s="52">
        <f>SUM(T4:T6)</f>
        <v>349741</v>
      </c>
      <c r="U7" s="254">
        <f>T7/$T$7</f>
        <v>1</v>
      </c>
      <c r="V7" s="52">
        <f>SUM(V4:V6)</f>
        <v>347416</v>
      </c>
      <c r="W7" s="254">
        <f>V7/$V$7</f>
        <v>1</v>
      </c>
      <c r="X7" s="52">
        <f>SUM(X4:X6)</f>
        <v>328168</v>
      </c>
      <c r="Y7" s="16">
        <f>X7/$X$7</f>
        <v>1</v>
      </c>
      <c r="AD7" s="48"/>
      <c r="AE7" s="48"/>
      <c r="AF7" s="48"/>
      <c r="AG7" s="48"/>
      <c r="AH7" s="48"/>
      <c r="AI7" s="48"/>
      <c r="AJ7" s="48"/>
      <c r="AK7" s="48"/>
      <c r="AL7" s="48"/>
      <c r="AM7" s="48"/>
      <c r="AN7" s="48"/>
    </row>
    <row r="8" spans="3:40" ht="17" thickBot="1" x14ac:dyDescent="0.25">
      <c r="C8" s="122" t="s">
        <v>109</v>
      </c>
      <c r="D8" s="43">
        <v>601</v>
      </c>
      <c r="E8" s="57">
        <f t="shared" si="0"/>
        <v>1.4858569051580699</v>
      </c>
      <c r="F8" s="43">
        <v>1494</v>
      </c>
      <c r="G8" s="57">
        <f t="shared" si="1"/>
        <v>2.0080321285140562E-2</v>
      </c>
      <c r="H8" s="43">
        <v>1524</v>
      </c>
      <c r="I8" s="57">
        <f t="shared" si="2"/>
        <v>1.5577427821522309</v>
      </c>
      <c r="J8" s="43">
        <v>3898</v>
      </c>
      <c r="K8" s="57">
        <f t="shared" si="3"/>
        <v>-0.59722934838378661</v>
      </c>
      <c r="L8" s="89">
        <v>1570</v>
      </c>
      <c r="O8" s="122"/>
      <c r="P8" s="43"/>
      <c r="Q8" s="193"/>
      <c r="R8" s="43"/>
      <c r="S8" s="193"/>
      <c r="T8" s="43"/>
      <c r="U8" s="193"/>
      <c r="V8" s="43"/>
      <c r="W8" s="193"/>
      <c r="X8" s="43"/>
      <c r="Y8" s="270"/>
      <c r="AD8" s="48"/>
      <c r="AE8" s="48"/>
      <c r="AF8" s="48"/>
      <c r="AG8" s="48"/>
      <c r="AH8" s="48"/>
      <c r="AI8" s="48"/>
      <c r="AJ8" s="48"/>
      <c r="AK8" s="48"/>
      <c r="AL8" s="48"/>
      <c r="AM8" s="48"/>
      <c r="AN8" s="48"/>
    </row>
    <row r="9" spans="3:40" ht="17" thickBot="1" x14ac:dyDescent="0.25">
      <c r="C9" s="17" t="s">
        <v>107</v>
      </c>
      <c r="D9" s="52">
        <f>SUM(D6:D8)</f>
        <v>355850</v>
      </c>
      <c r="E9" s="84">
        <f t="shared" si="0"/>
        <v>-4.0545173528171982E-2</v>
      </c>
      <c r="F9" s="52">
        <f>SUM(F6:F8)</f>
        <v>341422</v>
      </c>
      <c r="G9" s="84">
        <f t="shared" si="1"/>
        <v>2.436574093057858E-2</v>
      </c>
      <c r="H9" s="52">
        <f>SUM(H6:H8)</f>
        <v>349741</v>
      </c>
      <c r="I9" s="84">
        <f t="shared" si="2"/>
        <v>-6.6477764974652671E-3</v>
      </c>
      <c r="J9" s="52">
        <f>SUM(J6:J8)</f>
        <v>347416</v>
      </c>
      <c r="K9" s="84">
        <f t="shared" si="3"/>
        <v>-5.5403320514887049E-2</v>
      </c>
      <c r="L9" s="91">
        <f>SUM(L6:L8)</f>
        <v>328168</v>
      </c>
      <c r="O9" s="289" t="s">
        <v>178</v>
      </c>
      <c r="P9" s="292"/>
      <c r="Q9" s="292"/>
      <c r="R9" s="292"/>
      <c r="S9" s="292"/>
      <c r="T9" s="292"/>
      <c r="U9" s="292"/>
      <c r="V9" s="292"/>
      <c r="W9" s="292"/>
      <c r="X9" s="292"/>
      <c r="Y9" s="293"/>
      <c r="AD9" s="48"/>
      <c r="AE9" s="48"/>
      <c r="AF9" s="48"/>
      <c r="AG9" s="48"/>
      <c r="AH9" s="48"/>
      <c r="AI9" s="48"/>
      <c r="AJ9" s="48"/>
      <c r="AK9" s="48"/>
      <c r="AL9" s="48"/>
      <c r="AM9" s="48"/>
      <c r="AN9" s="48"/>
    </row>
    <row r="10" spans="3:40" ht="17" thickBot="1" x14ac:dyDescent="0.25">
      <c r="C10" s="122"/>
      <c r="D10" s="43"/>
      <c r="E10" s="57"/>
      <c r="F10" s="43"/>
      <c r="G10" s="57"/>
      <c r="H10" s="43"/>
      <c r="I10" s="57"/>
      <c r="J10" s="43"/>
      <c r="K10" s="57"/>
      <c r="L10" s="89"/>
      <c r="M10">
        <v>-1</v>
      </c>
      <c r="O10" s="168" t="s">
        <v>111</v>
      </c>
      <c r="P10" s="134">
        <v>2016</v>
      </c>
      <c r="Q10" s="132" t="s">
        <v>0</v>
      </c>
      <c r="R10" s="132">
        <v>2017</v>
      </c>
      <c r="S10" s="132" t="s">
        <v>0</v>
      </c>
      <c r="T10" s="132">
        <v>2018</v>
      </c>
      <c r="U10" s="132" t="s">
        <v>0</v>
      </c>
      <c r="V10" s="132">
        <v>2019</v>
      </c>
      <c r="W10" s="132" t="s">
        <v>0</v>
      </c>
      <c r="X10" s="132">
        <v>2020</v>
      </c>
      <c r="Y10" s="268" t="s">
        <v>0</v>
      </c>
      <c r="AD10" s="48"/>
      <c r="AE10" s="48"/>
      <c r="AF10" s="48"/>
      <c r="AG10" s="48"/>
      <c r="AH10" s="48"/>
      <c r="AI10" s="48"/>
      <c r="AJ10" s="48"/>
      <c r="AK10" s="48"/>
      <c r="AL10" s="48"/>
      <c r="AM10" s="48"/>
      <c r="AN10" s="48"/>
    </row>
    <row r="11" spans="3:40" ht="17" thickBot="1" x14ac:dyDescent="0.25">
      <c r="C11" s="168" t="s">
        <v>220</v>
      </c>
      <c r="D11" s="43"/>
      <c r="E11" s="57"/>
      <c r="F11" s="43"/>
      <c r="G11" s="57"/>
      <c r="H11" s="43"/>
      <c r="I11" s="57"/>
      <c r="J11" s="43"/>
      <c r="K11" s="57"/>
      <c r="L11" s="89"/>
      <c r="O11" s="250" t="s">
        <v>129</v>
      </c>
      <c r="P11" s="42"/>
      <c r="Q11" s="273"/>
      <c r="R11" s="42"/>
      <c r="S11" s="273"/>
      <c r="T11" s="42"/>
      <c r="U11" s="273"/>
      <c r="V11" s="42"/>
      <c r="W11" s="273"/>
      <c r="X11" s="42">
        <v>301</v>
      </c>
      <c r="Y11" s="7">
        <f t="shared" ref="Y11:Y20" si="4">X11/$X$20</f>
        <v>-1.040780620042461E-3</v>
      </c>
      <c r="AD11" s="48"/>
      <c r="AE11" s="48"/>
      <c r="AF11" s="48"/>
      <c r="AG11" s="48"/>
      <c r="AH11" s="48"/>
      <c r="AI11" s="48"/>
      <c r="AJ11" s="48"/>
      <c r="AK11" s="48"/>
      <c r="AL11" s="48"/>
      <c r="AM11" s="48"/>
      <c r="AN11" s="48"/>
    </row>
    <row r="12" spans="3:40" x14ac:dyDescent="0.2">
      <c r="C12" s="122" t="s">
        <v>129</v>
      </c>
      <c r="D12" s="43"/>
      <c r="E12" s="57"/>
      <c r="F12" s="43"/>
      <c r="G12" s="57"/>
      <c r="H12" s="43"/>
      <c r="I12" s="57"/>
      <c r="J12" s="43"/>
      <c r="K12" s="57">
        <v>1</v>
      </c>
      <c r="L12" s="89">
        <v>301</v>
      </c>
      <c r="O12" s="122" t="s">
        <v>112</v>
      </c>
      <c r="P12" s="43">
        <v>-93292</v>
      </c>
      <c r="Q12" s="253">
        <f t="shared" ref="Q12:Q18" si="5">P12/$P$20</f>
        <v>0.3098846054196257</v>
      </c>
      <c r="R12" s="43">
        <v>-83713</v>
      </c>
      <c r="S12" s="253">
        <f t="shared" ref="S12:S18" si="6">R12/$R$20</f>
        <v>0.28312409529349691</v>
      </c>
      <c r="T12" s="43">
        <v>-77327</v>
      </c>
      <c r="U12" s="253">
        <f t="shared" ref="U12:U20" si="7">T12/$T$20</f>
        <v>0.25053864821168792</v>
      </c>
      <c r="V12" s="43">
        <v>-71565</v>
      </c>
      <c r="W12" s="253">
        <f t="shared" ref="W12:W18" si="8">V12/$V$20</f>
        <v>0.24652848348725934</v>
      </c>
      <c r="X12" s="43">
        <v>-76305</v>
      </c>
      <c r="Y12" s="6">
        <f t="shared" si="4"/>
        <v>0.26384307379514949</v>
      </c>
      <c r="AD12" s="48"/>
      <c r="AE12" s="48"/>
      <c r="AF12" s="48"/>
      <c r="AG12" s="48"/>
      <c r="AH12" s="48"/>
      <c r="AI12" s="48"/>
      <c r="AJ12" s="48"/>
      <c r="AK12" s="48"/>
      <c r="AL12" s="48"/>
      <c r="AM12" s="48"/>
      <c r="AN12" s="48"/>
    </row>
    <row r="13" spans="3:40" x14ac:dyDescent="0.2">
      <c r="C13" s="122" t="s">
        <v>112</v>
      </c>
      <c r="D13" s="43">
        <v>-93292</v>
      </c>
      <c r="E13" s="57">
        <f t="shared" si="0"/>
        <v>-0.10267761437207906</v>
      </c>
      <c r="F13" s="43">
        <v>-83713</v>
      </c>
      <c r="G13" s="57">
        <f t="shared" si="1"/>
        <v>-7.6284448054662959E-2</v>
      </c>
      <c r="H13" s="43">
        <v>-77327</v>
      </c>
      <c r="I13" s="57">
        <f t="shared" si="2"/>
        <v>-7.4514723188536997E-2</v>
      </c>
      <c r="J13" s="43">
        <v>-71565</v>
      </c>
      <c r="K13" s="57">
        <f t="shared" si="3"/>
        <v>6.6233494026409559E-2</v>
      </c>
      <c r="L13" s="89">
        <v>-76305</v>
      </c>
      <c r="O13" s="122" t="s">
        <v>113</v>
      </c>
      <c r="P13" s="43">
        <v>-12413</v>
      </c>
      <c r="Q13" s="253">
        <f t="shared" si="5"/>
        <v>4.1231805589694873E-2</v>
      </c>
      <c r="R13" s="43">
        <v>-13113</v>
      </c>
      <c r="S13" s="253">
        <f t="shared" si="6"/>
        <v>4.434922009226315E-2</v>
      </c>
      <c r="T13" s="43">
        <v>-25158</v>
      </c>
      <c r="U13" s="253">
        <f t="shared" si="7"/>
        <v>8.1511649381324047E-2</v>
      </c>
      <c r="V13" s="43">
        <v>-29887</v>
      </c>
      <c r="W13" s="253">
        <f t="shared" si="8"/>
        <v>0.1029553103609826</v>
      </c>
      <c r="X13" s="43">
        <v>-26265</v>
      </c>
      <c r="Y13" s="6">
        <f t="shared" si="4"/>
        <v>9.0817617891744987E-2</v>
      </c>
      <c r="AD13" s="48"/>
      <c r="AE13" s="48"/>
      <c r="AF13" s="48"/>
      <c r="AG13" s="48"/>
      <c r="AH13" s="48"/>
      <c r="AI13" s="48"/>
      <c r="AJ13" s="48"/>
      <c r="AK13" s="48"/>
      <c r="AL13" s="48"/>
      <c r="AM13" s="48"/>
      <c r="AN13" s="48"/>
    </row>
    <row r="14" spans="3:40" x14ac:dyDescent="0.2">
      <c r="C14" s="122" t="s">
        <v>113</v>
      </c>
      <c r="D14" s="43">
        <v>-12413</v>
      </c>
      <c r="E14" s="57">
        <f t="shared" si="0"/>
        <v>5.6392491742527993E-2</v>
      </c>
      <c r="F14" s="43">
        <v>-13113</v>
      </c>
      <c r="G14" s="57">
        <f t="shared" si="1"/>
        <v>0.91855410661175929</v>
      </c>
      <c r="H14" s="43">
        <v>-25158</v>
      </c>
      <c r="I14" s="57">
        <f t="shared" si="2"/>
        <v>0.18797201685348597</v>
      </c>
      <c r="J14" s="43">
        <v>-29887</v>
      </c>
      <c r="K14" s="57">
        <f t="shared" si="3"/>
        <v>-0.12118981496971927</v>
      </c>
      <c r="L14" s="89">
        <v>-26265</v>
      </c>
      <c r="O14" s="122" t="s">
        <v>114</v>
      </c>
      <c r="P14" s="43">
        <v>-119901</v>
      </c>
      <c r="Q14" s="253">
        <f t="shared" si="5"/>
        <v>0.39827074212599733</v>
      </c>
      <c r="R14" s="43">
        <v>-126928</v>
      </c>
      <c r="S14" s="253">
        <f t="shared" si="6"/>
        <v>0.42928069914365724</v>
      </c>
      <c r="T14" s="43">
        <v>-126249</v>
      </c>
      <c r="U14" s="253">
        <f t="shared" si="7"/>
        <v>0.40904540196926548</v>
      </c>
      <c r="V14" s="43">
        <v>-97659</v>
      </c>
      <c r="W14" s="253">
        <f t="shared" si="8"/>
        <v>0.33641759475836314</v>
      </c>
      <c r="X14" s="43">
        <v>-99436</v>
      </c>
      <c r="Y14" s="6">
        <f t="shared" si="4"/>
        <v>0.34382412536392742</v>
      </c>
      <c r="AD14" s="48"/>
      <c r="AE14" s="48"/>
      <c r="AF14" s="48"/>
      <c r="AG14" s="48"/>
      <c r="AH14" s="48"/>
      <c r="AI14" s="48"/>
      <c r="AJ14" s="48"/>
      <c r="AK14" s="48"/>
      <c r="AL14" s="48"/>
      <c r="AM14" s="48"/>
      <c r="AN14" s="48"/>
    </row>
    <row r="15" spans="3:40" x14ac:dyDescent="0.2">
      <c r="C15" s="122" t="s">
        <v>114</v>
      </c>
      <c r="D15" s="43">
        <v>-119901</v>
      </c>
      <c r="E15" s="57">
        <f t="shared" si="0"/>
        <v>5.8606683847507529E-2</v>
      </c>
      <c r="F15" s="43">
        <v>-126928</v>
      </c>
      <c r="G15" s="57">
        <f t="shared" si="1"/>
        <v>-5.3494894743476617E-3</v>
      </c>
      <c r="H15" s="43">
        <v>-126249</v>
      </c>
      <c r="I15" s="57">
        <f t="shared" si="2"/>
        <v>-0.22645723926526151</v>
      </c>
      <c r="J15" s="43">
        <v>-97659</v>
      </c>
      <c r="K15" s="57">
        <f t="shared" si="3"/>
        <v>1.819596760155234E-2</v>
      </c>
      <c r="L15" s="89">
        <v>-99436</v>
      </c>
      <c r="O15" s="122" t="s">
        <v>115</v>
      </c>
      <c r="P15" s="43">
        <v>-56754</v>
      </c>
      <c r="Q15" s="253">
        <f t="shared" si="5"/>
        <v>0.1885176745700107</v>
      </c>
      <c r="R15" s="43">
        <v>-55397</v>
      </c>
      <c r="S15" s="253">
        <f t="shared" si="6"/>
        <v>0.18735710710372164</v>
      </c>
      <c r="T15" s="43">
        <v>-53686</v>
      </c>
      <c r="U15" s="253">
        <f t="shared" si="7"/>
        <v>0.17394206251235245</v>
      </c>
      <c r="V15" s="43">
        <v>-71177</v>
      </c>
      <c r="W15" s="253">
        <f t="shared" si="8"/>
        <v>0.24519189365154276</v>
      </c>
      <c r="X15" s="43">
        <v>-71746</v>
      </c>
      <c r="Y15" s="6">
        <f t="shared" si="4"/>
        <v>0.24807922380586847</v>
      </c>
      <c r="AD15" s="48"/>
      <c r="AE15" s="48"/>
      <c r="AF15" s="48"/>
      <c r="AG15" s="48"/>
      <c r="AH15" s="48"/>
      <c r="AI15" s="48"/>
      <c r="AJ15" s="48"/>
      <c r="AK15" s="48"/>
      <c r="AL15" s="48"/>
      <c r="AM15" s="48"/>
      <c r="AN15" s="48"/>
    </row>
    <row r="16" spans="3:40" x14ac:dyDescent="0.2">
      <c r="C16" s="122" t="s">
        <v>115</v>
      </c>
      <c r="D16" s="43">
        <v>-56754</v>
      </c>
      <c r="E16" s="57">
        <f t="shared" si="0"/>
        <v>-2.3910208972054835E-2</v>
      </c>
      <c r="F16" s="43">
        <v>-55397</v>
      </c>
      <c r="G16" s="57">
        <f t="shared" si="1"/>
        <v>-3.0886149069444195E-2</v>
      </c>
      <c r="H16" s="43">
        <v>-53686</v>
      </c>
      <c r="I16" s="57">
        <f t="shared" si="2"/>
        <v>0.32580188503520469</v>
      </c>
      <c r="J16" s="43">
        <v>-71177</v>
      </c>
      <c r="K16" s="57">
        <f t="shared" si="3"/>
        <v>7.9941554153729437E-3</v>
      </c>
      <c r="L16" s="89">
        <v>-71746</v>
      </c>
      <c r="O16" s="122" t="s">
        <v>117</v>
      </c>
      <c r="P16" s="43">
        <v>-11057</v>
      </c>
      <c r="Q16" s="253">
        <f t="shared" si="5"/>
        <v>3.67276302590233E-2</v>
      </c>
      <c r="R16" s="43">
        <v>-11369</v>
      </c>
      <c r="S16" s="253">
        <f t="shared" si="6"/>
        <v>3.8450871900323327E-2</v>
      </c>
      <c r="T16" s="43">
        <v>-11489</v>
      </c>
      <c r="U16" s="253">
        <f t="shared" si="7"/>
        <v>3.72242364155351E-2</v>
      </c>
      <c r="V16" s="43">
        <v>-10617</v>
      </c>
      <c r="W16" s="253">
        <f t="shared" si="8"/>
        <v>3.6573645066502236E-2</v>
      </c>
      <c r="X16" s="43">
        <v>-12232</v>
      </c>
      <c r="Y16" s="6">
        <f t="shared" si="4"/>
        <v>4.229511144305443E-2</v>
      </c>
      <c r="AD16" s="48"/>
      <c r="AE16" s="48"/>
      <c r="AF16" s="48"/>
      <c r="AG16" s="48"/>
      <c r="AH16" s="48"/>
      <c r="AI16" s="48"/>
      <c r="AJ16" s="48"/>
      <c r="AK16" s="48"/>
      <c r="AL16" s="48"/>
      <c r="AM16" s="48"/>
      <c r="AN16" s="48"/>
    </row>
    <row r="17" spans="3:40" x14ac:dyDescent="0.2">
      <c r="C17" s="122" t="s">
        <v>117</v>
      </c>
      <c r="D17" s="43">
        <v>-11057</v>
      </c>
      <c r="E17" s="57">
        <f t="shared" si="0"/>
        <v>2.8217418829700643E-2</v>
      </c>
      <c r="F17" s="43">
        <v>-11369</v>
      </c>
      <c r="G17" s="57">
        <f t="shared" si="1"/>
        <v>1.0555018031489137E-2</v>
      </c>
      <c r="H17" s="43">
        <v>-11489</v>
      </c>
      <c r="I17" s="57">
        <f t="shared" si="2"/>
        <v>-7.5898685699364615E-2</v>
      </c>
      <c r="J17" s="43">
        <v>-10617</v>
      </c>
      <c r="K17" s="57">
        <f t="shared" si="3"/>
        <v>0.15211453329565791</v>
      </c>
      <c r="L17" s="89">
        <v>-12232</v>
      </c>
      <c r="O17" s="122" t="s">
        <v>116</v>
      </c>
      <c r="P17" s="43">
        <v>-6140</v>
      </c>
      <c r="Q17" s="253">
        <f t="shared" si="5"/>
        <v>2.039501219050403E-2</v>
      </c>
      <c r="R17" s="43">
        <v>-3898</v>
      </c>
      <c r="S17" s="253">
        <f t="shared" si="6"/>
        <v>1.3183349341847157E-2</v>
      </c>
      <c r="T17" s="43">
        <v>-14053</v>
      </c>
      <c r="U17" s="253">
        <f t="shared" si="7"/>
        <v>4.5531568835191466E-2</v>
      </c>
      <c r="V17" s="43">
        <v>-6768</v>
      </c>
      <c r="W17" s="253">
        <f t="shared" si="8"/>
        <v>2.331453610342725E-2</v>
      </c>
      <c r="X17" s="43">
        <v>-9951</v>
      </c>
      <c r="Y17" s="6">
        <f t="shared" si="4"/>
        <v>3.4407999834028341E-2</v>
      </c>
      <c r="AD17" s="48"/>
      <c r="AE17" s="48"/>
      <c r="AF17" s="48"/>
      <c r="AG17" s="48"/>
      <c r="AH17" s="48"/>
      <c r="AI17" s="48"/>
      <c r="AJ17" s="48"/>
      <c r="AK17" s="48"/>
      <c r="AL17" s="48"/>
      <c r="AM17" s="48"/>
      <c r="AN17" s="48"/>
    </row>
    <row r="18" spans="3:40" x14ac:dyDescent="0.2">
      <c r="C18" s="122" t="s">
        <v>116</v>
      </c>
      <c r="D18" s="43">
        <v>-6140</v>
      </c>
      <c r="E18" s="57">
        <f t="shared" si="0"/>
        <v>-0.36514657980456028</v>
      </c>
      <c r="F18" s="43">
        <v>-3898</v>
      </c>
      <c r="G18" s="57">
        <f t="shared" si="1"/>
        <v>2.6051821446895844</v>
      </c>
      <c r="H18" s="43">
        <v>-14053</v>
      </c>
      <c r="I18" s="57">
        <f t="shared" si="2"/>
        <v>-0.51839464882943143</v>
      </c>
      <c r="J18" s="43">
        <v>-6768</v>
      </c>
      <c r="K18" s="57">
        <f t="shared" si="3"/>
        <v>0.47030141843971629</v>
      </c>
      <c r="L18" s="89">
        <v>-9951</v>
      </c>
      <c r="O18" s="122" t="s">
        <v>118</v>
      </c>
      <c r="P18" s="43">
        <v>-1497</v>
      </c>
      <c r="Q18" s="253">
        <f t="shared" si="5"/>
        <v>4.9725298451440605E-3</v>
      </c>
      <c r="R18" s="43">
        <v>-1258</v>
      </c>
      <c r="S18" s="253">
        <f t="shared" si="6"/>
        <v>4.2546571246905394E-3</v>
      </c>
      <c r="T18" s="43">
        <v>-1912</v>
      </c>
      <c r="U18" s="253">
        <f t="shared" si="7"/>
        <v>6.194859433066682E-3</v>
      </c>
      <c r="V18" s="43">
        <v>-2618</v>
      </c>
      <c r="W18" s="253">
        <f t="shared" si="8"/>
        <v>9.0185365719226574E-3</v>
      </c>
      <c r="X18" s="43">
        <v>-2200</v>
      </c>
      <c r="Y18" s="6">
        <f t="shared" si="4"/>
        <v>7.6070344322040342E-3</v>
      </c>
      <c r="AD18" s="48"/>
      <c r="AE18" s="48"/>
      <c r="AF18" s="48"/>
      <c r="AG18" s="48"/>
      <c r="AH18" s="48"/>
      <c r="AI18" s="48"/>
      <c r="AJ18" s="48"/>
      <c r="AK18" s="48"/>
      <c r="AL18" s="48"/>
      <c r="AM18" s="48"/>
      <c r="AN18" s="48"/>
    </row>
    <row r="19" spans="3:40" ht="17" thickBot="1" x14ac:dyDescent="0.25">
      <c r="C19" s="122" t="s">
        <v>118</v>
      </c>
      <c r="D19" s="43">
        <v>-1497</v>
      </c>
      <c r="E19" s="57">
        <f t="shared" si="0"/>
        <v>-0.15965263861055445</v>
      </c>
      <c r="F19" s="43">
        <v>-1258</v>
      </c>
      <c r="G19" s="57">
        <f t="shared" si="1"/>
        <v>0.51987281399046104</v>
      </c>
      <c r="H19" s="43">
        <v>-1912</v>
      </c>
      <c r="I19" s="57">
        <f t="shared" si="2"/>
        <v>0.3692468619246862</v>
      </c>
      <c r="J19" s="43">
        <v>-2618</v>
      </c>
      <c r="K19" s="57">
        <f t="shared" si="3"/>
        <v>-0.15966386554621848</v>
      </c>
      <c r="L19" s="89">
        <v>-2200</v>
      </c>
      <c r="O19" s="33" t="s">
        <v>128</v>
      </c>
      <c r="P19" s="44"/>
      <c r="Q19" s="274"/>
      <c r="R19" s="44"/>
      <c r="S19" s="274"/>
      <c r="T19" s="44">
        <v>1231</v>
      </c>
      <c r="U19" s="274">
        <f t="shared" si="7"/>
        <v>-3.9884267584231617E-3</v>
      </c>
      <c r="V19" s="44"/>
      <c r="W19" s="274"/>
      <c r="X19" s="44">
        <v>8628</v>
      </c>
      <c r="Y19" s="98">
        <f t="shared" si="4"/>
        <v>-2.983340594593473E-2</v>
      </c>
      <c r="AD19" s="48"/>
      <c r="AE19" s="48"/>
      <c r="AF19" s="48"/>
      <c r="AG19" s="48"/>
      <c r="AH19" s="48"/>
      <c r="AI19" s="48"/>
      <c r="AJ19" s="48"/>
      <c r="AK19" s="48"/>
      <c r="AL19" s="48"/>
      <c r="AM19" s="48"/>
      <c r="AN19" s="48"/>
    </row>
    <row r="20" spans="3:40" ht="17" thickBot="1" x14ac:dyDescent="0.25">
      <c r="C20" s="122" t="s">
        <v>128</v>
      </c>
      <c r="D20" s="43">
        <v>0</v>
      </c>
      <c r="E20" s="57"/>
      <c r="F20" s="43">
        <v>0</v>
      </c>
      <c r="G20" s="57">
        <v>1</v>
      </c>
      <c r="H20" s="43">
        <v>1231</v>
      </c>
      <c r="I20" s="57">
        <f t="shared" si="2"/>
        <v>-1</v>
      </c>
      <c r="J20" s="43">
        <v>0</v>
      </c>
      <c r="K20" s="57">
        <v>1</v>
      </c>
      <c r="L20" s="89">
        <v>8628</v>
      </c>
      <c r="O20" s="17" t="s">
        <v>119</v>
      </c>
      <c r="P20" s="52">
        <f>SUM(P12:P18)</f>
        <v>-301054</v>
      </c>
      <c r="Q20" s="254">
        <f>P20/$P$20</f>
        <v>1</v>
      </c>
      <c r="R20" s="52">
        <f>SUM(R12:R18)</f>
        <v>-295676</v>
      </c>
      <c r="S20" s="254">
        <f>R20/$R$20</f>
        <v>1</v>
      </c>
      <c r="T20" s="53">
        <f>SUM(T12:T19)</f>
        <v>-308643</v>
      </c>
      <c r="U20" s="254">
        <f t="shared" si="7"/>
        <v>1</v>
      </c>
      <c r="V20" s="52">
        <f>SUM(V12:V19)</f>
        <v>-290291</v>
      </c>
      <c r="W20" s="254">
        <f>V20/$V$20</f>
        <v>1</v>
      </c>
      <c r="X20" s="52">
        <f>SUM(X11:X19)</f>
        <v>-289206</v>
      </c>
      <c r="Y20" s="16">
        <f t="shared" si="4"/>
        <v>1</v>
      </c>
      <c r="AD20" s="48"/>
      <c r="AE20" s="48"/>
      <c r="AF20" s="48"/>
      <c r="AG20" s="48"/>
      <c r="AH20" s="48"/>
      <c r="AI20" s="48"/>
      <c r="AJ20" s="48"/>
      <c r="AK20" s="48"/>
      <c r="AL20" s="48"/>
      <c r="AM20" s="48"/>
      <c r="AN20" s="48"/>
    </row>
    <row r="21" spans="3:40" ht="17" thickBot="1" x14ac:dyDescent="0.25">
      <c r="C21" s="17" t="s">
        <v>119</v>
      </c>
      <c r="D21" s="52">
        <v>-301054</v>
      </c>
      <c r="E21" s="84">
        <f t="shared" si="0"/>
        <v>-1.7863904814418675E-2</v>
      </c>
      <c r="F21" s="52">
        <v>-295676</v>
      </c>
      <c r="G21" s="84">
        <f t="shared" si="1"/>
        <v>4.3855436356011308E-2</v>
      </c>
      <c r="H21" s="53">
        <v>-308643</v>
      </c>
      <c r="I21" s="84">
        <f t="shared" si="2"/>
        <v>-5.9460282591861792E-2</v>
      </c>
      <c r="J21" s="52">
        <v>-290291</v>
      </c>
      <c r="K21" s="84">
        <f t="shared" si="3"/>
        <v>-3.7376287931765021E-3</v>
      </c>
      <c r="L21" s="91">
        <v>-289206</v>
      </c>
      <c r="M21" s="121"/>
      <c r="AD21" s="48"/>
      <c r="AE21" s="48"/>
      <c r="AF21" s="48"/>
      <c r="AG21" s="48"/>
      <c r="AH21" s="48"/>
      <c r="AI21" s="48"/>
      <c r="AJ21" s="48"/>
      <c r="AK21" s="48"/>
      <c r="AL21" s="48"/>
      <c r="AM21" s="48"/>
      <c r="AN21" s="48"/>
    </row>
    <row r="22" spans="3:40" ht="17" thickBot="1" x14ac:dyDescent="0.25">
      <c r="C22" s="122"/>
      <c r="D22" s="43"/>
      <c r="E22" s="57"/>
      <c r="F22" s="43"/>
      <c r="G22" s="57"/>
      <c r="H22" s="43"/>
      <c r="I22" s="57"/>
      <c r="J22" s="43"/>
      <c r="K22" s="57"/>
      <c r="L22" s="89"/>
      <c r="O22" s="276" t="s">
        <v>215</v>
      </c>
      <c r="P22" s="277">
        <f>P7+P20</f>
        <v>54796</v>
      </c>
      <c r="Q22" s="283"/>
      <c r="R22" s="277">
        <f>R7+R20</f>
        <v>45746</v>
      </c>
      <c r="S22" s="283"/>
      <c r="T22" s="277">
        <f>T7+T20</f>
        <v>41098</v>
      </c>
      <c r="U22" s="283"/>
      <c r="V22" s="277">
        <f>V7+V20</f>
        <v>57125</v>
      </c>
      <c r="W22" s="283"/>
      <c r="X22" s="277">
        <f>X7+X20</f>
        <v>38962</v>
      </c>
      <c r="Y22" s="284"/>
      <c r="AD22" s="48"/>
      <c r="AE22" s="48"/>
      <c r="AF22" s="48"/>
      <c r="AG22" s="48"/>
      <c r="AH22" s="48"/>
      <c r="AI22" s="48"/>
      <c r="AJ22" s="48"/>
      <c r="AK22" s="48"/>
      <c r="AL22" s="48"/>
      <c r="AM22" s="48"/>
      <c r="AN22" s="48"/>
    </row>
    <row r="23" spans="3:40" ht="17" thickBot="1" x14ac:dyDescent="0.25">
      <c r="C23" s="17" t="s">
        <v>215</v>
      </c>
      <c r="D23" s="52">
        <f>D9+D21</f>
        <v>54796</v>
      </c>
      <c r="E23" s="84">
        <f t="shared" si="0"/>
        <v>-0.16515804073290022</v>
      </c>
      <c r="F23" s="52">
        <f>F9+F21</f>
        <v>45746</v>
      </c>
      <c r="G23" s="84">
        <f t="shared" si="1"/>
        <v>-0.10160451186989027</v>
      </c>
      <c r="H23" s="52">
        <f>H9+H21</f>
        <v>41098</v>
      </c>
      <c r="I23" s="84">
        <f t="shared" si="2"/>
        <v>0.38997031485717065</v>
      </c>
      <c r="J23" s="52">
        <f>J9+J21</f>
        <v>57125</v>
      </c>
      <c r="K23" s="84">
        <f t="shared" si="3"/>
        <v>-0.31795185995623632</v>
      </c>
      <c r="L23" s="91">
        <f>L9+L21</f>
        <v>38962</v>
      </c>
      <c r="O23" s="2"/>
      <c r="P23" s="114"/>
      <c r="Q23" s="253"/>
      <c r="R23" s="114"/>
      <c r="S23" s="253"/>
      <c r="T23" s="114"/>
      <c r="U23" s="253"/>
      <c r="V23" s="114"/>
      <c r="W23" s="253"/>
      <c r="X23" s="114"/>
      <c r="Y23" s="2"/>
      <c r="AD23" s="48"/>
      <c r="AE23" s="48"/>
      <c r="AF23" s="48"/>
      <c r="AG23" s="48"/>
      <c r="AH23" s="48"/>
      <c r="AI23" s="48"/>
      <c r="AJ23" s="48"/>
      <c r="AK23" s="48"/>
      <c r="AL23" s="48"/>
      <c r="AM23" s="48"/>
      <c r="AN23" s="48"/>
    </row>
    <row r="24" spans="3:40" ht="17" thickBot="1" x14ac:dyDescent="0.25">
      <c r="C24" s="122"/>
      <c r="D24" s="43"/>
      <c r="E24" s="57"/>
      <c r="F24" s="43"/>
      <c r="G24" s="57"/>
      <c r="H24" s="43"/>
      <c r="I24" s="57"/>
      <c r="J24" s="43"/>
      <c r="K24" s="57"/>
      <c r="L24" s="89"/>
      <c r="O24" s="289" t="s">
        <v>178</v>
      </c>
      <c r="P24" s="292"/>
      <c r="Q24" s="292"/>
      <c r="R24" s="292"/>
      <c r="S24" s="292"/>
      <c r="T24" s="292"/>
      <c r="U24" s="292"/>
      <c r="V24" s="292"/>
      <c r="W24" s="292"/>
      <c r="X24" s="292"/>
      <c r="Y24" s="293"/>
      <c r="AD24" s="48"/>
      <c r="AE24" s="48"/>
      <c r="AF24" s="48"/>
      <c r="AG24" s="48"/>
      <c r="AH24" s="48"/>
      <c r="AI24" s="48"/>
      <c r="AJ24" s="48"/>
      <c r="AK24" s="48"/>
      <c r="AL24" s="48"/>
      <c r="AM24" s="48"/>
      <c r="AN24" s="48"/>
    </row>
    <row r="25" spans="3:40" ht="17" thickBot="1" x14ac:dyDescent="0.25">
      <c r="C25" s="22" t="s">
        <v>183</v>
      </c>
      <c r="E25" s="9"/>
      <c r="G25" s="213"/>
      <c r="H25" s="213"/>
      <c r="I25" s="213"/>
      <c r="J25" s="213"/>
      <c r="K25" s="9"/>
      <c r="L25" s="50"/>
      <c r="M25" s="122"/>
      <c r="O25" s="22" t="s">
        <v>183</v>
      </c>
      <c r="P25" s="134">
        <v>2016</v>
      </c>
      <c r="Q25" s="132" t="s">
        <v>0</v>
      </c>
      <c r="R25" s="132">
        <v>2017</v>
      </c>
      <c r="S25" s="132" t="s">
        <v>0</v>
      </c>
      <c r="T25" s="132">
        <v>2018</v>
      </c>
      <c r="U25" s="132" t="s">
        <v>0</v>
      </c>
      <c r="V25" s="132">
        <v>2019</v>
      </c>
      <c r="W25" s="132" t="s">
        <v>0</v>
      </c>
      <c r="X25" s="132">
        <v>2020</v>
      </c>
      <c r="Y25" s="268" t="s">
        <v>0</v>
      </c>
      <c r="AD25" s="48"/>
      <c r="AE25" s="48"/>
      <c r="AF25" s="48"/>
      <c r="AG25" s="48"/>
      <c r="AH25" s="48"/>
      <c r="AI25" s="48"/>
      <c r="AJ25" s="48"/>
      <c r="AK25" s="48"/>
      <c r="AL25" s="48"/>
      <c r="AM25" s="48"/>
      <c r="AN25" s="48"/>
    </row>
    <row r="26" spans="3:40" x14ac:dyDescent="0.2">
      <c r="C26" s="122" t="s">
        <v>120</v>
      </c>
      <c r="D26" s="43">
        <v>-24815</v>
      </c>
      <c r="E26" s="57">
        <f t="shared" ref="E26:E32" si="9">(F26-D26)/D26</f>
        <v>-4.2353415273020348E-2</v>
      </c>
      <c r="F26" s="43">
        <v>-23764</v>
      </c>
      <c r="G26" s="57">
        <f t="shared" ref="G26:G32" si="10">(H26-F26)/F26</f>
        <v>-6.8002019861976098E-2</v>
      </c>
      <c r="H26" s="43">
        <v>-22148</v>
      </c>
      <c r="I26" s="57">
        <f>(J26-H26)/H26</f>
        <v>0.27916741918006138</v>
      </c>
      <c r="J26" s="43">
        <v>-28331</v>
      </c>
      <c r="K26" s="57">
        <f>(L26-J26)/J26</f>
        <v>-0.174473191909922</v>
      </c>
      <c r="L26" s="89">
        <v>-23388</v>
      </c>
      <c r="N26" s="121"/>
      <c r="O26" s="250" t="s">
        <v>120</v>
      </c>
      <c r="P26" s="42">
        <v>-24815</v>
      </c>
      <c r="Q26" s="125">
        <f>P26/$P$32</f>
        <v>1.0512603262020759</v>
      </c>
      <c r="R26" s="42">
        <v>-23764</v>
      </c>
      <c r="S26" s="125">
        <f>R26/$R$32</f>
        <v>0.6555586206896552</v>
      </c>
      <c r="T26" s="42">
        <v>-22148</v>
      </c>
      <c r="U26" s="125">
        <f>T26/$T$32</f>
        <v>1.077866459022776</v>
      </c>
      <c r="V26" s="42">
        <v>-28331</v>
      </c>
      <c r="W26" s="125">
        <f>V26/$V$32</f>
        <v>1.0022641242438179</v>
      </c>
      <c r="X26" s="178">
        <v>-23388</v>
      </c>
      <c r="Y26" s="278">
        <f>X26/$X$32</f>
        <v>0.85096783583175661</v>
      </c>
      <c r="Z26" s="269"/>
      <c r="AA26" s="269"/>
      <c r="AD26" s="48"/>
      <c r="AE26" s="48"/>
      <c r="AF26" s="48"/>
      <c r="AG26" s="48"/>
      <c r="AH26" s="48"/>
      <c r="AI26" s="48"/>
      <c r="AJ26" s="48"/>
      <c r="AK26" s="48"/>
      <c r="AL26" s="48"/>
      <c r="AM26" s="48"/>
      <c r="AN26" s="48"/>
    </row>
    <row r="27" spans="3:40" x14ac:dyDescent="0.2">
      <c r="C27" s="122" t="s">
        <v>124</v>
      </c>
      <c r="D27" s="43">
        <v>6356</v>
      </c>
      <c r="E27" s="57">
        <f t="shared" si="9"/>
        <v>-0.57394587791063567</v>
      </c>
      <c r="F27" s="43">
        <v>2708</v>
      </c>
      <c r="G27" s="57">
        <f t="shared" si="10"/>
        <v>0.38958641063515509</v>
      </c>
      <c r="H27" s="43">
        <v>3763</v>
      </c>
      <c r="I27" s="57">
        <f>(J27-H27)/H27</f>
        <v>-2.9497741163964922E-2</v>
      </c>
      <c r="J27" s="43">
        <v>3652</v>
      </c>
      <c r="K27" s="57">
        <f>(L27-J27)/J27</f>
        <v>-0.24233296823658271</v>
      </c>
      <c r="L27" s="89">
        <v>2767</v>
      </c>
      <c r="N27" s="121"/>
      <c r="O27" s="122" t="s">
        <v>124</v>
      </c>
      <c r="P27" s="43">
        <v>6356</v>
      </c>
      <c r="Q27" s="57">
        <f t="shared" ref="Q27:Q32" si="11">P27/$P$32</f>
        <v>-0.26926498623173056</v>
      </c>
      <c r="R27" s="43">
        <v>2708</v>
      </c>
      <c r="S27" s="57">
        <f t="shared" ref="S27:S32" si="12">R27/$R$32</f>
        <v>-7.4703448275862075E-2</v>
      </c>
      <c r="T27" s="43">
        <v>3763</v>
      </c>
      <c r="U27" s="57">
        <f t="shared" ref="U27:U32" si="13">T27/$T$32</f>
        <v>-0.18313217831419115</v>
      </c>
      <c r="V27" s="43">
        <v>3652</v>
      </c>
      <c r="W27" s="57">
        <f t="shared" ref="W27:W32" si="14">V27/$V$32</f>
        <v>-0.12919658966285774</v>
      </c>
      <c r="X27" s="196">
        <v>2767</v>
      </c>
      <c r="Y27" s="279">
        <f t="shared" ref="Y27:Y32" si="15">X27/$X$32</f>
        <v>-0.10067675738611556</v>
      </c>
      <c r="Z27" s="269"/>
      <c r="AA27" s="269"/>
      <c r="AD27" s="48"/>
      <c r="AE27" s="48"/>
      <c r="AF27" s="48"/>
      <c r="AG27" s="48"/>
      <c r="AH27" s="48"/>
      <c r="AI27" s="48"/>
      <c r="AJ27" s="48"/>
      <c r="AK27" s="48"/>
      <c r="AL27" s="48"/>
      <c r="AM27" s="48"/>
      <c r="AN27" s="48"/>
    </row>
    <row r="28" spans="3:40" x14ac:dyDescent="0.2">
      <c r="C28" s="122" t="s">
        <v>121</v>
      </c>
      <c r="D28" s="43">
        <v>8088</v>
      </c>
      <c r="E28" s="57">
        <f t="shared" si="9"/>
        <v>-1.1086795252225519</v>
      </c>
      <c r="F28" s="43">
        <v>-879</v>
      </c>
      <c r="G28" s="57">
        <f t="shared" si="10"/>
        <v>4.7030716723549491</v>
      </c>
      <c r="H28" s="43">
        <v>-5013</v>
      </c>
      <c r="I28" s="57">
        <f>(J28-H28)/H28</f>
        <v>-1.0454817474566127</v>
      </c>
      <c r="J28" s="43">
        <v>228</v>
      </c>
      <c r="K28" s="57">
        <f>(L28-J28)/J28</f>
        <v>-38.688596491228068</v>
      </c>
      <c r="L28" s="89">
        <v>-8593</v>
      </c>
      <c r="N28" s="121"/>
      <c r="O28" s="122" t="s">
        <v>121</v>
      </c>
      <c r="P28" s="43">
        <v>8088</v>
      </c>
      <c r="Q28" s="57">
        <f t="shared" si="11"/>
        <v>-0.34263927134081762</v>
      </c>
      <c r="R28" s="43">
        <v>-879</v>
      </c>
      <c r="S28" s="57">
        <f t="shared" si="12"/>
        <v>2.4248275862068965E-2</v>
      </c>
      <c r="T28" s="43">
        <v>-5013</v>
      </c>
      <c r="U28" s="57">
        <f t="shared" si="13"/>
        <v>0.24396534942573486</v>
      </c>
      <c r="V28" s="43">
        <v>228</v>
      </c>
      <c r="W28" s="57">
        <f t="shared" si="14"/>
        <v>-8.0659426186011959E-3</v>
      </c>
      <c r="X28" s="196">
        <v>-8593</v>
      </c>
      <c r="Y28" s="279">
        <f t="shared" si="15"/>
        <v>0.31265463542424682</v>
      </c>
      <c r="Z28" s="269"/>
      <c r="AA28" s="269"/>
      <c r="AD28" s="48"/>
      <c r="AE28" s="48"/>
      <c r="AF28" s="48"/>
      <c r="AG28" s="48"/>
      <c r="AH28" s="48"/>
      <c r="AI28" s="48"/>
      <c r="AJ28" s="48"/>
      <c r="AK28" s="48"/>
      <c r="AL28" s="48"/>
      <c r="AM28" s="48"/>
      <c r="AN28" s="48"/>
    </row>
    <row r="29" spans="3:40" ht="17" customHeight="1" x14ac:dyDescent="0.2">
      <c r="C29" s="122" t="s">
        <v>122</v>
      </c>
      <c r="D29" s="43">
        <v>-6356</v>
      </c>
      <c r="E29" s="57">
        <f t="shared" si="9"/>
        <v>5.0031466331025801E-2</v>
      </c>
      <c r="F29" s="43">
        <v>-6674</v>
      </c>
      <c r="G29" s="57">
        <f t="shared" si="10"/>
        <v>-1.4270302667066228</v>
      </c>
      <c r="H29" s="43">
        <v>2850</v>
      </c>
      <c r="I29" s="57">
        <f>(J29-H29)/H29</f>
        <v>-2.3389473684210524</v>
      </c>
      <c r="J29" s="43">
        <v>-3816</v>
      </c>
      <c r="K29" s="57">
        <f>(L29-J29)/J29</f>
        <v>-1.4533542976939204</v>
      </c>
      <c r="L29" s="89">
        <v>1730</v>
      </c>
      <c r="N29" s="121"/>
      <c r="O29" s="122" t="s">
        <v>218</v>
      </c>
      <c r="P29" s="43">
        <v>-6356</v>
      </c>
      <c r="Q29" s="57">
        <f t="shared" si="11"/>
        <v>0.26926498623173056</v>
      </c>
      <c r="R29" s="43">
        <v>-6674</v>
      </c>
      <c r="S29" s="57">
        <f t="shared" si="12"/>
        <v>0.1841103448275862</v>
      </c>
      <c r="T29" s="43">
        <v>2850</v>
      </c>
      <c r="U29" s="57">
        <f t="shared" si="13"/>
        <v>-0.13869963013431963</v>
      </c>
      <c r="V29" s="43">
        <v>-3816</v>
      </c>
      <c r="W29" s="57">
        <f t="shared" si="14"/>
        <v>0.13499840803764107</v>
      </c>
      <c r="X29" s="196">
        <v>1730</v>
      </c>
      <c r="Y29" s="279">
        <f t="shared" si="15"/>
        <v>-6.294571386988794E-2</v>
      </c>
      <c r="Z29" s="269"/>
      <c r="AA29" s="269"/>
      <c r="AD29" s="48"/>
      <c r="AE29" s="48"/>
      <c r="AF29" s="48"/>
      <c r="AG29" s="48"/>
      <c r="AH29" s="48"/>
      <c r="AI29" s="48"/>
      <c r="AJ29" s="48"/>
      <c r="AK29" s="48"/>
      <c r="AL29" s="48"/>
      <c r="AM29" s="48"/>
      <c r="AN29" s="48"/>
    </row>
    <row r="30" spans="3:40" ht="36" customHeight="1" x14ac:dyDescent="0.2">
      <c r="C30" s="190" t="s">
        <v>125</v>
      </c>
      <c r="D30" s="43">
        <v>-885</v>
      </c>
      <c r="E30" s="57">
        <f t="shared" si="9"/>
        <v>0.39096045197740115</v>
      </c>
      <c r="F30" s="43">
        <v>-1231</v>
      </c>
      <c r="G30" s="57">
        <f t="shared" si="10"/>
        <v>-1</v>
      </c>
      <c r="H30" s="43"/>
      <c r="I30" s="57"/>
      <c r="J30" s="43"/>
      <c r="K30" s="57"/>
      <c r="L30" s="89"/>
      <c r="N30" s="121"/>
      <c r="O30" s="190" t="s">
        <v>125</v>
      </c>
      <c r="P30" s="43">
        <v>-885</v>
      </c>
      <c r="Q30" s="57">
        <f t="shared" si="11"/>
        <v>3.7492056767633973E-2</v>
      </c>
      <c r="R30" s="43">
        <v>-1231</v>
      </c>
      <c r="S30" s="57">
        <f t="shared" si="12"/>
        <v>3.3958620689655175E-2</v>
      </c>
      <c r="T30" s="43"/>
      <c r="U30" s="57"/>
      <c r="V30" s="43"/>
      <c r="W30" s="57"/>
      <c r="X30" s="196"/>
      <c r="Y30" s="279"/>
      <c r="Z30" s="269"/>
      <c r="AA30" s="269"/>
      <c r="AD30" s="48"/>
      <c r="AE30" s="48"/>
      <c r="AF30" s="48"/>
      <c r="AG30" s="48"/>
      <c r="AH30" s="48"/>
      <c r="AI30" s="48"/>
      <c r="AJ30" s="48"/>
      <c r="AK30" s="48"/>
      <c r="AL30" s="48"/>
      <c r="AM30" s="48"/>
      <c r="AN30" s="48"/>
    </row>
    <row r="31" spans="3:40" ht="34" customHeight="1" thickBot="1" x14ac:dyDescent="0.25">
      <c r="C31" s="190" t="s">
        <v>185</v>
      </c>
      <c r="D31" s="43">
        <v>-5993</v>
      </c>
      <c r="E31" s="57">
        <f t="shared" si="9"/>
        <v>6.9581178041047895E-2</v>
      </c>
      <c r="F31" s="43">
        <v>-6410</v>
      </c>
      <c r="G31" s="57">
        <f t="shared" si="10"/>
        <v>-1</v>
      </c>
      <c r="H31" s="43"/>
      <c r="I31" s="57"/>
      <c r="J31" s="43"/>
      <c r="K31" s="57"/>
      <c r="L31" s="89"/>
      <c r="N31" s="121"/>
      <c r="O31" s="280" t="s">
        <v>185</v>
      </c>
      <c r="P31" s="44">
        <v>-5993</v>
      </c>
      <c r="Q31" s="54">
        <f t="shared" si="11"/>
        <v>0.25388688837110779</v>
      </c>
      <c r="R31" s="44">
        <v>-6410</v>
      </c>
      <c r="S31" s="54">
        <f t="shared" si="12"/>
        <v>0.17682758620689656</v>
      </c>
      <c r="T31" s="44"/>
      <c r="U31" s="54"/>
      <c r="V31" s="44"/>
      <c r="W31" s="54"/>
      <c r="X31" s="281"/>
      <c r="Y31" s="282"/>
      <c r="Z31" s="269"/>
      <c r="AA31" s="269"/>
      <c r="AD31" s="48"/>
      <c r="AE31" s="48"/>
      <c r="AF31" s="48"/>
      <c r="AG31" s="48"/>
      <c r="AH31" s="48"/>
      <c r="AI31" s="48"/>
      <c r="AJ31" s="48"/>
      <c r="AK31" s="48"/>
      <c r="AL31" s="48"/>
      <c r="AM31" s="48"/>
      <c r="AN31" s="48"/>
    </row>
    <row r="32" spans="3:40" ht="17" thickBot="1" x14ac:dyDescent="0.25">
      <c r="C32" s="13" t="s">
        <v>184</v>
      </c>
      <c r="D32" s="52">
        <f>SUM(D26:D31)</f>
        <v>-23605</v>
      </c>
      <c r="E32" s="84">
        <f t="shared" si="9"/>
        <v>0.53569159076466855</v>
      </c>
      <c r="F32" s="52">
        <f>SUM(F26:F31)</f>
        <v>-36250</v>
      </c>
      <c r="G32" s="84">
        <f t="shared" si="10"/>
        <v>-0.43315862068965516</v>
      </c>
      <c r="H32" s="52">
        <f>SUM(H26:H31)</f>
        <v>-20548</v>
      </c>
      <c r="I32" s="84">
        <f>(J32-H32)/H32</f>
        <v>0.37565699824800469</v>
      </c>
      <c r="J32" s="52">
        <f>SUM(J26:J31)</f>
        <v>-28267</v>
      </c>
      <c r="K32" s="84">
        <f>(L32-J32)/J32</f>
        <v>-2.7700145045459371E-2</v>
      </c>
      <c r="L32" s="91">
        <f>SUM(L26:L31)</f>
        <v>-27484</v>
      </c>
      <c r="N32" s="121"/>
      <c r="O32" s="13" t="s">
        <v>184</v>
      </c>
      <c r="P32" s="52">
        <f>SUM(P26:P31)</f>
        <v>-23605</v>
      </c>
      <c r="Q32" s="19">
        <f t="shared" si="11"/>
        <v>1</v>
      </c>
      <c r="R32" s="52">
        <f>SUM(R26:R31)</f>
        <v>-36250</v>
      </c>
      <c r="S32" s="19">
        <f t="shared" si="12"/>
        <v>1</v>
      </c>
      <c r="T32" s="52">
        <f>SUM(T26:T31)</f>
        <v>-20548</v>
      </c>
      <c r="U32" s="19">
        <f t="shared" si="13"/>
        <v>1</v>
      </c>
      <c r="V32" s="52">
        <f>SUM(V26:V31)</f>
        <v>-28267</v>
      </c>
      <c r="W32" s="19">
        <f t="shared" si="14"/>
        <v>1</v>
      </c>
      <c r="X32" s="175">
        <f>SUM(X26:X31)</f>
        <v>-27484</v>
      </c>
      <c r="Y32" s="16">
        <f t="shared" si="15"/>
        <v>1</v>
      </c>
      <c r="Z32" s="269"/>
      <c r="AA32" s="269"/>
      <c r="AD32" s="48"/>
      <c r="AE32" s="48"/>
      <c r="AF32" s="48"/>
      <c r="AG32" s="48"/>
      <c r="AH32" s="48"/>
      <c r="AI32" s="48"/>
      <c r="AJ32" s="48"/>
      <c r="AK32" s="48"/>
      <c r="AL32" s="48"/>
      <c r="AM32" s="48"/>
      <c r="AN32" s="48"/>
    </row>
    <row r="33" spans="2:40" ht="17" thickBot="1" x14ac:dyDescent="0.25">
      <c r="C33" s="190"/>
      <c r="D33" s="43"/>
      <c r="E33" s="57"/>
      <c r="F33" s="43"/>
      <c r="G33" s="57"/>
      <c r="H33" s="43"/>
      <c r="I33" s="57"/>
      <c r="J33" s="43"/>
      <c r="K33" s="57"/>
      <c r="L33" s="89"/>
      <c r="N33" s="121"/>
      <c r="O33" s="263"/>
      <c r="P33" s="219"/>
      <c r="Q33" s="69"/>
      <c r="R33" s="219"/>
      <c r="S33" s="69"/>
      <c r="T33" s="219"/>
      <c r="U33" s="69"/>
      <c r="V33" s="219"/>
      <c r="W33" s="69"/>
      <c r="X33" s="219"/>
      <c r="Y33" s="269"/>
      <c r="Z33" s="269"/>
      <c r="AA33" s="269"/>
      <c r="AD33" s="48"/>
      <c r="AE33" s="48"/>
      <c r="AF33" s="48"/>
      <c r="AG33" s="48"/>
      <c r="AH33" s="48"/>
      <c r="AI33" s="48"/>
      <c r="AJ33" s="48"/>
      <c r="AK33" s="48"/>
      <c r="AL33" s="48"/>
      <c r="AM33" s="48"/>
      <c r="AN33" s="48"/>
    </row>
    <row r="34" spans="2:40" ht="17" thickBot="1" x14ac:dyDescent="0.25">
      <c r="C34" s="17" t="s">
        <v>126</v>
      </c>
      <c r="D34" s="52">
        <f>D23+SUM(D26:D31)</f>
        <v>31191</v>
      </c>
      <c r="E34" s="84">
        <f>(F34-D34)/D34</f>
        <v>-0.69555320445000157</v>
      </c>
      <c r="F34" s="52">
        <f>F23+SUM(F26:F31)</f>
        <v>9496</v>
      </c>
      <c r="G34" s="84">
        <f>(H34-F34)/F34</f>
        <v>1.1640690817186183</v>
      </c>
      <c r="H34" s="52">
        <f>H23+SUM(H26:H31)</f>
        <v>20550</v>
      </c>
      <c r="I34" s="84">
        <f>(J34-H34)/H34</f>
        <v>0.40428223844282241</v>
      </c>
      <c r="J34" s="52">
        <f>J23+SUM(J26:J31)</f>
        <v>28858</v>
      </c>
      <c r="K34" s="84">
        <f>(L34-J34)/J34</f>
        <v>-0.60225933883151983</v>
      </c>
      <c r="L34" s="91">
        <f>L23+SUM(L26:L31)</f>
        <v>11478</v>
      </c>
      <c r="N34" s="121"/>
      <c r="O34" s="263"/>
      <c r="P34" s="220"/>
      <c r="Q34" s="69"/>
      <c r="R34" s="220"/>
      <c r="S34" s="69"/>
      <c r="T34" s="220"/>
      <c r="U34" s="69"/>
      <c r="V34" s="220"/>
      <c r="W34" s="69"/>
      <c r="X34" s="220"/>
      <c r="Y34" s="269"/>
      <c r="Z34" s="269"/>
      <c r="AA34" s="269"/>
      <c r="AD34" s="48"/>
      <c r="AE34" s="48"/>
      <c r="AF34" s="48"/>
      <c r="AG34" s="48"/>
      <c r="AH34" s="48"/>
      <c r="AI34" s="48"/>
      <c r="AJ34" s="48"/>
      <c r="AK34" s="48"/>
      <c r="AL34" s="48"/>
      <c r="AM34" s="48"/>
      <c r="AN34" s="48"/>
    </row>
    <row r="35" spans="2:40" ht="17" thickBot="1" x14ac:dyDescent="0.25">
      <c r="C35" s="191" t="s">
        <v>127</v>
      </c>
      <c r="D35" s="43">
        <v>-18459</v>
      </c>
      <c r="E35" s="57">
        <f>(F35-D35)/D35</f>
        <v>-0.92995286851942138</v>
      </c>
      <c r="F35" s="43">
        <v>-1293</v>
      </c>
      <c r="G35" s="57">
        <f>(H35-F35)/F35</f>
        <v>7.6612529002320189</v>
      </c>
      <c r="H35" s="43">
        <v>-11199</v>
      </c>
      <c r="I35" s="57">
        <f>(J35-H35)/H35</f>
        <v>2.0001785873738728E-2</v>
      </c>
      <c r="J35" s="43">
        <v>-11423</v>
      </c>
      <c r="K35" s="57">
        <f>(L35-J35)/J35</f>
        <v>-0.50547141731594147</v>
      </c>
      <c r="L35" s="89">
        <v>-5649</v>
      </c>
      <c r="N35" s="121"/>
      <c r="O35" s="263"/>
      <c r="P35" s="219"/>
      <c r="Q35" s="69"/>
      <c r="R35" s="219"/>
      <c r="S35" s="69"/>
      <c r="T35" s="219"/>
      <c r="U35" s="69"/>
      <c r="V35" s="219"/>
      <c r="W35" s="69"/>
      <c r="X35" s="219"/>
      <c r="Y35" s="269"/>
      <c r="Z35" s="269"/>
      <c r="AA35" s="269"/>
      <c r="AD35" s="48"/>
      <c r="AE35" s="48"/>
      <c r="AF35" s="48"/>
      <c r="AG35" s="48"/>
      <c r="AH35" s="48"/>
      <c r="AI35" s="48"/>
      <c r="AJ35" s="48"/>
      <c r="AK35" s="48"/>
      <c r="AL35" s="48"/>
      <c r="AM35" s="48"/>
      <c r="AN35" s="48"/>
    </row>
    <row r="36" spans="2:40" ht="17" thickBot="1" x14ac:dyDescent="0.25">
      <c r="C36" s="17" t="s">
        <v>179</v>
      </c>
      <c r="D36" s="52">
        <f>D34+D35</f>
        <v>12732</v>
      </c>
      <c r="E36" s="84">
        <f>(F36-D36)/D36</f>
        <v>-0.35571787621740497</v>
      </c>
      <c r="F36" s="52">
        <f t="shared" ref="F36:L36" si="16">F34+F35</f>
        <v>8203</v>
      </c>
      <c r="G36" s="84">
        <f>(H36-F36)/F36</f>
        <v>0.13994879921979764</v>
      </c>
      <c r="H36" s="52">
        <f t="shared" si="16"/>
        <v>9351</v>
      </c>
      <c r="I36" s="84">
        <f>(J36-H36)/H36</f>
        <v>0.86450646989626778</v>
      </c>
      <c r="J36" s="52">
        <f t="shared" si="16"/>
        <v>17435</v>
      </c>
      <c r="K36" s="84">
        <f>(L36-J36)/J36</f>
        <v>-0.66567249784915405</v>
      </c>
      <c r="L36" s="91">
        <f t="shared" si="16"/>
        <v>5829</v>
      </c>
      <c r="N36" s="121"/>
      <c r="O36" s="263"/>
      <c r="P36" s="220"/>
      <c r="Q36" s="69"/>
      <c r="R36" s="220"/>
      <c r="S36" s="69"/>
      <c r="T36" s="220"/>
      <c r="U36" s="69"/>
      <c r="V36" s="220"/>
      <c r="W36" s="69"/>
      <c r="X36" s="220"/>
      <c r="Y36" s="269"/>
      <c r="Z36" s="269"/>
      <c r="AA36" s="269"/>
      <c r="AD36" s="48"/>
      <c r="AE36" s="48"/>
      <c r="AF36" s="48"/>
      <c r="AG36" s="48"/>
      <c r="AH36" s="48"/>
      <c r="AI36" s="48"/>
      <c r="AJ36" s="48"/>
      <c r="AK36" s="48"/>
      <c r="AL36" s="48"/>
      <c r="AM36" s="48"/>
      <c r="AN36" s="48"/>
    </row>
    <row r="37" spans="2:40" x14ac:dyDescent="0.2">
      <c r="C37" s="122" t="s">
        <v>180</v>
      </c>
      <c r="D37" s="43">
        <v>16445</v>
      </c>
      <c r="E37" s="57">
        <f>(F37-D37)/D37</f>
        <v>-0.53505624809972641</v>
      </c>
      <c r="F37" s="43">
        <v>7646</v>
      </c>
      <c r="G37" s="57">
        <f>(H37-F37)/F37</f>
        <v>0.57964948992937482</v>
      </c>
      <c r="H37" s="43">
        <v>12078</v>
      </c>
      <c r="I37" s="57">
        <f>(J37-H37)/H37</f>
        <v>0.61202185792349728</v>
      </c>
      <c r="J37" s="43">
        <v>19470</v>
      </c>
      <c r="K37" s="57">
        <f>(L37-J37)/J37</f>
        <v>-0.4877247046738572</v>
      </c>
      <c r="L37" s="89">
        <v>9974</v>
      </c>
      <c r="N37" s="121"/>
      <c r="O37" s="263"/>
      <c r="P37" s="220"/>
      <c r="Q37" s="69"/>
      <c r="R37" s="220"/>
      <c r="S37" s="69"/>
      <c r="T37" s="220"/>
      <c r="U37" s="69"/>
      <c r="V37" s="220"/>
      <c r="W37" s="69"/>
      <c r="X37" s="220"/>
      <c r="Y37" s="269"/>
      <c r="Z37" s="269"/>
      <c r="AA37" s="269"/>
      <c r="AD37" s="48"/>
      <c r="AE37" s="48"/>
      <c r="AF37" s="48"/>
      <c r="AG37" s="48"/>
      <c r="AH37" s="48"/>
      <c r="AI37" s="48"/>
      <c r="AJ37" s="48"/>
      <c r="AK37" s="48"/>
      <c r="AL37" s="48"/>
      <c r="AM37" s="48"/>
      <c r="AN37" s="48"/>
    </row>
    <row r="38" spans="2:40" ht="17" thickBot="1" x14ac:dyDescent="0.25">
      <c r="C38" s="33" t="s">
        <v>87</v>
      </c>
      <c r="D38" s="44">
        <v>-3713</v>
      </c>
      <c r="E38" s="54">
        <f>(F38-D38)/D38</f>
        <v>-1.1500134661998385</v>
      </c>
      <c r="F38" s="44">
        <v>557</v>
      </c>
      <c r="G38" s="54">
        <f>(H38-F38)/F38</f>
        <v>-5.8958707360861755</v>
      </c>
      <c r="H38" s="44">
        <v>-2727</v>
      </c>
      <c r="I38" s="54">
        <f>(J38-H38)/H38</f>
        <v>-0.25375870920425375</v>
      </c>
      <c r="J38" s="44">
        <v>-2035</v>
      </c>
      <c r="K38" s="54">
        <f>(L38-J38)/J38</f>
        <v>1.0368550368550369</v>
      </c>
      <c r="L38" s="171">
        <v>-4145</v>
      </c>
      <c r="N38" s="121"/>
      <c r="O38" s="263"/>
      <c r="P38" s="121"/>
      <c r="Q38" s="193"/>
      <c r="R38" s="121"/>
      <c r="S38" s="193"/>
      <c r="T38" s="121"/>
      <c r="U38" s="193"/>
      <c r="V38" s="121"/>
      <c r="W38" s="193"/>
      <c r="X38" s="121"/>
      <c r="AD38" s="48"/>
      <c r="AE38" s="48"/>
      <c r="AF38" s="48"/>
      <c r="AG38" s="48"/>
      <c r="AH38" s="48"/>
      <c r="AI38" s="48"/>
      <c r="AJ38" s="48"/>
      <c r="AK38" s="48"/>
      <c r="AL38" s="48"/>
      <c r="AM38" s="48"/>
      <c r="AN38" s="48"/>
    </row>
    <row r="39" spans="2:40" x14ac:dyDescent="0.2">
      <c r="N39" s="121"/>
      <c r="O39" s="263"/>
      <c r="P39" s="121"/>
      <c r="Q39" s="193"/>
      <c r="R39" s="121"/>
      <c r="S39" s="193"/>
      <c r="T39" s="121"/>
      <c r="U39" s="193"/>
      <c r="V39" s="121"/>
      <c r="W39" s="193"/>
      <c r="X39" s="121"/>
      <c r="AD39" s="48"/>
      <c r="AE39" s="48"/>
      <c r="AF39" s="48"/>
      <c r="AG39" s="48"/>
      <c r="AH39" s="48"/>
      <c r="AI39" s="48"/>
      <c r="AJ39" s="48"/>
      <c r="AK39" s="48"/>
      <c r="AL39" s="48"/>
      <c r="AM39" s="48"/>
      <c r="AN39" s="48"/>
    </row>
    <row r="40" spans="2:40" x14ac:dyDescent="0.2">
      <c r="N40" s="256"/>
      <c r="P40" s="121"/>
      <c r="Q40" s="193"/>
      <c r="R40" s="121"/>
      <c r="S40" s="193"/>
      <c r="T40" s="121"/>
      <c r="U40" s="193"/>
      <c r="V40" s="121"/>
      <c r="W40" s="193"/>
      <c r="X40" s="121"/>
      <c r="AD40" s="299"/>
      <c r="AE40" s="299"/>
      <c r="AF40" s="299"/>
      <c r="AG40" s="299"/>
      <c r="AH40" s="299"/>
      <c r="AI40" s="299"/>
      <c r="AJ40" s="299"/>
      <c r="AK40" s="299"/>
      <c r="AL40" s="299"/>
      <c r="AM40" s="299"/>
      <c r="AN40" s="48"/>
    </row>
    <row r="41" spans="2:40" x14ac:dyDescent="0.2">
      <c r="N41" s="256"/>
      <c r="O41" s="297"/>
      <c r="P41" s="297"/>
      <c r="Q41" s="297"/>
      <c r="R41" s="297"/>
      <c r="S41" s="297"/>
      <c r="T41" s="297"/>
      <c r="U41" s="297"/>
      <c r="V41" s="297"/>
      <c r="W41" s="297"/>
      <c r="X41" s="297"/>
      <c r="Y41" s="297"/>
      <c r="AD41" s="48"/>
      <c r="AE41" s="48"/>
      <c r="AF41" s="48"/>
      <c r="AG41" s="48"/>
      <c r="AH41" s="48"/>
      <c r="AI41" s="48"/>
      <c r="AJ41" s="48"/>
      <c r="AK41" s="48"/>
      <c r="AL41" s="48"/>
      <c r="AM41" s="48"/>
      <c r="AN41" s="48"/>
    </row>
    <row r="42" spans="2:40" x14ac:dyDescent="0.2">
      <c r="N42" s="256"/>
      <c r="O42" s="257"/>
      <c r="P42" s="260"/>
      <c r="Q42" s="260"/>
      <c r="R42" s="260"/>
      <c r="S42" s="260"/>
      <c r="T42" s="260"/>
      <c r="U42" s="260"/>
      <c r="V42" s="260"/>
      <c r="W42" s="260"/>
      <c r="X42" s="260"/>
      <c r="Y42" s="260"/>
      <c r="AD42" s="48"/>
      <c r="AE42" s="48"/>
      <c r="AF42" s="48"/>
      <c r="AG42" s="48"/>
      <c r="AH42" s="48"/>
      <c r="AI42" s="48"/>
      <c r="AJ42" s="48"/>
      <c r="AK42" s="48"/>
      <c r="AL42" s="48"/>
      <c r="AM42" s="48"/>
      <c r="AN42" s="48"/>
    </row>
    <row r="43" spans="2:40" x14ac:dyDescent="0.2">
      <c r="N43" s="256"/>
      <c r="O43" s="47"/>
      <c r="P43" s="219"/>
      <c r="Q43" s="69"/>
      <c r="R43" s="219"/>
      <c r="S43" s="69"/>
      <c r="T43" s="219"/>
      <c r="U43" s="69"/>
      <c r="V43" s="219"/>
      <c r="W43" s="69"/>
      <c r="X43" s="219"/>
      <c r="Y43" s="256"/>
      <c r="AD43" s="48"/>
      <c r="AE43" s="48"/>
      <c r="AF43" s="48"/>
      <c r="AG43" s="48"/>
      <c r="AH43" s="48"/>
      <c r="AI43" s="48"/>
      <c r="AJ43" s="48"/>
      <c r="AK43" s="48"/>
      <c r="AL43" s="48"/>
      <c r="AM43" s="48"/>
      <c r="AN43" s="48"/>
    </row>
    <row r="44" spans="2:40" x14ac:dyDescent="0.2">
      <c r="N44" s="256"/>
      <c r="O44" s="256"/>
      <c r="P44" s="220"/>
      <c r="Q44" s="69"/>
      <c r="R44" s="220"/>
      <c r="S44" s="69"/>
      <c r="T44" s="220"/>
      <c r="U44" s="69"/>
      <c r="V44" s="220"/>
      <c r="W44" s="69"/>
      <c r="X44" s="220"/>
      <c r="Y44" s="256"/>
      <c r="AD44" s="48"/>
      <c r="AE44" s="48"/>
      <c r="AF44" s="48"/>
      <c r="AG44" s="48"/>
      <c r="AH44" s="48"/>
      <c r="AI44" s="48"/>
      <c r="AJ44" s="48"/>
      <c r="AK44" s="48"/>
      <c r="AL44" s="48"/>
      <c r="AM44" s="48"/>
      <c r="AN44" s="48"/>
    </row>
    <row r="45" spans="2:40" ht="20" customHeight="1" x14ac:dyDescent="0.2">
      <c r="B45" s="256"/>
      <c r="C45" s="256"/>
      <c r="D45" s="256"/>
      <c r="E45" s="256"/>
      <c r="F45" s="256"/>
      <c r="G45" s="256"/>
      <c r="H45" s="256"/>
      <c r="I45" s="256"/>
      <c r="J45" s="256"/>
      <c r="K45" s="256"/>
      <c r="L45" s="256"/>
      <c r="N45" s="256"/>
      <c r="O45" s="256"/>
      <c r="P45" s="220"/>
      <c r="Q45" s="69"/>
      <c r="R45" s="220"/>
      <c r="S45" s="69"/>
      <c r="T45" s="220"/>
      <c r="U45" s="69"/>
      <c r="V45" s="220"/>
      <c r="W45" s="69"/>
      <c r="X45" s="220"/>
      <c r="Y45" s="256"/>
      <c r="AD45" s="48"/>
      <c r="AE45" s="48"/>
      <c r="AF45" s="48"/>
      <c r="AG45" s="48"/>
      <c r="AH45" s="48"/>
      <c r="AI45" s="48"/>
      <c r="AJ45" s="48"/>
      <c r="AK45" s="48"/>
      <c r="AL45" s="48"/>
      <c r="AM45" s="48"/>
      <c r="AN45" s="48"/>
    </row>
    <row r="46" spans="2:40" x14ac:dyDescent="0.2">
      <c r="B46" s="256"/>
      <c r="C46" s="256"/>
      <c r="D46" s="256"/>
      <c r="E46" s="256"/>
      <c r="F46" s="256"/>
      <c r="G46" s="256"/>
      <c r="H46" s="256"/>
      <c r="I46" s="256"/>
      <c r="J46" s="256"/>
      <c r="K46" s="256"/>
      <c r="L46" s="256"/>
      <c r="N46" s="256"/>
      <c r="O46" s="261"/>
      <c r="P46" s="220"/>
      <c r="Q46" s="69"/>
      <c r="R46" s="220"/>
      <c r="S46" s="69"/>
      <c r="T46" s="220"/>
      <c r="U46" s="69"/>
      <c r="V46" s="220"/>
      <c r="W46" s="69"/>
      <c r="X46" s="220"/>
      <c r="Y46" s="256"/>
      <c r="AD46" s="48"/>
      <c r="AE46" s="48"/>
      <c r="AF46" s="48"/>
      <c r="AG46" s="48"/>
      <c r="AH46" s="48"/>
      <c r="AI46" s="48"/>
      <c r="AJ46" s="48"/>
      <c r="AK46" s="48"/>
      <c r="AL46" s="48"/>
      <c r="AM46" s="48"/>
      <c r="AN46" s="48"/>
    </row>
    <row r="47" spans="2:40" x14ac:dyDescent="0.2">
      <c r="B47" s="256"/>
      <c r="C47" s="256"/>
      <c r="D47" s="256"/>
      <c r="E47" s="256"/>
      <c r="F47" s="256"/>
      <c r="G47" s="256"/>
      <c r="H47" s="256"/>
      <c r="I47" s="256"/>
      <c r="J47" s="256"/>
      <c r="K47" s="256"/>
      <c r="L47" s="256"/>
      <c r="N47" s="256"/>
      <c r="O47" s="256"/>
      <c r="P47" s="220"/>
      <c r="Q47" s="69"/>
      <c r="R47" s="220"/>
      <c r="S47" s="69"/>
      <c r="T47" s="220"/>
      <c r="U47" s="69"/>
      <c r="V47" s="220"/>
      <c r="W47" s="69"/>
      <c r="X47" s="220"/>
      <c r="Y47" s="256"/>
    </row>
    <row r="48" spans="2:40" x14ac:dyDescent="0.2">
      <c r="B48" s="256"/>
      <c r="C48" s="256"/>
      <c r="D48" s="256"/>
      <c r="E48" s="256"/>
      <c r="F48" s="256"/>
      <c r="G48" s="256"/>
      <c r="H48" s="256"/>
      <c r="I48" s="256"/>
      <c r="J48" s="256"/>
      <c r="K48" s="256"/>
      <c r="L48" s="256"/>
      <c r="N48" s="256"/>
      <c r="O48" s="261"/>
      <c r="P48" s="256"/>
      <c r="Q48" s="262"/>
      <c r="R48" s="256"/>
      <c r="S48" s="69"/>
      <c r="T48" s="256"/>
      <c r="U48" s="69"/>
      <c r="V48" s="256"/>
      <c r="W48" s="69"/>
      <c r="X48" s="220"/>
      <c r="Y48" s="256"/>
    </row>
    <row r="49" spans="2:25" x14ac:dyDescent="0.2">
      <c r="B49" s="256"/>
      <c r="C49" s="297"/>
      <c r="D49" s="297"/>
      <c r="E49" s="297"/>
      <c r="F49" s="297"/>
      <c r="G49" s="297"/>
      <c r="H49" s="297"/>
      <c r="I49" s="297"/>
      <c r="J49" s="297"/>
      <c r="K49" s="297"/>
      <c r="L49" s="297"/>
      <c r="N49" s="256"/>
      <c r="O49" s="256"/>
      <c r="P49" s="220"/>
      <c r="Q49" s="69"/>
      <c r="R49" s="220"/>
      <c r="S49" s="69"/>
      <c r="T49" s="220"/>
      <c r="U49" s="69"/>
      <c r="V49" s="220"/>
      <c r="W49" s="69"/>
      <c r="X49" s="263"/>
      <c r="Y49" s="256"/>
    </row>
    <row r="50" spans="2:25" x14ac:dyDescent="0.2">
      <c r="B50" s="256"/>
      <c r="C50" s="257"/>
      <c r="D50" s="258"/>
      <c r="E50" s="258"/>
      <c r="F50" s="258"/>
      <c r="G50" s="258"/>
      <c r="H50" s="258"/>
      <c r="I50" s="258"/>
      <c r="J50" s="258"/>
      <c r="K50" s="258"/>
      <c r="L50" s="258"/>
      <c r="N50" s="256"/>
      <c r="O50" s="47"/>
      <c r="P50" s="219"/>
      <c r="Q50" s="69"/>
      <c r="R50" s="219"/>
      <c r="S50" s="69"/>
      <c r="T50" s="219"/>
      <c r="U50" s="69"/>
      <c r="V50" s="219"/>
      <c r="W50" s="69"/>
      <c r="X50" s="219"/>
      <c r="Y50" s="256"/>
    </row>
    <row r="51" spans="2:25" x14ac:dyDescent="0.2">
      <c r="B51" s="256"/>
      <c r="C51" s="47"/>
      <c r="D51" s="219"/>
      <c r="E51" s="67"/>
      <c r="F51" s="219"/>
      <c r="G51" s="67"/>
      <c r="H51" s="219"/>
      <c r="I51" s="67"/>
      <c r="J51" s="219"/>
      <c r="K51" s="67"/>
      <c r="L51" s="219"/>
      <c r="N51" s="256"/>
      <c r="O51" s="256"/>
      <c r="P51" s="220"/>
      <c r="Q51" s="69"/>
      <c r="R51" s="220"/>
      <c r="S51" s="69"/>
      <c r="T51" s="220"/>
      <c r="U51" s="69"/>
      <c r="V51" s="220"/>
      <c r="W51" s="69"/>
      <c r="X51" s="220"/>
      <c r="Y51" s="256"/>
    </row>
    <row r="52" spans="2:25" x14ac:dyDescent="0.2">
      <c r="B52" s="256"/>
      <c r="C52" s="256"/>
      <c r="D52" s="220"/>
      <c r="E52" s="67"/>
      <c r="F52" s="220"/>
      <c r="G52" s="67"/>
      <c r="H52" s="220"/>
      <c r="I52" s="67"/>
      <c r="J52" s="220"/>
      <c r="K52" s="67"/>
      <c r="L52" s="220"/>
      <c r="N52" s="256"/>
      <c r="O52" s="256"/>
      <c r="P52" s="220"/>
      <c r="Q52" s="69"/>
      <c r="R52" s="220"/>
      <c r="S52" s="69"/>
      <c r="T52" s="220"/>
      <c r="U52" s="69"/>
      <c r="V52" s="220"/>
      <c r="W52" s="69"/>
      <c r="X52" s="220"/>
      <c r="Y52" s="256"/>
    </row>
    <row r="53" spans="2:25" x14ac:dyDescent="0.2">
      <c r="B53" s="256"/>
      <c r="C53" s="256"/>
      <c r="D53" s="220"/>
      <c r="E53" s="67"/>
      <c r="F53" s="220"/>
      <c r="G53" s="67"/>
      <c r="H53" s="220"/>
      <c r="I53" s="67"/>
      <c r="J53" s="220"/>
      <c r="K53" s="67"/>
      <c r="L53" s="220"/>
      <c r="N53" s="256"/>
      <c r="O53" s="256"/>
      <c r="P53" s="256"/>
      <c r="Q53" s="256"/>
      <c r="R53" s="220"/>
      <c r="S53" s="256"/>
      <c r="T53" s="256"/>
      <c r="U53" s="256"/>
      <c r="V53" s="256"/>
      <c r="W53" s="256"/>
      <c r="X53" s="256"/>
      <c r="Y53" s="256"/>
    </row>
    <row r="54" spans="2:25" x14ac:dyDescent="0.2">
      <c r="B54" s="256"/>
      <c r="C54" s="261"/>
      <c r="D54" s="220"/>
      <c r="E54" s="67"/>
      <c r="F54" s="220"/>
      <c r="G54" s="67"/>
      <c r="H54" s="220"/>
      <c r="I54" s="67"/>
      <c r="J54" s="220"/>
      <c r="K54" s="67"/>
      <c r="L54" s="220"/>
      <c r="N54" s="256"/>
      <c r="O54" s="256"/>
      <c r="P54" s="256"/>
      <c r="Q54" s="256"/>
      <c r="R54" s="256"/>
      <c r="S54" s="256"/>
      <c r="T54" s="256"/>
      <c r="U54" s="256"/>
      <c r="V54" s="256"/>
      <c r="W54" s="256"/>
      <c r="X54" s="256"/>
      <c r="Y54" s="256"/>
    </row>
    <row r="55" spans="2:25" x14ac:dyDescent="0.2">
      <c r="B55" s="256"/>
      <c r="C55" s="256"/>
      <c r="D55" s="220"/>
      <c r="E55" s="67"/>
      <c r="F55" s="220"/>
      <c r="G55" s="67"/>
      <c r="H55" s="220"/>
      <c r="I55" s="67"/>
      <c r="J55" s="220"/>
      <c r="K55" s="67"/>
      <c r="L55" s="220"/>
      <c r="O55" s="256"/>
      <c r="P55" s="256"/>
      <c r="Q55" s="256"/>
      <c r="R55" s="256"/>
      <c r="S55" s="256"/>
      <c r="T55" s="256"/>
      <c r="U55" s="256"/>
      <c r="V55" s="256"/>
      <c r="W55" s="256"/>
      <c r="X55" s="256"/>
      <c r="Y55" s="256"/>
    </row>
    <row r="56" spans="2:25" x14ac:dyDescent="0.2">
      <c r="B56" s="256"/>
      <c r="C56" s="261"/>
      <c r="D56" s="256"/>
      <c r="E56" s="67"/>
      <c r="F56" s="256"/>
      <c r="G56" s="67"/>
      <c r="H56" s="256"/>
      <c r="I56" s="67"/>
      <c r="J56" s="256"/>
      <c r="K56" s="67"/>
      <c r="L56" s="220"/>
      <c r="O56" s="256"/>
      <c r="P56" s="256"/>
      <c r="Q56" s="256"/>
      <c r="R56" s="256"/>
      <c r="S56" s="256"/>
      <c r="T56" s="256"/>
      <c r="U56" s="256"/>
      <c r="V56" s="256"/>
      <c r="W56" s="256"/>
      <c r="X56" s="256"/>
      <c r="Y56" s="256"/>
    </row>
    <row r="57" spans="2:25" x14ac:dyDescent="0.2">
      <c r="B57" s="256"/>
      <c r="C57" s="256"/>
      <c r="D57" s="220"/>
      <c r="E57" s="67"/>
      <c r="F57" s="220"/>
      <c r="G57" s="67"/>
      <c r="H57" s="220"/>
      <c r="I57" s="67"/>
      <c r="J57" s="220"/>
      <c r="K57" s="67"/>
      <c r="L57" s="263"/>
    </row>
    <row r="58" spans="2:25" x14ac:dyDescent="0.2">
      <c r="B58" s="256"/>
      <c r="C58" s="47"/>
      <c r="D58" s="219"/>
      <c r="E58" s="67"/>
      <c r="F58" s="219"/>
      <c r="G58" s="67"/>
      <c r="H58" s="219"/>
      <c r="I58" s="67"/>
      <c r="J58" s="219"/>
      <c r="K58" s="67"/>
      <c r="L58" s="219"/>
    </row>
    <row r="59" spans="2:25" x14ac:dyDescent="0.2">
      <c r="B59" s="256"/>
      <c r="C59" s="256"/>
      <c r="D59" s="220"/>
      <c r="E59" s="67"/>
      <c r="F59" s="220"/>
      <c r="G59" s="67"/>
      <c r="H59" s="220"/>
      <c r="I59" s="67"/>
      <c r="J59" s="220"/>
      <c r="K59" s="67"/>
      <c r="L59" s="220"/>
    </row>
    <row r="60" spans="2:25" x14ac:dyDescent="0.2">
      <c r="B60" s="256"/>
      <c r="C60" s="256"/>
      <c r="D60" s="220"/>
      <c r="E60" s="67"/>
      <c r="F60" s="220"/>
      <c r="G60" s="67"/>
      <c r="H60" s="220"/>
      <c r="I60" s="67"/>
      <c r="J60" s="220"/>
      <c r="K60" s="67"/>
      <c r="L60" s="220"/>
    </row>
    <row r="61" spans="2:25" x14ac:dyDescent="0.2">
      <c r="B61" s="256"/>
      <c r="C61" s="256"/>
      <c r="D61" s="256"/>
      <c r="E61" s="256"/>
      <c r="F61" s="256"/>
      <c r="G61" s="256"/>
      <c r="H61" s="256"/>
      <c r="I61" s="256"/>
      <c r="J61" s="256"/>
      <c r="K61" s="256"/>
      <c r="L61" s="256"/>
    </row>
    <row r="62" spans="2:25" x14ac:dyDescent="0.2">
      <c r="B62" s="256"/>
      <c r="C62" s="256"/>
      <c r="D62" s="256"/>
      <c r="E62" s="256"/>
      <c r="F62" s="256"/>
      <c r="G62" s="256"/>
      <c r="H62" s="256"/>
      <c r="I62" s="256"/>
      <c r="J62" s="256"/>
      <c r="K62" s="256"/>
      <c r="L62" s="256"/>
    </row>
    <row r="63" spans="2:25" x14ac:dyDescent="0.2">
      <c r="B63" s="256"/>
      <c r="C63" s="256"/>
      <c r="D63" s="256"/>
      <c r="E63" s="256"/>
      <c r="F63" s="256"/>
      <c r="G63" s="256"/>
      <c r="H63" s="256"/>
      <c r="I63" s="256"/>
      <c r="J63" s="256"/>
      <c r="K63" s="256"/>
      <c r="L63" s="256"/>
    </row>
    <row r="64" spans="2:25" x14ac:dyDescent="0.2">
      <c r="B64" s="256"/>
      <c r="C64" s="256"/>
      <c r="D64" s="220"/>
      <c r="E64" s="256"/>
      <c r="F64" s="256"/>
      <c r="G64" s="256"/>
      <c r="H64" s="256"/>
      <c r="I64" s="256"/>
      <c r="J64" s="220"/>
      <c r="K64" s="256"/>
      <c r="L64" s="220"/>
    </row>
    <row r="65" spans="2:12" x14ac:dyDescent="0.2">
      <c r="B65" s="256"/>
      <c r="C65" s="256"/>
      <c r="D65" s="220"/>
      <c r="E65" s="256"/>
      <c r="F65" s="256"/>
      <c r="G65" s="256"/>
      <c r="H65" s="256"/>
      <c r="I65" s="256"/>
      <c r="J65" s="220"/>
      <c r="K65" s="256"/>
      <c r="L65" s="220"/>
    </row>
    <row r="66" spans="2:12" x14ac:dyDescent="0.2">
      <c r="B66" s="256"/>
      <c r="C66" s="256"/>
      <c r="D66" s="220"/>
      <c r="E66" s="256"/>
      <c r="F66" s="256"/>
      <c r="G66" s="256"/>
      <c r="H66" s="256"/>
      <c r="I66" s="256"/>
      <c r="J66" s="220"/>
      <c r="K66" s="256"/>
      <c r="L66" s="220"/>
    </row>
  </sheetData>
  <mergeCells count="8">
    <mergeCell ref="C3:L3"/>
    <mergeCell ref="C49:L49"/>
    <mergeCell ref="AD4:AM4"/>
    <mergeCell ref="O1:Y1"/>
    <mergeCell ref="O9:Y9"/>
    <mergeCell ref="O24:Y24"/>
    <mergeCell ref="AD40:AM40"/>
    <mergeCell ref="O41:Y41"/>
  </mergeCells>
  <conditionalFormatting sqref="E51:E60 E6:E24 G6:G24 I6:I24 K6:K24 E26:E38 G26:G38 K26:K38 I26:I38">
    <cfRule type="cellIs" dxfId="15" priority="17" operator="lessThan">
      <formula>0</formula>
    </cfRule>
    <cfRule type="cellIs" dxfId="14" priority="18" operator="greaterThan">
      <formula>0</formula>
    </cfRule>
  </conditionalFormatting>
  <conditionalFormatting sqref="G51:G60">
    <cfRule type="cellIs" dxfId="13" priority="15" operator="lessThan">
      <formula>0</formula>
    </cfRule>
    <cfRule type="cellIs" dxfId="12" priority="16" operator="greaterThan">
      <formula>0</formula>
    </cfRule>
  </conditionalFormatting>
  <conditionalFormatting sqref="I51:I60">
    <cfRule type="cellIs" dxfId="11" priority="13" operator="lessThan">
      <formula>0</formula>
    </cfRule>
    <cfRule type="cellIs" dxfId="10" priority="14" operator="greaterThan">
      <formula>0</formula>
    </cfRule>
  </conditionalFormatting>
  <conditionalFormatting sqref="K51:K60">
    <cfRule type="cellIs" dxfId="9" priority="11" operator="lessThan">
      <formula>0</formula>
    </cfRule>
    <cfRule type="cellIs" dxfId="8" priority="12" operator="greaterThan">
      <formula>0</formula>
    </cfRule>
  </conditionalFormatting>
  <conditionalFormatting sqref="AF7:AF39 AF42:AF51">
    <cfRule type="cellIs" dxfId="7" priority="9" operator="lessThan">
      <formula>0</formula>
    </cfRule>
    <cfRule type="cellIs" dxfId="6" priority="10" operator="greaterThan">
      <formula>0</formula>
    </cfRule>
  </conditionalFormatting>
  <conditionalFormatting sqref="AH7:AH39 AH42:AH51">
    <cfRule type="cellIs" dxfId="5" priority="7" operator="lessThan">
      <formula>0</formula>
    </cfRule>
    <cfRule type="cellIs" dxfId="4" priority="8" operator="greaterThan">
      <formula>0</formula>
    </cfRule>
  </conditionalFormatting>
  <conditionalFormatting sqref="AJ7:AJ39 AJ42:AJ51">
    <cfRule type="cellIs" dxfId="3" priority="5" operator="lessThan">
      <formula>0</formula>
    </cfRule>
    <cfRule type="cellIs" dxfId="2" priority="6" operator="greaterThan">
      <formula>0</formula>
    </cfRule>
  </conditionalFormatting>
  <conditionalFormatting sqref="AL7:AL39 AL42:AL51">
    <cfRule type="cellIs" dxfId="1" priority="3" operator="lessThan">
      <formula>0</formula>
    </cfRule>
    <cfRule type="cellIs" dxfId="0" priority="4"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659A-22E3-964B-86CE-D21B18EB352C}">
  <sheetPr>
    <tabColor rgb="FF92D050"/>
  </sheetPr>
  <dimension ref="B1:AF73"/>
  <sheetViews>
    <sheetView zoomScale="69" zoomScaleNormal="50" workbookViewId="0">
      <selection activeCell="H47" sqref="H47"/>
    </sheetView>
  </sheetViews>
  <sheetFormatPr baseColWidth="10" defaultRowHeight="16" x14ac:dyDescent="0.2"/>
  <cols>
    <col min="3" max="3" width="55.83203125" customWidth="1"/>
    <col min="4" max="4" width="11.5" bestFit="1" customWidth="1"/>
    <col min="5" max="5" width="12.5" customWidth="1"/>
    <col min="6" max="6" width="12.6640625" bestFit="1" customWidth="1"/>
    <col min="7" max="7" width="11.6640625" customWidth="1"/>
    <col min="8" max="8" width="12.6640625" bestFit="1" customWidth="1"/>
    <col min="9" max="9" width="12" customWidth="1"/>
    <col min="11" max="11" width="12" customWidth="1"/>
    <col min="17" max="17" width="41.1640625" customWidth="1"/>
  </cols>
  <sheetData>
    <row r="1" spans="2:27" ht="17" thickBot="1" x14ac:dyDescent="0.25"/>
    <row r="2" spans="2:27" ht="17" thickBot="1" x14ac:dyDescent="0.25">
      <c r="B2" s="4"/>
      <c r="C2" s="294" t="s">
        <v>178</v>
      </c>
      <c r="D2" s="295"/>
      <c r="E2" s="295"/>
      <c r="F2" s="295"/>
      <c r="G2" s="295"/>
      <c r="H2" s="295"/>
      <c r="I2" s="295"/>
      <c r="J2" s="295"/>
      <c r="K2" s="295"/>
      <c r="L2" s="296"/>
      <c r="M2" s="173"/>
      <c r="Q2" s="289" t="s">
        <v>178</v>
      </c>
      <c r="R2" s="292"/>
      <c r="S2" s="292"/>
      <c r="T2" s="292"/>
      <c r="U2" s="292"/>
      <c r="V2" s="292"/>
      <c r="W2" s="292"/>
      <c r="X2" s="292"/>
      <c r="Y2" s="292"/>
      <c r="Z2" s="292"/>
      <c r="AA2" s="293"/>
    </row>
    <row r="3" spans="2:27" ht="17" thickBot="1" x14ac:dyDescent="0.25">
      <c r="B3" s="4"/>
      <c r="C3" s="174"/>
      <c r="D3" s="129">
        <v>2016</v>
      </c>
      <c r="E3" s="130" t="s">
        <v>130</v>
      </c>
      <c r="F3" s="130">
        <v>2017</v>
      </c>
      <c r="G3" s="130" t="s">
        <v>131</v>
      </c>
      <c r="H3" s="130">
        <v>2018</v>
      </c>
      <c r="I3" s="130" t="s">
        <v>132</v>
      </c>
      <c r="J3" s="130">
        <v>2019</v>
      </c>
      <c r="K3" s="130" t="s">
        <v>133</v>
      </c>
      <c r="L3" s="131">
        <v>2020</v>
      </c>
      <c r="Q3" s="224"/>
      <c r="R3" s="129">
        <v>2016</v>
      </c>
      <c r="S3" s="130" t="s">
        <v>0</v>
      </c>
      <c r="T3" s="130">
        <v>2017</v>
      </c>
      <c r="U3" s="130" t="s">
        <v>0</v>
      </c>
      <c r="V3" s="130">
        <v>2018</v>
      </c>
      <c r="W3" s="130" t="s">
        <v>0</v>
      </c>
      <c r="X3" s="130">
        <v>2019</v>
      </c>
      <c r="Y3" s="130" t="s">
        <v>0</v>
      </c>
      <c r="Z3" s="130">
        <v>2020</v>
      </c>
      <c r="AA3" s="20" t="s">
        <v>0</v>
      </c>
    </row>
    <row r="4" spans="2:27" ht="17" thickBot="1" x14ac:dyDescent="0.25">
      <c r="C4" s="224" t="s">
        <v>110</v>
      </c>
      <c r="D4" s="23"/>
      <c r="E4" s="11"/>
      <c r="F4" s="42"/>
      <c r="G4" s="11"/>
      <c r="H4" s="11"/>
      <c r="I4" s="11"/>
      <c r="J4" s="11"/>
      <c r="K4" s="11"/>
      <c r="L4" s="101"/>
      <c r="Q4" s="230" t="s">
        <v>110</v>
      </c>
      <c r="R4" s="11"/>
      <c r="S4" s="11"/>
      <c r="T4" s="42"/>
      <c r="U4" s="11"/>
      <c r="V4" s="11"/>
      <c r="W4" s="11"/>
      <c r="X4" s="11"/>
      <c r="Y4" s="11"/>
      <c r="Z4" s="11"/>
      <c r="AA4" s="246"/>
    </row>
    <row r="5" spans="2:27" x14ac:dyDescent="0.2">
      <c r="C5" s="34" t="s">
        <v>106</v>
      </c>
      <c r="D5" s="40">
        <f>263645+25661</f>
        <v>289306</v>
      </c>
      <c r="E5" s="225">
        <f t="shared" ref="E5:E6" si="0">(F5-D5)/D5</f>
        <v>1.3152164144539E-2</v>
      </c>
      <c r="F5" s="43">
        <f>264352+28759</f>
        <v>293111</v>
      </c>
      <c r="G5" s="225">
        <f t="shared" ref="G5:G6" si="1">(H5-F5)/F5</f>
        <v>4.7442777650787589E-2</v>
      </c>
      <c r="H5" s="43">
        <f>276076+30941</f>
        <v>307017</v>
      </c>
      <c r="I5" s="225">
        <f t="shared" ref="I5:I6" si="2">(J5-H5)/H5</f>
        <v>1.2341336147509747E-2</v>
      </c>
      <c r="J5" s="43">
        <f>310806</f>
        <v>310806</v>
      </c>
      <c r="K5" s="225">
        <f t="shared" ref="K5:K6" si="3">(L5-J5)/J5</f>
        <v>-2.5009169707148511E-2</v>
      </c>
      <c r="L5" s="45">
        <v>303033</v>
      </c>
      <c r="M5" s="215"/>
      <c r="Q5" s="250" t="s">
        <v>106</v>
      </c>
      <c r="R5" s="43">
        <f>263645+25661</f>
        <v>289306</v>
      </c>
      <c r="S5" s="10">
        <f>R5/$R$7</f>
        <v>0.91472927041340601</v>
      </c>
      <c r="T5" s="43">
        <f>264352+28759</f>
        <v>293111</v>
      </c>
      <c r="U5" s="10">
        <f>T5/$T$7</f>
        <v>0.91082004909729342</v>
      </c>
      <c r="V5" s="43">
        <f>276076+30941</f>
        <v>307017</v>
      </c>
      <c r="W5" s="10">
        <f>V5/$V$7</f>
        <v>0.91499101451089437</v>
      </c>
      <c r="X5" s="43">
        <f>310806</f>
        <v>310806</v>
      </c>
      <c r="Y5" s="10">
        <f>X5/$X$7</f>
        <v>0.89066113405222935</v>
      </c>
      <c r="Z5" s="43">
        <v>303033</v>
      </c>
      <c r="AA5" s="251">
        <f>Z5/$Z$7</f>
        <v>0.91506798848891313</v>
      </c>
    </row>
    <row r="6" spans="2:27" ht="17" thickBot="1" x14ac:dyDescent="0.25">
      <c r="C6" s="5" t="s">
        <v>157</v>
      </c>
      <c r="D6" s="40">
        <v>26969</v>
      </c>
      <c r="E6" s="184">
        <f t="shared" si="0"/>
        <v>6.4147725165931258E-2</v>
      </c>
      <c r="F6" s="43">
        <v>28699</v>
      </c>
      <c r="G6" s="58">
        <f t="shared" si="1"/>
        <v>-6.0977734415833306E-3</v>
      </c>
      <c r="H6" s="44">
        <f>28532-8</f>
        <v>28524</v>
      </c>
      <c r="I6" s="58">
        <f t="shared" si="2"/>
        <v>0.33764549151591644</v>
      </c>
      <c r="J6" s="44">
        <v>38155</v>
      </c>
      <c r="K6" s="58">
        <f t="shared" si="3"/>
        <v>-0.26284890577905912</v>
      </c>
      <c r="L6" s="46">
        <v>28126</v>
      </c>
      <c r="M6" s="215"/>
      <c r="Q6" s="122" t="s">
        <v>157</v>
      </c>
      <c r="R6" s="43">
        <v>26969</v>
      </c>
      <c r="S6" s="10">
        <f t="shared" ref="S6:S7" si="4">R6/$R$7</f>
        <v>8.5270729586593944E-2</v>
      </c>
      <c r="T6" s="43">
        <v>28699</v>
      </c>
      <c r="U6" s="10">
        <f t="shared" ref="U6:U7" si="5">T6/$T$7</f>
        <v>8.917995090270657E-2</v>
      </c>
      <c r="V6" s="43">
        <f>28532-8</f>
        <v>28524</v>
      </c>
      <c r="W6" s="10">
        <f t="shared" ref="W6:W7" si="6">V6/$V$7</f>
        <v>8.5008985489105654E-2</v>
      </c>
      <c r="X6" s="43">
        <v>38155</v>
      </c>
      <c r="Y6" s="10">
        <f t="shared" ref="Y6:Y7" si="7">X6/$X$7</f>
        <v>0.10933886594777066</v>
      </c>
      <c r="Z6" s="43">
        <v>28126</v>
      </c>
      <c r="AA6" s="251">
        <f t="shared" ref="AA6:AA7" si="8">Z6/$Z$7</f>
        <v>8.4932011511086813E-2</v>
      </c>
    </row>
    <row r="7" spans="2:27" ht="17" thickBot="1" x14ac:dyDescent="0.25">
      <c r="C7" s="17" t="s">
        <v>156</v>
      </c>
      <c r="D7" s="52">
        <v>316275</v>
      </c>
      <c r="E7" s="19">
        <f>(F7-D7)/D7</f>
        <v>1.7500592838510791E-2</v>
      </c>
      <c r="F7" s="52">
        <f>F5+F6</f>
        <v>321810</v>
      </c>
      <c r="G7" s="30">
        <f>(H7-F7)/F7</f>
        <v>4.2668033933066098E-2</v>
      </c>
      <c r="H7" s="52">
        <v>335541</v>
      </c>
      <c r="I7" s="15">
        <f>(J7-H7)/H7</f>
        <v>3.9995112370768401E-2</v>
      </c>
      <c r="J7" s="52">
        <v>348961</v>
      </c>
      <c r="K7" s="15">
        <f>(L7-J7)/J7</f>
        <v>-4.8148646983473799E-2</v>
      </c>
      <c r="L7" s="166">
        <v>332159</v>
      </c>
      <c r="Q7" s="17" t="s">
        <v>107</v>
      </c>
      <c r="R7" s="52">
        <f>R6+R5</f>
        <v>316275</v>
      </c>
      <c r="S7" s="15">
        <f t="shared" si="4"/>
        <v>1</v>
      </c>
      <c r="T7" s="52">
        <f>T5+T6</f>
        <v>321810</v>
      </c>
      <c r="U7" s="15">
        <f t="shared" si="5"/>
        <v>1</v>
      </c>
      <c r="V7" s="52">
        <f>V5+V6</f>
        <v>335541</v>
      </c>
      <c r="W7" s="15">
        <f t="shared" si="6"/>
        <v>1</v>
      </c>
      <c r="X7" s="52">
        <f>X5+X6</f>
        <v>348961</v>
      </c>
      <c r="Y7" s="15">
        <f t="shared" si="7"/>
        <v>1</v>
      </c>
      <c r="Z7" s="52">
        <f>Z5+Z6</f>
        <v>331159</v>
      </c>
      <c r="AA7" s="252">
        <f t="shared" si="8"/>
        <v>1</v>
      </c>
    </row>
    <row r="8" spans="2:27" ht="17" thickBot="1" x14ac:dyDescent="0.25">
      <c r="C8" s="34"/>
      <c r="D8" s="23"/>
      <c r="E8" s="12"/>
      <c r="F8" s="11"/>
      <c r="G8" s="169"/>
      <c r="H8" s="9"/>
      <c r="I8" s="10"/>
      <c r="J8" s="9"/>
      <c r="K8" s="10"/>
      <c r="L8" s="4"/>
    </row>
    <row r="9" spans="2:27" x14ac:dyDescent="0.2">
      <c r="C9" s="167" t="s">
        <v>111</v>
      </c>
      <c r="D9" s="40"/>
      <c r="E9" s="10"/>
      <c r="F9" s="43"/>
      <c r="G9" s="169"/>
      <c r="H9" s="43"/>
      <c r="I9" s="10"/>
      <c r="J9" s="43"/>
      <c r="K9" s="10"/>
      <c r="L9" s="4"/>
      <c r="Q9" s="270"/>
      <c r="R9" s="270"/>
      <c r="S9" s="270"/>
      <c r="T9" s="270"/>
      <c r="U9" s="270"/>
      <c r="V9" s="270"/>
      <c r="W9" s="270"/>
      <c r="X9" s="270"/>
      <c r="Y9" s="270"/>
      <c r="Z9" s="270"/>
      <c r="AA9" s="270"/>
    </row>
    <row r="10" spans="2:27" ht="17" thickBot="1" x14ac:dyDescent="0.25">
      <c r="C10" s="5" t="s">
        <v>112</v>
      </c>
      <c r="D10" s="40">
        <v>95157</v>
      </c>
      <c r="E10" s="10">
        <f t="shared" ref="E10:E16" si="9">(F10-D10)/D10</f>
        <v>1.1833075864098279E-2</v>
      </c>
      <c r="F10" s="43">
        <v>96283</v>
      </c>
      <c r="G10" s="169">
        <f>(H10-F10)/F10</f>
        <v>4.5833636259775871E-2</v>
      </c>
      <c r="H10" s="43">
        <v>100696</v>
      </c>
      <c r="I10" s="10">
        <f>(J10-H10)/H10</f>
        <v>8.4035115595455623E-2</v>
      </c>
      <c r="J10" s="43">
        <v>109158</v>
      </c>
      <c r="K10" s="10">
        <f>(L10-J10)/J10</f>
        <v>-0.10372121145495521</v>
      </c>
      <c r="L10" s="45">
        <v>97836</v>
      </c>
      <c r="Q10" s="270"/>
      <c r="R10" s="270"/>
      <c r="S10" s="270"/>
      <c r="T10" s="270"/>
      <c r="U10" s="270"/>
      <c r="V10" s="270"/>
      <c r="W10" s="270"/>
      <c r="X10" s="270"/>
      <c r="Y10" s="270"/>
      <c r="Z10" s="270"/>
      <c r="AA10" s="270"/>
    </row>
    <row r="11" spans="2:27" ht="17" thickBot="1" x14ac:dyDescent="0.25">
      <c r="C11" s="5" t="s">
        <v>159</v>
      </c>
      <c r="D11" s="40">
        <v>19254</v>
      </c>
      <c r="E11" s="10">
        <f t="shared" si="9"/>
        <v>3.4122779682143972E-2</v>
      </c>
      <c r="F11" s="43">
        <v>19911</v>
      </c>
      <c r="G11" s="169">
        <f>(H11-F11)/F11</f>
        <v>-1.6925317663603032E-2</v>
      </c>
      <c r="H11" s="43">
        <v>19574</v>
      </c>
      <c r="I11" s="10">
        <f>(J11-H11)/H11</f>
        <v>3.1623582303055071E-2</v>
      </c>
      <c r="J11" s="43">
        <v>20193</v>
      </c>
      <c r="K11" s="10">
        <f>(L11-J11)/J11</f>
        <v>-6.5171098895656907E-2</v>
      </c>
      <c r="L11" s="45">
        <v>18877</v>
      </c>
      <c r="Q11" s="289" t="s">
        <v>178</v>
      </c>
      <c r="R11" s="292"/>
      <c r="S11" s="292"/>
      <c r="T11" s="292"/>
      <c r="U11" s="292"/>
      <c r="V11" s="292"/>
      <c r="W11" s="292"/>
      <c r="X11" s="292"/>
      <c r="Y11" s="292"/>
      <c r="Z11" s="292"/>
      <c r="AA11" s="293"/>
    </row>
    <row r="12" spans="2:27" ht="17" thickBot="1" x14ac:dyDescent="0.25">
      <c r="C12" s="5" t="s">
        <v>136</v>
      </c>
      <c r="D12" s="40">
        <v>80725</v>
      </c>
      <c r="E12" s="10">
        <f t="shared" si="9"/>
        <v>3.6816351811706408E-2</v>
      </c>
      <c r="F12" s="43">
        <v>83697</v>
      </c>
      <c r="G12" s="169">
        <f>(H12-F12)/F12</f>
        <v>8.8617274215324324E-2</v>
      </c>
      <c r="H12" s="43">
        <v>91114</v>
      </c>
      <c r="I12" s="10">
        <f>(J12-H12)/H12</f>
        <v>-0.2537700024145576</v>
      </c>
      <c r="J12" s="43">
        <v>67992</v>
      </c>
      <c r="K12" s="10">
        <f>(L12-J12)/J12</f>
        <v>-4.8829274032239087E-3</v>
      </c>
      <c r="L12" s="45">
        <v>67660</v>
      </c>
      <c r="N12" s="121"/>
      <c r="Q12" s="22" t="s">
        <v>111</v>
      </c>
      <c r="R12" s="129">
        <v>2016</v>
      </c>
      <c r="S12" s="130" t="s">
        <v>0</v>
      </c>
      <c r="T12" s="130">
        <v>2017</v>
      </c>
      <c r="U12" s="130" t="s">
        <v>0</v>
      </c>
      <c r="V12" s="130">
        <v>2018</v>
      </c>
      <c r="W12" s="130" t="s">
        <v>0</v>
      </c>
      <c r="X12" s="130">
        <v>2019</v>
      </c>
      <c r="Y12" s="130" t="s">
        <v>0</v>
      </c>
      <c r="Z12" s="130">
        <v>2020</v>
      </c>
      <c r="AA12" s="267" t="s">
        <v>0</v>
      </c>
    </row>
    <row r="13" spans="2:27" x14ac:dyDescent="0.2">
      <c r="C13" s="5" t="s">
        <v>137</v>
      </c>
      <c r="D13" s="40">
        <v>51925</v>
      </c>
      <c r="E13" s="10">
        <f t="shared" si="9"/>
        <v>6.4650938854116519E-2</v>
      </c>
      <c r="F13" s="43">
        <v>55282</v>
      </c>
      <c r="G13" s="169">
        <f>(H13-F13)/F13</f>
        <v>-0.10904091747766</v>
      </c>
      <c r="H13" s="43">
        <v>49254</v>
      </c>
      <c r="I13" s="10">
        <f>(J13-H13)/H13</f>
        <v>0.3816136760466155</v>
      </c>
      <c r="J13" s="43">
        <v>68050</v>
      </c>
      <c r="K13" s="10">
        <f>(L13-J13)/J13</f>
        <v>-0.23988243938280676</v>
      </c>
      <c r="L13" s="45">
        <v>51726</v>
      </c>
      <c r="N13" s="121"/>
      <c r="Q13" s="34" t="s">
        <v>112</v>
      </c>
      <c r="R13" s="42">
        <v>95157</v>
      </c>
      <c r="S13" s="12">
        <f>R13/$R$20</f>
        <v>0.36713080315288726</v>
      </c>
      <c r="T13" s="42">
        <v>96283</v>
      </c>
      <c r="U13" s="12">
        <f>T13/$T$20</f>
        <v>0.36508448098040408</v>
      </c>
      <c r="V13" s="42">
        <v>100696</v>
      </c>
      <c r="W13" s="12">
        <f>V13/$V$20</f>
        <v>0.36340408024800519</v>
      </c>
      <c r="X13" s="42">
        <v>109158</v>
      </c>
      <c r="Y13" s="12">
        <f>X13/$X$20</f>
        <v>0.38119683191551773</v>
      </c>
      <c r="Z13" s="42">
        <v>97836</v>
      </c>
      <c r="AA13" s="7">
        <f>Z13/$Z$20</f>
        <v>0.37814814242204048</v>
      </c>
    </row>
    <row r="14" spans="2:27" x14ac:dyDescent="0.2">
      <c r="C14" s="5" t="s">
        <v>138</v>
      </c>
      <c r="D14" s="40">
        <v>7881</v>
      </c>
      <c r="E14" s="10">
        <f t="shared" si="9"/>
        <v>2.4108615657911434E-2</v>
      </c>
      <c r="F14" s="43">
        <v>8071</v>
      </c>
      <c r="G14" s="169">
        <f>(H14-F14)/F14</f>
        <v>0.99677859001362901</v>
      </c>
      <c r="H14" s="43">
        <v>16116</v>
      </c>
      <c r="I14" s="10">
        <f>(J14-H14)/H14</f>
        <v>0.26209977661950856</v>
      </c>
      <c r="J14" s="43">
        <v>20340</v>
      </c>
      <c r="K14" s="10">
        <f>(L14-J14)/J14</f>
        <v>7.8711897738446404E-2</v>
      </c>
      <c r="L14" s="45">
        <v>21941</v>
      </c>
      <c r="N14" s="121"/>
      <c r="Q14" s="5" t="s">
        <v>135</v>
      </c>
      <c r="R14" s="43">
        <v>19254</v>
      </c>
      <c r="S14" s="10">
        <f t="shared" ref="S14:S20" si="10">R14/$R$20</f>
        <v>7.4284986747225015E-2</v>
      </c>
      <c r="T14" s="43">
        <v>19911</v>
      </c>
      <c r="U14" s="10">
        <f t="shared" ref="U14:U20" si="11">T14/$T$20</f>
        <v>7.5498240611539161E-2</v>
      </c>
      <c r="V14" s="43">
        <v>19574</v>
      </c>
      <c r="W14" s="10">
        <f t="shared" ref="W14:W20" si="12">V14/$V$20</f>
        <v>7.0641052939287088E-2</v>
      </c>
      <c r="X14" s="43">
        <v>20193</v>
      </c>
      <c r="Y14" s="10">
        <f t="shared" ref="Y14:Y20" si="13">X14/$X$20</f>
        <v>7.0517118551732802E-2</v>
      </c>
      <c r="Z14" s="43">
        <v>18877</v>
      </c>
      <c r="AA14" s="6">
        <f t="shared" ref="AA14:AA20" si="14">Z14/$Z$20</f>
        <v>7.2961920811366557E-2</v>
      </c>
    </row>
    <row r="15" spans="2:27" x14ac:dyDescent="0.2">
      <c r="C15" s="5" t="s">
        <v>139</v>
      </c>
      <c r="D15" s="40">
        <v>3400</v>
      </c>
      <c r="E15" s="10">
        <f t="shared" si="9"/>
        <v>-1</v>
      </c>
      <c r="F15" s="43"/>
      <c r="G15" s="169"/>
      <c r="H15" s="43"/>
      <c r="I15" s="10"/>
      <c r="J15" s="43"/>
      <c r="K15" s="10"/>
      <c r="L15" s="45"/>
      <c r="N15" s="121"/>
      <c r="Q15" s="5" t="s">
        <v>136</v>
      </c>
      <c r="R15" s="43">
        <v>80725</v>
      </c>
      <c r="S15" s="10">
        <f t="shared" si="10"/>
        <v>0.3114498574410377</v>
      </c>
      <c r="T15" s="43">
        <v>83697</v>
      </c>
      <c r="U15" s="10">
        <f t="shared" si="11"/>
        <v>0.31736106898016136</v>
      </c>
      <c r="V15" s="43">
        <v>91114</v>
      </c>
      <c r="W15" s="10">
        <f t="shared" si="12"/>
        <v>0.32882338293196101</v>
      </c>
      <c r="X15" s="43">
        <v>67992</v>
      </c>
      <c r="Y15" s="10">
        <f t="shared" si="13"/>
        <v>0.237438712651385</v>
      </c>
      <c r="Z15" s="43">
        <v>67660</v>
      </c>
      <c r="AA15" s="6">
        <f t="shared" si="14"/>
        <v>0.2615142004607226</v>
      </c>
    </row>
    <row r="16" spans="2:27" ht="17" thickBot="1" x14ac:dyDescent="0.25">
      <c r="C16" s="5" t="s">
        <v>140</v>
      </c>
      <c r="D16" s="40">
        <v>849</v>
      </c>
      <c r="E16" s="10">
        <f t="shared" si="9"/>
        <v>-0.42991755005889282</v>
      </c>
      <c r="F16" s="43">
        <v>484</v>
      </c>
      <c r="G16" s="169">
        <f>(H16-F16)/F16</f>
        <v>-0.3037190082644628</v>
      </c>
      <c r="H16" s="43">
        <v>337</v>
      </c>
      <c r="I16" s="10">
        <f>(J16-H16)/H16</f>
        <v>0.8486646884272997</v>
      </c>
      <c r="J16" s="43">
        <v>623</v>
      </c>
      <c r="K16" s="10">
        <f>(L16-J16)/J16</f>
        <v>9.7913322632423749E-2</v>
      </c>
      <c r="L16" s="45">
        <v>684</v>
      </c>
      <c r="N16" s="121"/>
      <c r="Q16" s="5" t="s">
        <v>137</v>
      </c>
      <c r="R16" s="43">
        <v>51925</v>
      </c>
      <c r="S16" s="10">
        <f t="shared" si="10"/>
        <v>0.20033488817127137</v>
      </c>
      <c r="T16" s="43">
        <v>55282</v>
      </c>
      <c r="U16" s="10">
        <f t="shared" si="11"/>
        <v>0.20961748468118668</v>
      </c>
      <c r="V16" s="43">
        <v>49254</v>
      </c>
      <c r="W16" s="10">
        <f t="shared" si="12"/>
        <v>0.17775387868967235</v>
      </c>
      <c r="X16" s="43">
        <v>68050</v>
      </c>
      <c r="Y16" s="10">
        <f t="shared" si="13"/>
        <v>0.2376412577351269</v>
      </c>
      <c r="Z16" s="43">
        <v>51726</v>
      </c>
      <c r="AA16" s="6">
        <f t="shared" si="14"/>
        <v>0.19992733569363491</v>
      </c>
    </row>
    <row r="17" spans="3:27" ht="17" thickBot="1" x14ac:dyDescent="0.25">
      <c r="C17" s="13" t="s">
        <v>141</v>
      </c>
      <c r="D17" s="51">
        <f>SUM(D10:D16)</f>
        <v>259191</v>
      </c>
      <c r="E17" s="15">
        <f>(F17-D17)/D17</f>
        <v>1.7504465818643393E-2</v>
      </c>
      <c r="F17" s="52">
        <f>SUM(F10:F16)</f>
        <v>263728</v>
      </c>
      <c r="G17" s="30">
        <f>(H17-F17)/F17</f>
        <v>5.0669629315051874E-2</v>
      </c>
      <c r="H17" s="52">
        <f>SUM(H10:H16)</f>
        <v>277091</v>
      </c>
      <c r="I17" s="15">
        <f>(J17-H17)/H17</f>
        <v>3.3436668819990543E-2</v>
      </c>
      <c r="J17" s="52">
        <f>SUM(J10:J16)</f>
        <v>286356</v>
      </c>
      <c r="K17" s="15">
        <f>(L17-J17)/J17</f>
        <v>-9.6495271619941606E-2</v>
      </c>
      <c r="L17" s="166">
        <f>SUM(L10:L16)</f>
        <v>258724</v>
      </c>
      <c r="N17" s="121"/>
      <c r="Q17" s="5" t="s">
        <v>138</v>
      </c>
      <c r="R17" s="43">
        <v>7881</v>
      </c>
      <c r="S17" s="10">
        <f t="shared" si="10"/>
        <v>3.0406148361632926E-2</v>
      </c>
      <c r="T17" s="43">
        <v>8071</v>
      </c>
      <c r="U17" s="10">
        <f t="shared" si="11"/>
        <v>3.0603500576351392E-2</v>
      </c>
      <c r="V17" s="43">
        <v>16116</v>
      </c>
      <c r="W17" s="10">
        <f t="shared" si="12"/>
        <v>5.8161398241011075E-2</v>
      </c>
      <c r="X17" s="43">
        <v>20340</v>
      </c>
      <c r="Y17" s="10">
        <f t="shared" si="13"/>
        <v>7.1030465574320079E-2</v>
      </c>
      <c r="Z17" s="43">
        <v>21941</v>
      </c>
      <c r="AA17" s="6">
        <f t="shared" si="14"/>
        <v>8.4804656699803652E-2</v>
      </c>
    </row>
    <row r="18" spans="3:27" ht="17" thickBot="1" x14ac:dyDescent="0.25">
      <c r="C18" s="122"/>
      <c r="D18" s="40"/>
      <c r="E18" s="10"/>
      <c r="F18" s="43"/>
      <c r="G18" s="169"/>
      <c r="H18" s="43"/>
      <c r="I18" s="10"/>
      <c r="J18" s="43"/>
      <c r="K18" s="10"/>
      <c r="L18" s="45"/>
      <c r="N18" s="121"/>
      <c r="Q18" s="5" t="s">
        <v>139</v>
      </c>
      <c r="R18" s="43">
        <v>3400</v>
      </c>
      <c r="S18" s="10">
        <f t="shared" si="10"/>
        <v>1.3117739427680745E-2</v>
      </c>
      <c r="T18" s="43"/>
      <c r="U18" s="10"/>
      <c r="V18" s="43"/>
      <c r="W18" s="10"/>
      <c r="X18" s="43"/>
      <c r="Y18" s="10"/>
      <c r="Z18" s="43"/>
      <c r="AA18" s="6"/>
    </row>
    <row r="19" spans="3:27" ht="17" thickBot="1" x14ac:dyDescent="0.25">
      <c r="C19" s="13" t="s">
        <v>142</v>
      </c>
      <c r="D19" s="51">
        <f>D7-D17</f>
        <v>57084</v>
      </c>
      <c r="E19" s="15">
        <f>(F19-D19)/D19</f>
        <v>1.7483007497722653E-2</v>
      </c>
      <c r="F19" s="52">
        <f>F7-F17</f>
        <v>58082</v>
      </c>
      <c r="G19" s="30">
        <f>(H19-F19)/F19</f>
        <v>6.3358699769291687E-3</v>
      </c>
      <c r="H19" s="52">
        <f>H7-H17</f>
        <v>58450</v>
      </c>
      <c r="I19" s="15">
        <f>(J19-H19)/H19</f>
        <v>7.1086398631308806E-2</v>
      </c>
      <c r="J19" s="52">
        <f>J7-J17</f>
        <v>62605</v>
      </c>
      <c r="K19" s="15">
        <f>(L19-J19)/J19</f>
        <v>0.17298937784522003</v>
      </c>
      <c r="L19" s="166">
        <f>L7-L17</f>
        <v>73435</v>
      </c>
      <c r="N19" s="121"/>
      <c r="Q19" s="94" t="s">
        <v>140</v>
      </c>
      <c r="R19" s="44">
        <v>849</v>
      </c>
      <c r="S19" s="59">
        <f t="shared" si="10"/>
        <v>3.2755766982649859E-3</v>
      </c>
      <c r="T19" s="44">
        <v>484</v>
      </c>
      <c r="U19" s="59">
        <f t="shared" si="11"/>
        <v>1.8352241703573379E-3</v>
      </c>
      <c r="V19" s="44">
        <v>337</v>
      </c>
      <c r="W19" s="59">
        <f t="shared" si="12"/>
        <v>1.2162069500633367E-3</v>
      </c>
      <c r="X19" s="44">
        <v>623</v>
      </c>
      <c r="Y19" s="59">
        <f t="shared" si="13"/>
        <v>2.1756135719174733E-3</v>
      </c>
      <c r="Z19" s="44">
        <v>684</v>
      </c>
      <c r="AA19" s="98">
        <f t="shared" si="14"/>
        <v>2.6437439124317808E-3</v>
      </c>
    </row>
    <row r="20" spans="3:27" ht="17" thickBot="1" x14ac:dyDescent="0.25">
      <c r="C20" s="5"/>
      <c r="D20" s="35"/>
      <c r="E20" s="10"/>
      <c r="F20" s="43"/>
      <c r="G20" s="169"/>
      <c r="H20" s="43"/>
      <c r="I20" s="10"/>
      <c r="J20" s="9"/>
      <c r="K20" s="10"/>
      <c r="L20" s="45"/>
      <c r="N20" s="121"/>
      <c r="Q20" s="13" t="s">
        <v>141</v>
      </c>
      <c r="R20" s="52">
        <v>259191</v>
      </c>
      <c r="S20" s="15">
        <f t="shared" si="10"/>
        <v>1</v>
      </c>
      <c r="T20" s="52">
        <v>263728</v>
      </c>
      <c r="U20" s="15">
        <f t="shared" si="11"/>
        <v>1</v>
      </c>
      <c r="V20" s="52">
        <v>277091</v>
      </c>
      <c r="W20" s="15">
        <f t="shared" si="12"/>
        <v>1</v>
      </c>
      <c r="X20" s="52">
        <v>286356</v>
      </c>
      <c r="Y20" s="15">
        <f t="shared" si="13"/>
        <v>1</v>
      </c>
      <c r="Z20" s="52">
        <v>258724</v>
      </c>
      <c r="AA20" s="16">
        <f t="shared" si="14"/>
        <v>1</v>
      </c>
    </row>
    <row r="21" spans="3:27" ht="17" thickBot="1" x14ac:dyDescent="0.25">
      <c r="C21" s="22" t="s">
        <v>183</v>
      </c>
      <c r="D21" s="35"/>
      <c r="E21" s="10"/>
      <c r="F21" s="43"/>
      <c r="G21" s="169"/>
      <c r="H21" s="43"/>
      <c r="I21" s="10"/>
      <c r="J21" s="9"/>
      <c r="K21" s="10"/>
      <c r="L21" s="45"/>
      <c r="N21" s="121"/>
      <c r="R21" s="41"/>
      <c r="T21" s="41"/>
      <c r="V21" s="41"/>
      <c r="X21" s="41"/>
      <c r="Z21" s="41"/>
    </row>
    <row r="22" spans="3:27" ht="17" thickBot="1" x14ac:dyDescent="0.25">
      <c r="C22" s="5" t="s">
        <v>143</v>
      </c>
      <c r="D22" s="40">
        <v>-19094</v>
      </c>
      <c r="E22" s="10">
        <f>(F22-D22)/D22</f>
        <v>0.27296532942285534</v>
      </c>
      <c r="F22" s="43">
        <v>-24306</v>
      </c>
      <c r="G22" s="169">
        <f>(H22-F22)/F22</f>
        <v>6.6691351929564713E-2</v>
      </c>
      <c r="H22" s="43">
        <v>-25927</v>
      </c>
      <c r="I22" s="10">
        <f>(J22-H22)/H22</f>
        <v>0.74316349751224597</v>
      </c>
      <c r="J22" s="43">
        <v>-45195</v>
      </c>
      <c r="K22" s="10">
        <f>(L22-J22)/J22</f>
        <v>-0.15256112401814359</v>
      </c>
      <c r="L22" s="45">
        <v>-38300</v>
      </c>
      <c r="N22" s="121"/>
      <c r="Q22" s="276" t="s">
        <v>142</v>
      </c>
      <c r="R22" s="97">
        <v>57084</v>
      </c>
      <c r="S22" s="95"/>
      <c r="T22" s="97">
        <v>58069</v>
      </c>
      <c r="U22" s="95"/>
      <c r="V22" s="97">
        <v>58450</v>
      </c>
      <c r="W22" s="95"/>
      <c r="X22" s="97">
        <v>62605</v>
      </c>
      <c r="Y22" s="95"/>
      <c r="Z22" s="97">
        <v>73435</v>
      </c>
      <c r="AA22" s="231"/>
    </row>
    <row r="23" spans="3:27" ht="17" thickBot="1" x14ac:dyDescent="0.25">
      <c r="C23" s="5" t="s">
        <v>144</v>
      </c>
      <c r="D23" s="40">
        <v>1810</v>
      </c>
      <c r="E23" s="10">
        <f>(F23-D23)/D23</f>
        <v>-4.7513812154696133E-2</v>
      </c>
      <c r="F23" s="43">
        <v>1724</v>
      </c>
      <c r="G23" s="169">
        <f>(H23-F23)/F23</f>
        <v>-5.2204176334106726E-2</v>
      </c>
      <c r="H23" s="43">
        <v>1634</v>
      </c>
      <c r="I23" s="10">
        <f>(J23-H23)/H23</f>
        <v>0.28335373317013463</v>
      </c>
      <c r="J23" s="43">
        <v>2097</v>
      </c>
      <c r="K23" s="10">
        <f>(L23-J23)/J23</f>
        <v>3.2618025751072963</v>
      </c>
      <c r="L23" s="45">
        <v>8937</v>
      </c>
      <c r="N23" s="121"/>
      <c r="T23" s="41"/>
      <c r="V23" s="41"/>
      <c r="Z23" s="41"/>
    </row>
    <row r="24" spans="3:27" ht="17" thickBot="1" x14ac:dyDescent="0.25">
      <c r="C24" s="5" t="s">
        <v>145</v>
      </c>
      <c r="D24" s="40">
        <v>-2651</v>
      </c>
      <c r="E24" s="10">
        <f>(F24-D24)/D24</f>
        <v>-0.26556016597510373</v>
      </c>
      <c r="F24" s="43">
        <v>-1947</v>
      </c>
      <c r="G24" s="169">
        <f>(H24-F24)/F24</f>
        <v>0.45300462249614792</v>
      </c>
      <c r="H24" s="43">
        <v>-2829</v>
      </c>
      <c r="I24" s="10">
        <f>(J24-H24)/H24</f>
        <v>0.86532343584305405</v>
      </c>
      <c r="J24" s="43">
        <v>-5277</v>
      </c>
      <c r="K24" s="10">
        <f>(L24-J24)/J24</f>
        <v>-2.0466173962478681E-2</v>
      </c>
      <c r="L24" s="45">
        <v>-5169</v>
      </c>
      <c r="N24" s="121"/>
      <c r="Q24" s="289" t="s">
        <v>178</v>
      </c>
      <c r="R24" s="292"/>
      <c r="S24" s="292"/>
      <c r="T24" s="292"/>
      <c r="U24" s="292"/>
      <c r="V24" s="292"/>
      <c r="W24" s="292"/>
      <c r="X24" s="292"/>
      <c r="Y24" s="292"/>
      <c r="Z24" s="292"/>
      <c r="AA24" s="293"/>
    </row>
    <row r="25" spans="3:27" ht="17" thickBot="1" x14ac:dyDescent="0.25">
      <c r="C25" s="5" t="s">
        <v>151</v>
      </c>
      <c r="D25" s="40"/>
      <c r="E25" s="10">
        <v>1</v>
      </c>
      <c r="F25" s="43">
        <v>-15917</v>
      </c>
      <c r="G25" s="169">
        <f>(H25-F25)/F25</f>
        <v>-1</v>
      </c>
      <c r="H25" s="43"/>
      <c r="I25" s="10"/>
      <c r="J25" s="43"/>
      <c r="K25" s="10"/>
      <c r="L25" s="45"/>
      <c r="N25" s="121"/>
      <c r="Q25" s="3" t="s">
        <v>183</v>
      </c>
      <c r="R25" s="130">
        <v>2016</v>
      </c>
      <c r="S25" s="130" t="s">
        <v>0</v>
      </c>
      <c r="T25" s="130">
        <v>2017</v>
      </c>
      <c r="U25" s="130" t="s">
        <v>0</v>
      </c>
      <c r="V25" s="130">
        <v>2018</v>
      </c>
      <c r="W25" s="130" t="s">
        <v>0</v>
      </c>
      <c r="X25" s="130">
        <v>2019</v>
      </c>
      <c r="Y25" s="130" t="s">
        <v>0</v>
      </c>
      <c r="Z25" s="130">
        <v>2020</v>
      </c>
      <c r="AA25" s="267" t="s">
        <v>0</v>
      </c>
    </row>
    <row r="26" spans="3:27" x14ac:dyDescent="0.2">
      <c r="C26" s="5" t="s">
        <v>146</v>
      </c>
      <c r="D26" s="40">
        <v>-2906</v>
      </c>
      <c r="E26" s="10">
        <f>(F26-D26)/D26</f>
        <v>-0.45526496902959396</v>
      </c>
      <c r="F26" s="43">
        <v>-1583</v>
      </c>
      <c r="G26" s="169">
        <f>(H26-F26)/F26</f>
        <v>5.9380922299431461E-2</v>
      </c>
      <c r="H26" s="43">
        <v>-1677</v>
      </c>
      <c r="I26" s="10">
        <f>(J26-H26)/H26</f>
        <v>0.24448419797257007</v>
      </c>
      <c r="J26" s="43">
        <v>-2087</v>
      </c>
      <c r="K26" s="10">
        <f>(L26-J26)/J26</f>
        <v>0.55103018687110683</v>
      </c>
      <c r="L26" s="45">
        <v>-3237</v>
      </c>
      <c r="N26" s="121"/>
      <c r="Q26" s="5" t="s">
        <v>143</v>
      </c>
      <c r="R26" s="43">
        <v>-19094</v>
      </c>
      <c r="S26" s="10">
        <f>R26/$R$33</f>
        <v>0.8983720711395502</v>
      </c>
      <c r="T26" s="43">
        <v>-24306</v>
      </c>
      <c r="U26" s="10">
        <f>T26/$T$33</f>
        <v>0.52293459552495702</v>
      </c>
      <c r="V26" s="43">
        <v>-25927</v>
      </c>
      <c r="W26" s="10">
        <f>V26/$V$33</f>
        <v>0.883162448479068</v>
      </c>
      <c r="X26" s="43">
        <v>-45195</v>
      </c>
      <c r="Y26" s="10">
        <f>X26/$X$33</f>
        <v>0.89743844320889599</v>
      </c>
      <c r="Z26" s="43">
        <v>-38300</v>
      </c>
      <c r="AA26" s="6">
        <f>Z26/$Z$33</f>
        <v>1.0038265974733973</v>
      </c>
    </row>
    <row r="27" spans="3:27" x14ac:dyDescent="0.2">
      <c r="C27" s="5" t="s">
        <v>152</v>
      </c>
      <c r="D27" s="40">
        <v>-235</v>
      </c>
      <c r="E27" s="10">
        <f>(F27-D27)/D27</f>
        <v>-1</v>
      </c>
      <c r="F27" s="43"/>
      <c r="G27" s="169">
        <v>1</v>
      </c>
      <c r="H27" s="43">
        <v>713</v>
      </c>
      <c r="I27" s="10">
        <f>(J27-H27)/H27</f>
        <v>-3.7798036465638147</v>
      </c>
      <c r="J27" s="43">
        <v>-1982</v>
      </c>
      <c r="K27" s="10">
        <f>(L27-J27)/J27</f>
        <v>-2.3829465186680121</v>
      </c>
      <c r="L27" s="45">
        <v>2741</v>
      </c>
      <c r="Q27" s="5" t="s">
        <v>144</v>
      </c>
      <c r="R27" s="43">
        <v>1810</v>
      </c>
      <c r="S27" s="10">
        <f t="shared" ref="S27:S32" si="15">R27/$R$33</f>
        <v>-8.516044038769173E-2</v>
      </c>
      <c r="T27" s="43">
        <v>1724</v>
      </c>
      <c r="U27" s="10">
        <f t="shared" ref="U27:U32" si="16">T27/$T$33</f>
        <v>-3.7091222030981065E-2</v>
      </c>
      <c r="V27" s="43">
        <v>1634</v>
      </c>
      <c r="W27" s="10">
        <f t="shared" ref="W27:W32" si="17">V27/$V$33</f>
        <v>-5.5659638246414823E-2</v>
      </c>
      <c r="X27" s="43">
        <v>2097</v>
      </c>
      <c r="Y27" s="10">
        <f t="shared" ref="Y27:Y32" si="18">X27/$X$33</f>
        <v>-4.1640190627482129E-2</v>
      </c>
      <c r="Z27" s="43">
        <v>8937</v>
      </c>
      <c r="AA27" s="6">
        <f t="shared" ref="AA27:AA32" si="19">Z27/$Z$33</f>
        <v>-0.23423494260103789</v>
      </c>
    </row>
    <row r="28" spans="3:27" ht="17" thickBot="1" x14ac:dyDescent="0.25">
      <c r="C28" s="5" t="s">
        <v>147</v>
      </c>
      <c r="D28" s="40">
        <v>1822</v>
      </c>
      <c r="E28" s="10">
        <f>(F28-D28)/D28</f>
        <v>-3.4429198682766189</v>
      </c>
      <c r="F28" s="43">
        <v>-4451</v>
      </c>
      <c r="G28" s="169">
        <f>(H28-F28)/F28</f>
        <v>-0.71444619186699621</v>
      </c>
      <c r="H28" s="43">
        <v>-1271</v>
      </c>
      <c r="I28" s="10">
        <f>(J28-H28)/H28</f>
        <v>-2.6396538158929976</v>
      </c>
      <c r="J28" s="43">
        <v>2084</v>
      </c>
      <c r="K28" s="10">
        <f>(L28-J28)/J28</f>
        <v>-2.5</v>
      </c>
      <c r="L28" s="45">
        <v>-3126</v>
      </c>
      <c r="Q28" s="5" t="s">
        <v>145</v>
      </c>
      <c r="R28" s="43">
        <v>-2651</v>
      </c>
      <c r="S28" s="10">
        <f t="shared" si="15"/>
        <v>0.12472946268937611</v>
      </c>
      <c r="T28" s="43">
        <v>-1947</v>
      </c>
      <c r="U28" s="10">
        <f t="shared" si="16"/>
        <v>4.1888984509466438E-2</v>
      </c>
      <c r="V28" s="43">
        <v>-2829</v>
      </c>
      <c r="W28" s="10">
        <f t="shared" si="17"/>
        <v>9.6365432435194326E-2</v>
      </c>
      <c r="X28" s="43">
        <v>-5277</v>
      </c>
      <c r="Y28" s="10">
        <f t="shared" si="18"/>
        <v>0.10478554408260524</v>
      </c>
      <c r="Z28" s="43">
        <v>-5169</v>
      </c>
      <c r="AA28" s="6">
        <f t="shared" si="19"/>
        <v>0.13547727630130524</v>
      </c>
    </row>
    <row r="29" spans="3:27" ht="17" thickBot="1" x14ac:dyDescent="0.25">
      <c r="C29" s="17" t="s">
        <v>184</v>
      </c>
      <c r="D29" s="216">
        <f>SUM(D22:D28)</f>
        <v>-21254</v>
      </c>
      <c r="E29" s="15">
        <f>(F29-D29)/D29</f>
        <v>1.1868824691822715</v>
      </c>
      <c r="F29" s="51">
        <f t="shared" ref="F29:L29" si="20">SUM(F22:F28)</f>
        <v>-46480</v>
      </c>
      <c r="G29" s="30">
        <f>(H29-F29)/F29</f>
        <v>-0.368395008605852</v>
      </c>
      <c r="H29" s="51">
        <f t="shared" si="20"/>
        <v>-29357</v>
      </c>
      <c r="I29" s="15">
        <f>(J29-H29)/H29</f>
        <v>0.71543413836563685</v>
      </c>
      <c r="J29" s="51">
        <f t="shared" si="20"/>
        <v>-50360</v>
      </c>
      <c r="K29" s="15">
        <f>(L29-J29)/J29</f>
        <v>-0.24237490071485307</v>
      </c>
      <c r="L29" s="166">
        <f t="shared" si="20"/>
        <v>-38154</v>
      </c>
      <c r="Q29" s="5" t="s">
        <v>151</v>
      </c>
      <c r="R29" s="43"/>
      <c r="S29" s="10"/>
      <c r="T29" s="43">
        <v>-15917</v>
      </c>
      <c r="U29" s="10">
        <f t="shared" si="16"/>
        <v>0.34244836488812391</v>
      </c>
      <c r="V29" s="43"/>
      <c r="W29" s="10"/>
      <c r="X29" s="43"/>
      <c r="Y29" s="10">
        <f t="shared" si="18"/>
        <v>0</v>
      </c>
      <c r="Z29" s="43"/>
      <c r="AA29" s="6"/>
    </row>
    <row r="30" spans="3:27" ht="17" thickBot="1" x14ac:dyDescent="0.25">
      <c r="C30" s="5"/>
      <c r="D30" s="40"/>
      <c r="E30" s="10"/>
      <c r="F30" s="43"/>
      <c r="G30" s="169"/>
      <c r="H30" s="43"/>
      <c r="I30" s="10"/>
      <c r="J30" s="43"/>
      <c r="K30" s="10"/>
      <c r="L30" s="45"/>
      <c r="Q30" s="5" t="s">
        <v>146</v>
      </c>
      <c r="R30" s="43">
        <v>-2906</v>
      </c>
      <c r="S30" s="10">
        <f t="shared" si="15"/>
        <v>0.136727204290957</v>
      </c>
      <c r="T30" s="43">
        <v>-1583</v>
      </c>
      <c r="U30" s="10">
        <f t="shared" si="16"/>
        <v>3.405765920826162E-2</v>
      </c>
      <c r="V30" s="43">
        <v>-1677</v>
      </c>
      <c r="W30" s="10">
        <f t="shared" si="17"/>
        <v>5.7124365568688898E-2</v>
      </c>
      <c r="X30" s="43">
        <v>-2087</v>
      </c>
      <c r="Y30" s="10">
        <f t="shared" si="18"/>
        <v>4.1441620333598092E-2</v>
      </c>
      <c r="Z30" s="43">
        <v>-3237</v>
      </c>
      <c r="AA30" s="6">
        <f t="shared" si="19"/>
        <v>8.4840383708130213E-2</v>
      </c>
    </row>
    <row r="31" spans="3:27" ht="17" thickBot="1" x14ac:dyDescent="0.25">
      <c r="C31" s="13" t="s">
        <v>153</v>
      </c>
      <c r="D31" s="51">
        <f>D19+SUM(D22:D28)</f>
        <v>35830</v>
      </c>
      <c r="E31" s="15">
        <f>(F31-D31)/D31</f>
        <v>-0.67619313424504601</v>
      </c>
      <c r="F31" s="53">
        <f>F19+SUM(F22:F28)</f>
        <v>11602</v>
      </c>
      <c r="G31" s="30">
        <f>(H31-F31)/F31</f>
        <v>1.507584899155318</v>
      </c>
      <c r="H31" s="53">
        <f>H19+SUM(H22:H28)</f>
        <v>29093</v>
      </c>
      <c r="I31" s="15">
        <f>(J31-H31)/H31</f>
        <v>-0.5791083765854329</v>
      </c>
      <c r="J31" s="52">
        <f>J19+SUM(J22:J28)</f>
        <v>12245</v>
      </c>
      <c r="K31" s="15">
        <f>(L31-J31)/J31</f>
        <v>1.8812576561861984</v>
      </c>
      <c r="L31" s="166">
        <f>L19+SUM(L22:L28)</f>
        <v>35281</v>
      </c>
      <c r="Q31" s="5" t="s">
        <v>152</v>
      </c>
      <c r="R31" s="43">
        <v>-235</v>
      </c>
      <c r="S31" s="10">
        <f t="shared" si="15"/>
        <v>1.1056742260280418E-2</v>
      </c>
      <c r="T31" s="43"/>
      <c r="U31" s="10"/>
      <c r="V31" s="43">
        <v>713</v>
      </c>
      <c r="W31" s="10">
        <f t="shared" si="17"/>
        <v>-2.4287222808870117E-2</v>
      </c>
      <c r="X31" s="43">
        <v>-1982</v>
      </c>
      <c r="Y31" s="10">
        <f t="shared" si="18"/>
        <v>3.9356632247815729E-2</v>
      </c>
      <c r="Z31" s="43">
        <v>2741</v>
      </c>
      <c r="AA31" s="6">
        <f t="shared" si="19"/>
        <v>-7.1840436127273685E-2</v>
      </c>
    </row>
    <row r="32" spans="3:27" ht="17" thickBot="1" x14ac:dyDescent="0.25">
      <c r="C32" s="168" t="s">
        <v>127</v>
      </c>
      <c r="D32" s="40">
        <v>10241</v>
      </c>
      <c r="E32" s="10">
        <f>(F32-D32)/D32</f>
        <v>-0.34518113465481887</v>
      </c>
      <c r="F32" s="43">
        <v>6706</v>
      </c>
      <c r="G32" s="169">
        <f>(H32-F32)/F32</f>
        <v>0.16656725320608409</v>
      </c>
      <c r="H32" s="43">
        <v>7823</v>
      </c>
      <c r="I32" s="10">
        <f>(J32-H32)/H32</f>
        <v>-0.48025054326984534</v>
      </c>
      <c r="J32" s="43">
        <v>4066</v>
      </c>
      <c r="K32" s="10">
        <f>(L32-J32)/J32</f>
        <v>1.0927201180521398</v>
      </c>
      <c r="L32" s="45">
        <v>8509</v>
      </c>
      <c r="Q32" s="5" t="s">
        <v>147</v>
      </c>
      <c r="R32" s="43">
        <v>1822</v>
      </c>
      <c r="S32" s="10">
        <f t="shared" si="15"/>
        <v>-8.572503999247201E-2</v>
      </c>
      <c r="T32" s="43">
        <v>-4451</v>
      </c>
      <c r="U32" s="10">
        <f t="shared" si="16"/>
        <v>9.5761617900172111E-2</v>
      </c>
      <c r="V32" s="43">
        <v>-1271</v>
      </c>
      <c r="W32" s="10">
        <f t="shared" si="17"/>
        <v>4.3294614572333683E-2</v>
      </c>
      <c r="X32" s="43">
        <v>2084</v>
      </c>
      <c r="Y32" s="10">
        <f t="shared" si="18"/>
        <v>-4.1382049245432886E-2</v>
      </c>
      <c r="Z32" s="43">
        <v>-3126</v>
      </c>
      <c r="AA32" s="6">
        <f t="shared" si="19"/>
        <v>8.1931121245478855E-2</v>
      </c>
    </row>
    <row r="33" spans="2:32" ht="17" thickBot="1" x14ac:dyDescent="0.25">
      <c r="C33" s="13" t="s">
        <v>154</v>
      </c>
      <c r="D33" s="51">
        <f>D26-D27</f>
        <v>-2671</v>
      </c>
      <c r="E33" s="15">
        <f>(F33-D33)/D33</f>
        <v>-2.8330213403219768</v>
      </c>
      <c r="F33" s="52">
        <f>F31-F32</f>
        <v>4896</v>
      </c>
      <c r="G33" s="30">
        <f>(H33-F33)/F33</f>
        <v>3.3443627450980391</v>
      </c>
      <c r="H33" s="52">
        <f>H31-H32</f>
        <v>21270</v>
      </c>
      <c r="I33" s="15">
        <f>(J33-H33)/H33</f>
        <v>-0.6154677950164551</v>
      </c>
      <c r="J33" s="52">
        <f>J31-J32</f>
        <v>8179</v>
      </c>
      <c r="K33" s="15">
        <f>(L33-J33)/J33</f>
        <v>2.2732607898276074</v>
      </c>
      <c r="L33" s="166">
        <f>L31-L32</f>
        <v>26772</v>
      </c>
      <c r="Q33" s="13" t="s">
        <v>184</v>
      </c>
      <c r="R33" s="52">
        <f>SUM(R26:R32)</f>
        <v>-21254</v>
      </c>
      <c r="S33" s="15">
        <v>1</v>
      </c>
      <c r="T33" s="52">
        <f t="shared" ref="T33:Z33" si="21">SUM(T26:T32)</f>
        <v>-46480</v>
      </c>
      <c r="U33" s="15">
        <v>1</v>
      </c>
      <c r="V33" s="52">
        <f t="shared" si="21"/>
        <v>-29357</v>
      </c>
      <c r="W33" s="15">
        <v>1</v>
      </c>
      <c r="X33" s="52">
        <f t="shared" si="21"/>
        <v>-50360</v>
      </c>
      <c r="Y33" s="15">
        <v>1</v>
      </c>
      <c r="Z33" s="52">
        <f t="shared" si="21"/>
        <v>-38154</v>
      </c>
      <c r="AA33" s="16">
        <v>1</v>
      </c>
    </row>
    <row r="34" spans="2:32" ht="17" thickBot="1" x14ac:dyDescent="0.25">
      <c r="C34" s="5"/>
      <c r="D34" s="40"/>
      <c r="E34" s="10"/>
      <c r="F34" s="43"/>
      <c r="G34" s="169"/>
      <c r="H34" s="43"/>
      <c r="I34" s="10"/>
      <c r="J34" s="43"/>
      <c r="K34" s="10"/>
      <c r="L34" s="45"/>
      <c r="Q34" s="37"/>
      <c r="R34" s="218"/>
      <c r="S34" s="37"/>
      <c r="T34" s="218"/>
      <c r="U34" s="37"/>
      <c r="V34" s="218"/>
      <c r="W34" s="37"/>
      <c r="X34" s="218"/>
      <c r="Y34" s="37"/>
      <c r="Z34" s="218"/>
      <c r="AA34" s="37"/>
    </row>
    <row r="35" spans="2:32" ht="17" thickBot="1" x14ac:dyDescent="0.25">
      <c r="C35" s="13" t="s">
        <v>155</v>
      </c>
      <c r="D35" s="51"/>
      <c r="E35" s="15">
        <v>1</v>
      </c>
      <c r="F35" s="52">
        <v>442</v>
      </c>
      <c r="G35" s="30">
        <f>(H35-F35)/F35</f>
        <v>25.20814479638009</v>
      </c>
      <c r="H35" s="52">
        <v>11584</v>
      </c>
      <c r="I35" s="15">
        <f>(J35-H35)/H35</f>
        <v>-1</v>
      </c>
      <c r="J35" s="52"/>
      <c r="K35" s="15"/>
      <c r="L35" s="166"/>
      <c r="Q35" s="165"/>
      <c r="R35" s="218"/>
      <c r="S35" s="37"/>
      <c r="T35" s="218"/>
      <c r="U35" s="37"/>
      <c r="V35" s="218"/>
      <c r="W35" s="37"/>
      <c r="X35" s="218"/>
      <c r="Y35" s="218"/>
      <c r="Z35" s="218"/>
      <c r="AA35" s="37"/>
    </row>
    <row r="36" spans="2:32" ht="17" thickBot="1" x14ac:dyDescent="0.25">
      <c r="C36" s="5"/>
      <c r="D36" s="35"/>
      <c r="E36" s="10"/>
      <c r="F36" s="9"/>
      <c r="G36" s="169"/>
      <c r="H36" s="43"/>
      <c r="I36" s="10"/>
      <c r="J36" s="43"/>
      <c r="K36" s="10"/>
      <c r="L36" s="45"/>
      <c r="Q36" s="37"/>
      <c r="R36" s="218"/>
      <c r="S36" s="37"/>
      <c r="T36" s="218"/>
      <c r="U36" s="37"/>
      <c r="V36" s="218"/>
      <c r="W36" s="37"/>
      <c r="X36" s="218"/>
      <c r="Y36" s="37"/>
      <c r="Z36" s="218"/>
      <c r="AA36" s="37"/>
    </row>
    <row r="37" spans="2:32" ht="17" thickBot="1" x14ac:dyDescent="0.25">
      <c r="C37" s="13" t="s">
        <v>123</v>
      </c>
      <c r="D37" s="51">
        <f>D31-D32</f>
        <v>25589</v>
      </c>
      <c r="E37" s="15">
        <f>(F37-D37)/D37</f>
        <v>-0.79139473992731246</v>
      </c>
      <c r="F37" s="52">
        <f>F33+F35</f>
        <v>5338</v>
      </c>
      <c r="G37" s="30">
        <f>(H37-F37)/F37</f>
        <v>5.1547396028475081</v>
      </c>
      <c r="H37" s="52">
        <f>H33+H35</f>
        <v>32854</v>
      </c>
      <c r="I37" s="15">
        <f>(J37-H37)/H37</f>
        <v>-0.75105010044439036</v>
      </c>
      <c r="J37" s="52">
        <f>J33</f>
        <v>8179</v>
      </c>
      <c r="K37" s="15">
        <f>(L37-J37)/J37</f>
        <v>2.2732607898276074</v>
      </c>
      <c r="L37" s="166">
        <f>L33</f>
        <v>26772</v>
      </c>
      <c r="Q37" s="165"/>
      <c r="R37" s="218"/>
      <c r="S37" s="37"/>
      <c r="T37" s="218"/>
      <c r="U37" s="37"/>
      <c r="V37" s="218"/>
      <c r="W37" s="37"/>
      <c r="X37" s="218"/>
      <c r="Y37" s="37"/>
      <c r="Z37" s="218"/>
      <c r="AA37" s="37"/>
    </row>
    <row r="38" spans="2:32" x14ac:dyDescent="0.2">
      <c r="B38" s="2"/>
      <c r="C38" s="34" t="s">
        <v>148</v>
      </c>
      <c r="D38" s="40">
        <v>25496</v>
      </c>
      <c r="E38" s="10">
        <f>(F38-D38)/D38</f>
        <v>-0.82150141198619386</v>
      </c>
      <c r="F38" s="43">
        <v>4551</v>
      </c>
      <c r="G38" s="169">
        <f>(H38-F38)/F38</f>
        <v>6.7279718743133374</v>
      </c>
      <c r="H38" s="43">
        <v>35170</v>
      </c>
      <c r="I38" s="10">
        <f>(J38-H38)/H38</f>
        <v>-0.77005970998009665</v>
      </c>
      <c r="J38" s="43">
        <v>8087</v>
      </c>
      <c r="K38" s="10">
        <f>(L38-J38)/J38</f>
        <v>2.2924446642759984</v>
      </c>
      <c r="L38" s="45">
        <v>26626</v>
      </c>
      <c r="P38" s="37"/>
      <c r="Q38" s="37"/>
      <c r="R38" s="37"/>
      <c r="S38" s="37"/>
      <c r="T38" s="37"/>
      <c r="U38" s="37"/>
      <c r="V38" s="218"/>
      <c r="W38" s="37"/>
      <c r="X38" s="218"/>
      <c r="Y38" s="37"/>
      <c r="Z38" s="218"/>
      <c r="AA38" s="37"/>
      <c r="AB38" s="37"/>
      <c r="AC38" s="37"/>
      <c r="AD38" s="37"/>
      <c r="AE38" s="37"/>
      <c r="AF38" s="37"/>
    </row>
    <row r="39" spans="2:32" ht="17" thickBot="1" x14ac:dyDescent="0.25">
      <c r="B39" s="2"/>
      <c r="C39" s="94" t="s">
        <v>149</v>
      </c>
      <c r="D39" s="56">
        <v>93</v>
      </c>
      <c r="E39" s="59">
        <f>(F39-D39)/D39</f>
        <v>7.32258064516129</v>
      </c>
      <c r="F39" s="44">
        <v>774</v>
      </c>
      <c r="G39" s="170">
        <f>(H39-F39)/F39</f>
        <v>-3.9922480620155039</v>
      </c>
      <c r="H39" s="44">
        <v>-2316</v>
      </c>
      <c r="I39" s="59">
        <f>(J39-H39)/H39</f>
        <v>-1.0397236614853196</v>
      </c>
      <c r="J39" s="44">
        <v>92</v>
      </c>
      <c r="K39" s="54">
        <f>(L39-J39)/J39</f>
        <v>0.58695652173913049</v>
      </c>
      <c r="L39" s="171">
        <v>146</v>
      </c>
      <c r="P39" s="37"/>
      <c r="Q39" s="165"/>
      <c r="R39" s="218"/>
      <c r="S39" s="37"/>
      <c r="T39" s="218"/>
      <c r="U39" s="37"/>
      <c r="V39" s="218"/>
      <c r="W39" s="37"/>
      <c r="X39" s="218"/>
      <c r="Y39" s="218"/>
      <c r="Z39" s="218"/>
      <c r="AA39" s="37"/>
      <c r="AB39" s="37"/>
      <c r="AC39" s="37"/>
      <c r="AD39" s="37"/>
      <c r="AE39" s="37"/>
      <c r="AF39" s="37"/>
    </row>
    <row r="40" spans="2:32" x14ac:dyDescent="0.2">
      <c r="P40" s="37"/>
      <c r="Q40" s="37"/>
      <c r="R40" s="218"/>
      <c r="S40" s="37"/>
      <c r="T40" s="218"/>
      <c r="U40" s="37"/>
      <c r="V40" s="218"/>
      <c r="W40" s="37"/>
      <c r="X40" s="218"/>
      <c r="Y40" s="37"/>
      <c r="Z40" s="218"/>
      <c r="AA40" s="37"/>
      <c r="AB40" s="37"/>
      <c r="AC40" s="37"/>
      <c r="AD40" s="37"/>
      <c r="AE40" s="37"/>
      <c r="AF40" s="37"/>
    </row>
    <row r="41" spans="2:32" x14ac:dyDescent="0.2">
      <c r="M41" s="214"/>
      <c r="P41" s="37"/>
      <c r="Q41" s="37"/>
      <c r="R41" s="218"/>
      <c r="S41" s="37"/>
      <c r="T41" s="218"/>
      <c r="U41" s="37"/>
      <c r="V41" s="218"/>
      <c r="W41" s="37"/>
      <c r="X41" s="218"/>
      <c r="Y41" s="37"/>
      <c r="Z41" s="218"/>
      <c r="AA41" s="37"/>
      <c r="AB41" s="37"/>
      <c r="AC41" s="37"/>
      <c r="AD41" s="37"/>
      <c r="AE41" s="37"/>
      <c r="AF41" s="37"/>
    </row>
    <row r="42" spans="2:32" ht="16" customHeight="1" x14ac:dyDescent="0.2">
      <c r="C42" t="s">
        <v>216</v>
      </c>
      <c r="M42" s="214"/>
      <c r="P42" s="37"/>
      <c r="Q42" s="37"/>
      <c r="R42" s="218"/>
      <c r="S42" s="37"/>
      <c r="T42" s="218"/>
      <c r="U42" s="37"/>
      <c r="V42" s="218"/>
      <c r="W42" s="37"/>
      <c r="X42" s="218"/>
      <c r="Y42" s="37"/>
      <c r="Z42" s="218"/>
      <c r="AA42" s="37"/>
      <c r="AB42" s="37"/>
      <c r="AC42" s="37"/>
      <c r="AD42" s="37"/>
      <c r="AE42" s="37"/>
      <c r="AF42" s="37"/>
    </row>
    <row r="43" spans="2:32" ht="17" customHeight="1" x14ac:dyDescent="0.2">
      <c r="M43" s="214"/>
      <c r="P43" s="37"/>
      <c r="Q43" s="165"/>
      <c r="R43" s="218"/>
      <c r="S43" s="37"/>
      <c r="T43" s="218"/>
      <c r="U43" s="37"/>
      <c r="V43" s="218"/>
      <c r="W43" s="37"/>
      <c r="X43" s="218"/>
      <c r="Y43" s="37"/>
      <c r="Z43" s="218"/>
      <c r="AA43" s="37"/>
      <c r="AB43" s="37"/>
      <c r="AC43" s="37"/>
      <c r="AD43" s="37"/>
      <c r="AE43" s="37"/>
      <c r="AF43" s="37"/>
    </row>
    <row r="44" spans="2:32" x14ac:dyDescent="0.2">
      <c r="M44" s="214"/>
      <c r="P44" s="37"/>
      <c r="Q44" s="222"/>
      <c r="R44" s="218"/>
      <c r="S44" s="37"/>
      <c r="T44" s="218"/>
      <c r="U44" s="37"/>
      <c r="V44" s="218"/>
      <c r="W44" s="37"/>
      <c r="X44" s="218"/>
      <c r="Y44" s="37"/>
      <c r="Z44" s="218"/>
      <c r="AA44" s="37"/>
      <c r="AB44" s="37"/>
      <c r="AC44" s="37"/>
      <c r="AD44" s="37"/>
      <c r="AE44" s="37"/>
      <c r="AF44" s="37"/>
    </row>
    <row r="45" spans="2:32" ht="13" customHeight="1" x14ac:dyDescent="0.2">
      <c r="M45" s="214"/>
      <c r="P45" s="37"/>
      <c r="Q45" s="37"/>
      <c r="R45" s="218"/>
      <c r="S45" s="37"/>
      <c r="T45" s="218"/>
      <c r="U45" s="37"/>
      <c r="V45" s="218"/>
      <c r="W45" s="37"/>
      <c r="X45" s="218"/>
      <c r="Y45" s="37"/>
      <c r="Z45" s="218"/>
      <c r="AA45" s="37"/>
      <c r="AB45" s="37"/>
      <c r="AC45" s="37"/>
      <c r="AD45" s="37"/>
      <c r="AE45" s="37"/>
      <c r="AF45" s="37"/>
    </row>
    <row r="46" spans="2:32" x14ac:dyDescent="0.2">
      <c r="E46" s="270"/>
      <c r="F46" s="270"/>
      <c r="G46" s="270"/>
      <c r="H46" s="270"/>
      <c r="I46" s="270"/>
      <c r="J46" s="270"/>
      <c r="K46" s="270"/>
      <c r="L46" s="270"/>
      <c r="M46" s="214"/>
      <c r="P46" s="37"/>
      <c r="Q46" s="37"/>
      <c r="R46" s="218"/>
      <c r="S46" s="37"/>
      <c r="T46" s="218"/>
      <c r="U46" s="37"/>
      <c r="V46" s="218"/>
      <c r="W46" s="37"/>
      <c r="X46" s="218"/>
      <c r="Y46" s="37"/>
      <c r="Z46" s="218"/>
      <c r="AA46" s="37"/>
      <c r="AB46" s="37"/>
      <c r="AC46" s="37"/>
      <c r="AD46" s="37"/>
      <c r="AE46" s="37"/>
      <c r="AF46" s="37"/>
    </row>
    <row r="47" spans="2:32" x14ac:dyDescent="0.2">
      <c r="M47" s="214"/>
      <c r="P47" s="37"/>
      <c r="Q47" s="37"/>
      <c r="R47" s="218"/>
      <c r="S47" s="37"/>
      <c r="T47" s="218"/>
      <c r="U47" s="37"/>
      <c r="V47" s="218"/>
      <c r="W47" s="37"/>
      <c r="X47" s="218"/>
      <c r="Y47" s="37"/>
      <c r="Z47" s="218"/>
      <c r="AA47" s="37"/>
      <c r="AB47" s="37"/>
      <c r="AC47" s="37"/>
      <c r="AD47" s="37"/>
      <c r="AE47" s="37"/>
      <c r="AF47" s="37"/>
    </row>
    <row r="48" spans="2:32" ht="13" customHeight="1" x14ac:dyDescent="0.2">
      <c r="M48" s="214"/>
      <c r="P48" s="37"/>
      <c r="Q48" s="165"/>
      <c r="R48" s="218"/>
      <c r="S48" s="37"/>
      <c r="T48" s="218"/>
      <c r="U48" s="37"/>
      <c r="V48" s="218"/>
      <c r="W48" s="37"/>
      <c r="X48" s="218"/>
      <c r="Y48" s="37"/>
      <c r="Z48" s="218"/>
      <c r="AA48" s="37"/>
      <c r="AB48" s="37"/>
      <c r="AC48" s="37"/>
      <c r="AD48" s="37"/>
      <c r="AE48" s="37"/>
      <c r="AF48" s="37"/>
    </row>
    <row r="49" spans="3:32" x14ac:dyDescent="0.2">
      <c r="M49" s="214"/>
      <c r="P49" s="37"/>
      <c r="Q49" s="37"/>
      <c r="R49" s="218"/>
      <c r="S49" s="37"/>
      <c r="T49" s="218"/>
      <c r="U49" s="37"/>
      <c r="V49" s="218"/>
      <c r="W49" s="37"/>
      <c r="X49" s="218"/>
      <c r="Y49" s="37"/>
      <c r="Z49" s="218"/>
      <c r="AA49" s="37"/>
      <c r="AB49" s="37"/>
      <c r="AC49" s="37"/>
      <c r="AD49" s="37"/>
      <c r="AE49" s="37"/>
      <c r="AF49" s="37"/>
    </row>
    <row r="50" spans="3:32" x14ac:dyDescent="0.2">
      <c r="C50" s="221"/>
      <c r="D50" s="47"/>
      <c r="E50" s="78"/>
      <c r="F50" s="47"/>
      <c r="G50" s="78"/>
      <c r="H50" s="47"/>
      <c r="I50" s="78"/>
      <c r="J50" s="47"/>
      <c r="K50" s="78"/>
      <c r="L50" s="219"/>
      <c r="M50" s="214"/>
      <c r="P50" s="37"/>
      <c r="Q50" s="222"/>
      <c r="R50" s="218"/>
      <c r="S50" s="37"/>
      <c r="T50" s="218"/>
      <c r="U50" s="37"/>
      <c r="V50" s="218"/>
      <c r="W50" s="37"/>
      <c r="X50" s="218"/>
      <c r="Y50" s="37"/>
      <c r="Z50" s="218"/>
      <c r="AA50" s="37"/>
      <c r="AB50" s="37"/>
      <c r="AC50" s="37"/>
      <c r="AD50" s="37"/>
      <c r="AE50" s="37"/>
      <c r="AF50" s="37"/>
    </row>
    <row r="51" spans="3:32" x14ac:dyDescent="0.2">
      <c r="C51" s="214"/>
      <c r="D51" s="214"/>
      <c r="E51" s="67"/>
      <c r="F51" s="214"/>
      <c r="G51" s="67"/>
      <c r="H51" s="214"/>
      <c r="I51" s="67"/>
      <c r="J51" s="214"/>
      <c r="K51" s="67"/>
      <c r="L51" s="220"/>
      <c r="M51" s="214"/>
      <c r="P51" s="37"/>
      <c r="Q51" s="37"/>
      <c r="R51" s="218"/>
      <c r="S51" s="37"/>
      <c r="T51" s="218"/>
      <c r="U51" s="37"/>
      <c r="V51" s="218"/>
      <c r="W51" s="37"/>
      <c r="X51" s="218"/>
      <c r="Y51" s="37"/>
      <c r="Z51" s="218"/>
      <c r="AA51" s="37"/>
      <c r="AB51" s="37"/>
      <c r="AC51" s="37"/>
      <c r="AD51" s="37"/>
      <c r="AE51" s="37"/>
      <c r="AF51" s="37"/>
    </row>
    <row r="52" spans="3:32" x14ac:dyDescent="0.2">
      <c r="C52" s="47"/>
      <c r="D52" s="219"/>
      <c r="E52" s="78"/>
      <c r="F52" s="219"/>
      <c r="G52" s="78"/>
      <c r="H52" s="219"/>
      <c r="I52" s="78"/>
      <c r="J52" s="219"/>
      <c r="K52" s="78"/>
      <c r="L52" s="219"/>
      <c r="M52" s="214"/>
      <c r="P52" s="37"/>
      <c r="Q52" s="223"/>
      <c r="R52" s="218"/>
      <c r="S52" s="37"/>
      <c r="T52" s="218"/>
      <c r="U52" s="37"/>
      <c r="V52" s="218"/>
      <c r="W52" s="37"/>
      <c r="X52" s="218"/>
      <c r="Y52" s="37"/>
      <c r="Z52" s="218"/>
      <c r="AA52" s="37"/>
      <c r="AB52" s="37"/>
      <c r="AC52" s="37"/>
      <c r="AD52" s="37"/>
      <c r="AE52" s="37"/>
      <c r="AF52" s="37"/>
    </row>
    <row r="53" spans="3:32" x14ac:dyDescent="0.2">
      <c r="C53" s="214"/>
      <c r="D53" s="220"/>
      <c r="E53" s="67"/>
      <c r="F53" s="220"/>
      <c r="G53" s="67"/>
      <c r="H53" s="220"/>
      <c r="I53" s="67"/>
      <c r="J53" s="220"/>
      <c r="K53" s="67"/>
      <c r="L53" s="220"/>
      <c r="M53" s="214"/>
      <c r="P53" s="37"/>
      <c r="Q53" s="37"/>
      <c r="R53" s="37"/>
      <c r="S53" s="37"/>
      <c r="T53" s="37"/>
      <c r="U53" s="37"/>
      <c r="V53" s="37"/>
      <c r="W53" s="37"/>
      <c r="X53" s="37"/>
      <c r="Y53" s="37"/>
      <c r="Z53" s="218"/>
      <c r="AA53" s="37"/>
      <c r="AB53" s="37"/>
      <c r="AC53" s="37"/>
      <c r="AD53" s="37"/>
      <c r="AE53" s="37"/>
      <c r="AF53" s="37"/>
    </row>
    <row r="54" spans="3:32" x14ac:dyDescent="0.2">
      <c r="C54" s="47"/>
      <c r="D54" s="219"/>
      <c r="E54" s="78"/>
      <c r="F54" s="219"/>
      <c r="G54" s="78"/>
      <c r="H54" s="219"/>
      <c r="I54" s="78"/>
      <c r="J54" s="219"/>
      <c r="K54" s="78"/>
      <c r="L54" s="219"/>
      <c r="M54" s="214"/>
      <c r="P54" s="37"/>
      <c r="Q54" s="37"/>
      <c r="R54" s="37"/>
      <c r="S54" s="37"/>
      <c r="T54" s="37"/>
      <c r="U54" s="37"/>
      <c r="V54" s="37"/>
      <c r="W54" s="37"/>
      <c r="X54" s="37"/>
      <c r="Y54" s="37"/>
      <c r="Z54" s="218"/>
      <c r="AA54" s="37"/>
      <c r="AB54" s="37"/>
      <c r="AC54" s="37"/>
      <c r="AD54" s="37"/>
      <c r="AE54" s="37"/>
      <c r="AF54" s="37"/>
    </row>
    <row r="55" spans="3:32" x14ac:dyDescent="0.2">
      <c r="C55" s="214"/>
      <c r="D55" s="220"/>
      <c r="E55" s="67"/>
      <c r="F55" s="220"/>
      <c r="G55" s="67"/>
      <c r="H55" s="220"/>
      <c r="I55" s="67"/>
      <c r="J55" s="220"/>
      <c r="K55" s="67"/>
      <c r="L55" s="220"/>
      <c r="M55" s="214"/>
      <c r="P55" s="37"/>
      <c r="Q55" s="223"/>
      <c r="R55" s="37"/>
      <c r="S55" s="37"/>
      <c r="T55" s="37"/>
      <c r="U55" s="37"/>
      <c r="V55" s="37"/>
      <c r="W55" s="37"/>
      <c r="X55" s="37"/>
      <c r="Y55" s="37"/>
      <c r="Z55" s="218"/>
      <c r="AA55" s="37"/>
      <c r="AB55" s="37"/>
      <c r="AC55" s="37"/>
      <c r="AD55" s="37"/>
      <c r="AE55" s="37"/>
      <c r="AF55" s="37"/>
    </row>
    <row r="56" spans="3:32" x14ac:dyDescent="0.2">
      <c r="C56" s="214"/>
      <c r="D56" s="220"/>
      <c r="E56" s="67"/>
      <c r="F56" s="220"/>
      <c r="G56" s="67"/>
      <c r="H56" s="220"/>
      <c r="I56" s="67"/>
      <c r="J56" s="220"/>
      <c r="K56" s="67"/>
      <c r="L56" s="220"/>
      <c r="M56" s="214"/>
      <c r="P56" s="37"/>
      <c r="Q56" s="37"/>
      <c r="R56" s="37"/>
      <c r="S56" s="37"/>
      <c r="T56" s="37"/>
      <c r="U56" s="37"/>
      <c r="V56" s="37"/>
      <c r="W56" s="37"/>
      <c r="X56" s="37"/>
      <c r="Y56" s="37"/>
      <c r="Z56" s="218"/>
      <c r="AA56" s="37"/>
      <c r="AB56" s="37"/>
      <c r="AC56" s="37"/>
      <c r="AD56" s="37"/>
      <c r="AE56" s="37"/>
      <c r="AF56" s="37"/>
    </row>
    <row r="57" spans="3:32" x14ac:dyDescent="0.2">
      <c r="C57" s="214"/>
      <c r="D57" s="214"/>
      <c r="E57" s="214"/>
      <c r="F57" s="214"/>
      <c r="G57" s="214"/>
      <c r="H57" s="220"/>
      <c r="I57" s="214"/>
      <c r="J57" s="220"/>
      <c r="K57" s="214"/>
      <c r="L57" s="220"/>
      <c r="M57" s="214"/>
      <c r="P57" s="37"/>
      <c r="Q57" s="165"/>
      <c r="R57" s="218"/>
      <c r="S57" s="37"/>
      <c r="T57" s="218"/>
      <c r="U57" s="37"/>
      <c r="V57" s="218"/>
      <c r="W57" s="37"/>
      <c r="X57" s="218"/>
      <c r="Y57" s="37"/>
      <c r="Z57" s="218"/>
      <c r="AA57" s="37"/>
      <c r="AB57" s="37"/>
      <c r="AC57" s="37"/>
      <c r="AD57" s="37"/>
      <c r="AE57" s="37"/>
      <c r="AF57" s="37"/>
    </row>
    <row r="58" spans="3:32" ht="17" customHeight="1" x14ac:dyDescent="0.2">
      <c r="C58" s="214"/>
      <c r="D58" s="214"/>
      <c r="E58" s="214"/>
      <c r="F58" s="214"/>
      <c r="G58" s="214"/>
      <c r="H58" s="220"/>
      <c r="I58" s="214"/>
      <c r="J58" s="220"/>
      <c r="K58" s="214"/>
      <c r="L58" s="220"/>
      <c r="M58" s="214"/>
      <c r="P58" s="37"/>
      <c r="Q58" s="37"/>
      <c r="R58" s="218"/>
      <c r="S58" s="37"/>
      <c r="T58" s="218"/>
      <c r="U58" s="37"/>
      <c r="V58" s="218"/>
      <c r="W58" s="37"/>
      <c r="X58" s="218"/>
      <c r="Y58" s="37"/>
      <c r="Z58" s="218"/>
      <c r="AA58" s="37"/>
      <c r="AB58" s="37"/>
      <c r="AC58" s="37"/>
      <c r="AD58" s="37"/>
      <c r="AE58" s="37"/>
      <c r="AF58" s="37"/>
    </row>
    <row r="59" spans="3:32" x14ac:dyDescent="0.2">
      <c r="C59" s="214"/>
      <c r="D59" s="214"/>
      <c r="E59" s="214"/>
      <c r="F59" s="214"/>
      <c r="G59" s="214"/>
      <c r="H59" s="214"/>
      <c r="I59" s="214"/>
      <c r="J59" s="214"/>
      <c r="K59" s="214"/>
      <c r="L59" s="220"/>
      <c r="M59" s="214"/>
      <c r="Q59" s="165"/>
      <c r="R59" s="218"/>
      <c r="S59" s="37"/>
      <c r="T59" s="218"/>
      <c r="U59" s="37"/>
      <c r="V59" s="218"/>
      <c r="W59" s="37"/>
      <c r="X59" s="218"/>
      <c r="Y59" s="37"/>
      <c r="Z59" s="218"/>
      <c r="AA59" s="37"/>
    </row>
    <row r="60" spans="3:32" x14ac:dyDescent="0.2">
      <c r="C60" s="214"/>
      <c r="D60" s="214"/>
      <c r="E60" s="214"/>
      <c r="F60" s="214"/>
      <c r="G60" s="214"/>
      <c r="H60" s="214"/>
      <c r="I60" s="214"/>
      <c r="J60" s="214"/>
      <c r="K60" s="214"/>
      <c r="L60" s="220"/>
      <c r="M60" s="214"/>
      <c r="Q60" s="37"/>
      <c r="R60" s="218"/>
      <c r="S60" s="37"/>
      <c r="T60" s="218"/>
      <c r="U60" s="37"/>
      <c r="V60" s="218"/>
      <c r="W60" s="37"/>
      <c r="X60" s="218"/>
      <c r="Y60" s="37"/>
      <c r="Z60" s="218"/>
      <c r="AA60" s="37"/>
    </row>
    <row r="61" spans="3:32" x14ac:dyDescent="0.2">
      <c r="C61" s="214"/>
      <c r="D61" s="214"/>
      <c r="E61" s="214"/>
      <c r="F61" s="214"/>
      <c r="G61" s="214"/>
      <c r="H61" s="214"/>
      <c r="I61" s="214"/>
      <c r="J61" s="214"/>
      <c r="K61" s="214"/>
      <c r="L61" s="220"/>
      <c r="M61" s="214"/>
      <c r="Q61" s="37"/>
      <c r="R61" s="218"/>
      <c r="S61" s="37"/>
      <c r="T61" s="218"/>
      <c r="U61" s="37"/>
      <c r="V61" s="218"/>
      <c r="W61" s="37"/>
      <c r="X61" s="218"/>
      <c r="Y61" s="37"/>
      <c r="Z61" s="218"/>
      <c r="AA61" s="37"/>
    </row>
    <row r="62" spans="3:32" x14ac:dyDescent="0.2">
      <c r="C62" s="214"/>
      <c r="D62" s="214"/>
      <c r="E62" s="214"/>
      <c r="F62" s="214"/>
      <c r="G62" s="214"/>
      <c r="H62" s="214"/>
      <c r="I62" s="214"/>
      <c r="J62" s="214"/>
      <c r="K62" s="214"/>
      <c r="L62" s="220"/>
      <c r="M62" s="214"/>
      <c r="Q62" s="37"/>
      <c r="R62" s="37"/>
      <c r="S62" s="37"/>
      <c r="T62" s="37"/>
      <c r="U62" s="37"/>
      <c r="V62" s="37"/>
      <c r="W62" s="37"/>
      <c r="X62" s="37"/>
      <c r="Y62" s="37"/>
      <c r="Z62" s="37"/>
      <c r="AA62" s="37"/>
    </row>
    <row r="63" spans="3:32" x14ac:dyDescent="0.2">
      <c r="L63" s="41"/>
      <c r="Q63" s="37"/>
      <c r="R63" s="37"/>
      <c r="S63" s="37"/>
      <c r="T63" s="37"/>
      <c r="U63" s="37"/>
      <c r="V63" s="37"/>
      <c r="W63" s="37"/>
      <c r="X63" s="37"/>
      <c r="Y63" s="37"/>
      <c r="Z63" s="37"/>
      <c r="AA63" s="37"/>
    </row>
    <row r="64" spans="3:32" x14ac:dyDescent="0.2">
      <c r="J64" s="41"/>
      <c r="L64" s="41"/>
      <c r="Q64" s="37"/>
      <c r="R64" s="37"/>
      <c r="S64" s="37"/>
      <c r="T64" s="37"/>
      <c r="U64" s="37"/>
      <c r="V64" s="37"/>
      <c r="W64" s="37"/>
      <c r="X64" s="37"/>
      <c r="Y64" s="37"/>
      <c r="Z64" s="37"/>
      <c r="AA64" s="37"/>
    </row>
    <row r="65" spans="12:27" x14ac:dyDescent="0.2">
      <c r="L65" s="41"/>
      <c r="Q65" s="37"/>
      <c r="R65" s="37"/>
      <c r="S65" s="37"/>
      <c r="T65" s="37"/>
      <c r="U65" s="37"/>
      <c r="V65" s="37"/>
      <c r="W65" s="37"/>
      <c r="X65" s="37"/>
      <c r="Y65" s="37"/>
      <c r="Z65" s="37"/>
      <c r="AA65" s="37"/>
    </row>
    <row r="66" spans="12:27" x14ac:dyDescent="0.2">
      <c r="L66" s="41"/>
      <c r="Q66" s="37"/>
      <c r="R66" s="37"/>
      <c r="S66" s="37"/>
      <c r="T66" s="37"/>
      <c r="U66" s="37"/>
      <c r="V66" s="37"/>
      <c r="W66" s="37"/>
      <c r="X66" s="37"/>
      <c r="Y66" s="37"/>
      <c r="Z66" s="37"/>
      <c r="AA66" s="37"/>
    </row>
    <row r="67" spans="12:27" x14ac:dyDescent="0.2">
      <c r="L67" s="41"/>
    </row>
    <row r="68" spans="12:27" x14ac:dyDescent="0.2">
      <c r="L68" s="41"/>
    </row>
    <row r="69" spans="12:27" x14ac:dyDescent="0.2">
      <c r="L69" s="41"/>
    </row>
    <row r="70" spans="12:27" x14ac:dyDescent="0.2">
      <c r="L70" s="41"/>
    </row>
    <row r="71" spans="12:27" x14ac:dyDescent="0.2">
      <c r="L71" s="41"/>
    </row>
    <row r="72" spans="12:27" x14ac:dyDescent="0.2">
      <c r="L72" s="41"/>
    </row>
    <row r="73" spans="12:27" x14ac:dyDescent="0.2">
      <c r="L73" s="41"/>
    </row>
  </sheetData>
  <mergeCells count="4">
    <mergeCell ref="C2:L2"/>
    <mergeCell ref="Q2:AA2"/>
    <mergeCell ref="Q11:AA11"/>
    <mergeCell ref="Q24:AA24"/>
  </mergeCells>
  <conditionalFormatting sqref="E50:E56 G50:G56 I50:I56 K50:K56 K8:K39 E5:E39 G5:G39 I5:I39">
    <cfRule type="cellIs" dxfId="18" priority="10" operator="lessThan">
      <formula>0</formula>
    </cfRule>
    <cfRule type="cellIs" dxfId="17" priority="11" operator="greaterThan">
      <formula>0</formula>
    </cfRule>
  </conditionalFormatting>
  <conditionalFormatting sqref="K5:K7">
    <cfRule type="cellIs" dxfId="16" priority="3"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362EE-E3E4-9244-BD18-2D5982172CA8}">
  <sheetPr>
    <tabColor rgb="FFFF0000"/>
  </sheetPr>
  <dimension ref="B2:K24"/>
  <sheetViews>
    <sheetView zoomScale="110" workbookViewId="0">
      <selection activeCell="C24" sqref="C24:G24"/>
    </sheetView>
  </sheetViews>
  <sheetFormatPr baseColWidth="10" defaultRowHeight="16" x14ac:dyDescent="0.2"/>
  <cols>
    <col min="2" max="2" width="33.83203125" customWidth="1"/>
    <col min="3" max="7" width="11.5" bestFit="1" customWidth="1"/>
  </cols>
  <sheetData>
    <row r="2" spans="2:11" x14ac:dyDescent="0.2">
      <c r="C2" s="226"/>
      <c r="D2" s="57"/>
      <c r="E2" s="226"/>
      <c r="F2" s="57"/>
      <c r="G2" s="226"/>
      <c r="H2" s="57"/>
      <c r="I2" s="226"/>
      <c r="J2" s="57"/>
      <c r="K2" s="226"/>
    </row>
    <row r="3" spans="2:11" ht="17" thickBot="1" x14ac:dyDescent="0.25">
      <c r="B3" t="s">
        <v>187</v>
      </c>
    </row>
    <row r="4" spans="2:11" ht="17" thickBot="1" x14ac:dyDescent="0.25">
      <c r="B4" s="224" t="s">
        <v>186</v>
      </c>
      <c r="C4" s="168">
        <v>2016</v>
      </c>
      <c r="D4" s="233">
        <v>2017</v>
      </c>
      <c r="E4" s="233">
        <v>2018</v>
      </c>
      <c r="F4" s="233">
        <v>2019</v>
      </c>
      <c r="G4" s="231">
        <v>2020</v>
      </c>
    </row>
    <row r="5" spans="2:11" x14ac:dyDescent="0.2">
      <c r="B5" s="227" t="s">
        <v>188</v>
      </c>
      <c r="C5" s="228">
        <v>18470</v>
      </c>
      <c r="D5" s="8">
        <v>30586</v>
      </c>
      <c r="E5" s="8">
        <v>84075</v>
      </c>
      <c r="F5" s="8">
        <v>38070</v>
      </c>
      <c r="G5" s="229">
        <v>85405</v>
      </c>
    </row>
    <row r="6" spans="2:11" ht="17" thickBot="1" x14ac:dyDescent="0.25">
      <c r="B6" s="227" t="s">
        <v>189</v>
      </c>
      <c r="C6" s="232">
        <v>127545</v>
      </c>
      <c r="D6" s="43">
        <v>156671</v>
      </c>
      <c r="E6" s="43">
        <v>295471</v>
      </c>
      <c r="F6" s="43">
        <v>348457</v>
      </c>
      <c r="G6" s="45">
        <v>328614</v>
      </c>
    </row>
    <row r="7" spans="2:11" ht="17" thickBot="1" x14ac:dyDescent="0.25">
      <c r="B7" s="235" t="s">
        <v>201</v>
      </c>
      <c r="C7" s="243">
        <f>C5/C6</f>
        <v>0.14481163510917716</v>
      </c>
      <c r="D7" s="244">
        <f t="shared" ref="D7:G7" si="0">D5/D6</f>
        <v>0.19522438741056097</v>
      </c>
      <c r="E7" s="244">
        <f t="shared" si="0"/>
        <v>0.28454569145533742</v>
      </c>
      <c r="F7" s="244">
        <f t="shared" si="0"/>
        <v>0.10925307857210502</v>
      </c>
      <c r="G7" s="245">
        <f t="shared" si="0"/>
        <v>0.25989458757082778</v>
      </c>
    </row>
    <row r="11" spans="2:11" x14ac:dyDescent="0.2">
      <c r="D11" s="217"/>
      <c r="F11" s="217"/>
      <c r="H11" s="217"/>
      <c r="J11" s="217"/>
    </row>
    <row r="12" spans="2:11" ht="17" thickBot="1" x14ac:dyDescent="0.25">
      <c r="B12" t="s">
        <v>190</v>
      </c>
    </row>
    <row r="13" spans="2:11" ht="17" thickBot="1" x14ac:dyDescent="0.25">
      <c r="B13" s="224" t="s">
        <v>186</v>
      </c>
      <c r="C13" s="168">
        <v>2016</v>
      </c>
      <c r="D13" s="233">
        <v>2017</v>
      </c>
      <c r="E13" s="233">
        <v>2018</v>
      </c>
      <c r="F13" s="233">
        <v>2019</v>
      </c>
      <c r="G13" s="231">
        <v>2020</v>
      </c>
    </row>
    <row r="14" spans="2:11" x14ac:dyDescent="0.2">
      <c r="B14" s="227" t="s">
        <v>191</v>
      </c>
      <c r="C14" s="232">
        <v>48450</v>
      </c>
      <c r="D14" s="42">
        <v>59590</v>
      </c>
      <c r="E14" s="43">
        <v>7832</v>
      </c>
      <c r="F14" s="43">
        <v>55099</v>
      </c>
      <c r="G14" s="45">
        <v>62073</v>
      </c>
    </row>
    <row r="15" spans="2:11" ht="17" thickBot="1" x14ac:dyDescent="0.25">
      <c r="B15" s="227" t="s">
        <v>200</v>
      </c>
      <c r="C15" s="232">
        <v>139235</v>
      </c>
      <c r="D15" s="43">
        <v>120126</v>
      </c>
      <c r="E15" s="43">
        <v>65274</v>
      </c>
      <c r="F15" s="43">
        <v>33068</v>
      </c>
      <c r="G15" s="45">
        <v>28700</v>
      </c>
    </row>
    <row r="16" spans="2:11" ht="17" thickBot="1" x14ac:dyDescent="0.25">
      <c r="B16" s="235" t="s">
        <v>192</v>
      </c>
      <c r="C16" s="234">
        <f>C14/C15</f>
        <v>0.34797285165367903</v>
      </c>
      <c r="D16" s="15">
        <f t="shared" ref="D16:G16" si="1">D14/D15</f>
        <v>0.49606246774220403</v>
      </c>
      <c r="E16" s="15">
        <f t="shared" si="1"/>
        <v>0.11998651836872262</v>
      </c>
      <c r="F16" s="15">
        <f t="shared" si="1"/>
        <v>1.6662332164025644</v>
      </c>
      <c r="G16" s="16">
        <f t="shared" si="1"/>
        <v>2.1628222996515678</v>
      </c>
    </row>
    <row r="20" spans="2:7" ht="17" thickBot="1" x14ac:dyDescent="0.25">
      <c r="B20" t="s">
        <v>193</v>
      </c>
    </row>
    <row r="21" spans="2:7" ht="17" thickBot="1" x14ac:dyDescent="0.25">
      <c r="B21" s="224" t="s">
        <v>186</v>
      </c>
      <c r="C21" s="168">
        <v>2016</v>
      </c>
      <c r="D21" s="233">
        <v>2017</v>
      </c>
      <c r="E21" s="233">
        <v>2018</v>
      </c>
      <c r="F21" s="233">
        <v>2019</v>
      </c>
      <c r="G21" s="231">
        <v>2020</v>
      </c>
    </row>
    <row r="22" spans="2:7" x14ac:dyDescent="0.2">
      <c r="B22" s="227" t="s">
        <v>191</v>
      </c>
      <c r="C22" s="232">
        <v>48450</v>
      </c>
      <c r="D22" s="43">
        <v>59590</v>
      </c>
      <c r="E22" s="43">
        <v>7832</v>
      </c>
      <c r="F22" s="43">
        <v>55099</v>
      </c>
      <c r="G22" s="45">
        <v>62073</v>
      </c>
    </row>
    <row r="23" spans="2:7" ht="17" thickBot="1" x14ac:dyDescent="0.25">
      <c r="B23" s="227" t="s">
        <v>194</v>
      </c>
      <c r="C23" s="232">
        <v>544470</v>
      </c>
      <c r="D23" s="43">
        <v>551070</v>
      </c>
      <c r="E23" s="43">
        <v>915993</v>
      </c>
      <c r="F23" s="43">
        <v>823910</v>
      </c>
      <c r="G23" s="45">
        <v>919203</v>
      </c>
    </row>
    <row r="24" spans="2:7" ht="17" thickBot="1" x14ac:dyDescent="0.25">
      <c r="B24" s="235" t="s">
        <v>195</v>
      </c>
      <c r="C24" s="234">
        <f>C22/C23</f>
        <v>8.8985619042371483E-2</v>
      </c>
      <c r="D24" s="15">
        <f t="shared" ref="D24:G24" si="2">D22/D23</f>
        <v>0.10813508265737565</v>
      </c>
      <c r="E24" s="15">
        <f t="shared" si="2"/>
        <v>8.5502836812071711E-3</v>
      </c>
      <c r="F24" s="15">
        <f t="shared" si="2"/>
        <v>6.6875022757340002E-2</v>
      </c>
      <c r="G24" s="16">
        <f t="shared" si="2"/>
        <v>6.7529152972738343E-2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66C7-C723-0B4B-863D-6492CA7FE226}">
  <sheetPr>
    <tabColor rgb="FFFFFF00"/>
  </sheetPr>
  <dimension ref="B5:H32"/>
  <sheetViews>
    <sheetView zoomScale="92" workbookViewId="0">
      <selection activeCell="L33" sqref="L33"/>
    </sheetView>
  </sheetViews>
  <sheetFormatPr baseColWidth="10" defaultRowHeight="16" x14ac:dyDescent="0.2"/>
  <cols>
    <col min="2" max="2" width="33.83203125" customWidth="1"/>
    <col min="3" max="7" width="11.5" bestFit="1" customWidth="1"/>
  </cols>
  <sheetData>
    <row r="5" spans="2:8" x14ac:dyDescent="0.2">
      <c r="B5" s="217"/>
    </row>
    <row r="6" spans="2:8" ht="17" thickBot="1" x14ac:dyDescent="0.25">
      <c r="B6" s="217" t="s">
        <v>187</v>
      </c>
      <c r="C6" s="217"/>
      <c r="D6" s="217"/>
      <c r="E6" s="217"/>
      <c r="F6" s="217"/>
      <c r="G6" s="217"/>
    </row>
    <row r="7" spans="2:8" ht="17" thickBot="1" x14ac:dyDescent="0.25">
      <c r="B7" s="230" t="s">
        <v>186</v>
      </c>
      <c r="C7" s="168">
        <v>2016</v>
      </c>
      <c r="D7" s="233">
        <v>2017</v>
      </c>
      <c r="E7" s="233">
        <v>2018</v>
      </c>
      <c r="F7" s="233">
        <v>2019</v>
      </c>
      <c r="G7" s="231">
        <v>2020</v>
      </c>
    </row>
    <row r="8" spans="2:8" x14ac:dyDescent="0.2">
      <c r="B8" s="122" t="s">
        <v>188</v>
      </c>
      <c r="C8" s="232">
        <v>47510</v>
      </c>
      <c r="D8" s="43">
        <v>24963</v>
      </c>
      <c r="E8" s="43">
        <v>29420</v>
      </c>
      <c r="F8" s="43">
        <v>31498</v>
      </c>
      <c r="G8" s="45">
        <v>12302</v>
      </c>
      <c r="H8" s="2"/>
    </row>
    <row r="9" spans="2:8" ht="17" thickBot="1" x14ac:dyDescent="0.25">
      <c r="B9" s="122" t="s">
        <v>189</v>
      </c>
      <c r="C9" s="232">
        <v>156018</v>
      </c>
      <c r="D9" s="43">
        <v>104783</v>
      </c>
      <c r="E9" s="43">
        <v>103111</v>
      </c>
      <c r="F9" s="43">
        <v>133959</v>
      </c>
      <c r="G9" s="45">
        <v>141076</v>
      </c>
      <c r="H9" s="2"/>
    </row>
    <row r="10" spans="2:8" ht="17" thickBot="1" x14ac:dyDescent="0.25">
      <c r="B10" s="235" t="s">
        <v>201</v>
      </c>
      <c r="C10" s="243">
        <f>C8/C9</f>
        <v>0.30451614557294671</v>
      </c>
      <c r="D10" s="244">
        <f t="shared" ref="D10:G10" si="0">D8/D9</f>
        <v>0.23823520991000449</v>
      </c>
      <c r="E10" s="244">
        <f t="shared" si="0"/>
        <v>0.28532358332282687</v>
      </c>
      <c r="F10" s="244">
        <f t="shared" si="0"/>
        <v>0.23513164475697787</v>
      </c>
      <c r="G10" s="245">
        <f t="shared" si="0"/>
        <v>8.7201224871700359E-2</v>
      </c>
      <c r="H10" s="2"/>
    </row>
    <row r="11" spans="2:8" x14ac:dyDescent="0.2">
      <c r="B11" s="217"/>
      <c r="D11" s="2"/>
      <c r="F11" s="2"/>
      <c r="H11" s="2"/>
    </row>
    <row r="12" spans="2:8" x14ac:dyDescent="0.2">
      <c r="B12" s="217"/>
      <c r="C12" s="2"/>
      <c r="D12" s="2"/>
      <c r="E12" s="2"/>
      <c r="F12" s="2"/>
      <c r="G12" s="2"/>
      <c r="H12" s="2"/>
    </row>
    <row r="13" spans="2:8" x14ac:dyDescent="0.2">
      <c r="B13" s="217"/>
      <c r="C13" s="217"/>
      <c r="D13" s="217"/>
      <c r="E13" s="217"/>
      <c r="F13" s="217"/>
      <c r="G13" s="217"/>
    </row>
    <row r="14" spans="2:8" x14ac:dyDescent="0.2">
      <c r="B14" s="217"/>
      <c r="D14" s="217"/>
      <c r="F14" s="217"/>
    </row>
    <row r="15" spans="2:8" ht="17" thickBot="1" x14ac:dyDescent="0.25">
      <c r="B15" s="217" t="s">
        <v>190</v>
      </c>
      <c r="C15" s="217"/>
      <c r="D15" s="217"/>
      <c r="E15" s="217"/>
      <c r="F15" s="217"/>
      <c r="G15" s="217"/>
    </row>
    <row r="16" spans="2:8" ht="17" thickBot="1" x14ac:dyDescent="0.25">
      <c r="B16" s="230" t="s">
        <v>186</v>
      </c>
      <c r="C16" s="168">
        <v>2016</v>
      </c>
      <c r="D16" s="233">
        <v>2017</v>
      </c>
      <c r="E16" s="233">
        <v>2018</v>
      </c>
      <c r="F16" s="233">
        <v>2019</v>
      </c>
      <c r="G16" s="231">
        <v>2020</v>
      </c>
    </row>
    <row r="17" spans="2:8" x14ac:dyDescent="0.2">
      <c r="B17" s="122" t="s">
        <v>191</v>
      </c>
      <c r="C17" s="232">
        <v>12732</v>
      </c>
      <c r="D17" s="43">
        <v>8203</v>
      </c>
      <c r="E17" s="43">
        <v>9351</v>
      </c>
      <c r="F17" s="43">
        <v>17435</v>
      </c>
      <c r="G17" s="45">
        <v>5829</v>
      </c>
      <c r="H17" s="114"/>
    </row>
    <row r="18" spans="2:8" ht="17" thickBot="1" x14ac:dyDescent="0.25">
      <c r="B18" s="227" t="s">
        <v>200</v>
      </c>
      <c r="C18" s="232">
        <v>225845</v>
      </c>
      <c r="D18" s="43">
        <v>151706</v>
      </c>
      <c r="E18" s="43">
        <v>133763</v>
      </c>
      <c r="F18" s="43">
        <v>138330</v>
      </c>
      <c r="G18" s="45">
        <v>119082</v>
      </c>
      <c r="H18" s="2"/>
    </row>
    <row r="19" spans="2:8" ht="17" thickBot="1" x14ac:dyDescent="0.25">
      <c r="B19" s="17" t="s">
        <v>192</v>
      </c>
      <c r="C19" s="234">
        <f>C17/C18</f>
        <v>5.6374947419690492E-2</v>
      </c>
      <c r="D19" s="15">
        <f t="shared" ref="D19:G19" si="1">D17/D18</f>
        <v>5.4071691297641493E-2</v>
      </c>
      <c r="E19" s="15">
        <f t="shared" si="1"/>
        <v>6.9907223970754245E-2</v>
      </c>
      <c r="F19" s="15">
        <f t="shared" si="1"/>
        <v>0.12603918166702813</v>
      </c>
      <c r="G19" s="16">
        <f t="shared" si="1"/>
        <v>4.8949463394971533E-2</v>
      </c>
      <c r="H19" s="2"/>
    </row>
    <row r="20" spans="2:8" x14ac:dyDescent="0.2">
      <c r="B20" s="217"/>
      <c r="C20" s="2"/>
      <c r="D20" s="2"/>
      <c r="E20" s="2"/>
      <c r="F20" s="2"/>
      <c r="G20" s="2"/>
      <c r="H20" s="2"/>
    </row>
    <row r="21" spans="2:8" x14ac:dyDescent="0.2">
      <c r="B21" s="217"/>
      <c r="D21" s="2"/>
      <c r="F21" s="2"/>
      <c r="H21" s="2"/>
    </row>
    <row r="22" spans="2:8" x14ac:dyDescent="0.2">
      <c r="B22" s="217"/>
      <c r="C22" s="217"/>
      <c r="D22" s="217"/>
      <c r="E22" s="217"/>
      <c r="F22" s="217"/>
      <c r="G22" s="217"/>
    </row>
    <row r="23" spans="2:8" ht="17" thickBot="1" x14ac:dyDescent="0.25">
      <c r="B23" s="217" t="s">
        <v>193</v>
      </c>
      <c r="C23" s="217"/>
      <c r="D23" s="217"/>
      <c r="E23" s="217"/>
      <c r="F23" s="217"/>
      <c r="G23" s="217"/>
    </row>
    <row r="24" spans="2:8" ht="17" thickBot="1" x14ac:dyDescent="0.25">
      <c r="B24" s="230" t="s">
        <v>186</v>
      </c>
      <c r="C24" s="168">
        <v>2016</v>
      </c>
      <c r="D24" s="233">
        <v>2017</v>
      </c>
      <c r="E24" s="233">
        <v>2018</v>
      </c>
      <c r="F24" s="233">
        <v>2019</v>
      </c>
      <c r="G24" s="231">
        <v>2020</v>
      </c>
    </row>
    <row r="25" spans="2:8" x14ac:dyDescent="0.2">
      <c r="B25" s="122" t="s">
        <v>191</v>
      </c>
      <c r="C25" s="232">
        <v>12732</v>
      </c>
      <c r="D25" s="43">
        <v>8203</v>
      </c>
      <c r="E25" s="43">
        <v>9351</v>
      </c>
      <c r="F25" s="43">
        <v>17435</v>
      </c>
      <c r="G25" s="45">
        <v>5829</v>
      </c>
      <c r="H25" s="2"/>
    </row>
    <row r="26" spans="2:8" ht="17" thickBot="1" x14ac:dyDescent="0.25">
      <c r="B26" s="122" t="s">
        <v>194</v>
      </c>
      <c r="C26" s="232">
        <v>555233</v>
      </c>
      <c r="D26" s="43">
        <v>487782</v>
      </c>
      <c r="E26" s="43">
        <v>457699</v>
      </c>
      <c r="F26" s="43">
        <v>530503</v>
      </c>
      <c r="G26" s="45">
        <v>532180</v>
      </c>
      <c r="H26" s="2"/>
    </row>
    <row r="27" spans="2:8" ht="17" thickBot="1" x14ac:dyDescent="0.25">
      <c r="B27" s="17" t="s">
        <v>195</v>
      </c>
      <c r="C27" s="234">
        <f>C25/C26</f>
        <v>2.2930913688487535E-2</v>
      </c>
      <c r="D27" s="15">
        <f t="shared" ref="D27:G27" si="2">D25/D26</f>
        <v>1.6816938714425706E-2</v>
      </c>
      <c r="E27" s="15">
        <f t="shared" si="2"/>
        <v>2.0430457571460718E-2</v>
      </c>
      <c r="F27" s="15">
        <f t="shared" si="2"/>
        <v>3.2865035635990747E-2</v>
      </c>
      <c r="G27" s="16">
        <f t="shared" si="2"/>
        <v>1.0953060994400391E-2</v>
      </c>
      <c r="H27" s="2"/>
    </row>
    <row r="28" spans="2:8" x14ac:dyDescent="0.2">
      <c r="B28" s="217"/>
      <c r="C28" s="2"/>
      <c r="D28" s="2"/>
      <c r="E28" s="2"/>
      <c r="F28" s="2"/>
      <c r="G28" s="2"/>
      <c r="H28" s="2"/>
    </row>
    <row r="29" spans="2:8" x14ac:dyDescent="0.2">
      <c r="B29" s="217"/>
      <c r="D29" s="2"/>
      <c r="F29" s="2"/>
      <c r="H29" s="2"/>
    </row>
    <row r="30" spans="2:8" x14ac:dyDescent="0.2">
      <c r="C30" s="2"/>
      <c r="D30" s="2"/>
      <c r="E30" s="2"/>
      <c r="F30" s="2"/>
      <c r="G30" s="2"/>
      <c r="H30" s="2"/>
    </row>
    <row r="31" spans="2:8" x14ac:dyDescent="0.2">
      <c r="C31" s="2"/>
      <c r="D31" s="2"/>
      <c r="E31" s="2"/>
      <c r="F31" s="2"/>
      <c r="G31" s="2"/>
      <c r="H31" s="2"/>
    </row>
    <row r="32" spans="2:8" x14ac:dyDescent="0.2">
      <c r="C32" s="2"/>
      <c r="D32" s="2"/>
      <c r="E32" s="2"/>
      <c r="F32" s="2"/>
      <c r="G32" s="2"/>
      <c r="H32" s="2"/>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46E6-319F-6945-B4AA-26C834312847}">
  <sheetPr>
    <tabColor rgb="FF92D050"/>
  </sheetPr>
  <dimension ref="C3:J32"/>
  <sheetViews>
    <sheetView zoomScaleNormal="100" zoomScalePageLayoutView="61" workbookViewId="0">
      <selection activeCell="D26" sqref="D26:H26"/>
    </sheetView>
  </sheetViews>
  <sheetFormatPr baseColWidth="10" defaultRowHeight="16" x14ac:dyDescent="0.2"/>
  <cols>
    <col min="3" max="3" width="33.83203125" customWidth="1"/>
    <col min="4" max="5" width="11.6640625" bestFit="1" customWidth="1"/>
    <col min="6" max="6" width="11.5" bestFit="1" customWidth="1"/>
    <col min="7" max="7" width="11.83203125" bestFit="1" customWidth="1"/>
    <col min="8" max="8" width="11.6640625" bestFit="1" customWidth="1"/>
  </cols>
  <sheetData>
    <row r="3" spans="3:10" x14ac:dyDescent="0.2">
      <c r="E3" s="2"/>
      <c r="F3" s="2"/>
      <c r="G3" s="2"/>
      <c r="H3" s="2"/>
      <c r="I3" s="2"/>
      <c r="J3" s="2"/>
    </row>
    <row r="4" spans="3:10" x14ac:dyDescent="0.2">
      <c r="E4" s="2"/>
      <c r="F4" s="2"/>
      <c r="G4" s="2"/>
      <c r="H4" s="2"/>
      <c r="I4" s="2"/>
      <c r="J4" s="2"/>
    </row>
    <row r="5" spans="3:10" ht="17" thickBot="1" x14ac:dyDescent="0.25">
      <c r="C5" s="217" t="s">
        <v>187</v>
      </c>
      <c r="D5" s="217"/>
      <c r="E5" s="2"/>
      <c r="F5" s="2"/>
      <c r="G5" s="2"/>
      <c r="H5" s="2"/>
      <c r="I5" s="2"/>
      <c r="J5" s="2"/>
    </row>
    <row r="6" spans="3:10" ht="17" thickBot="1" x14ac:dyDescent="0.25">
      <c r="C6" s="224" t="s">
        <v>186</v>
      </c>
      <c r="D6" s="168">
        <v>2016</v>
      </c>
      <c r="E6" s="233">
        <v>2017</v>
      </c>
      <c r="F6" s="233">
        <v>2018</v>
      </c>
      <c r="G6" s="233">
        <v>2019</v>
      </c>
      <c r="H6" s="231">
        <v>2020</v>
      </c>
      <c r="I6" s="2"/>
      <c r="J6" s="2"/>
    </row>
    <row r="7" spans="3:10" x14ac:dyDescent="0.2">
      <c r="C7" s="227" t="s">
        <v>188</v>
      </c>
      <c r="D7" s="116">
        <v>31922</v>
      </c>
      <c r="E7" s="42">
        <v>36147</v>
      </c>
      <c r="F7" s="42">
        <v>27214</v>
      </c>
      <c r="G7" s="42">
        <v>52706</v>
      </c>
      <c r="H7" s="117">
        <v>34614</v>
      </c>
      <c r="I7" s="2"/>
      <c r="J7" s="2"/>
    </row>
    <row r="8" spans="3:10" ht="17" thickBot="1" x14ac:dyDescent="0.25">
      <c r="C8" s="227" t="s">
        <v>189</v>
      </c>
      <c r="D8" s="232">
        <v>78513</v>
      </c>
      <c r="E8" s="43">
        <v>99125</v>
      </c>
      <c r="F8" s="43">
        <v>87079</v>
      </c>
      <c r="G8" s="43">
        <v>114305</v>
      </c>
      <c r="H8" s="45">
        <v>94649</v>
      </c>
      <c r="I8" s="2"/>
      <c r="J8" s="2"/>
    </row>
    <row r="9" spans="3:10" ht="17" thickBot="1" x14ac:dyDescent="0.25">
      <c r="C9" s="235" t="s">
        <v>201</v>
      </c>
      <c r="D9" s="243">
        <f>D7/D8</f>
        <v>0.40658234941984128</v>
      </c>
      <c r="E9" s="244">
        <f t="shared" ref="E9:H9" si="0">E7/E8</f>
        <v>0.36466078184110973</v>
      </c>
      <c r="F9" s="244">
        <f t="shared" si="0"/>
        <v>0.31252081443287127</v>
      </c>
      <c r="G9" s="244">
        <f t="shared" si="0"/>
        <v>0.46109968942740914</v>
      </c>
      <c r="H9" s="245">
        <f t="shared" si="0"/>
        <v>0.36570909359845322</v>
      </c>
      <c r="I9" s="2"/>
      <c r="J9" s="2"/>
    </row>
    <row r="10" spans="3:10" x14ac:dyDescent="0.2">
      <c r="C10" s="217"/>
      <c r="D10" s="217"/>
      <c r="E10" s="2"/>
      <c r="F10" s="2"/>
      <c r="G10" s="2"/>
      <c r="H10" s="2"/>
      <c r="I10" s="2"/>
      <c r="J10" s="2"/>
    </row>
    <row r="11" spans="3:10" x14ac:dyDescent="0.2">
      <c r="C11" s="217"/>
      <c r="E11" s="2"/>
      <c r="F11" s="2"/>
      <c r="G11" s="2"/>
      <c r="H11" s="2"/>
      <c r="I11" s="2"/>
      <c r="J11" s="2"/>
    </row>
    <row r="12" spans="3:10" x14ac:dyDescent="0.2">
      <c r="C12" s="217"/>
      <c r="D12" s="217"/>
      <c r="E12" s="2"/>
      <c r="F12" s="2"/>
      <c r="G12" s="2"/>
      <c r="H12" s="2"/>
      <c r="I12" s="2"/>
      <c r="J12" s="2"/>
    </row>
    <row r="13" spans="3:10" x14ac:dyDescent="0.2">
      <c r="C13" s="217"/>
      <c r="E13" s="2"/>
      <c r="F13" s="2"/>
      <c r="G13" s="2"/>
      <c r="H13" s="2"/>
      <c r="I13" s="2"/>
      <c r="J13" s="2"/>
    </row>
    <row r="14" spans="3:10" ht="17" thickBot="1" x14ac:dyDescent="0.25">
      <c r="C14" s="217" t="s">
        <v>190</v>
      </c>
      <c r="D14" s="217"/>
      <c r="E14" s="2"/>
      <c r="F14" s="2"/>
      <c r="G14" s="2"/>
      <c r="H14" s="2"/>
      <c r="I14" s="2"/>
      <c r="J14" s="2"/>
    </row>
    <row r="15" spans="3:10" ht="17" thickBot="1" x14ac:dyDescent="0.25">
      <c r="C15" s="224" t="s">
        <v>186</v>
      </c>
      <c r="D15" s="168">
        <v>2016</v>
      </c>
      <c r="E15" s="233">
        <v>2017</v>
      </c>
      <c r="F15" s="233">
        <v>2018</v>
      </c>
      <c r="G15" s="233">
        <v>2019</v>
      </c>
      <c r="H15" s="231">
        <v>2020</v>
      </c>
      <c r="I15" s="2"/>
      <c r="J15" s="2"/>
    </row>
    <row r="16" spans="3:10" x14ac:dyDescent="0.2">
      <c r="C16" s="227" t="s">
        <v>191</v>
      </c>
      <c r="D16" s="116">
        <v>25589</v>
      </c>
      <c r="E16" s="42">
        <v>5325</v>
      </c>
      <c r="F16" s="42">
        <v>32854</v>
      </c>
      <c r="G16" s="42">
        <v>8179</v>
      </c>
      <c r="H16" s="117">
        <v>26772</v>
      </c>
      <c r="I16" s="2"/>
      <c r="J16" s="2"/>
    </row>
    <row r="17" spans="3:10" ht="17" thickBot="1" x14ac:dyDescent="0.25">
      <c r="C17" s="227" t="s">
        <v>200</v>
      </c>
      <c r="D17" s="232">
        <v>124166</v>
      </c>
      <c r="E17" s="43">
        <v>109773</v>
      </c>
      <c r="F17" s="43">
        <v>70667</v>
      </c>
      <c r="G17" s="43">
        <v>104956</v>
      </c>
      <c r="H17" s="45">
        <v>233548</v>
      </c>
      <c r="I17" s="2"/>
      <c r="J17" s="2"/>
    </row>
    <row r="18" spans="3:10" ht="17" thickBot="1" x14ac:dyDescent="0.25">
      <c r="C18" s="235" t="s">
        <v>192</v>
      </c>
      <c r="D18" s="234">
        <f>D16/D17</f>
        <v>0.20608701254771838</v>
      </c>
      <c r="E18" s="15">
        <f t="shared" ref="E18:H18" si="1">E16/E17</f>
        <v>4.85091962504441E-2</v>
      </c>
      <c r="F18" s="15">
        <f t="shared" si="1"/>
        <v>0.46491290135423891</v>
      </c>
      <c r="G18" s="15">
        <f t="shared" si="1"/>
        <v>7.7927893593505854E-2</v>
      </c>
      <c r="H18" s="16">
        <f t="shared" si="1"/>
        <v>0.11463168170996968</v>
      </c>
      <c r="I18" s="2"/>
      <c r="J18" s="2"/>
    </row>
    <row r="19" spans="3:10" x14ac:dyDescent="0.2">
      <c r="C19" s="217"/>
      <c r="D19" s="217"/>
      <c r="E19" s="2"/>
      <c r="F19" s="2"/>
      <c r="G19" s="2"/>
      <c r="H19" s="2"/>
      <c r="I19" s="2"/>
      <c r="J19" s="2"/>
    </row>
    <row r="20" spans="3:10" x14ac:dyDescent="0.2">
      <c r="C20" s="217"/>
      <c r="E20" s="2"/>
      <c r="F20" s="2"/>
      <c r="G20" s="2"/>
      <c r="H20" s="2"/>
      <c r="I20" s="2"/>
    </row>
    <row r="21" spans="3:10" x14ac:dyDescent="0.2">
      <c r="C21" s="217"/>
      <c r="D21" s="217"/>
      <c r="E21" s="2"/>
      <c r="F21" s="2"/>
      <c r="G21" s="2"/>
      <c r="H21" s="2"/>
      <c r="I21" s="2"/>
      <c r="J21" s="2"/>
    </row>
    <row r="22" spans="3:10" ht="17" thickBot="1" x14ac:dyDescent="0.25">
      <c r="C22" s="217" t="s">
        <v>193</v>
      </c>
      <c r="D22" s="217"/>
      <c r="E22" s="2"/>
      <c r="F22" s="2"/>
      <c r="G22" s="2"/>
      <c r="H22" s="2"/>
      <c r="I22" s="2"/>
      <c r="J22" s="2"/>
    </row>
    <row r="23" spans="3:10" ht="17" thickBot="1" x14ac:dyDescent="0.25">
      <c r="C23" s="224" t="s">
        <v>186</v>
      </c>
      <c r="D23" s="168">
        <v>2016</v>
      </c>
      <c r="E23" s="233">
        <v>2017</v>
      </c>
      <c r="F23" s="233">
        <v>2018</v>
      </c>
      <c r="G23" s="233">
        <v>2019</v>
      </c>
      <c r="H23" s="231">
        <v>2020</v>
      </c>
      <c r="I23" s="2"/>
      <c r="J23" s="2"/>
    </row>
    <row r="24" spans="3:10" x14ac:dyDescent="0.2">
      <c r="C24" s="227" t="s">
        <v>191</v>
      </c>
      <c r="D24" s="116">
        <v>25589</v>
      </c>
      <c r="E24" s="42">
        <v>5325</v>
      </c>
      <c r="F24" s="42">
        <v>32854</v>
      </c>
      <c r="G24" s="42">
        <v>8179</v>
      </c>
      <c r="H24" s="117">
        <v>26772</v>
      </c>
      <c r="I24" s="2"/>
      <c r="J24" s="2"/>
    </row>
    <row r="25" spans="3:10" ht="17" thickBot="1" x14ac:dyDescent="0.25">
      <c r="C25" s="227" t="s">
        <v>194</v>
      </c>
      <c r="D25" s="232">
        <v>461783</v>
      </c>
      <c r="E25" s="43">
        <v>561727</v>
      </c>
      <c r="F25" s="43">
        <v>510009</v>
      </c>
      <c r="G25" s="43">
        <v>693156</v>
      </c>
      <c r="H25" s="45">
        <v>773566</v>
      </c>
      <c r="I25" s="2"/>
      <c r="J25" s="2"/>
    </row>
    <row r="26" spans="3:10" ht="17" thickBot="1" x14ac:dyDescent="0.25">
      <c r="C26" s="235" t="s">
        <v>195</v>
      </c>
      <c r="D26" s="234">
        <f>D24/D25</f>
        <v>5.5413473427995401E-2</v>
      </c>
      <c r="E26" s="15">
        <f t="shared" ref="E26:H26" si="2">E24/E25</f>
        <v>9.4796938726463206E-3</v>
      </c>
      <c r="F26" s="15">
        <f t="shared" si="2"/>
        <v>6.4418471046589376E-2</v>
      </c>
      <c r="G26" s="15">
        <f t="shared" si="2"/>
        <v>1.1799652603454345E-2</v>
      </c>
      <c r="H26" s="16">
        <f t="shared" si="2"/>
        <v>3.4608553116346891E-2</v>
      </c>
      <c r="I26" s="2"/>
      <c r="J26" s="2"/>
    </row>
    <row r="27" spans="3:10" x14ac:dyDescent="0.2">
      <c r="C27" s="217"/>
      <c r="D27" s="217"/>
      <c r="E27" s="2"/>
      <c r="F27" s="2"/>
      <c r="G27" s="2"/>
      <c r="H27" s="2"/>
      <c r="I27" s="2"/>
      <c r="J27" s="2"/>
    </row>
    <row r="28" spans="3:10" x14ac:dyDescent="0.2">
      <c r="C28" s="217"/>
      <c r="E28" s="2"/>
      <c r="F28" s="2"/>
      <c r="G28" s="2"/>
      <c r="H28" s="2"/>
      <c r="I28" s="2"/>
    </row>
    <row r="29" spans="3:10" x14ac:dyDescent="0.2">
      <c r="E29" s="2"/>
      <c r="F29" s="2"/>
      <c r="G29" s="2"/>
      <c r="H29" s="2"/>
      <c r="I29" s="2"/>
      <c r="J29" s="2"/>
    </row>
    <row r="30" spans="3:10" x14ac:dyDescent="0.2">
      <c r="E30" s="2"/>
      <c r="F30" s="2"/>
      <c r="G30" s="2"/>
      <c r="H30" s="2"/>
      <c r="I30" s="2"/>
      <c r="J30" s="2"/>
    </row>
    <row r="31" spans="3:10" x14ac:dyDescent="0.2">
      <c r="E31" s="2"/>
      <c r="F31" s="2"/>
      <c r="G31" s="2"/>
      <c r="H31" s="2"/>
      <c r="I31" s="2"/>
    </row>
    <row r="32" spans="3:10" x14ac:dyDescent="0.2">
      <c r="E32" s="2"/>
      <c r="F32" s="2"/>
      <c r="G32" s="2"/>
      <c r="H32" s="2"/>
      <c r="I32" s="2"/>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11</vt:i4>
      </vt:variant>
    </vt:vector>
  </HeadingPairs>
  <TitlesOfParts>
    <vt:vector size="11" baseType="lpstr">
      <vt:lpstr>MTS Position</vt:lpstr>
      <vt:lpstr>VimpelCom Position</vt:lpstr>
      <vt:lpstr>Megafon Position</vt:lpstr>
      <vt:lpstr>MTS Perfomane</vt:lpstr>
      <vt:lpstr>VimpelCom Perfomance</vt:lpstr>
      <vt:lpstr>Megafon Perfomance</vt:lpstr>
      <vt:lpstr>MTS ratio</vt:lpstr>
      <vt:lpstr>VimpelCom ratio</vt:lpstr>
      <vt:lpstr>Megafon ratio</vt:lpstr>
      <vt:lpstr>Markets average</vt:lpstr>
      <vt:lpstr>TOP countries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2022-01-09T01:01:30Z</dcterms:created>
  <dcterms:modified xsi:type="dcterms:W3CDTF">2022-03-31T00:57:20Z</dcterms:modified>
</cp:coreProperties>
</file>