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Katka\Desktop\DP\"/>
    </mc:Choice>
  </mc:AlternateContent>
  <xr:revisionPtr revIDLastSave="0" documentId="13_ncr:1_{713E6934-3E99-460C-9D32-740037408A1F}" xr6:coauthVersionLast="28" xr6:coauthVersionMax="28" xr10:uidLastSave="{00000000-0000-0000-0000-000000000000}"/>
  <bookViews>
    <workbookView xWindow="0" yWindow="0" windowWidth="15345" windowHeight="4455" firstSheet="8" activeTab="12" xr2:uid="{00000000-000D-0000-FFFF-FFFF00000000}"/>
  </bookViews>
  <sheets>
    <sheet name="ČR" sheetId="10" r:id="rId1"/>
    <sheet name="Maď" sheetId="11" r:id="rId2"/>
    <sheet name="Slov" sheetId="12" r:id="rId3"/>
    <sheet name="PL" sheetId="13" r:id="rId4"/>
    <sheet name="HDI" sheetId="17" r:id="rId5"/>
    <sheet name="HPI" sheetId="18" r:id="rId6"/>
    <sheet name="EPI" sheetId="19" r:id="rId7"/>
    <sheet name="HDP reálný růst %" sheetId="6" r:id="rId8"/>
    <sheet name="HDP v dolarech" sheetId="23" r:id="rId9"/>
    <sheet name="HDP seznam" sheetId="22" r:id="rId10"/>
    <sheet name="Výpočty" sheetId="27" r:id="rId11"/>
    <sheet name="Ukazkovy vypocet" sheetId="28" r:id="rId12"/>
    <sheet name="interval spolehlivosti" sheetId="29" r:id="rId13"/>
  </sheets>
  <definedNames>
    <definedName name="_xlnm._FilterDatabase" localSheetId="9" hidden="1">'HDP seznam'!$A$1:$L$205</definedName>
  </definedNames>
  <calcPr calcId="171027"/>
</workbook>
</file>

<file path=xl/calcChain.xml><?xml version="1.0" encoding="utf-8"?>
<calcChain xmlns="http://schemas.openxmlformats.org/spreadsheetml/2006/main">
  <c r="R5" i="27" l="1"/>
  <c r="R4" i="27"/>
  <c r="R15" i="27"/>
  <c r="E33" i="18" l="1"/>
  <c r="R11" i="27" l="1"/>
  <c r="R10" i="27"/>
  <c r="R9" i="27"/>
  <c r="R8" i="27"/>
  <c r="R7" i="27"/>
  <c r="R6" i="27"/>
  <c r="R3" i="27"/>
  <c r="K4" i="27"/>
  <c r="P4" i="27"/>
  <c r="O4" i="27"/>
  <c r="E2" i="28"/>
  <c r="D2" i="28"/>
  <c r="K40" i="27" l="1"/>
  <c r="M40" i="27" l="1"/>
  <c r="L40" i="27"/>
  <c r="I40" i="27"/>
  <c r="I41" i="27"/>
  <c r="I42" i="27"/>
  <c r="I43" i="27"/>
  <c r="I44" i="27"/>
  <c r="I45" i="27"/>
  <c r="I46" i="27"/>
  <c r="I47" i="27"/>
  <c r="I48" i="27"/>
  <c r="I39" i="27"/>
  <c r="G41" i="27"/>
  <c r="G39" i="27"/>
  <c r="G40" i="27"/>
  <c r="G42" i="27"/>
  <c r="G43" i="27"/>
  <c r="G44" i="27"/>
  <c r="G45" i="27"/>
  <c r="G46" i="27"/>
  <c r="G47" i="27"/>
  <c r="G48" i="27"/>
  <c r="E39" i="27"/>
  <c r="E40" i="27"/>
  <c r="E41" i="27"/>
  <c r="E42" i="27"/>
  <c r="E43" i="27"/>
  <c r="E44" i="27"/>
  <c r="E45" i="27"/>
  <c r="E46" i="27"/>
  <c r="E47" i="27"/>
  <c r="E48" i="27"/>
  <c r="H47" i="27"/>
  <c r="H45" i="27"/>
  <c r="H43" i="27"/>
  <c r="H41" i="27"/>
  <c r="H39" i="27"/>
  <c r="H27" i="27"/>
  <c r="F48" i="27"/>
  <c r="F46" i="27"/>
  <c r="F45" i="27"/>
  <c r="F43" i="27"/>
  <c r="F42" i="27"/>
  <c r="F40" i="27"/>
  <c r="F39" i="27"/>
  <c r="F27" i="27"/>
  <c r="D48" i="27"/>
  <c r="D40" i="27"/>
  <c r="D39" i="27"/>
  <c r="D27" i="27"/>
  <c r="P44" i="27"/>
  <c r="O44" i="27"/>
  <c r="P42" i="27"/>
  <c r="O42" i="27"/>
  <c r="P40" i="27"/>
  <c r="O40" i="27"/>
  <c r="M29" i="27"/>
  <c r="L29" i="27"/>
  <c r="K29" i="27"/>
  <c r="I29" i="27"/>
  <c r="I30" i="27"/>
  <c r="I31" i="27"/>
  <c r="I32" i="27"/>
  <c r="I33" i="27"/>
  <c r="I34" i="27"/>
  <c r="I35" i="27"/>
  <c r="I36" i="27"/>
  <c r="I27" i="27"/>
  <c r="I28" i="27"/>
  <c r="G30" i="27"/>
  <c r="G31" i="27"/>
  <c r="G32" i="27"/>
  <c r="G33" i="27"/>
  <c r="G34" i="27"/>
  <c r="G35" i="27"/>
  <c r="G36" i="27"/>
  <c r="G27" i="27"/>
  <c r="G28" i="27"/>
  <c r="G29" i="27"/>
  <c r="E31" i="27"/>
  <c r="E32" i="27"/>
  <c r="E33" i="27"/>
  <c r="E34" i="27"/>
  <c r="E35" i="27"/>
  <c r="E36" i="27"/>
  <c r="E27" i="27"/>
  <c r="E28" i="27"/>
  <c r="E29" i="27"/>
  <c r="E30" i="27"/>
  <c r="H35" i="27"/>
  <c r="H33" i="27"/>
  <c r="H31" i="27"/>
  <c r="H29" i="27"/>
  <c r="P31" i="27"/>
  <c r="O31" i="27"/>
  <c r="H15" i="27"/>
  <c r="F36" i="27"/>
  <c r="F34" i="27"/>
  <c r="F33" i="27"/>
  <c r="F31" i="27"/>
  <c r="F30" i="27"/>
  <c r="F28" i="27"/>
  <c r="P29" i="27"/>
  <c r="O29" i="27"/>
  <c r="D36" i="27"/>
  <c r="D28" i="27"/>
  <c r="D29" i="27"/>
  <c r="D15" i="27"/>
  <c r="P27" i="27"/>
  <c r="O27" i="27"/>
  <c r="M18" i="27"/>
  <c r="L18" i="27"/>
  <c r="K18" i="27"/>
  <c r="I15" i="27"/>
  <c r="I17" i="27"/>
  <c r="I18" i="27"/>
  <c r="I19" i="27"/>
  <c r="I20" i="27"/>
  <c r="I21" i="27"/>
  <c r="I22" i="27"/>
  <c r="I23" i="27"/>
  <c r="I24" i="27"/>
  <c r="I16" i="27"/>
  <c r="G15" i="27"/>
  <c r="G16" i="27"/>
  <c r="G18" i="27"/>
  <c r="G19" i="27"/>
  <c r="G20" i="27"/>
  <c r="G21" i="27"/>
  <c r="G22" i="27"/>
  <c r="G23" i="27"/>
  <c r="G24" i="27"/>
  <c r="G17" i="27"/>
  <c r="E17" i="27"/>
  <c r="E15" i="27"/>
  <c r="E16" i="27"/>
  <c r="E18" i="27"/>
  <c r="E19" i="27"/>
  <c r="E20" i="27"/>
  <c r="E21" i="27"/>
  <c r="E22" i="27"/>
  <c r="E23" i="27"/>
  <c r="E24" i="27"/>
  <c r="H23" i="27"/>
  <c r="H21" i="27"/>
  <c r="H19" i="27"/>
  <c r="H17" i="27"/>
  <c r="P20" i="27"/>
  <c r="H4" i="27"/>
  <c r="O20" i="27"/>
  <c r="F24" i="27"/>
  <c r="F22" i="27"/>
  <c r="F21" i="27"/>
  <c r="F19" i="27"/>
  <c r="F18" i="27"/>
  <c r="F16" i="27"/>
  <c r="F15" i="27"/>
  <c r="P18" i="27"/>
  <c r="O18" i="27"/>
  <c r="D24" i="27"/>
  <c r="D23" i="27"/>
  <c r="D16" i="27"/>
  <c r="P16" i="27"/>
  <c r="O16" i="27"/>
  <c r="M4" i="27"/>
  <c r="L4" i="27"/>
  <c r="I4" i="27"/>
  <c r="I6" i="27"/>
  <c r="I7" i="27"/>
  <c r="I8" i="27"/>
  <c r="I9" i="27"/>
  <c r="I10" i="27"/>
  <c r="I11" i="27"/>
  <c r="I12" i="27"/>
  <c r="I13" i="27"/>
  <c r="I5" i="27"/>
  <c r="G7" i="27"/>
  <c r="G8" i="27"/>
  <c r="G9" i="27"/>
  <c r="G10" i="27"/>
  <c r="G11" i="27"/>
  <c r="G12" i="27"/>
  <c r="G13" i="27"/>
  <c r="G4" i="27"/>
  <c r="G5" i="27"/>
  <c r="G6" i="27"/>
  <c r="H12" i="27"/>
  <c r="H10" i="27"/>
  <c r="H8" i="27"/>
  <c r="H6" i="27"/>
  <c r="P8" i="27"/>
  <c r="O8" i="27"/>
  <c r="F13" i="27"/>
  <c r="F11" i="27"/>
  <c r="F10" i="27"/>
  <c r="F8" i="27"/>
  <c r="F7" i="27"/>
  <c r="P6" i="27"/>
  <c r="O6" i="27"/>
  <c r="D13" i="27"/>
  <c r="D5" i="27"/>
  <c r="D4" i="27"/>
  <c r="C40" i="27"/>
  <c r="C41" i="27"/>
  <c r="C42" i="27"/>
  <c r="C43" i="27"/>
  <c r="C44" i="27"/>
  <c r="C45" i="27"/>
  <c r="C46" i="27"/>
  <c r="C47" i="27"/>
  <c r="C48" i="27"/>
  <c r="C39" i="27"/>
  <c r="C31" i="27"/>
  <c r="C32" i="27"/>
  <c r="C33" i="27"/>
  <c r="C34" i="27"/>
  <c r="C35" i="27"/>
  <c r="C36" i="27"/>
  <c r="C30" i="27"/>
  <c r="C29" i="27"/>
  <c r="C28" i="27"/>
  <c r="C27" i="27"/>
  <c r="C16" i="27"/>
  <c r="C17" i="27"/>
  <c r="C18" i="27"/>
  <c r="C19" i="27"/>
  <c r="C20" i="27"/>
  <c r="C21" i="27"/>
  <c r="C22" i="27"/>
  <c r="C23" i="27"/>
  <c r="C24" i="27"/>
  <c r="C15" i="27"/>
  <c r="C5" i="27"/>
  <c r="C6" i="27"/>
  <c r="C7" i="27"/>
  <c r="C8" i="27"/>
  <c r="C9" i="27"/>
  <c r="C10" i="27"/>
  <c r="C11" i="27"/>
  <c r="C12" i="27"/>
  <c r="C13" i="27"/>
  <c r="C4" i="27"/>
  <c r="E5" i="27" l="1"/>
  <c r="E13" i="27"/>
  <c r="E8" i="27"/>
  <c r="E11" i="27"/>
  <c r="E7" i="27"/>
  <c r="E4" i="27"/>
  <c r="E10" i="27"/>
  <c r="E9" i="27"/>
  <c r="E6" i="27"/>
  <c r="E12" i="27"/>
  <c r="K5" i="19" l="1"/>
  <c r="F14" i="23" l="1"/>
  <c r="M14" i="23"/>
  <c r="M28" i="23"/>
  <c r="L14" i="23"/>
  <c r="E28" i="23"/>
  <c r="F28" i="23"/>
  <c r="L28" i="23"/>
  <c r="E14" i="23"/>
  <c r="D12" i="23"/>
  <c r="D28" i="23"/>
  <c r="D27" i="23"/>
  <c r="D26" i="23"/>
  <c r="D25" i="23"/>
  <c r="D24" i="23"/>
  <c r="D23" i="23"/>
  <c r="D22" i="23"/>
  <c r="D21" i="23"/>
  <c r="D20" i="23"/>
  <c r="D19" i="23"/>
  <c r="K28" i="23"/>
  <c r="K27" i="23"/>
  <c r="K26" i="23"/>
  <c r="K25" i="23"/>
  <c r="K24" i="23"/>
  <c r="K23" i="23"/>
  <c r="K22" i="23"/>
  <c r="K21" i="23"/>
  <c r="K20" i="23"/>
  <c r="K19" i="23"/>
  <c r="K14" i="23"/>
  <c r="K6" i="23"/>
  <c r="K7" i="23"/>
  <c r="K8" i="23"/>
  <c r="K9" i="23"/>
  <c r="K10" i="23"/>
  <c r="K11" i="23"/>
  <c r="K12" i="23"/>
  <c r="K13" i="23"/>
  <c r="K5" i="23"/>
  <c r="D6" i="23"/>
  <c r="D7" i="23"/>
  <c r="D8" i="23"/>
  <c r="D9" i="23"/>
  <c r="D10" i="23"/>
  <c r="D11" i="23"/>
  <c r="D13" i="23"/>
  <c r="D14" i="23"/>
  <c r="D5" i="23"/>
  <c r="E8" i="19" l="1"/>
  <c r="E7" i="19"/>
  <c r="E6" i="19"/>
  <c r="E5" i="19"/>
  <c r="E4" i="19"/>
  <c r="K8" i="19"/>
  <c r="K7" i="19"/>
  <c r="K6" i="19"/>
  <c r="K4" i="19"/>
  <c r="K13" i="19"/>
  <c r="E17" i="19"/>
  <c r="E16" i="19"/>
  <c r="E15" i="19"/>
  <c r="E14" i="19"/>
  <c r="E13" i="19"/>
  <c r="K17" i="19"/>
  <c r="K16" i="19"/>
  <c r="K15" i="19"/>
  <c r="K14" i="19"/>
  <c r="H22" i="11"/>
  <c r="K22" i="12"/>
  <c r="I22" i="10"/>
  <c r="J22" i="13"/>
  <c r="J18" i="13" l="1"/>
  <c r="K18" i="12"/>
  <c r="H18" i="11"/>
  <c r="I18" i="10"/>
  <c r="K20" i="12"/>
  <c r="H20" i="11"/>
  <c r="I20" i="10"/>
  <c r="J20" i="13"/>
  <c r="K12" i="18" l="1"/>
  <c r="K11" i="18"/>
  <c r="K10" i="18"/>
  <c r="E12" i="18"/>
  <c r="E11" i="18"/>
  <c r="E10" i="18"/>
  <c r="K5" i="18"/>
  <c r="K4" i="18"/>
  <c r="K3" i="18"/>
  <c r="M12" i="11"/>
  <c r="E5" i="18"/>
  <c r="E4" i="18"/>
  <c r="E3" i="18"/>
  <c r="O25" i="13" l="1"/>
  <c r="O24" i="13"/>
  <c r="O23" i="13"/>
  <c r="O22" i="13"/>
  <c r="O21" i="13"/>
  <c r="O20" i="13"/>
  <c r="O19" i="13"/>
  <c r="O17" i="13"/>
  <c r="P25" i="12"/>
  <c r="P24" i="12"/>
  <c r="P23" i="12"/>
  <c r="P22" i="12"/>
  <c r="P21" i="12"/>
  <c r="P20" i="12"/>
  <c r="M25" i="11"/>
  <c r="M24" i="11"/>
  <c r="M23" i="11"/>
  <c r="M22" i="11"/>
  <c r="M21" i="11"/>
  <c r="M20" i="11"/>
  <c r="N25" i="10"/>
  <c r="N24" i="10"/>
  <c r="N23" i="10"/>
  <c r="N22" i="10"/>
  <c r="N21" i="10"/>
  <c r="N20" i="10"/>
  <c r="K23" i="17"/>
  <c r="E23" i="17"/>
  <c r="K8" i="17"/>
  <c r="E8" i="17"/>
  <c r="E26" i="17"/>
  <c r="E27" i="17"/>
  <c r="K26" i="17"/>
  <c r="K25" i="17"/>
  <c r="E25" i="17"/>
  <c r="K24" i="17"/>
  <c r="E24" i="17"/>
  <c r="K22" i="17"/>
  <c r="E22" i="17"/>
  <c r="K21" i="17"/>
  <c r="E21" i="17"/>
  <c r="K12" i="17"/>
  <c r="E12" i="17"/>
  <c r="K11" i="17"/>
  <c r="E11" i="17"/>
  <c r="K10" i="17"/>
  <c r="E10" i="17"/>
  <c r="K9" i="17"/>
  <c r="E9" i="17"/>
  <c r="K7" i="17"/>
  <c r="E7" i="17"/>
  <c r="K6" i="17"/>
  <c r="E6" i="17"/>
  <c r="E8" i="13" l="1"/>
  <c r="E13" i="13"/>
  <c r="E13" i="12"/>
  <c r="E4" i="12"/>
  <c r="E5" i="12"/>
  <c r="E6" i="12"/>
  <c r="E7" i="12"/>
  <c r="E8" i="12"/>
  <c r="E9" i="12"/>
  <c r="E10" i="12"/>
  <c r="E11" i="12"/>
  <c r="E12" i="12"/>
  <c r="E3" i="12"/>
  <c r="D12" i="12"/>
  <c r="D8" i="12"/>
  <c r="D5" i="12"/>
  <c r="C12" i="12"/>
  <c r="C10" i="12"/>
  <c r="E4" i="13"/>
  <c r="E5" i="13"/>
  <c r="E6" i="13"/>
  <c r="E7" i="13"/>
  <c r="E9" i="13"/>
  <c r="E10" i="13"/>
  <c r="E11" i="13"/>
  <c r="E12" i="13"/>
  <c r="P12" i="12"/>
  <c r="N12" i="10"/>
  <c r="O12" i="13"/>
  <c r="D12" i="13" s="1"/>
  <c r="O8" i="13" l="1"/>
  <c r="D8" i="13" s="1"/>
  <c r="P8" i="12"/>
  <c r="M8" i="11"/>
  <c r="N8" i="10"/>
  <c r="N5" i="10"/>
  <c r="M5" i="11"/>
  <c r="P5" i="12"/>
  <c r="O5" i="13"/>
  <c r="D5" i="13" s="1"/>
  <c r="J24" i="13"/>
  <c r="C10" i="13" s="1"/>
  <c r="J26" i="13"/>
  <c r="C12" i="13" s="1"/>
  <c r="K24" i="12" l="1"/>
  <c r="K26" i="12"/>
  <c r="I26" i="10"/>
  <c r="D12" i="10" s="1"/>
  <c r="I24" i="10"/>
  <c r="D10" i="10" s="1"/>
  <c r="H26" i="11"/>
  <c r="H24" i="11"/>
  <c r="F5" i="27" l="1"/>
  <c r="F4" i="27"/>
</calcChain>
</file>

<file path=xl/sharedStrings.xml><?xml version="1.0" encoding="utf-8"?>
<sst xmlns="http://schemas.openxmlformats.org/spreadsheetml/2006/main" count="942" uniqueCount="501">
  <si>
    <t>http://ec.europa.eu/eurostat/tgm/table.do?tab=table&amp;init=1&amp;language=en&amp;pcode=tec00115&amp;plugin=1</t>
  </si>
  <si>
    <t>HDP</t>
  </si>
  <si>
    <t>EPI</t>
  </si>
  <si>
    <t>HPI</t>
  </si>
  <si>
    <t>HDI</t>
  </si>
  <si>
    <t>umístění</t>
  </si>
  <si>
    <t>celkový počet zemí</t>
  </si>
  <si>
    <t>1-umístění/celkový počet zemí</t>
  </si>
  <si>
    <t xml:space="preserve"> </t>
  </si>
  <si>
    <t>http://hdr.undp.org/en/global-reports</t>
  </si>
  <si>
    <t>2007/2008</t>
  </si>
  <si>
    <t>ISEW</t>
  </si>
  <si>
    <t>Isew: http://www.ssfindex.com/data-all-countries/</t>
  </si>
  <si>
    <t>Albania</t>
  </si>
  <si>
    <t>Algeria</t>
  </si>
  <si>
    <t>Angola</t>
  </si>
  <si>
    <t>Argentina</t>
  </si>
  <si>
    <t>Armenia</t>
  </si>
  <si>
    <t>Australia</t>
  </si>
  <si>
    <t>Austria</t>
  </si>
  <si>
    <t>Azerbaijan</t>
  </si>
  <si>
    <t>Bangladesh</t>
  </si>
  <si>
    <t>Belarus</t>
  </si>
  <si>
    <t>Belgium</t>
  </si>
  <si>
    <t>Benin</t>
  </si>
  <si>
    <t>Bhutan</t>
  </si>
  <si>
    <t>Bolivia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</si>
  <si>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</si>
  <si>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</si>
  <si>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</si>
  <si>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</si>
  <si>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</si>
  <si>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</si>
  <si>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</si>
  <si>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</si>
  <si>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</si>
  <si>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</si>
  <si>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</si>
  <si>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</si>
  <si>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</si>
  <si>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Costa Rica</t>
  </si>
  <si>
    <t>Cote d'Ivoire</t>
  </si>
  <si>
    <t>Croatia</t>
  </si>
  <si>
    <t>Cuba</t>
  </si>
  <si>
    <t>Cyprus</t>
  </si>
  <si>
    <t>Czech Republic</t>
  </si>
  <si>
    <t>Denmark</t>
  </si>
  <si>
    <t>Dominican Republic</t>
  </si>
  <si>
    <t>Ecuador</t>
  </si>
  <si>
    <t>El Salvador</t>
  </si>
  <si>
    <t>Estonia</t>
  </si>
  <si>
    <t>Ethiopia</t>
  </si>
  <si>
    <t>Finland</t>
  </si>
  <si>
    <t>France</t>
  </si>
  <si>
    <t>Gabon</t>
  </si>
  <si>
    <t>Georgia</t>
  </si>
  <si>
    <t>Germany</t>
  </si>
  <si>
    <t>Ghana</t>
  </si>
  <si>
    <t>Greece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</si>
  <si>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</si>
  <si>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</si>
  <si>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</si>
  <si>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</si>
  <si>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</si>
  <si>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</si>
  <si>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</si>
  <si>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</si>
  <si>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</si>
  <si>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</si>
  <si>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</si>
  <si>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</si>
  <si>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</si>
  <si>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</si>
  <si>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</si>
  <si>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</si>
  <si>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</si>
  <si>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</si>
  <si>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</si>
  <si>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Kuwait</t>
  </si>
  <si>
    <t>Kyrgyz Republic</t>
  </si>
  <si>
    <t>Latvia</t>
  </si>
  <si>
    <t>Lebanon</t>
  </si>
  <si>
    <t>Lesotho</t>
  </si>
  <si>
    <t>Liberia</t>
  </si>
  <si>
    <t>Libya</t>
  </si>
  <si>
    <t>Lithuania</t>
  </si>
  <si>
    <t>Luxembourg</t>
  </si>
  <si>
    <t>Madagascar</t>
  </si>
  <si>
    <t>Malawi</t>
  </si>
  <si>
    <t>Malaysia</t>
  </si>
  <si>
    <t>Mali</t>
  </si>
  <si>
    <t>Malta</t>
  </si>
  <si>
    <t>Mauritania</t>
  </si>
  <si>
    <t>Mauritius</t>
  </si>
  <si>
    <t>Mexico</t>
  </si>
  <si>
    <t>Moldova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</si>
  <si>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</si>
  <si>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</si>
  <si>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</si>
  <si>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</si>
  <si>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</si>
  <si>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</si>
  <si>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</si>
  <si>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</si>
  <si>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</si>
  <si>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</si>
  <si>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</si>
  <si>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</si>
  <si>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</si>
  <si>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</si>
  <si>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</si>
  <si>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</si>
  <si>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</si>
  <si>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</si>
  <si>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</si>
  <si>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</si>
  <si>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</si>
  <si>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</si>
  <si>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</si>
  <si>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Rwanda</t>
  </si>
  <si>
    <t>Saudi Arabia</t>
  </si>
  <si>
    <t>Senegal</t>
  </si>
  <si>
    <t>Serbia</t>
  </si>
  <si>
    <t>Sierra Leone</t>
  </si>
  <si>
    <t>Singapore</t>
  </si>
  <si>
    <t>Slovak Republic</t>
  </si>
  <si>
    <t>Slovenia</t>
  </si>
  <si>
    <t>South Africa</t>
  </si>
  <si>
    <t>Spain</t>
  </si>
  <si>
    <t>Sri Lanka</t>
  </si>
  <si>
    <t>Sudan</t>
  </si>
  <si>
    <t>Sweden</t>
  </si>
  <si>
    <t>Switzerland</t>
  </si>
  <si>
    <t>Tajikistan</t>
  </si>
  <si>
    <t>Tanzania</t>
  </si>
  <si>
    <t>Thailand</t>
  </si>
  <si>
    <t>Togo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</si>
  <si>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</si>
  <si>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</si>
  <si>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</si>
  <si>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</si>
  <si>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</si>
  <si>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</si>
  <si>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</si>
  <si>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</si>
  <si>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</si>
  <si>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</si>
  <si>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</si>
  <si>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Vietnam</t>
  </si>
  <si>
    <t>Zambia</t>
  </si>
  <si>
    <t>Zimbabwe</t>
  </si>
  <si>
    <t>Česká republika</t>
  </si>
  <si>
    <t>Maďarsko</t>
  </si>
  <si>
    <t>Slovensko</t>
  </si>
  <si>
    <t>Polsko</t>
  </si>
  <si>
    <t>https://www.czso.cz/csu/czso/hmu_cr  - nalezeno, pak smazat</t>
  </si>
  <si>
    <t>ČR</t>
  </si>
  <si>
    <t>Mad</t>
  </si>
  <si>
    <t>Slo</t>
  </si>
  <si>
    <t>Pol</t>
  </si>
  <si>
    <t>Hodnota</t>
  </si>
  <si>
    <t>,</t>
  </si>
  <si>
    <t>hodnota</t>
  </si>
  <si>
    <t>Madarsko</t>
  </si>
  <si>
    <t>Slov</t>
  </si>
  <si>
    <t>57,12?</t>
  </si>
  <si>
    <t>Délka života</t>
  </si>
  <si>
    <t>spokojenost</t>
  </si>
  <si>
    <t>ek. stopa</t>
  </si>
  <si>
    <t>74,7,</t>
  </si>
  <si>
    <t>Afghanistan</t>
  </si>
  <si>
    <t>Antigua and Barbuda</t>
  </si>
  <si>
    <t>Bahrain</t>
  </si>
  <si>
    <t>Barbados</t>
  </si>
  <si>
    <t>Belize</t>
  </si>
  <si>
    <t>Bosnia and Herzegovina</t>
  </si>
  <si>
    <t>Brunei Darussalam</t>
  </si>
  <si>
    <t>Cabo Verde</t>
  </si>
  <si>
    <t>Comoros</t>
  </si>
  <si>
    <t>Djibouti</t>
  </si>
  <si>
    <t>Dominica</t>
  </si>
  <si>
    <t>Equatorial Guinea</t>
  </si>
  <si>
    <t>Eritrea</t>
  </si>
  <si>
    <t>Fiji</t>
  </si>
  <si>
    <t>Grenada</t>
  </si>
  <si>
    <t>Kiribati</t>
  </si>
  <si>
    <t>Kosovo</t>
  </si>
  <si>
    <t>Maldives</t>
  </si>
  <si>
    <t>Marshall Islands</t>
  </si>
  <si>
    <t>Palau</t>
  </si>
  <si>
    <t>Samoa</t>
  </si>
  <si>
    <t>San Marino</t>
  </si>
  <si>
    <t>Seychelles</t>
  </si>
  <si>
    <t>Solomon Islands</t>
  </si>
  <si>
    <t>St. Kitts and Nevis</t>
  </si>
  <si>
    <t>St. Lucia</t>
  </si>
  <si>
    <t>St. Vincent and the Grenadines</t>
  </si>
  <si>
    <t>Suriname</t>
  </si>
  <si>
    <t>Swaziland</t>
  </si>
  <si>
    <t>Timor-Leste</t>
  </si>
  <si>
    <t>Tonga</t>
  </si>
  <si>
    <t>Tuvalu</t>
  </si>
  <si>
    <t>Vanuatu</t>
  </si>
  <si>
    <t>Series Name</t>
  </si>
  <si>
    <t>Country Name</t>
  </si>
  <si>
    <t>Country Code</t>
  </si>
  <si>
    <t>2007 [YR2007]</t>
  </si>
  <si>
    <t>2008 [YR2008]</t>
  </si>
  <si>
    <t>2009 [YR2009]</t>
  </si>
  <si>
    <t>2010 [YR2010]</t>
  </si>
  <si>
    <t>2011 [YR2011]</t>
  </si>
  <si>
    <t>2012 [YR2012]</t>
  </si>
  <si>
    <t>2013 [YR2013]</t>
  </si>
  <si>
    <t>2014 [YR2014]</t>
  </si>
  <si>
    <t>2015 [YR2015]</t>
  </si>
  <si>
    <t>GDP (current US$)</t>
  </si>
  <si>
    <t>AFG</t>
  </si>
  <si>
    <t>..</t>
  </si>
  <si>
    <t>ALB</t>
  </si>
  <si>
    <t>DZA</t>
  </si>
  <si>
    <t>American Samoa</t>
  </si>
  <si>
    <t>ASM</t>
  </si>
  <si>
    <t>Andorra</t>
  </si>
  <si>
    <t>AND</t>
  </si>
  <si>
    <t>AGO</t>
  </si>
  <si>
    <t>ATG</t>
  </si>
  <si>
    <t>ARG</t>
  </si>
  <si>
    <t>ARM</t>
  </si>
  <si>
    <t>Aruba</t>
  </si>
  <si>
    <t>ABW</t>
  </si>
  <si>
    <t>AUS</t>
  </si>
  <si>
    <t>AUT</t>
  </si>
  <si>
    <t>AZE</t>
  </si>
  <si>
    <t>Bahamas, The</t>
  </si>
  <si>
    <t>BHS</t>
  </si>
  <si>
    <t>BHR</t>
  </si>
  <si>
    <t>BGD</t>
  </si>
  <si>
    <t>BRB</t>
  </si>
  <si>
    <t>BLR</t>
  </si>
  <si>
    <t>BEL</t>
  </si>
  <si>
    <t>BLZ</t>
  </si>
  <si>
    <t>BEN</t>
  </si>
  <si>
    <t>Bermuda</t>
  </si>
  <si>
    <t>BMU</t>
  </si>
  <si>
    <t>BTN</t>
  </si>
  <si>
    <t>BOL</t>
  </si>
  <si>
    <t>BIH</t>
  </si>
  <si>
    <t>BWA</t>
  </si>
  <si>
    <t>BRA</t>
  </si>
  <si>
    <t>BRN</t>
  </si>
  <si>
    <t>BGR</t>
  </si>
  <si>
    <t>BFA</t>
  </si>
  <si>
    <t>BDI</t>
  </si>
  <si>
    <t>CPV</t>
  </si>
  <si>
    <t>KHM</t>
  </si>
  <si>
    <t>CMR</t>
  </si>
  <si>
    <t>CAN</t>
  </si>
  <si>
    <t>CAF</t>
  </si>
  <si>
    <t>TCD</t>
  </si>
  <si>
    <t>Channel Islands</t>
  </si>
  <si>
    <t>CHI</t>
  </si>
  <si>
    <t>CHL</t>
  </si>
  <si>
    <t>CHN</t>
  </si>
  <si>
    <t>COL</t>
  </si>
  <si>
    <t>COM</t>
  </si>
  <si>
    <t>Congo, Dem. Rep.</t>
  </si>
  <si>
    <t>COD</t>
  </si>
  <si>
    <t>Congo, Rep.</t>
  </si>
  <si>
    <t>COG</t>
  </si>
  <si>
    <t>CRI</t>
  </si>
  <si>
    <t>CIV</t>
  </si>
  <si>
    <t>HRV</t>
  </si>
  <si>
    <t>CUB</t>
  </si>
  <si>
    <t>CYP</t>
  </si>
  <si>
    <t>CZE</t>
  </si>
  <si>
    <t>DNK</t>
  </si>
  <si>
    <t>DJI</t>
  </si>
  <si>
    <t>DMA</t>
  </si>
  <si>
    <t>DOM</t>
  </si>
  <si>
    <t>ECU</t>
  </si>
  <si>
    <t>Egypt, Arab Rep.</t>
  </si>
  <si>
    <t>EGY</t>
  </si>
  <si>
    <t>SLV</t>
  </si>
  <si>
    <t>GNQ</t>
  </si>
  <si>
    <t>ERI</t>
  </si>
  <si>
    <t>EST</t>
  </si>
  <si>
    <t>ETH</t>
  </si>
  <si>
    <t>Faroe Islands</t>
  </si>
  <si>
    <t>FRO</t>
  </si>
  <si>
    <t>FJI</t>
  </si>
  <si>
    <t>FIN</t>
  </si>
  <si>
    <t>FRA</t>
  </si>
  <si>
    <t>GAB</t>
  </si>
  <si>
    <t>Gambia, The</t>
  </si>
  <si>
    <t>GMB</t>
  </si>
  <si>
    <t>GEO</t>
  </si>
  <si>
    <t>DEU</t>
  </si>
  <si>
    <t>GHA</t>
  </si>
  <si>
    <t>GRC</t>
  </si>
  <si>
    <t>Greenland</t>
  </si>
  <si>
    <t>GRL</t>
  </si>
  <si>
    <t>GRD</t>
  </si>
  <si>
    <t>Guam</t>
  </si>
  <si>
    <t>GUM</t>
  </si>
  <si>
    <t>GTM</t>
  </si>
  <si>
    <t>GIN</t>
  </si>
  <si>
    <t>GNB</t>
  </si>
  <si>
    <t>GUY</t>
  </si>
  <si>
    <t>HTI</t>
  </si>
  <si>
    <t>HND</t>
  </si>
  <si>
    <t>Hong Kong SAR, China</t>
  </si>
  <si>
    <t>HKG</t>
  </si>
  <si>
    <t>HUN</t>
  </si>
  <si>
    <t>ISL</t>
  </si>
  <si>
    <t>IND</t>
  </si>
  <si>
    <t>IDN</t>
  </si>
  <si>
    <t>Iran, Islamic Rep.</t>
  </si>
  <si>
    <t>IRN</t>
  </si>
  <si>
    <t>IRQ</t>
  </si>
  <si>
    <t>IRL</t>
  </si>
  <si>
    <t>Isle of Man</t>
  </si>
  <si>
    <t>IMN</t>
  </si>
  <si>
    <t>ISR</t>
  </si>
  <si>
    <t>ITA</t>
  </si>
  <si>
    <t>JAM</t>
  </si>
  <si>
    <t>JPN</t>
  </si>
  <si>
    <t>JOR</t>
  </si>
  <si>
    <t>KAZ</t>
  </si>
  <si>
    <t>KEN</t>
  </si>
  <si>
    <t>KIR</t>
  </si>
  <si>
    <t>Korea, Rep.</t>
  </si>
  <si>
    <t>KOR</t>
  </si>
  <si>
    <t>XKX</t>
  </si>
  <si>
    <t>KWT</t>
  </si>
  <si>
    <t>KGZ</t>
  </si>
  <si>
    <t>Lao PDR</t>
  </si>
  <si>
    <t>LAO</t>
  </si>
  <si>
    <t>LVA</t>
  </si>
  <si>
    <t>LBN</t>
  </si>
  <si>
    <t>LSO</t>
  </si>
  <si>
    <t>LBR</t>
  </si>
  <si>
    <t>LBY</t>
  </si>
  <si>
    <t>Liechtenstein</t>
  </si>
  <si>
    <t>LIE</t>
  </si>
  <si>
    <t>LTU</t>
  </si>
  <si>
    <t>LUX</t>
  </si>
  <si>
    <t>Macao SAR, China</t>
  </si>
  <si>
    <t>MAC</t>
  </si>
  <si>
    <t>Macedonia, FYR</t>
  </si>
  <si>
    <t>MKD</t>
  </si>
  <si>
    <t>MDG</t>
  </si>
  <si>
    <t>MWI</t>
  </si>
  <si>
    <t>MYS</t>
  </si>
  <si>
    <t>MDV</t>
  </si>
  <si>
    <t>MLI</t>
  </si>
  <si>
    <t>MLT</t>
  </si>
  <si>
    <t>MHL</t>
  </si>
  <si>
    <t>MRT</t>
  </si>
  <si>
    <t>MUS</t>
  </si>
  <si>
    <t>MEX</t>
  </si>
  <si>
    <t>Micronesia, Fed. Sts.</t>
  </si>
  <si>
    <t>FSM</t>
  </si>
  <si>
    <t>MDA</t>
  </si>
  <si>
    <t>Monaco</t>
  </si>
  <si>
    <t>MCO</t>
  </si>
  <si>
    <t>MNG</t>
  </si>
  <si>
    <t>MNE</t>
  </si>
  <si>
    <t>MAR</t>
  </si>
  <si>
    <t>MOZ</t>
  </si>
  <si>
    <t>MMR</t>
  </si>
  <si>
    <t>NAM</t>
  </si>
  <si>
    <t>Nauru</t>
  </si>
  <si>
    <t>NRU</t>
  </si>
  <si>
    <t>NPL</t>
  </si>
  <si>
    <t>NLD</t>
  </si>
  <si>
    <t>NZL</t>
  </si>
  <si>
    <t>NIC</t>
  </si>
  <si>
    <t>NGA</t>
  </si>
  <si>
    <t>Northern Mariana Islands</t>
  </si>
  <si>
    <t>MNP</t>
  </si>
  <si>
    <t>NOR</t>
  </si>
  <si>
    <t>OMN</t>
  </si>
  <si>
    <t>PAK</t>
  </si>
  <si>
    <t>PLW</t>
  </si>
  <si>
    <t>PAN</t>
  </si>
  <si>
    <t>PNG</t>
  </si>
  <si>
    <t>PRY</t>
  </si>
  <si>
    <t>PER</t>
  </si>
  <si>
    <t>PHL</t>
  </si>
  <si>
    <t>POL</t>
  </si>
  <si>
    <t>PRT</t>
  </si>
  <si>
    <t>Puerto Rico</t>
  </si>
  <si>
    <t>PRI</t>
  </si>
  <si>
    <t>QAT</t>
  </si>
  <si>
    <t>ROU</t>
  </si>
  <si>
    <t>Russian Federation</t>
  </si>
  <si>
    <t>RUS</t>
  </si>
  <si>
    <t>RWA</t>
  </si>
  <si>
    <t>WSM</t>
  </si>
  <si>
    <t>SMR</t>
  </si>
  <si>
    <t>Sao Tome and Principe</t>
  </si>
  <si>
    <t>STP</t>
  </si>
  <si>
    <t>SAU</t>
  </si>
  <si>
    <t>SEN</t>
  </si>
  <si>
    <t>SRB</t>
  </si>
  <si>
    <t>SYC</t>
  </si>
  <si>
    <t>SLE</t>
  </si>
  <si>
    <t>SGP</t>
  </si>
  <si>
    <t>SVK</t>
  </si>
  <si>
    <t>SVN</t>
  </si>
  <si>
    <t>SLB</t>
  </si>
  <si>
    <t>ZAF</t>
  </si>
  <si>
    <t>ESP</t>
  </si>
  <si>
    <t>LKA</t>
  </si>
  <si>
    <t>KNA</t>
  </si>
  <si>
    <t>LCA</t>
  </si>
  <si>
    <t>VCT</t>
  </si>
  <si>
    <t>SDN</t>
  </si>
  <si>
    <t>SUR</t>
  </si>
  <si>
    <t>SWZ</t>
  </si>
  <si>
    <t>SWE</t>
  </si>
  <si>
    <t>CHE</t>
  </si>
  <si>
    <t>Syrian Arab Republic</t>
  </si>
  <si>
    <t>SYR</t>
  </si>
  <si>
    <t>TJK</t>
  </si>
  <si>
    <t>TZA</t>
  </si>
  <si>
    <t>THA</t>
  </si>
  <si>
    <t>TLS</t>
  </si>
  <si>
    <t>TGO</t>
  </si>
  <si>
    <t>TON</t>
  </si>
  <si>
    <t>TTO</t>
  </si>
  <si>
    <t>TUN</t>
  </si>
  <si>
    <t>TUR</t>
  </si>
  <si>
    <t>TKM</t>
  </si>
  <si>
    <t>TUV</t>
  </si>
  <si>
    <t>UGA</t>
  </si>
  <si>
    <t>UKR</t>
  </si>
  <si>
    <t>ARE</t>
  </si>
  <si>
    <t>GBR</t>
  </si>
  <si>
    <t>USA</t>
  </si>
  <si>
    <t>URY</t>
  </si>
  <si>
    <t>UZB</t>
  </si>
  <si>
    <t>VUT</t>
  </si>
  <si>
    <t>Venezuela, RB</t>
  </si>
  <si>
    <t>VEN</t>
  </si>
  <si>
    <t>VNM</t>
  </si>
  <si>
    <t>Virgin Islands (U.S.)</t>
  </si>
  <si>
    <t>VIR</t>
  </si>
  <si>
    <t>West Bank and Gaza</t>
  </si>
  <si>
    <t>PSE</t>
  </si>
  <si>
    <t>Yemen, Rep.</t>
  </si>
  <si>
    <t>YEM</t>
  </si>
  <si>
    <t>ZMB</t>
  </si>
  <si>
    <t>ZWE</t>
  </si>
  <si>
    <t>zdroj: http://databank.worldbank.org/data/reports.aspx?Code=NY.GDP.MKTP.CD&amp;id=1ff4a498&amp;report_name=Popular-Indicators&amp;populartype=series&amp;ispopular=y#advancedDownloadOptions</t>
  </si>
  <si>
    <t>v eurech - přepočt dle čnb 23.3.2017</t>
  </si>
  <si>
    <t>hodnota/dolary</t>
  </si>
  <si>
    <t>2016 hodnoty zdroj</t>
  </si>
  <si>
    <t>http://appsso.eurostat.ec.europa.eu/nui/show.do?dataset=nama_10_gdp&amp;lang=en</t>
  </si>
  <si>
    <t>nerovnost příjmů</t>
  </si>
  <si>
    <t>Pl</t>
  </si>
  <si>
    <t>HDI gender 2015</t>
  </si>
  <si>
    <t>čr</t>
  </si>
  <si>
    <t>Po</t>
  </si>
  <si>
    <t>slov</t>
  </si>
  <si>
    <t>female</t>
  </si>
  <si>
    <t>male</t>
  </si>
  <si>
    <t>HDI rank</t>
  </si>
  <si>
    <t>HPI rank</t>
  </si>
  <si>
    <t>EPI rank</t>
  </si>
  <si>
    <t>HDP rank</t>
  </si>
  <si>
    <t>ČR Spearman</t>
  </si>
  <si>
    <t>Slo Spearman</t>
  </si>
  <si>
    <t>PL Spearman</t>
  </si>
  <si>
    <t>Mad Spearman</t>
  </si>
  <si>
    <t>HDI aprox m</t>
  </si>
  <si>
    <t>HDI aprox b</t>
  </si>
  <si>
    <t>HPI aprox m</t>
  </si>
  <si>
    <t>HPI aprox b</t>
  </si>
  <si>
    <t>HPI aprox</t>
  </si>
  <si>
    <t>EPI aprox</t>
  </si>
  <si>
    <t>EPI aprox m</t>
  </si>
  <si>
    <t>EPI aprox b</t>
  </si>
  <si>
    <t>x</t>
  </si>
  <si>
    <t>y</t>
  </si>
  <si>
    <t>alpha</t>
  </si>
  <si>
    <t>beta</t>
  </si>
  <si>
    <t>Hladina významnosti</t>
  </si>
  <si>
    <t>w</t>
  </si>
  <si>
    <t>dl+</t>
  </si>
  <si>
    <t>dl-</t>
  </si>
  <si>
    <t>slo</t>
  </si>
  <si>
    <t>pol</t>
  </si>
  <si>
    <t>madarsko</t>
  </si>
  <si>
    <t>HDI d</t>
  </si>
  <si>
    <t>HDI  h</t>
  </si>
  <si>
    <t>HPI d</t>
  </si>
  <si>
    <t>HPI h</t>
  </si>
  <si>
    <t>EPI d</t>
  </si>
  <si>
    <t>EPI h</t>
  </si>
  <si>
    <t>0.9625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</si>
</sst>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\ _K_č_-;\-* #,##0\ _K_č_-;_-* &quot;-&quot;\ _K_č_-;_-@_-"/>
    <numFmt numFmtId="164" formatCode="0.0"/>
    <numFmt numFmtId="165" formatCode="#,##0.0"/>
    <numFmt numFmtId="166" formatCode="#,###,##0.000"/>
    <numFmt numFmtId="167" formatCode="0.0000"/>
    <numFmt numFmtId="168" formatCode="_(&quot;$&quot;* #,##0_);_(&quot;$&quot;* \(#,##0\);_(&quot;$&quot;* &quot;-&quot;_);_(@_)"/>
    <numFmt numFmtId="169" formatCode="0.000"/>
  </numFmts>
  <fonts count="12" x14ac:knownFonts="1">
    <font>
      <sz val="10"/>
      <name val="Arial CE"/>
      <charset val="238"/>
    </font>
    <font>
      <u/>
      <sz val="10"/>
      <color theme="10"/>
      <name val="Arial CE"/>
      <charset val="238"/>
    </font>
    <font>
      <sz val="11"/>
      <name val="Arial"/>
      <family val="2"/>
    </font>
    <font>
      <b/>
      <sz val="10"/>
      <name val="Arial CE"/>
      <charset val="238"/>
    </font>
    <font>
      <b/>
      <sz val="11"/>
      <name val="Arial"/>
      <family val="2"/>
      <charset val="238"/>
    </font>
    <font>
      <sz val="10"/>
      <color rgb="FFFF0000"/>
      <name val="Arial CE"/>
      <charset val="238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7"/>
      <color rgb="FF000000"/>
      <name val="Verdana"/>
      <family val="2"/>
      <charset val="238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8" fillId="0" borderId="0"/>
    <xf numFmtId="41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7" fillId="0" borderId="0"/>
  </cellStyleXfs>
  <cellXfs count="77">
    <xf numFmtId="0" fontId="0" fillId="0" borderId="0" xfId="0"/>
    <xf numFmtId="0" fontId="0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5" fontId="0" fillId="0" borderId="1" xfId="0" applyNumberFormat="1" applyFont="1" applyFill="1" applyBorder="1"/>
    <xf numFmtId="164" fontId="0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1"/>
    <xf numFmtId="0" fontId="1" fillId="0" borderId="0" xfId="1" applyAlignment="1">
      <alignment horizontal="left" vertical="center"/>
    </xf>
    <xf numFmtId="166" fontId="2" fillId="0" borderId="0" xfId="0" applyNumberFormat="1" applyFont="1" applyFill="1" applyBorder="1" applyAlignment="1">
      <alignment horizontal="center"/>
    </xf>
    <xf numFmtId="0" fontId="3" fillId="0" borderId="0" xfId="0" applyFont="1"/>
    <xf numFmtId="166" fontId="4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 applyFont="1"/>
    <xf numFmtId="167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164" fontId="6" fillId="4" borderId="0" xfId="0" applyNumberFormat="1" applyFont="1" applyFill="1" applyBorder="1" applyAlignment="1">
      <alignment horizontal="center" vertical="center"/>
    </xf>
    <xf numFmtId="164" fontId="7" fillId="4" borderId="0" xfId="2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" fontId="0" fillId="0" borderId="0" xfId="0" applyNumberFormat="1"/>
    <xf numFmtId="3" fontId="10" fillId="0" borderId="0" xfId="0" applyNumberFormat="1" applyFont="1" applyAlignment="1">
      <alignment horizontal="right" vertical="center" wrapText="1"/>
    </xf>
    <xf numFmtId="1" fontId="0" fillId="0" borderId="0" xfId="0" applyNumberFormat="1"/>
    <xf numFmtId="2" fontId="0" fillId="0" borderId="0" xfId="0" applyNumberFormat="1"/>
    <xf numFmtId="169" fontId="0" fillId="0" borderId="0" xfId="0" applyNumberFormat="1"/>
    <xf numFmtId="0" fontId="0" fillId="5" borderId="0" xfId="0" applyFill="1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7" fillId="0" borderId="0" xfId="9"/>
    <xf numFmtId="0" fontId="11" fillId="0" borderId="0" xfId="0" applyFont="1"/>
    <xf numFmtId="0" fontId="3" fillId="5" borderId="0" xfId="0" applyFont="1" applyFill="1"/>
    <xf numFmtId="2" fontId="0" fillId="2" borderId="0" xfId="0" applyNumberFormat="1" applyFill="1"/>
    <xf numFmtId="2" fontId="0" fillId="3" borderId="0" xfId="0" applyNumberFormat="1" applyFill="1"/>
    <xf numFmtId="164" fontId="6" fillId="2" borderId="0" xfId="0" applyNumberFormat="1" applyFont="1" applyFill="1" applyBorder="1" applyAlignment="1">
      <alignment horizontal="center" vertical="center"/>
    </xf>
    <xf numFmtId="164" fontId="7" fillId="2" borderId="0" xfId="2" applyNumberFormat="1" applyFont="1" applyFill="1" applyBorder="1" applyAlignment="1">
      <alignment horizontal="center"/>
    </xf>
    <xf numFmtId="164" fontId="7" fillId="3" borderId="0" xfId="2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center" vertical="center"/>
    </xf>
  </cellXfs>
  <cellStyles count="10">
    <cellStyle name="Comma [0]" xfId="4" xr:uid="{00000000-0005-0000-0000-000000000000}"/>
    <cellStyle name="Comma [0] 2" xfId="7" xr:uid="{00000000-0005-0000-0000-000001000000}"/>
    <cellStyle name="Currency [0]" xfId="5" xr:uid="{00000000-0005-0000-0000-000002000000}"/>
    <cellStyle name="Currency [0] 2" xfId="8" xr:uid="{00000000-0005-0000-0000-000003000000}"/>
    <cellStyle name="Hypertextový odkaz" xfId="1" builtinId="8"/>
    <cellStyle name="Normal 2" xfId="2" xr:uid="{00000000-0005-0000-0000-000006000000}"/>
    <cellStyle name="Normální" xfId="0" builtinId="0"/>
    <cellStyle name="Normální 2" xfId="3" xr:uid="{00000000-0005-0000-0000-000007000000}"/>
    <cellStyle name="Normální 3" xfId="6" xr:uid="{00000000-0005-0000-0000-000008000000}"/>
    <cellStyle name="Normální 4" xfId="9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HDI!$O$3</c:f>
              <c:strCache>
                <c:ptCount val="1"/>
                <c:pt idx="0">
                  <c:v>ČR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HDI!$N$6:$N$11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HDI!$O$6:$O$11</c:f>
              <c:numCache>
                <c:formatCode>General</c:formatCode>
                <c:ptCount val="6"/>
                <c:pt idx="0">
                  <c:v>0.84099999999999997</c:v>
                </c:pt>
                <c:pt idx="1">
                  <c:v>0.86499999999999999</c:v>
                </c:pt>
                <c:pt idx="2">
                  <c:v>0.873</c:v>
                </c:pt>
                <c:pt idx="3">
                  <c:v>0.86099999999999999</c:v>
                </c:pt>
                <c:pt idx="4">
                  <c:v>0.87</c:v>
                </c:pt>
                <c:pt idx="5" formatCode="#\ ###\ ##0.000">
                  <c:v>0.878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D0-4BB6-8295-16A73D90AED0}"/>
            </c:ext>
          </c:extLst>
        </c:ser>
        <c:ser>
          <c:idx val="1"/>
          <c:order val="1"/>
          <c:tx>
            <c:strRef>
              <c:f>HDI!$P$3</c:f>
              <c:strCache>
                <c:ptCount val="1"/>
                <c:pt idx="0">
                  <c:v>Maďarsko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HDI!$N$6:$N$11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HDI!$P$6:$P$11</c:f>
              <c:numCache>
                <c:formatCode>General</c:formatCode>
                <c:ptCount val="6"/>
                <c:pt idx="0">
                  <c:v>0.80500000000000005</c:v>
                </c:pt>
                <c:pt idx="1">
                  <c:v>0.81599999999999995</c:v>
                </c:pt>
                <c:pt idx="2">
                  <c:v>0.83099999999999996</c:v>
                </c:pt>
                <c:pt idx="3">
                  <c:v>0.81899999999999995</c:v>
                </c:pt>
                <c:pt idx="4">
                  <c:v>0.82799999999999996</c:v>
                </c:pt>
                <c:pt idx="5">
                  <c:v>0.83599999999999997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D0-4BB6-8295-16A73D90AED0}"/>
            </c:ext>
          </c:extLst>
        </c:ser>
        <c:ser>
          <c:idx val="2"/>
          <c:order val="2"/>
          <c:tx>
            <c:strRef>
              <c:f>HDI!$Q$3</c:f>
              <c:strCache>
                <c:ptCount val="1"/>
                <c:pt idx="0">
                  <c:v>Slovensko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HDI!$N$6:$N$11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HDI!$Q$6:$Q$11</c:f>
              <c:numCache>
                <c:formatCode>General</c:formatCode>
                <c:ptCount val="6"/>
                <c:pt idx="0">
                  <c:v>0.81799999999999995</c:v>
                </c:pt>
                <c:pt idx="1">
                  <c:v>0.83399999999999996</c:v>
                </c:pt>
                <c:pt idx="2">
                  <c:v>0.84</c:v>
                </c:pt>
                <c:pt idx="3">
                  <c:v>0.83</c:v>
                </c:pt>
                <c:pt idx="4">
                  <c:v>0.84399999999999997</c:v>
                </c:pt>
                <c:pt idx="5">
                  <c:v>0.84499999999999997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0-4BB6-8295-16A73D90AED0}"/>
            </c:ext>
          </c:extLst>
        </c:ser>
        <c:ser>
          <c:idx val="3"/>
          <c:order val="3"/>
          <c:tx>
            <c:strRef>
              <c:f>HDI!$R$3</c:f>
              <c:strCache>
                <c:ptCount val="1"/>
                <c:pt idx="0">
                  <c:v>Polsko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HDI!$N$6:$N$11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HDI!$R$6:$R$11</c:f>
              <c:numCache>
                <c:formatCode>General</c:formatCode>
                <c:ptCount val="6"/>
                <c:pt idx="0">
                  <c:v>0.79500000000000004</c:v>
                </c:pt>
                <c:pt idx="1">
                  <c:v>0.81299999999999994</c:v>
                </c:pt>
                <c:pt idx="2">
                  <c:v>0.82099999999999995</c:v>
                </c:pt>
                <c:pt idx="3">
                  <c:v>0.83399999999999996</c:v>
                </c:pt>
                <c:pt idx="4">
                  <c:v>0.84299999999999997</c:v>
                </c:pt>
                <c:pt idx="5" formatCode="#\ ###\ ##0.000">
                  <c:v>0.85499999999999998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D0-4BB6-8295-16A73D90A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689040"/>
        <c:axId val="401687728"/>
      </c:lineChart>
      <c:catAx>
        <c:axId val="40168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1687728"/>
        <c:crosses val="autoZero"/>
        <c:auto val="1"/>
        <c:lblAlgn val="ctr"/>
        <c:lblOffset val="100"/>
        <c:noMultiLvlLbl val="0"/>
      </c:catAx>
      <c:valAx>
        <c:axId val="40168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168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HPI!$C$17</c:f>
              <c:strCache>
                <c:ptCount val="1"/>
                <c:pt idx="0">
                  <c:v>ČR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HPI!$B$18:$B$20</c:f>
              <c:numCache>
                <c:formatCode>General</c:formatCode>
                <c:ptCount val="3"/>
                <c:pt idx="0">
                  <c:v>2009</c:v>
                </c:pt>
                <c:pt idx="1">
                  <c:v>2012</c:v>
                </c:pt>
                <c:pt idx="2">
                  <c:v>2016</c:v>
                </c:pt>
              </c:numCache>
            </c:numRef>
          </c:cat>
          <c:val>
            <c:numRef>
              <c:f>HPI!$C$18:$C$20</c:f>
              <c:numCache>
                <c:formatCode>General</c:formatCode>
                <c:ptCount val="3"/>
                <c:pt idx="0">
                  <c:v>38.299999999999997</c:v>
                </c:pt>
                <c:pt idx="1">
                  <c:v>39.4</c:v>
                </c:pt>
                <c:pt idx="2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CD-4C75-AC8E-98B2FE310D71}"/>
            </c:ext>
          </c:extLst>
        </c:ser>
        <c:ser>
          <c:idx val="1"/>
          <c:order val="1"/>
          <c:tx>
            <c:strRef>
              <c:f>HPI!$D$17</c:f>
              <c:strCache>
                <c:ptCount val="1"/>
                <c:pt idx="0">
                  <c:v>Maďarsko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HPI!$B$18:$B$20</c:f>
              <c:numCache>
                <c:formatCode>General</c:formatCode>
                <c:ptCount val="3"/>
                <c:pt idx="0">
                  <c:v>2009</c:v>
                </c:pt>
                <c:pt idx="1">
                  <c:v>2012</c:v>
                </c:pt>
                <c:pt idx="2">
                  <c:v>2016</c:v>
                </c:pt>
              </c:numCache>
            </c:numRef>
          </c:cat>
          <c:val>
            <c:numRef>
              <c:f>HPI!$D$18:$D$20</c:f>
              <c:numCache>
                <c:formatCode>General</c:formatCode>
                <c:ptCount val="3"/>
                <c:pt idx="0">
                  <c:v>38.9</c:v>
                </c:pt>
                <c:pt idx="1">
                  <c:v>37.4</c:v>
                </c:pt>
                <c:pt idx="2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CD-4C75-AC8E-98B2FE310D71}"/>
            </c:ext>
          </c:extLst>
        </c:ser>
        <c:ser>
          <c:idx val="2"/>
          <c:order val="2"/>
          <c:tx>
            <c:strRef>
              <c:f>HPI!$E$17</c:f>
              <c:strCache>
                <c:ptCount val="1"/>
                <c:pt idx="0">
                  <c:v>Slovensko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HPI!$B$18:$B$20</c:f>
              <c:numCache>
                <c:formatCode>General</c:formatCode>
                <c:ptCount val="3"/>
                <c:pt idx="0">
                  <c:v>2009</c:v>
                </c:pt>
                <c:pt idx="1">
                  <c:v>2012</c:v>
                </c:pt>
                <c:pt idx="2">
                  <c:v>2016</c:v>
                </c:pt>
              </c:numCache>
            </c:numRef>
          </c:cat>
          <c:val>
            <c:numRef>
              <c:f>HPI!$E$18:$E$20</c:f>
              <c:numCache>
                <c:formatCode>General</c:formatCode>
                <c:ptCount val="3"/>
                <c:pt idx="0">
                  <c:v>43.5</c:v>
                </c:pt>
                <c:pt idx="1">
                  <c:v>40.1</c:v>
                </c:pt>
                <c:pt idx="2">
                  <c:v>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CD-4C75-AC8E-98B2FE310D71}"/>
            </c:ext>
          </c:extLst>
        </c:ser>
        <c:ser>
          <c:idx val="3"/>
          <c:order val="3"/>
          <c:tx>
            <c:strRef>
              <c:f>HPI!$F$17</c:f>
              <c:strCache>
                <c:ptCount val="1"/>
                <c:pt idx="0">
                  <c:v>Polsko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HPI!$B$18:$B$20</c:f>
              <c:numCache>
                <c:formatCode>General</c:formatCode>
                <c:ptCount val="3"/>
                <c:pt idx="0">
                  <c:v>2009</c:v>
                </c:pt>
                <c:pt idx="1">
                  <c:v>2012</c:v>
                </c:pt>
                <c:pt idx="2">
                  <c:v>2016</c:v>
                </c:pt>
              </c:numCache>
            </c:numRef>
          </c:cat>
          <c:val>
            <c:numRef>
              <c:f>HPI!$F$18:$F$20</c:f>
              <c:numCache>
                <c:formatCode>General</c:formatCode>
                <c:ptCount val="3"/>
                <c:pt idx="0">
                  <c:v>42.8</c:v>
                </c:pt>
                <c:pt idx="1">
                  <c:v>42.6</c:v>
                </c:pt>
                <c:pt idx="2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D-4C75-AC8E-98B2FE310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325480"/>
        <c:axId val="404320888"/>
      </c:lineChart>
      <c:catAx>
        <c:axId val="40432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4320888"/>
        <c:crosses val="autoZero"/>
        <c:auto val="1"/>
        <c:lblAlgn val="ctr"/>
        <c:lblOffset val="100"/>
        <c:noMultiLvlLbl val="0"/>
      </c:catAx>
      <c:valAx>
        <c:axId val="40432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4325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EPI!$O$2</c:f>
              <c:strCache>
                <c:ptCount val="1"/>
                <c:pt idx="0">
                  <c:v>ČR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EPI!$N$3:$N$7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</c:numCache>
            </c:numRef>
          </c:cat>
          <c:val>
            <c:numRef>
              <c:f>EPI!$O$3:$O$7</c:f>
              <c:numCache>
                <c:formatCode>General</c:formatCode>
                <c:ptCount val="5"/>
                <c:pt idx="0">
                  <c:v>76.8</c:v>
                </c:pt>
                <c:pt idx="1">
                  <c:v>71.599999999999994</c:v>
                </c:pt>
                <c:pt idx="2">
                  <c:v>64.790000000000006</c:v>
                </c:pt>
                <c:pt idx="3">
                  <c:v>81.47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E-478F-92C7-D848C622F8CB}"/>
            </c:ext>
          </c:extLst>
        </c:ser>
        <c:ser>
          <c:idx val="1"/>
          <c:order val="1"/>
          <c:tx>
            <c:strRef>
              <c:f>EPI!$P$2</c:f>
              <c:strCache>
                <c:ptCount val="1"/>
                <c:pt idx="0">
                  <c:v>Maďarsko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EPI!$N$3:$N$7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</c:numCache>
            </c:numRef>
          </c:cat>
          <c:val>
            <c:numRef>
              <c:f>EPI!$P$3:$P$7</c:f>
              <c:numCache>
                <c:formatCode>General</c:formatCode>
                <c:ptCount val="5"/>
                <c:pt idx="0">
                  <c:v>84.2</c:v>
                </c:pt>
                <c:pt idx="1">
                  <c:v>69.099999999999994</c:v>
                </c:pt>
                <c:pt idx="2">
                  <c:v>57.12</c:v>
                </c:pt>
                <c:pt idx="3">
                  <c:v>70.28</c:v>
                </c:pt>
                <c:pt idx="4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E-478F-92C7-D848C622F8CB}"/>
            </c:ext>
          </c:extLst>
        </c:ser>
        <c:ser>
          <c:idx val="2"/>
          <c:order val="2"/>
          <c:tx>
            <c:strRef>
              <c:f>EPI!$Q$2</c:f>
              <c:strCache>
                <c:ptCount val="1"/>
                <c:pt idx="0">
                  <c:v>Slovensko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EPI!$N$3:$N$7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</c:numCache>
            </c:numRef>
          </c:cat>
          <c:val>
            <c:numRef>
              <c:f>EPI!$Q$3:$Q$7</c:f>
              <c:numCache>
                <c:formatCode>General</c:formatCode>
                <c:ptCount val="5"/>
                <c:pt idx="0">
                  <c:v>86</c:v>
                </c:pt>
                <c:pt idx="1">
                  <c:v>74.5</c:v>
                </c:pt>
                <c:pt idx="2">
                  <c:v>66.62</c:v>
                </c:pt>
                <c:pt idx="3">
                  <c:v>74.45</c:v>
                </c:pt>
                <c:pt idx="4">
                  <c:v>85.42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E-478F-92C7-D848C622F8CB}"/>
            </c:ext>
          </c:extLst>
        </c:ser>
        <c:ser>
          <c:idx val="3"/>
          <c:order val="3"/>
          <c:tx>
            <c:strRef>
              <c:f>EPI!$R$2</c:f>
              <c:strCache>
                <c:ptCount val="1"/>
                <c:pt idx="0">
                  <c:v>Polsko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EPI!$N$3:$N$7</c:f>
              <c:numCache>
                <c:formatCode>General</c:formatCode>
                <c:ptCount val="5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</c:numCache>
            </c:numRef>
          </c:cat>
          <c:val>
            <c:numRef>
              <c:f>EPI!$R$3:$R$7</c:f>
              <c:numCache>
                <c:formatCode>General</c:formatCode>
                <c:ptCount val="5"/>
                <c:pt idx="0">
                  <c:v>80.5</c:v>
                </c:pt>
                <c:pt idx="1">
                  <c:v>63.1</c:v>
                </c:pt>
                <c:pt idx="2">
                  <c:v>63.47</c:v>
                </c:pt>
                <c:pt idx="3">
                  <c:v>69.53</c:v>
                </c:pt>
                <c:pt idx="4">
                  <c:v>81.260000000000005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6E-478F-92C7-D848C622F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153824"/>
        <c:axId val="387157432"/>
      </c:lineChart>
      <c:catAx>
        <c:axId val="38715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7157432"/>
        <c:crosses val="autoZero"/>
        <c:auto val="1"/>
        <c:lblAlgn val="ctr"/>
        <c:lblOffset val="100"/>
        <c:noMultiLvlLbl val="0"/>
      </c:catAx>
      <c:valAx>
        <c:axId val="387157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715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989786276715404E-2"/>
          <c:y val="0.117196745031817"/>
          <c:w val="0.8949077403060467"/>
          <c:h val="0.66973773073747678"/>
        </c:manualLayout>
      </c:layout>
      <c:lineChart>
        <c:grouping val="standard"/>
        <c:varyColors val="0"/>
        <c:ser>
          <c:idx val="0"/>
          <c:order val="0"/>
          <c:tx>
            <c:strRef>
              <c:f>'HDP reálný růst %'!$B$7</c:f>
              <c:strCache>
                <c:ptCount val="1"/>
                <c:pt idx="0">
                  <c:v>Česká republika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'HDP reálný růst %'!$C$6:$M$6</c15:sqref>
                  </c15:fullRef>
                </c:ext>
              </c:extLst>
              <c:f>'HDP reálný růst %'!$C$6:$L$6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'HDP reálný růst %'!$C$7:$M$7</c15:sqref>
                  </c15:fullRef>
                </c:ext>
              </c:extLst>
              <c:f>'HDP reálný růst %'!$C$7:$L$7</c:f>
              <c:numCache>
                <c:formatCode>0.0</c:formatCode>
                <c:ptCount val="10"/>
                <c:pt idx="0">
                  <c:v>5.6</c:v>
                </c:pt>
                <c:pt idx="1">
                  <c:v>2.6822620248289297</c:v>
                </c:pt>
                <c:pt idx="2">
                  <c:v>-4.8025691101923655</c:v>
                </c:pt>
                <c:pt idx="3">
                  <c:v>2.2734275237004624</c:v>
                </c:pt>
                <c:pt idx="4">
                  <c:v>1.7778331866232833</c:v>
                </c:pt>
                <c:pt idx="5">
                  <c:v>-0.79985026358814082</c:v>
                </c:pt>
                <c:pt idx="6">
                  <c:v>-0.48365580337701886</c:v>
                </c:pt>
                <c:pt idx="7" formatCode="#\ ##0.0">
                  <c:v>2.7151177318033888</c:v>
                </c:pt>
                <c:pt idx="8" formatCode="#\ ##0.0">
                  <c:v>5.3092304700113999</c:v>
                </c:pt>
                <c:pt idx="9">
                  <c:v>2.593333932433282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EF-4ACD-A691-DA1E1FAE5F3C}"/>
            </c:ext>
          </c:extLst>
        </c:ser>
        <c:ser>
          <c:idx val="1"/>
          <c:order val="1"/>
          <c:tx>
            <c:strRef>
              <c:f>'HDP reálný růst %'!$B$8</c:f>
              <c:strCache>
                <c:ptCount val="1"/>
                <c:pt idx="0">
                  <c:v>Maďarsko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'HDP reálný růst %'!$C$6:$M$6</c15:sqref>
                  </c15:fullRef>
                </c:ext>
              </c:extLst>
              <c:f>'HDP reálný růst %'!$C$6:$L$6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'HDP reálný růst %'!$C$8:$M$8</c15:sqref>
                  </c15:fullRef>
                </c:ext>
              </c:extLst>
              <c:f>'HDP reálný růst %'!$C$8:$L$8</c:f>
              <c:numCache>
                <c:formatCode>General</c:formatCode>
                <c:ptCount val="10"/>
                <c:pt idx="0">
                  <c:v>0.4</c:v>
                </c:pt>
                <c:pt idx="1">
                  <c:v>0.9</c:v>
                </c:pt>
                <c:pt idx="2">
                  <c:v>-6.6</c:v>
                </c:pt>
                <c:pt idx="3">
                  <c:v>0.7</c:v>
                </c:pt>
                <c:pt idx="4">
                  <c:v>1.7</c:v>
                </c:pt>
                <c:pt idx="5">
                  <c:v>-1.6</c:v>
                </c:pt>
                <c:pt idx="6">
                  <c:v>2.1</c:v>
                </c:pt>
                <c:pt idx="7">
                  <c:v>4.2</c:v>
                </c:pt>
                <c:pt idx="8">
                  <c:v>3.4</c:v>
                </c:pt>
                <c:pt idx="9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EF-4ACD-A691-DA1E1FAE5F3C}"/>
            </c:ext>
          </c:extLst>
        </c:ser>
        <c:ser>
          <c:idx val="2"/>
          <c:order val="2"/>
          <c:tx>
            <c:strRef>
              <c:f>'HDP reálný růst %'!$B$9</c:f>
              <c:strCache>
                <c:ptCount val="1"/>
                <c:pt idx="0">
                  <c:v>Slovensko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'HDP reálný růst %'!$C$6:$M$6</c15:sqref>
                  </c15:fullRef>
                </c:ext>
              </c:extLst>
              <c:f>'HDP reálný růst %'!$C$6:$L$6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'HDP reálný růst %'!$C$9:$M$9</c15:sqref>
                  </c15:fullRef>
                </c:ext>
              </c:extLst>
              <c:f>'HDP reálný růst %'!$C$9:$L$9</c:f>
              <c:numCache>
                <c:formatCode>General</c:formatCode>
                <c:ptCount val="10"/>
                <c:pt idx="0">
                  <c:v>10.8</c:v>
                </c:pt>
                <c:pt idx="1">
                  <c:v>5.6</c:v>
                </c:pt>
                <c:pt idx="2">
                  <c:v>-5.4</c:v>
                </c:pt>
                <c:pt idx="3">
                  <c:v>5</c:v>
                </c:pt>
                <c:pt idx="4">
                  <c:v>2.8</c:v>
                </c:pt>
                <c:pt idx="5">
                  <c:v>1.7</c:v>
                </c:pt>
                <c:pt idx="6">
                  <c:v>1.5</c:v>
                </c:pt>
                <c:pt idx="7">
                  <c:v>2.8</c:v>
                </c:pt>
                <c:pt idx="8">
                  <c:v>3.9</c:v>
                </c:pt>
                <c:pt idx="9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EF-4ACD-A691-DA1E1FAE5F3C}"/>
            </c:ext>
          </c:extLst>
        </c:ser>
        <c:ser>
          <c:idx val="3"/>
          <c:order val="3"/>
          <c:tx>
            <c:strRef>
              <c:f>'HDP reálný růst %'!$B$10</c:f>
              <c:strCache>
                <c:ptCount val="1"/>
                <c:pt idx="0">
                  <c:v>Polsko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'HDP reálný růst %'!$C$6:$M$6</c15:sqref>
                  </c15:fullRef>
                </c:ext>
              </c:extLst>
              <c:f>'HDP reálný růst %'!$C$6:$L$6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'HDP reálný růst %'!$C$10:$M$10</c15:sqref>
                  </c15:fullRef>
                </c:ext>
              </c:extLst>
              <c:f>'HDP reálný růst %'!$C$10:$L$10</c:f>
              <c:numCache>
                <c:formatCode>General</c:formatCode>
                <c:ptCount val="10"/>
                <c:pt idx="0">
                  <c:v>7</c:v>
                </c:pt>
                <c:pt idx="1">
                  <c:v>4.2</c:v>
                </c:pt>
                <c:pt idx="2">
                  <c:v>2.8</c:v>
                </c:pt>
                <c:pt idx="3">
                  <c:v>3.6</c:v>
                </c:pt>
                <c:pt idx="4">
                  <c:v>5</c:v>
                </c:pt>
                <c:pt idx="5">
                  <c:v>1.6</c:v>
                </c:pt>
                <c:pt idx="6">
                  <c:v>1.4</c:v>
                </c:pt>
                <c:pt idx="7">
                  <c:v>3.3</c:v>
                </c:pt>
                <c:pt idx="8">
                  <c:v>3.8</c:v>
                </c:pt>
                <c:pt idx="9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EF-4ACD-A691-DA1E1FAE5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405976"/>
        <c:axId val="520407616"/>
      </c:lineChart>
      <c:catAx>
        <c:axId val="52040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0407616"/>
        <c:crosses val="autoZero"/>
        <c:auto val="1"/>
        <c:lblAlgn val="ctr"/>
        <c:lblOffset val="50"/>
        <c:tickLblSkip val="1"/>
        <c:noMultiLvlLbl val="0"/>
      </c:catAx>
      <c:valAx>
        <c:axId val="52040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040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'Ukazkovy vypocet'!$A$2:$A$7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'Ukazkovy vypocet'!$B$2:$B$7</c:f>
              <c:numCache>
                <c:formatCode>General</c:formatCode>
                <c:ptCount val="6"/>
                <c:pt idx="0">
                  <c:v>42</c:v>
                </c:pt>
                <c:pt idx="1">
                  <c:v>50</c:v>
                </c:pt>
                <c:pt idx="2">
                  <c:v>63</c:v>
                </c:pt>
                <c:pt idx="3">
                  <c:v>61</c:v>
                </c:pt>
                <c:pt idx="4">
                  <c:v>70</c:v>
                </c:pt>
                <c:pt idx="5">
                  <c:v>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FC-44B4-9D34-1D8600494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008464"/>
        <c:axId val="406008792"/>
      </c:scatterChart>
      <c:valAx>
        <c:axId val="40600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6008792"/>
        <c:crosses val="autoZero"/>
        <c:crossBetween val="midCat"/>
      </c:valAx>
      <c:valAx>
        <c:axId val="40600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6008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12</xdr:row>
      <xdr:rowOff>128587</xdr:rowOff>
    </xdr:from>
    <xdr:to>
      <xdr:col>20</xdr:col>
      <xdr:colOff>200025</xdr:colOff>
      <xdr:row>29</xdr:row>
      <xdr:rowOff>71437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1F05021-AA4F-4E32-998E-A265A28F9D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22</xdr:row>
      <xdr:rowOff>119062</xdr:rowOff>
    </xdr:from>
    <xdr:to>
      <xdr:col>19</xdr:col>
      <xdr:colOff>400050</xdr:colOff>
      <xdr:row>39</xdr:row>
      <xdr:rowOff>109537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E1C8A6C-9373-4B86-8063-BCEEE2AEEA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276225</xdr:colOff>
      <xdr:row>8</xdr:row>
      <xdr:rowOff>23812</xdr:rowOff>
    </xdr:from>
    <xdr:to>
      <xdr:col>19</xdr:col>
      <xdr:colOff>581025</xdr:colOff>
      <xdr:row>25</xdr:row>
      <xdr:rowOff>14287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78A1886-D9ED-4374-951E-A9F850F6EE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12</xdr:row>
      <xdr:rowOff>33336</xdr:rowOff>
    </xdr:from>
    <xdr:to>
      <xdr:col>13</xdr:col>
      <xdr:colOff>3143250</xdr:colOff>
      <xdr:row>29</xdr:row>
      <xdr:rowOff>66674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D90199D2-5D00-4436-84BC-422AC59E04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</xdr:row>
      <xdr:rowOff>61912</xdr:rowOff>
    </xdr:from>
    <xdr:to>
      <xdr:col>10</xdr:col>
      <xdr:colOff>361950</xdr:colOff>
      <xdr:row>19</xdr:row>
      <xdr:rowOff>52387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DE1126F-61A3-4BE4-9247-A9F3E958F1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c.europa.eu/eurostat/tgm/table.do?tab=table&amp;init=1&amp;language=en&amp;pcode=tec00115&amp;plugin=1" TargetMode="External"/><Relationship Id="rId1" Type="http://schemas.openxmlformats.org/officeDocument/2006/relationships/hyperlink" Target="https://www.czso.cz/csu/czso/hmu_cr%20%20-%20nalezeno,%20pak%20smazat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7"/>
  <sheetViews>
    <sheetView topLeftCell="E1" workbookViewId="0">
      <selection activeCell="L19" sqref="L19"/>
    </sheetView>
  </sheetViews>
  <sheetFormatPr defaultRowHeight="12.75" x14ac:dyDescent="0.2"/>
  <cols>
    <col min="8" max="8" width="18.28515625" customWidth="1"/>
    <col min="9" max="9" width="26.85546875" customWidth="1"/>
    <col min="11" max="11" width="11.42578125" bestFit="1" customWidth="1"/>
    <col min="13" max="13" width="19.5703125" customWidth="1"/>
    <col min="14" max="14" width="17.85546875" customWidth="1"/>
  </cols>
  <sheetData>
    <row r="1" spans="2:15" x14ac:dyDescent="0.2">
      <c r="L1" t="s">
        <v>3</v>
      </c>
    </row>
    <row r="2" spans="2:15" x14ac:dyDescent="0.2">
      <c r="C2" t="s">
        <v>1</v>
      </c>
      <c r="D2" t="s">
        <v>2</v>
      </c>
      <c r="L2" t="s">
        <v>5</v>
      </c>
      <c r="M2" t="s">
        <v>6</v>
      </c>
      <c r="N2" t="s">
        <v>7</v>
      </c>
      <c r="O2" t="s">
        <v>162</v>
      </c>
    </row>
    <row r="3" spans="2:15" x14ac:dyDescent="0.2">
      <c r="B3">
        <v>2007</v>
      </c>
      <c r="K3">
        <v>2007</v>
      </c>
    </row>
    <row r="4" spans="2:15" x14ac:dyDescent="0.2">
      <c r="B4">
        <v>2008</v>
      </c>
      <c r="K4">
        <v>2008</v>
      </c>
    </row>
    <row r="5" spans="2:15" x14ac:dyDescent="0.2">
      <c r="B5">
        <v>2009</v>
      </c>
      <c r="K5">
        <v>2009</v>
      </c>
      <c r="L5">
        <v>92</v>
      </c>
      <c r="M5">
        <v>143</v>
      </c>
      <c r="N5">
        <f>1-(L5/M5)</f>
        <v>0.35664335664335667</v>
      </c>
      <c r="O5">
        <v>38.299999999999997</v>
      </c>
    </row>
    <row r="6" spans="2:15" x14ac:dyDescent="0.2">
      <c r="B6">
        <v>2010</v>
      </c>
      <c r="K6">
        <v>2010</v>
      </c>
    </row>
    <row r="7" spans="2:15" x14ac:dyDescent="0.2">
      <c r="B7">
        <v>2011</v>
      </c>
      <c r="K7">
        <v>2011</v>
      </c>
    </row>
    <row r="8" spans="2:15" x14ac:dyDescent="0.2">
      <c r="B8">
        <v>2012</v>
      </c>
      <c r="K8">
        <v>2012</v>
      </c>
      <c r="L8">
        <v>92</v>
      </c>
      <c r="M8">
        <v>151</v>
      </c>
      <c r="N8">
        <f>1-(L8/M8)</f>
        <v>0.39072847682119205</v>
      </c>
      <c r="O8">
        <v>39.4</v>
      </c>
    </row>
    <row r="9" spans="2:15" x14ac:dyDescent="0.2">
      <c r="B9">
        <v>2013</v>
      </c>
      <c r="K9">
        <v>2013</v>
      </c>
    </row>
    <row r="10" spans="2:15" x14ac:dyDescent="0.2">
      <c r="B10">
        <v>2014</v>
      </c>
      <c r="D10">
        <f>I24</f>
        <v>0.9719101123595506</v>
      </c>
      <c r="K10">
        <v>2014</v>
      </c>
    </row>
    <row r="11" spans="2:15" x14ac:dyDescent="0.2">
      <c r="B11">
        <v>2015</v>
      </c>
      <c r="K11">
        <v>2015</v>
      </c>
    </row>
    <row r="12" spans="2:15" x14ac:dyDescent="0.2">
      <c r="B12">
        <v>2016</v>
      </c>
      <c r="D12">
        <f>I26</f>
        <v>0.85</v>
      </c>
      <c r="K12">
        <v>2016</v>
      </c>
      <c r="L12">
        <v>64</v>
      </c>
      <c r="M12">
        <v>140</v>
      </c>
      <c r="N12">
        <f>1-(L12/M12)</f>
        <v>0.54285714285714293</v>
      </c>
      <c r="O12">
        <v>27.3</v>
      </c>
    </row>
    <row r="13" spans="2:15" x14ac:dyDescent="0.2">
      <c r="B13">
        <v>2017</v>
      </c>
      <c r="K13">
        <v>2017</v>
      </c>
    </row>
    <row r="15" spans="2:15" x14ac:dyDescent="0.2">
      <c r="G15" t="s">
        <v>2</v>
      </c>
      <c r="L15" t="s">
        <v>4</v>
      </c>
    </row>
    <row r="16" spans="2:15" x14ac:dyDescent="0.2">
      <c r="G16" t="s">
        <v>5</v>
      </c>
      <c r="H16" t="s">
        <v>6</v>
      </c>
      <c r="I16" t="s">
        <v>7</v>
      </c>
      <c r="J16" t="s">
        <v>162</v>
      </c>
      <c r="L16" t="s">
        <v>5</v>
      </c>
      <c r="M16" t="s">
        <v>6</v>
      </c>
      <c r="N16" t="s">
        <v>7</v>
      </c>
      <c r="O16" t="s">
        <v>162</v>
      </c>
    </row>
    <row r="17" spans="6:15" x14ac:dyDescent="0.2">
      <c r="F17">
        <v>2007</v>
      </c>
      <c r="K17">
        <v>2007</v>
      </c>
    </row>
    <row r="18" spans="6:15" x14ac:dyDescent="0.2">
      <c r="F18">
        <v>2008</v>
      </c>
      <c r="G18">
        <v>68</v>
      </c>
      <c r="H18">
        <v>149</v>
      </c>
      <c r="I18">
        <f>1-(G18/H18)</f>
        <v>0.5436241610738255</v>
      </c>
      <c r="J18">
        <v>76.8</v>
      </c>
      <c r="K18" t="s">
        <v>10</v>
      </c>
    </row>
    <row r="19" spans="6:15" x14ac:dyDescent="0.2">
      <c r="F19">
        <v>2009</v>
      </c>
      <c r="K19">
        <v>2009</v>
      </c>
    </row>
    <row r="20" spans="6:15" x14ac:dyDescent="0.2">
      <c r="F20">
        <v>2010</v>
      </c>
      <c r="G20">
        <v>22</v>
      </c>
      <c r="H20">
        <v>163</v>
      </c>
      <c r="I20">
        <f>1-(G20/H20)</f>
        <v>0.86503067484662577</v>
      </c>
      <c r="J20">
        <v>71.599999999999994</v>
      </c>
      <c r="K20">
        <v>2010</v>
      </c>
      <c r="L20" s="14">
        <v>28</v>
      </c>
      <c r="M20">
        <v>169</v>
      </c>
      <c r="N20">
        <f t="shared" ref="N19:N25" si="0">1-(L20/M20)</f>
        <v>0.83431952662721898</v>
      </c>
      <c r="O20" s="11">
        <v>0.84099999999999997</v>
      </c>
    </row>
    <row r="21" spans="6:15" x14ac:dyDescent="0.2">
      <c r="F21">
        <v>2011</v>
      </c>
      <c r="K21">
        <v>2011</v>
      </c>
      <c r="L21" s="14">
        <v>27</v>
      </c>
      <c r="M21">
        <v>187</v>
      </c>
      <c r="N21">
        <f t="shared" si="0"/>
        <v>0.85561497326203206</v>
      </c>
      <c r="O21" s="11">
        <v>0.86499999999999999</v>
      </c>
    </row>
    <row r="22" spans="6:15" x14ac:dyDescent="0.2">
      <c r="F22">
        <v>2012</v>
      </c>
      <c r="G22">
        <v>18</v>
      </c>
      <c r="H22">
        <v>133</v>
      </c>
      <c r="I22">
        <f>1-(G22/H22)</f>
        <v>0.86466165413533835</v>
      </c>
      <c r="J22">
        <v>64.790000000000006</v>
      </c>
      <c r="K22">
        <v>2012</v>
      </c>
      <c r="L22" s="14">
        <v>28</v>
      </c>
      <c r="M22">
        <v>186</v>
      </c>
      <c r="N22">
        <f t="shared" si="0"/>
        <v>0.84946236559139787</v>
      </c>
      <c r="O22" s="11">
        <v>0.873</v>
      </c>
    </row>
    <row r="23" spans="6:15" x14ac:dyDescent="0.2">
      <c r="F23">
        <v>2013</v>
      </c>
      <c r="K23">
        <v>2013</v>
      </c>
      <c r="L23" s="14">
        <v>28</v>
      </c>
      <c r="M23">
        <v>187</v>
      </c>
      <c r="N23">
        <f t="shared" si="0"/>
        <v>0.85026737967914445</v>
      </c>
      <c r="O23" s="11">
        <v>0.86099999999999999</v>
      </c>
    </row>
    <row r="24" spans="6:15" x14ac:dyDescent="0.2">
      <c r="F24">
        <v>2014</v>
      </c>
      <c r="G24">
        <v>5</v>
      </c>
      <c r="H24">
        <v>178</v>
      </c>
      <c r="I24">
        <f>1-(G24/H24)</f>
        <v>0.9719101123595506</v>
      </c>
      <c r="J24">
        <v>81.47</v>
      </c>
      <c r="K24">
        <v>2014</v>
      </c>
      <c r="L24" s="14">
        <v>28</v>
      </c>
      <c r="M24">
        <v>187</v>
      </c>
      <c r="N24">
        <f t="shared" si="0"/>
        <v>0.85026737967914445</v>
      </c>
      <c r="O24" s="11">
        <v>0.87</v>
      </c>
    </row>
    <row r="25" spans="6:15" ht="15" x14ac:dyDescent="0.25">
      <c r="F25">
        <v>2015</v>
      </c>
      <c r="K25">
        <v>2015</v>
      </c>
      <c r="L25" s="14">
        <v>28</v>
      </c>
      <c r="M25">
        <v>188</v>
      </c>
      <c r="N25">
        <f t="shared" si="0"/>
        <v>0.85106382978723405</v>
      </c>
      <c r="O25" s="12">
        <v>0.878</v>
      </c>
    </row>
    <row r="26" spans="6:15" x14ac:dyDescent="0.2">
      <c r="F26">
        <v>2016</v>
      </c>
      <c r="G26">
        <v>27</v>
      </c>
      <c r="H26">
        <v>180</v>
      </c>
      <c r="I26">
        <f>1-(G26/H26)</f>
        <v>0.85</v>
      </c>
      <c r="J26">
        <v>84.67</v>
      </c>
      <c r="K26">
        <v>2016</v>
      </c>
    </row>
    <row r="27" spans="6:15" x14ac:dyDescent="0.2">
      <c r="F27">
        <v>2017</v>
      </c>
      <c r="H27" t="s">
        <v>8</v>
      </c>
      <c r="K27">
        <v>2017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05"/>
  <sheetViews>
    <sheetView workbookViewId="0">
      <selection activeCell="J11" sqref="J11"/>
    </sheetView>
  </sheetViews>
  <sheetFormatPr defaultRowHeight="12.75" x14ac:dyDescent="0.2"/>
  <cols>
    <col min="1" max="1" width="25.7109375" customWidth="1"/>
    <col min="2" max="2" width="27.85546875" customWidth="1"/>
    <col min="4" max="4" width="21.28515625" customWidth="1"/>
    <col min="5" max="5" width="19.42578125" customWidth="1"/>
    <col min="6" max="6" width="22.42578125" customWidth="1"/>
    <col min="7" max="7" width="16.7109375" customWidth="1"/>
    <col min="8" max="8" width="17.28515625" customWidth="1"/>
    <col min="9" max="9" width="16.5703125" customWidth="1"/>
    <col min="10" max="10" width="18.7109375" customWidth="1"/>
    <col min="11" max="11" width="18" customWidth="1"/>
    <col min="12" max="12" width="17.5703125" bestFit="1" customWidth="1"/>
    <col min="13" max="13" width="9.140625" style="22"/>
    <col min="14" max="14" width="30.42578125" customWidth="1"/>
  </cols>
  <sheetData>
    <row r="1" spans="1:14" x14ac:dyDescent="0.2">
      <c r="A1" s="21" t="s">
        <v>203</v>
      </c>
      <c r="B1" s="21" t="s">
        <v>204</v>
      </c>
      <c r="C1" s="21" t="s">
        <v>205</v>
      </c>
      <c r="D1" s="22" t="s">
        <v>206</v>
      </c>
      <c r="E1" s="22" t="s">
        <v>207</v>
      </c>
      <c r="F1" s="22" t="s">
        <v>208</v>
      </c>
      <c r="G1" s="22" t="s">
        <v>209</v>
      </c>
      <c r="H1" s="22" t="s">
        <v>210</v>
      </c>
      <c r="I1" s="22" t="s">
        <v>211</v>
      </c>
      <c r="J1" s="22" t="s">
        <v>212</v>
      </c>
      <c r="K1" s="22" t="s">
        <v>213</v>
      </c>
      <c r="L1" s="22" t="s">
        <v>214</v>
      </c>
    </row>
    <row r="2" spans="1:14" x14ac:dyDescent="0.2">
      <c r="A2" s="21" t="s">
        <v>215</v>
      </c>
      <c r="B2" s="21" t="s">
        <v>29</v>
      </c>
      <c r="C2" s="21" t="s">
        <v>250</v>
      </c>
      <c r="D2" s="23">
        <v>44765733379.986008</v>
      </c>
      <c r="E2" s="23">
        <v>54409138498.354774</v>
      </c>
      <c r="F2" s="23" t="s">
        <v>217</v>
      </c>
      <c r="G2" s="23" t="s">
        <v>217</v>
      </c>
      <c r="H2" s="23" t="s">
        <v>217</v>
      </c>
      <c r="I2" s="23" t="s">
        <v>217</v>
      </c>
      <c r="J2" s="23" t="s">
        <v>217</v>
      </c>
      <c r="K2" s="23" t="s">
        <v>217</v>
      </c>
      <c r="L2" s="23" t="s">
        <v>217</v>
      </c>
      <c r="N2" s="22" t="s">
        <v>454</v>
      </c>
    </row>
    <row r="3" spans="1:14" x14ac:dyDescent="0.2">
      <c r="A3" s="21" t="s">
        <v>215</v>
      </c>
      <c r="B3" s="21" t="s">
        <v>422</v>
      </c>
      <c r="C3" s="21" t="s">
        <v>423</v>
      </c>
      <c r="D3" s="23">
        <v>40405006007.208649</v>
      </c>
      <c r="E3" s="23" t="s">
        <v>217</v>
      </c>
      <c r="F3" s="23">
        <v>14418739000000</v>
      </c>
      <c r="G3" s="23">
        <v>14964372000000</v>
      </c>
      <c r="H3" s="23" t="s">
        <v>217</v>
      </c>
      <c r="I3" s="23">
        <v>27463220380.005375</v>
      </c>
      <c r="J3" s="23">
        <v>30014813755.77195</v>
      </c>
      <c r="K3" s="23">
        <v>26175952941.910721</v>
      </c>
      <c r="L3" s="23">
        <v>12597210657.504755</v>
      </c>
    </row>
    <row r="4" spans="1:14" x14ac:dyDescent="0.2">
      <c r="A4" s="21" t="s">
        <v>215</v>
      </c>
      <c r="B4" s="21" t="s">
        <v>145</v>
      </c>
      <c r="C4" s="21" t="s">
        <v>439</v>
      </c>
      <c r="D4" s="23">
        <v>14477635000000</v>
      </c>
      <c r="E4" s="23">
        <v>14718582000000</v>
      </c>
      <c r="F4" s="23">
        <v>5109953609257.2539</v>
      </c>
      <c r="G4" s="23">
        <v>6100620488867.5537</v>
      </c>
      <c r="H4" s="23">
        <v>15517926000000</v>
      </c>
      <c r="I4" s="23" t="s">
        <v>217</v>
      </c>
      <c r="J4" s="23" t="s">
        <v>217</v>
      </c>
      <c r="K4" s="23">
        <v>34028119332.60865</v>
      </c>
      <c r="L4" s="23">
        <v>35799628571.428574</v>
      </c>
    </row>
    <row r="5" spans="1:14" x14ac:dyDescent="0.2">
      <c r="A5" s="21" t="s">
        <v>215</v>
      </c>
      <c r="B5" s="21" t="s">
        <v>74</v>
      </c>
      <c r="C5" s="21" t="s">
        <v>325</v>
      </c>
      <c r="D5" s="23">
        <v>4515264514430.5684</v>
      </c>
      <c r="E5" s="23">
        <v>5037908465114.4795</v>
      </c>
      <c r="F5" s="23">
        <v>3418005001389.2749</v>
      </c>
      <c r="G5" s="23">
        <v>3417094562648.9463</v>
      </c>
      <c r="H5" s="23">
        <v>7572553836875.3389</v>
      </c>
      <c r="I5" s="23">
        <v>16155255000000</v>
      </c>
      <c r="J5" s="23">
        <v>16691517000000</v>
      </c>
      <c r="K5" s="23">
        <v>3890606893346.6855</v>
      </c>
      <c r="L5" s="23">
        <v>1197789902774.4302</v>
      </c>
    </row>
    <row r="6" spans="1:14" x14ac:dyDescent="0.2">
      <c r="A6" s="21" t="s">
        <v>215</v>
      </c>
      <c r="B6" s="21" t="s">
        <v>259</v>
      </c>
      <c r="C6" s="21" t="s">
        <v>260</v>
      </c>
      <c r="D6" s="23">
        <v>11514605842.336935</v>
      </c>
      <c r="E6" s="23" t="s">
        <v>217</v>
      </c>
      <c r="F6" s="23">
        <v>5231382674593.7002</v>
      </c>
      <c r="G6" s="23">
        <v>5700098114744.4102</v>
      </c>
      <c r="H6" s="23">
        <v>6157459594823.7168</v>
      </c>
      <c r="I6" s="23">
        <v>6203213121334.1221</v>
      </c>
      <c r="J6" s="23">
        <v>5155717056270.8271</v>
      </c>
      <c r="K6" s="23">
        <v>3022827781881.3892</v>
      </c>
      <c r="L6" s="23">
        <v>1552807652015.373</v>
      </c>
    </row>
    <row r="7" spans="1:14" x14ac:dyDescent="0.2">
      <c r="A7" s="21" t="s">
        <v>215</v>
      </c>
      <c r="B7" s="21" t="s">
        <v>56</v>
      </c>
      <c r="C7" s="21" t="s">
        <v>296</v>
      </c>
      <c r="D7" s="23">
        <v>3439953462907.1992</v>
      </c>
      <c r="E7" s="23">
        <v>3752365607148.0884</v>
      </c>
      <c r="F7" s="23">
        <v>2693827452070.0195</v>
      </c>
      <c r="G7" s="23">
        <v>2646837111794.7759</v>
      </c>
      <c r="H7" s="23">
        <v>3757698281117.5537</v>
      </c>
      <c r="I7" s="23">
        <v>8560547314679.2783</v>
      </c>
      <c r="J7" s="23">
        <v>9607224481532.6504</v>
      </c>
      <c r="K7" s="23">
        <v>2849305322684.7612</v>
      </c>
      <c r="L7" s="23">
        <v>2089865410867.8215</v>
      </c>
    </row>
    <row r="8" spans="1:14" x14ac:dyDescent="0.2">
      <c r="A8" s="21" t="s">
        <v>215</v>
      </c>
      <c r="B8" s="21" t="s">
        <v>38</v>
      </c>
      <c r="C8" s="21" t="s">
        <v>262</v>
      </c>
      <c r="D8" s="23">
        <v>3552182311652.9741</v>
      </c>
      <c r="E8" s="23">
        <v>4598206091384</v>
      </c>
      <c r="F8" s="23">
        <v>2382825985355.9741</v>
      </c>
      <c r="G8" s="23">
        <v>2441173394729.6172</v>
      </c>
      <c r="H8" s="23">
        <v>2862680142625.1445</v>
      </c>
      <c r="I8" s="23">
        <v>3543983909148.0068</v>
      </c>
      <c r="J8" s="23">
        <v>3752513503278.4097</v>
      </c>
      <c r="K8" s="23">
        <v>2151732868243.2058</v>
      </c>
      <c r="L8" s="23">
        <v>1345383143356.3525</v>
      </c>
    </row>
    <row r="9" spans="1:14" x14ac:dyDescent="0.2">
      <c r="A9" s="21" t="s">
        <v>215</v>
      </c>
      <c r="B9" s="21" t="s">
        <v>28</v>
      </c>
      <c r="C9" s="21" t="s">
        <v>248</v>
      </c>
      <c r="D9" s="23">
        <v>1397084381901.2891</v>
      </c>
      <c r="E9" s="23">
        <v>1695824517395.572</v>
      </c>
      <c r="F9" s="23">
        <v>1667019605881.7644</v>
      </c>
      <c r="G9" s="23">
        <v>2208871646202.8193</v>
      </c>
      <c r="H9" s="23">
        <v>2619700404733.3726</v>
      </c>
      <c r="I9" s="23">
        <v>2681416108537.3901</v>
      </c>
      <c r="J9" s="23">
        <v>2808511203185.3896</v>
      </c>
      <c r="K9" s="23">
        <v>2455993200169.9956</v>
      </c>
      <c r="L9" s="23">
        <v>1365864126832.8142</v>
      </c>
    </row>
    <row r="10" spans="1:14" x14ac:dyDescent="0.2">
      <c r="A10" s="21" t="s">
        <v>215</v>
      </c>
      <c r="B10" s="21" t="s">
        <v>128</v>
      </c>
      <c r="C10" s="21" t="s">
        <v>412</v>
      </c>
      <c r="D10" s="23">
        <v>1479341637010.676</v>
      </c>
      <c r="E10" s="23">
        <v>1635015380108.3933</v>
      </c>
      <c r="F10" s="23">
        <v>1323940295874.9001</v>
      </c>
      <c r="G10" s="23">
        <v>1656617073124.2126</v>
      </c>
      <c r="H10" s="23">
        <v>2616201578192.2524</v>
      </c>
      <c r="I10" s="23">
        <v>2662085168498.9336</v>
      </c>
      <c r="J10" s="23">
        <v>2739818680930.1899</v>
      </c>
      <c r="K10" s="23">
        <v>1376910811040.8828</v>
      </c>
      <c r="L10" s="23">
        <v>679289166858.2356</v>
      </c>
    </row>
    <row r="11" spans="1:14" x14ac:dyDescent="0.2">
      <c r="A11" s="21" t="s">
        <v>215</v>
      </c>
      <c r="B11" s="21" t="s">
        <v>53</v>
      </c>
      <c r="C11" s="21" t="s">
        <v>291</v>
      </c>
      <c r="D11" s="23">
        <v>2663112510265.5352</v>
      </c>
      <c r="E11" s="23">
        <v>2923465651091.2554</v>
      </c>
      <c r="F11" s="23">
        <v>2185160183384.2734</v>
      </c>
      <c r="G11" s="23">
        <v>2125058244242.9219</v>
      </c>
      <c r="H11" s="23">
        <v>2276292404600.5229</v>
      </c>
      <c r="I11" s="23">
        <v>2072823157059.7622</v>
      </c>
      <c r="J11" s="23">
        <v>2130491320658.6782</v>
      </c>
      <c r="K11" s="23">
        <v>2063662665171.8945</v>
      </c>
      <c r="L11" s="23">
        <v>1382764027113.8193</v>
      </c>
    </row>
    <row r="12" spans="1:14" x14ac:dyDescent="0.2">
      <c r="A12" s="21" t="s">
        <v>215</v>
      </c>
      <c r="B12" s="21" t="s">
        <v>94</v>
      </c>
      <c r="C12" s="21" t="s">
        <v>359</v>
      </c>
      <c r="D12" s="23">
        <v>1043471321169.0854</v>
      </c>
      <c r="E12" s="23">
        <v>1101275278668.7874</v>
      </c>
      <c r="F12" s="23">
        <v>927168310999.85266</v>
      </c>
      <c r="G12" s="23">
        <v>1142876772659.209</v>
      </c>
      <c r="H12" s="23">
        <v>2051661732059.7776</v>
      </c>
      <c r="I12" s="23">
        <v>2465188674415.0322</v>
      </c>
      <c r="J12" s="23">
        <v>2472806919901.6743</v>
      </c>
      <c r="K12" s="23">
        <v>1792883225804.3833</v>
      </c>
      <c r="L12" s="23">
        <v>757999453314.2688</v>
      </c>
    </row>
    <row r="13" spans="1:14" x14ac:dyDescent="0.2">
      <c r="A13" s="21" t="s">
        <v>215</v>
      </c>
      <c r="B13" s="21" t="s">
        <v>144</v>
      </c>
      <c r="C13" s="21" t="s">
        <v>438</v>
      </c>
      <c r="D13" s="23">
        <v>3074359743897.5591</v>
      </c>
      <c r="E13" s="23">
        <v>2890564338235.2939</v>
      </c>
      <c r="F13" s="23">
        <v>1499099749930.5364</v>
      </c>
      <c r="G13" s="23">
        <v>1431616749640.2947</v>
      </c>
      <c r="H13" s="23">
        <v>1823049927771.4595</v>
      </c>
      <c r="I13" s="23">
        <v>1336018949805.5786</v>
      </c>
      <c r="J13" s="23">
        <v>1361854206549.3877</v>
      </c>
      <c r="K13" s="23">
        <v>879635084124.98657</v>
      </c>
      <c r="L13" s="23">
        <v>651757333333.33337</v>
      </c>
    </row>
    <row r="14" spans="1:14" x14ac:dyDescent="0.2">
      <c r="A14" s="21" t="s">
        <v>215</v>
      </c>
      <c r="B14" s="21" t="s">
        <v>395</v>
      </c>
      <c r="C14" s="21" t="s">
        <v>396</v>
      </c>
      <c r="D14" s="23">
        <v>1299705247685.7644</v>
      </c>
      <c r="E14" s="23">
        <v>1660844408499.6113</v>
      </c>
      <c r="F14" s="23">
        <v>1222643696991.8459</v>
      </c>
      <c r="G14" s="23">
        <v>1524916112078.8726</v>
      </c>
      <c r="H14" s="23">
        <v>1788647906047.7568</v>
      </c>
      <c r="I14" s="23">
        <v>1824288757447.5667</v>
      </c>
      <c r="J14" s="23">
        <v>1842628005830.1848</v>
      </c>
      <c r="K14" s="23">
        <v>1411333926201.2412</v>
      </c>
      <c r="L14" s="23">
        <v>861256351277.35876</v>
      </c>
    </row>
    <row r="15" spans="1:14" x14ac:dyDescent="0.2">
      <c r="A15" s="21" t="s">
        <v>215</v>
      </c>
      <c r="B15" s="21" t="s">
        <v>72</v>
      </c>
      <c r="C15" s="21" t="s">
        <v>323</v>
      </c>
      <c r="D15" s="23">
        <v>2203053380782.918</v>
      </c>
      <c r="E15" s="23">
        <v>2390729163615.0581</v>
      </c>
      <c r="F15" s="23">
        <v>1371153004986.4404</v>
      </c>
      <c r="G15" s="23">
        <v>1613464422811.134</v>
      </c>
      <c r="H15" s="23">
        <v>1488067258325.1963</v>
      </c>
      <c r="I15" s="23">
        <v>1827637859135.6963</v>
      </c>
      <c r="J15" s="23">
        <v>1856722121394.5347</v>
      </c>
      <c r="K15" s="23">
        <v>1459597906912.6963</v>
      </c>
      <c r="L15" s="23">
        <v>859794177118.10181</v>
      </c>
    </row>
    <row r="16" spans="1:14" x14ac:dyDescent="0.2">
      <c r="A16" s="21" t="s">
        <v>215</v>
      </c>
      <c r="B16" s="21" t="s">
        <v>34</v>
      </c>
      <c r="C16" s="21" t="s">
        <v>256</v>
      </c>
      <c r="D16" s="23">
        <v>1464977190205.7537</v>
      </c>
      <c r="E16" s="23">
        <v>1549131208997.1885</v>
      </c>
      <c r="F16" s="23">
        <v>901934953364.71057</v>
      </c>
      <c r="G16" s="23">
        <v>1094499338702.7156</v>
      </c>
      <c r="H16" s="23">
        <v>1390557034407.9661</v>
      </c>
      <c r="I16" s="23">
        <v>2210256976945.3755</v>
      </c>
      <c r="J16" s="23">
        <v>2297128039058.2056</v>
      </c>
      <c r="K16" s="23">
        <v>2035393459979.4585</v>
      </c>
      <c r="L16" s="23">
        <v>1152263780657.8621</v>
      </c>
    </row>
    <row r="17" spans="1:15" x14ac:dyDescent="0.2">
      <c r="A17" s="21" t="s">
        <v>215</v>
      </c>
      <c r="B17" s="21" t="s">
        <v>67</v>
      </c>
      <c r="C17" s="21" t="s">
        <v>314</v>
      </c>
      <c r="D17" s="23">
        <v>1201111768409.3921</v>
      </c>
      <c r="E17" s="23">
        <v>1186952757635.845</v>
      </c>
      <c r="F17" s="23">
        <v>894948748436.74841</v>
      </c>
      <c r="G17" s="23">
        <v>1051128603513.7703</v>
      </c>
      <c r="H17" s="23">
        <v>1202463682633.8472</v>
      </c>
      <c r="I17" s="23">
        <v>1538194473087.2344</v>
      </c>
      <c r="J17" s="23">
        <v>1567178619062.2756</v>
      </c>
      <c r="K17" s="23">
        <v>1298461494903.1409</v>
      </c>
      <c r="L17" s="23">
        <v>455200045095.64258</v>
      </c>
    </row>
    <row r="18" spans="1:15" x14ac:dyDescent="0.2">
      <c r="A18" s="21" t="s">
        <v>215</v>
      </c>
      <c r="B18" s="21" t="s">
        <v>18</v>
      </c>
      <c r="C18" s="21" t="s">
        <v>230</v>
      </c>
      <c r="D18" s="23">
        <v>853764622752.61047</v>
      </c>
      <c r="E18" s="23">
        <v>1055334825425.2462</v>
      </c>
      <c r="F18" s="23">
        <v>857932759099.74988</v>
      </c>
      <c r="G18" s="23">
        <v>836389937229.19678</v>
      </c>
      <c r="H18" s="23">
        <v>1171187519660.6377</v>
      </c>
      <c r="I18" s="23">
        <v>1222807284485.3147</v>
      </c>
      <c r="J18" s="23">
        <v>1305604981271.9133</v>
      </c>
      <c r="K18" s="23">
        <v>934167809301.66711</v>
      </c>
      <c r="L18" s="23">
        <v>477279647754.70142</v>
      </c>
    </row>
    <row r="19" spans="1:15" x14ac:dyDescent="0.2">
      <c r="A19" s="21" t="s">
        <v>215</v>
      </c>
      <c r="B19" s="21" t="s">
        <v>330</v>
      </c>
      <c r="C19" s="21" t="s">
        <v>331</v>
      </c>
      <c r="D19" s="23">
        <v>1122679154632.4146</v>
      </c>
      <c r="E19" s="23">
        <v>1002219052967.5375</v>
      </c>
      <c r="F19" s="23">
        <v>644639902580.64526</v>
      </c>
      <c r="G19" s="23">
        <v>771876791231.83752</v>
      </c>
      <c r="H19" s="23">
        <v>893757287201.68835</v>
      </c>
      <c r="I19" s="23">
        <v>1186598324461.8247</v>
      </c>
      <c r="J19" s="23">
        <v>1261981728468.5249</v>
      </c>
      <c r="K19" s="23">
        <v>890814755233.22546</v>
      </c>
      <c r="L19" s="23">
        <v>497918109302.39856</v>
      </c>
    </row>
    <row r="20" spans="1:15" x14ac:dyDescent="0.2">
      <c r="A20" s="21" t="s">
        <v>215</v>
      </c>
      <c r="B20" s="21" t="s">
        <v>139</v>
      </c>
      <c r="C20" s="21" t="s">
        <v>432</v>
      </c>
      <c r="D20" s="23">
        <v>675770112825.23608</v>
      </c>
      <c r="E20" s="23">
        <v>764335657318.47864</v>
      </c>
      <c r="F20" s="23">
        <v>541506500413.56488</v>
      </c>
      <c r="G20" s="23">
        <v>583782977866.40466</v>
      </c>
      <c r="H20" s="23">
        <v>892969107923.09436</v>
      </c>
      <c r="I20" s="23">
        <v>828946812396.78809</v>
      </c>
      <c r="J20" s="23">
        <v>866680000367.26367</v>
      </c>
      <c r="K20" s="23">
        <v>545075908845.9953</v>
      </c>
      <c r="L20" s="23">
        <v>195541761243.1441</v>
      </c>
    </row>
    <row r="21" spans="1:15" x14ac:dyDescent="0.2">
      <c r="A21" s="21" t="s">
        <v>215</v>
      </c>
      <c r="B21" s="21" t="s">
        <v>68</v>
      </c>
      <c r="C21" s="21" t="s">
        <v>315</v>
      </c>
      <c r="D21" s="23">
        <v>460192550124.26105</v>
      </c>
      <c r="E21" s="23">
        <v>543253873101.75281</v>
      </c>
      <c r="F21" s="23">
        <v>574505139225.43994</v>
      </c>
      <c r="G21" s="23">
        <v>755094160363.07104</v>
      </c>
      <c r="H21" s="23">
        <v>832546270783.82959</v>
      </c>
      <c r="I21" s="23">
        <v>873981786532.0719</v>
      </c>
      <c r="J21" s="23">
        <v>950595270314.2959</v>
      </c>
      <c r="K21" s="23">
        <v>709182559935.30139</v>
      </c>
      <c r="L21" s="23">
        <v>382065930307.9776</v>
      </c>
    </row>
    <row r="22" spans="1:15" x14ac:dyDescent="0.2">
      <c r="A22" s="21" t="s">
        <v>215</v>
      </c>
      <c r="B22" s="21" t="s">
        <v>120</v>
      </c>
      <c r="C22" s="21" t="s">
        <v>402</v>
      </c>
      <c r="D22" s="23">
        <v>415964509673.11536</v>
      </c>
      <c r="E22" s="23">
        <v>519796800000</v>
      </c>
      <c r="F22" s="23">
        <v>429097866666.66669</v>
      </c>
      <c r="G22" s="23">
        <v>528207200000</v>
      </c>
      <c r="H22" s="23">
        <v>699579638638.22571</v>
      </c>
      <c r="I22" s="23">
        <v>917869910105.74915</v>
      </c>
      <c r="J22" s="23">
        <v>912524136718.01819</v>
      </c>
      <c r="K22" s="23">
        <v>531075861047.28668</v>
      </c>
      <c r="L22" s="23" t="s">
        <v>217</v>
      </c>
    </row>
    <row r="23" spans="1:15" x14ac:dyDescent="0.2">
      <c r="A23" s="21" t="s">
        <v>215</v>
      </c>
      <c r="B23" s="21" t="s">
        <v>115</v>
      </c>
      <c r="C23" s="21" t="s">
        <v>389</v>
      </c>
      <c r="D23" s="23">
        <v>429249647594.60724</v>
      </c>
      <c r="E23" s="23">
        <v>533815789473.68427</v>
      </c>
      <c r="F23" s="23">
        <v>440346575957.8974</v>
      </c>
      <c r="G23" s="23">
        <v>479257883741.75153</v>
      </c>
      <c r="H23" s="23">
        <v>671238840106.66663</v>
      </c>
      <c r="I23" s="23">
        <v>668043614122.87</v>
      </c>
      <c r="J23" s="23">
        <v>688504173431.45374</v>
      </c>
      <c r="K23" s="23">
        <v>756350347333.3335</v>
      </c>
      <c r="L23" s="23">
        <v>385874474398.59027</v>
      </c>
      <c r="N23" t="s">
        <v>457</v>
      </c>
      <c r="O23" t="s">
        <v>458</v>
      </c>
    </row>
    <row r="24" spans="1:15" x14ac:dyDescent="0.2">
      <c r="A24" s="21" t="s">
        <v>215</v>
      </c>
      <c r="B24" s="21" t="s">
        <v>23</v>
      </c>
      <c r="C24" s="21" t="s">
        <v>239</v>
      </c>
      <c r="D24" s="23">
        <v>471821105940.323</v>
      </c>
      <c r="E24" s="23">
        <v>518625897172.98962</v>
      </c>
      <c r="F24" s="23">
        <v>386622457579.95007</v>
      </c>
      <c r="G24" s="23">
        <v>429130952709.22351</v>
      </c>
      <c r="H24" s="23">
        <v>583500357530.41687</v>
      </c>
      <c r="I24" s="23">
        <v>497884216568.86719</v>
      </c>
      <c r="J24" s="23">
        <v>520925468952.93768</v>
      </c>
      <c r="K24" s="23">
        <v>237029579260.72223</v>
      </c>
      <c r="L24" s="23">
        <v>122879042001.91528</v>
      </c>
    </row>
    <row r="25" spans="1:15" x14ac:dyDescent="0.2">
      <c r="A25" s="21" t="s">
        <v>215</v>
      </c>
      <c r="B25" s="21" t="s">
        <v>132</v>
      </c>
      <c r="C25" s="21" t="s">
        <v>421</v>
      </c>
      <c r="D25" s="23">
        <v>479913034321.89276</v>
      </c>
      <c r="E25" s="23">
        <v>554363487120.30286</v>
      </c>
      <c r="F25" s="23">
        <v>484552792442.34509</v>
      </c>
      <c r="G25" s="23">
        <v>483548031197.10846</v>
      </c>
      <c r="H25" s="23">
        <v>563109663291.17725</v>
      </c>
      <c r="I25" s="23">
        <v>500284003684.37213</v>
      </c>
      <c r="J25" s="23">
        <v>524201151607.18805</v>
      </c>
      <c r="K25" s="23">
        <v>499338534779.15869</v>
      </c>
      <c r="L25" s="23">
        <v>317610719411.48328</v>
      </c>
    </row>
    <row r="26" spans="1:15" x14ac:dyDescent="0.2">
      <c r="A26" s="21" t="s">
        <v>215</v>
      </c>
      <c r="B26" s="21" t="s">
        <v>131</v>
      </c>
      <c r="C26" s="21" t="s">
        <v>420</v>
      </c>
      <c r="D26" s="23">
        <v>487816328342.30927</v>
      </c>
      <c r="E26" s="23">
        <v>513965650650.11908</v>
      </c>
      <c r="F26" s="23">
        <v>400172297860.51678</v>
      </c>
      <c r="G26" s="23">
        <v>391892746544.68994</v>
      </c>
      <c r="H26" s="23">
        <v>530163281574.65753</v>
      </c>
      <c r="I26" s="23">
        <v>543880647757.40405</v>
      </c>
      <c r="J26" s="23">
        <v>578742001487.57141</v>
      </c>
      <c r="K26" s="23">
        <v>434474616831.9137</v>
      </c>
      <c r="L26" s="23">
        <v>232439324529.64526</v>
      </c>
    </row>
    <row r="27" spans="1:15" x14ac:dyDescent="0.2">
      <c r="A27" s="21" t="s">
        <v>215</v>
      </c>
      <c r="B27" s="21" t="s">
        <v>107</v>
      </c>
      <c r="C27" s="21" t="s">
        <v>380</v>
      </c>
      <c r="D27" s="23">
        <v>401082621082.62109</v>
      </c>
      <c r="E27" s="23">
        <v>462554432624.11353</v>
      </c>
      <c r="F27" s="23">
        <v>414059094949.0625</v>
      </c>
      <c r="G27" s="23">
        <v>487069570463.76837</v>
      </c>
      <c r="H27" s="23">
        <v>528725113045.82574</v>
      </c>
      <c r="I27" s="23">
        <v>735974843360</v>
      </c>
      <c r="J27" s="23">
        <v>746647127413.33337</v>
      </c>
      <c r="K27" s="23">
        <v>573817719109.40222</v>
      </c>
      <c r="L27" s="23">
        <v>386663139402.70728</v>
      </c>
    </row>
    <row r="28" spans="1:15" x14ac:dyDescent="0.2">
      <c r="A28" s="21" t="s">
        <v>215</v>
      </c>
      <c r="B28" s="21" t="s">
        <v>103</v>
      </c>
      <c r="C28" s="21" t="s">
        <v>374</v>
      </c>
      <c r="D28" s="23">
        <v>839419655078.01807</v>
      </c>
      <c r="E28" s="23">
        <v>936228211513.10974</v>
      </c>
      <c r="F28" s="23">
        <v>429657033107.7373</v>
      </c>
      <c r="G28" s="23">
        <v>488377689564.9209</v>
      </c>
      <c r="H28" s="23">
        <v>527008453886.92908</v>
      </c>
      <c r="I28" s="23">
        <v>598853401276.10449</v>
      </c>
      <c r="J28" s="23">
        <v>467414852231.29816</v>
      </c>
      <c r="K28" s="23">
        <v>352993633221.28101</v>
      </c>
      <c r="L28" s="23">
        <v>309403880389.07092</v>
      </c>
    </row>
    <row r="29" spans="1:15" x14ac:dyDescent="0.2">
      <c r="A29" s="21" t="s">
        <v>215</v>
      </c>
      <c r="B29" s="21" t="s">
        <v>52</v>
      </c>
      <c r="C29" s="21" t="s">
        <v>290</v>
      </c>
      <c r="D29" s="23">
        <v>255384615384.61539</v>
      </c>
      <c r="E29" s="23">
        <v>283742493042.33191</v>
      </c>
      <c r="F29" s="23">
        <v>329787628928.4715</v>
      </c>
      <c r="G29" s="23">
        <v>393190682070.49121</v>
      </c>
      <c r="H29" s="23">
        <v>498831558925.86041</v>
      </c>
      <c r="I29" s="23">
        <v>409425234155.26318</v>
      </c>
      <c r="J29" s="23">
        <v>430068712971.86731</v>
      </c>
      <c r="K29" s="23">
        <v>351119102947.14319</v>
      </c>
      <c r="L29" s="23">
        <v>299096404728.82574</v>
      </c>
    </row>
    <row r="30" spans="1:15" x14ac:dyDescent="0.2">
      <c r="A30" s="21" t="s">
        <v>215</v>
      </c>
      <c r="B30" s="21" t="s">
        <v>58</v>
      </c>
      <c r="C30" s="21" t="s">
        <v>298</v>
      </c>
      <c r="D30" s="23">
        <v>318497936901.17712</v>
      </c>
      <c r="E30" s="23">
        <v>354460802548.70367</v>
      </c>
      <c r="F30" s="23">
        <v>332976484577.6189</v>
      </c>
      <c r="G30" s="23">
        <v>423627422092.48962</v>
      </c>
      <c r="H30" s="23">
        <v>431120310088.8197</v>
      </c>
      <c r="I30" s="23">
        <v>510229136226.90161</v>
      </c>
      <c r="J30" s="23">
        <v>523502127659.57446</v>
      </c>
      <c r="K30" s="23">
        <v>526319673731.63831</v>
      </c>
      <c r="L30" s="23">
        <v>301298464861.38495</v>
      </c>
    </row>
    <row r="31" spans="1:15" x14ac:dyDescent="0.2">
      <c r="A31" s="21" t="s">
        <v>215</v>
      </c>
      <c r="B31" s="21" t="s">
        <v>19</v>
      </c>
      <c r="C31" s="21" t="s">
        <v>231</v>
      </c>
      <c r="D31" s="23">
        <v>388691445387.35284</v>
      </c>
      <c r="E31" s="23">
        <v>430294287388.31116</v>
      </c>
      <c r="F31" s="23">
        <v>321241396034.24799</v>
      </c>
      <c r="G31" s="23">
        <v>321995350346.5014</v>
      </c>
      <c r="H31" s="23">
        <v>416878162440.88733</v>
      </c>
      <c r="I31" s="23">
        <v>545982375701.12799</v>
      </c>
      <c r="J31" s="23">
        <v>552025140252.24634</v>
      </c>
      <c r="K31" s="23">
        <v>441885415805.82501</v>
      </c>
      <c r="L31" s="23">
        <v>357949199754.93536</v>
      </c>
    </row>
    <row r="32" spans="1:15" x14ac:dyDescent="0.2">
      <c r="A32" s="21" t="s">
        <v>215</v>
      </c>
      <c r="B32" s="21" t="s">
        <v>142</v>
      </c>
      <c r="C32" s="21" t="s">
        <v>436</v>
      </c>
      <c r="D32" s="23">
        <v>142719009900.99011</v>
      </c>
      <c r="E32" s="23">
        <v>179992405832.32077</v>
      </c>
      <c r="F32" s="23">
        <v>168334599538.16824</v>
      </c>
      <c r="G32" s="23">
        <v>199590775190.25842</v>
      </c>
      <c r="H32" s="23">
        <v>411743801711.64197</v>
      </c>
      <c r="I32" s="23">
        <v>245670666639.04691</v>
      </c>
      <c r="J32" s="23">
        <v>239862011450.10287</v>
      </c>
      <c r="K32" s="23">
        <v>284584522898.87195</v>
      </c>
      <c r="L32" s="23">
        <v>481066152889.09436</v>
      </c>
    </row>
    <row r="33" spans="1:12" x14ac:dyDescent="0.2">
      <c r="A33" s="21" t="s">
        <v>215</v>
      </c>
      <c r="B33" s="21" t="s">
        <v>316</v>
      </c>
      <c r="C33" s="21" t="s">
        <v>317</v>
      </c>
      <c r="D33" s="23">
        <v>349881601458.56036</v>
      </c>
      <c r="E33" s="23">
        <v>406070949553.87506</v>
      </c>
      <c r="F33" s="23">
        <v>330000252153.37592</v>
      </c>
      <c r="G33" s="23">
        <v>299361576558.21661</v>
      </c>
      <c r="H33" s="23">
        <v>370818747396.83258</v>
      </c>
      <c r="I33" s="23">
        <v>381286237847.66748</v>
      </c>
      <c r="J33" s="23">
        <v>371006299120.24432</v>
      </c>
      <c r="K33" s="23">
        <v>229629822121.60062</v>
      </c>
      <c r="L33" s="23">
        <v>189212096470.29266</v>
      </c>
    </row>
    <row r="34" spans="1:12" x14ac:dyDescent="0.2">
      <c r="A34" s="21" t="s">
        <v>215</v>
      </c>
      <c r="B34" s="21" t="s">
        <v>143</v>
      </c>
      <c r="C34" s="21" t="s">
        <v>437</v>
      </c>
      <c r="D34" s="23">
        <v>257916133424.09802</v>
      </c>
      <c r="E34" s="23">
        <v>315474615738.59772</v>
      </c>
      <c r="F34" s="23">
        <v>253547358747.4473</v>
      </c>
      <c r="G34" s="23">
        <v>289880430197.41327</v>
      </c>
      <c r="H34" s="23">
        <v>350908390034.03674</v>
      </c>
      <c r="I34" s="23">
        <v>327148899962.14563</v>
      </c>
      <c r="J34" s="23">
        <v>343584385594.13196</v>
      </c>
      <c r="K34" s="23">
        <v>378195707612.39294</v>
      </c>
      <c r="L34" s="23">
        <v>291519596338.69336</v>
      </c>
    </row>
    <row r="35" spans="1:12" x14ac:dyDescent="0.2">
      <c r="A35" s="21" t="s">
        <v>215</v>
      </c>
      <c r="B35" s="21" t="s">
        <v>443</v>
      </c>
      <c r="C35" s="21" t="s">
        <v>444</v>
      </c>
      <c r="D35" s="23">
        <v>230364012575.68701</v>
      </c>
      <c r="E35" s="23">
        <v>315953388510.67792</v>
      </c>
      <c r="F35" s="23">
        <v>281710095724.76068</v>
      </c>
      <c r="G35" s="23">
        <v>341105009515.33344</v>
      </c>
      <c r="H35" s="23">
        <v>344003209695.60602</v>
      </c>
      <c r="I35" s="23">
        <v>396332598448.21497</v>
      </c>
      <c r="J35" s="23">
        <v>366810014300.22174</v>
      </c>
      <c r="K35" s="23">
        <v>258099015103.50409</v>
      </c>
      <c r="L35" s="23">
        <v>177911101680.10583</v>
      </c>
    </row>
    <row r="36" spans="1:12" x14ac:dyDescent="0.2">
      <c r="A36" s="21" t="s">
        <v>215</v>
      </c>
      <c r="B36" s="21" t="s">
        <v>127</v>
      </c>
      <c r="C36" s="21" t="s">
        <v>411</v>
      </c>
      <c r="D36" s="23">
        <v>299033511000.22681</v>
      </c>
      <c r="E36" s="23">
        <v>287099991516.89954</v>
      </c>
      <c r="F36" s="23">
        <v>243745748819.11642</v>
      </c>
      <c r="G36" s="23">
        <v>238303443425.20993</v>
      </c>
      <c r="H36" s="23">
        <v>335415162155.57428</v>
      </c>
      <c r="I36" s="23">
        <v>397559992407.44971</v>
      </c>
      <c r="J36" s="23">
        <v>420528737876.7168</v>
      </c>
      <c r="K36" s="23">
        <v>406521561093.35651</v>
      </c>
      <c r="L36" s="23">
        <v>199420256049.6886</v>
      </c>
    </row>
    <row r="37" spans="1:12" x14ac:dyDescent="0.2">
      <c r="A37" s="21" t="s">
        <v>215</v>
      </c>
      <c r="B37" s="21" t="s">
        <v>106</v>
      </c>
      <c r="C37" s="21" t="s">
        <v>377</v>
      </c>
      <c r="D37" s="23">
        <v>166451213395.63986</v>
      </c>
      <c r="E37" s="23">
        <v>208064753766.47043</v>
      </c>
      <c r="F37" s="23">
        <v>169481317540.36392</v>
      </c>
      <c r="G37" s="23">
        <v>369062464570.38672</v>
      </c>
      <c r="H37" s="23">
        <v>316482190800.36371</v>
      </c>
      <c r="I37" s="23">
        <v>374817974104.83325</v>
      </c>
      <c r="J37" s="23">
        <v>390427289203.53986</v>
      </c>
      <c r="K37" s="23">
        <v>403197682886.31726</v>
      </c>
      <c r="L37" s="23">
        <v>290617006703.97229</v>
      </c>
    </row>
    <row r="38" spans="1:12" x14ac:dyDescent="0.2">
      <c r="A38" s="21" t="s">
        <v>215</v>
      </c>
      <c r="B38" s="21" t="s">
        <v>46</v>
      </c>
      <c r="C38" s="21" t="s">
        <v>275</v>
      </c>
      <c r="D38" s="23">
        <v>319423370134.28369</v>
      </c>
      <c r="E38" s="23">
        <v>353361056079.716</v>
      </c>
      <c r="F38" s="23">
        <v>236311338427.34094</v>
      </c>
      <c r="G38" s="23">
        <v>221951353966.87762</v>
      </c>
      <c r="H38" s="23">
        <v>297951960784.31372</v>
      </c>
      <c r="I38" s="23">
        <v>256706466091.08923</v>
      </c>
      <c r="J38" s="23">
        <v>269980111642.89841</v>
      </c>
      <c r="K38" s="23">
        <v>568498937588.03516</v>
      </c>
      <c r="L38" s="23">
        <v>584711485367.26672</v>
      </c>
    </row>
    <row r="39" spans="1:12" x14ac:dyDescent="0.2">
      <c r="A39" s="21" t="s">
        <v>215</v>
      </c>
      <c r="B39" s="21" t="s">
        <v>16</v>
      </c>
      <c r="C39" s="21" t="s">
        <v>226</v>
      </c>
      <c r="D39" s="23">
        <v>287530508430.56799</v>
      </c>
      <c r="E39" s="23">
        <v>361558037110.41925</v>
      </c>
      <c r="F39" s="23">
        <v>297216730668.94226</v>
      </c>
      <c r="G39" s="23">
        <v>375298134440.46869</v>
      </c>
      <c r="H39" s="23">
        <v>287797822093.17767</v>
      </c>
      <c r="I39" s="23">
        <v>216368178659.4465</v>
      </c>
      <c r="J39" s="23">
        <v>226073492966.49509</v>
      </c>
      <c r="K39" s="23">
        <v>200696291789.9516</v>
      </c>
      <c r="L39" s="23">
        <v>195078665827.56451</v>
      </c>
    </row>
    <row r="40" spans="1:12" x14ac:dyDescent="0.2">
      <c r="A40" s="21" t="s">
        <v>215</v>
      </c>
      <c r="B40" s="21" t="s">
        <v>280</v>
      </c>
      <c r="C40" s="21" t="s">
        <v>281</v>
      </c>
      <c r="D40" s="23">
        <v>130478960092.49852</v>
      </c>
      <c r="E40" s="23">
        <v>162818181818.18182</v>
      </c>
      <c r="F40" s="23">
        <v>188982374700.80511</v>
      </c>
      <c r="G40" s="23">
        <v>218888324504.7529</v>
      </c>
      <c r="H40" s="23">
        <v>275599459373.50928</v>
      </c>
      <c r="I40" s="23">
        <v>225571857948.33768</v>
      </c>
      <c r="J40" s="23">
        <v>239389337002.81427</v>
      </c>
      <c r="K40" s="23">
        <v>244360888750.80704</v>
      </c>
      <c r="L40" s="23">
        <v>165874330876.32111</v>
      </c>
    </row>
    <row r="41" spans="1:12" x14ac:dyDescent="0.2">
      <c r="A41" s="21" t="s">
        <v>215</v>
      </c>
      <c r="B41" s="21" t="s">
        <v>116</v>
      </c>
      <c r="C41" s="21" t="s">
        <v>390</v>
      </c>
      <c r="D41" s="23">
        <v>240169336162.05856</v>
      </c>
      <c r="E41" s="23">
        <v>262007590449.68509</v>
      </c>
      <c r="F41" s="23">
        <v>233821670220.29364</v>
      </c>
      <c r="G41" s="23">
        <v>287018179193.92291</v>
      </c>
      <c r="H41" s="23">
        <v>273674236772.815</v>
      </c>
      <c r="I41" s="23">
        <v>369659697842.88531</v>
      </c>
      <c r="J41" s="23">
        <v>380191876348.92993</v>
      </c>
      <c r="K41" s="23">
        <v>272609288689.57462</v>
      </c>
      <c r="L41" s="23">
        <v>292774099013.68707</v>
      </c>
    </row>
    <row r="42" spans="1:12" x14ac:dyDescent="0.2">
      <c r="A42" s="21" t="s">
        <v>215</v>
      </c>
      <c r="B42" s="21" t="s">
        <v>310</v>
      </c>
      <c r="C42" s="21" t="s">
        <v>311</v>
      </c>
      <c r="D42" s="23">
        <v>211597405593.86777</v>
      </c>
      <c r="E42" s="23">
        <v>219279678430.16385</v>
      </c>
      <c r="F42" s="23">
        <v>207419370241.33459</v>
      </c>
      <c r="G42" s="23">
        <v>233609522091.46832</v>
      </c>
      <c r="H42" s="23">
        <v>261628548084.17874</v>
      </c>
      <c r="I42" s="23">
        <v>262629441493.47635</v>
      </c>
      <c r="J42" s="23">
        <v>275696879834.96649</v>
      </c>
      <c r="K42" s="23">
        <v>305529656458.43793</v>
      </c>
      <c r="L42" s="23">
        <v>332698041030.80713</v>
      </c>
    </row>
    <row r="43" spans="1:12" x14ac:dyDescent="0.2">
      <c r="A43" s="21" t="s">
        <v>215</v>
      </c>
      <c r="B43" s="21" t="s">
        <v>45</v>
      </c>
      <c r="C43" s="21" t="s">
        <v>274</v>
      </c>
      <c r="D43" s="23">
        <v>189227050759.59534</v>
      </c>
      <c r="E43" s="23">
        <v>235718586901.12878</v>
      </c>
      <c r="F43" s="23">
        <v>206179982164.40225</v>
      </c>
      <c r="G43" s="23">
        <v>207477857918.91928</v>
      </c>
      <c r="H43" s="23">
        <v>252251992029.44171</v>
      </c>
      <c r="I43" s="23">
        <v>257296579579.34592</v>
      </c>
      <c r="J43" s="23">
        <v>292489185194.41675</v>
      </c>
      <c r="K43" s="23">
        <v>207818330723.83475</v>
      </c>
      <c r="L43" s="23">
        <v>179640210726.44806</v>
      </c>
    </row>
    <row r="44" spans="1:12" x14ac:dyDescent="0.2">
      <c r="A44" s="21" t="s">
        <v>215</v>
      </c>
      <c r="B44" s="21" t="s">
        <v>89</v>
      </c>
      <c r="C44" s="21" t="s">
        <v>352</v>
      </c>
      <c r="D44" s="23">
        <v>193547824063.29996</v>
      </c>
      <c r="E44" s="23">
        <v>230813597937.52625</v>
      </c>
      <c r="F44" s="23">
        <v>192408387762.11758</v>
      </c>
      <c r="G44" s="23">
        <v>236421782178.21777</v>
      </c>
      <c r="H44" s="23">
        <v>248513617677.28674</v>
      </c>
      <c r="I44" s="23">
        <v>207376427020.8147</v>
      </c>
      <c r="J44" s="23">
        <v>209402444996.10422</v>
      </c>
      <c r="K44" s="23">
        <v>133503411375.73927</v>
      </c>
      <c r="L44" s="23" t="s">
        <v>217</v>
      </c>
    </row>
    <row r="45" spans="1:12" x14ac:dyDescent="0.2">
      <c r="A45" s="21" t="s">
        <v>215</v>
      </c>
      <c r="B45" s="21" t="s">
        <v>39</v>
      </c>
      <c r="C45" s="21" t="s">
        <v>263</v>
      </c>
      <c r="D45" s="23">
        <v>207416490982.9899</v>
      </c>
      <c r="E45" s="23">
        <v>243982436734.23343</v>
      </c>
      <c r="F45" s="23">
        <v>202257586267.55566</v>
      </c>
      <c r="G45" s="23">
        <v>255016609232.87076</v>
      </c>
      <c r="H45" s="23">
        <v>244895101712.45135</v>
      </c>
      <c r="I45" s="23">
        <v>314443149443.14941</v>
      </c>
      <c r="J45" s="23">
        <v>323277158906.97894</v>
      </c>
      <c r="K45" s="23">
        <v>291459356985.33679</v>
      </c>
      <c r="L45" s="23">
        <v>242517905161.66428</v>
      </c>
    </row>
    <row r="46" spans="1:12" x14ac:dyDescent="0.2">
      <c r="A46" s="21" t="s">
        <v>215</v>
      </c>
      <c r="B46" s="21" t="s">
        <v>135</v>
      </c>
      <c r="C46" s="21" t="s">
        <v>426</v>
      </c>
      <c r="D46" s="23">
        <v>262942650543.77112</v>
      </c>
      <c r="E46" s="23">
        <v>291383081231.82031</v>
      </c>
      <c r="F46" s="23">
        <v>251499027507.64102</v>
      </c>
      <c r="G46" s="23">
        <v>247799815768.47742</v>
      </c>
      <c r="H46" s="23">
        <v>239018540057.0098</v>
      </c>
      <c r="I46" s="23">
        <v>289162118908.53802</v>
      </c>
      <c r="J46" s="23">
        <v>302510668904.33948</v>
      </c>
      <c r="K46" s="23">
        <v>308416982140.36163</v>
      </c>
      <c r="L46" s="23">
        <v>296434003328.6391</v>
      </c>
    </row>
    <row r="47" spans="1:12" x14ac:dyDescent="0.2">
      <c r="A47" s="21" t="s">
        <v>215</v>
      </c>
      <c r="B47" s="21" t="s">
        <v>71</v>
      </c>
      <c r="C47" s="21" t="s">
        <v>322</v>
      </c>
      <c r="D47" s="23">
        <v>178706717752.73239</v>
      </c>
      <c r="E47" s="23">
        <v>215840354626.5329</v>
      </c>
      <c r="F47" s="23">
        <v>172389498444.62051</v>
      </c>
      <c r="G47" s="23">
        <v>218537551220.07053</v>
      </c>
      <c r="H47" s="23">
        <v>236001858960.01514</v>
      </c>
      <c r="I47" s="23">
        <v>279372758361.83167</v>
      </c>
      <c r="J47" s="23">
        <v>288586231501.87695</v>
      </c>
      <c r="K47" s="23">
        <v>338061963396.37628</v>
      </c>
      <c r="L47" s="23">
        <v>186829940545.75946</v>
      </c>
    </row>
    <row r="48" spans="1:12" x14ac:dyDescent="0.2">
      <c r="A48" s="21" t="s">
        <v>215</v>
      </c>
      <c r="B48" s="21" t="s">
        <v>70</v>
      </c>
      <c r="C48" s="21" t="s">
        <v>319</v>
      </c>
      <c r="D48" s="23">
        <v>269917518477.96332</v>
      </c>
      <c r="E48" s="23">
        <v>275020018163.17566</v>
      </c>
      <c r="F48" s="23">
        <v>214046415026.18747</v>
      </c>
      <c r="G48" s="23">
        <v>228637697575.03992</v>
      </c>
      <c r="H48" s="23">
        <v>227948349666.35385</v>
      </c>
      <c r="I48" s="23">
        <v>267122320056.70221</v>
      </c>
      <c r="J48" s="23">
        <v>278384332694.31256</v>
      </c>
      <c r="K48" s="23">
        <v>308142766948.14941</v>
      </c>
      <c r="L48" s="23">
        <v>296840704102.41492</v>
      </c>
    </row>
    <row r="49" spans="1:12" x14ac:dyDescent="0.2">
      <c r="A49" s="21" t="s">
        <v>215</v>
      </c>
      <c r="B49" s="21" t="s">
        <v>124</v>
      </c>
      <c r="C49" s="21" t="s">
        <v>407</v>
      </c>
      <c r="D49" s="23">
        <v>179981288567.44739</v>
      </c>
      <c r="E49" s="23">
        <v>192225881687.7518</v>
      </c>
      <c r="F49" s="23">
        <v>168152775283.03159</v>
      </c>
      <c r="G49" s="23">
        <v>177406854514.88458</v>
      </c>
      <c r="H49" s="23">
        <v>224143083706.77698</v>
      </c>
      <c r="I49" s="23">
        <v>460953836444.36426</v>
      </c>
      <c r="J49" s="23">
        <v>514966287206.50519</v>
      </c>
      <c r="K49" s="23">
        <v>482359318767.70313</v>
      </c>
      <c r="L49" s="23">
        <v>399234547137.47198</v>
      </c>
    </row>
    <row r="50" spans="1:12" x14ac:dyDescent="0.2">
      <c r="A50" s="21" t="s">
        <v>215</v>
      </c>
      <c r="B50" s="21" t="s">
        <v>118</v>
      </c>
      <c r="C50" s="21" t="s">
        <v>394</v>
      </c>
      <c r="D50" s="23">
        <v>171536685395.5625</v>
      </c>
      <c r="E50" s="23">
        <v>208181626900.63123</v>
      </c>
      <c r="F50" s="23">
        <v>167422949529.40018</v>
      </c>
      <c r="G50" s="23">
        <v>167998080493.40756</v>
      </c>
      <c r="H50" s="23">
        <v>213587413183.99557</v>
      </c>
      <c r="I50" s="23">
        <v>250092093547.53156</v>
      </c>
      <c r="J50" s="23">
        <v>271836123723.67847</v>
      </c>
      <c r="K50" s="23">
        <v>260990299051.11649</v>
      </c>
      <c r="L50" s="23">
        <v>270556126820.06354</v>
      </c>
    </row>
    <row r="51" spans="1:12" x14ac:dyDescent="0.2">
      <c r="A51" s="21" t="s">
        <v>215</v>
      </c>
      <c r="B51" s="21" t="s">
        <v>78</v>
      </c>
      <c r="C51" s="21" t="s">
        <v>333</v>
      </c>
      <c r="D51" s="23">
        <v>114641097818.43771</v>
      </c>
      <c r="E51" s="23">
        <v>147395833333.33334</v>
      </c>
      <c r="F51" s="23">
        <v>115308661142.92726</v>
      </c>
      <c r="G51" s="23">
        <v>148047348240.64334</v>
      </c>
      <c r="H51" s="23">
        <v>200019057307.65488</v>
      </c>
      <c r="I51" s="23">
        <v>224383620829.56964</v>
      </c>
      <c r="J51" s="23">
        <v>231218567178.97867</v>
      </c>
      <c r="K51" s="23">
        <v>140118140454.71136</v>
      </c>
      <c r="L51" s="23">
        <v>102962245246.70822</v>
      </c>
    </row>
    <row r="52" spans="1:12" x14ac:dyDescent="0.2">
      <c r="A52" s="21" t="s">
        <v>215</v>
      </c>
      <c r="B52" s="21" t="s">
        <v>114</v>
      </c>
      <c r="C52" s="21" t="s">
        <v>388</v>
      </c>
      <c r="D52" s="23">
        <v>149359920005.89401</v>
      </c>
      <c r="E52" s="23">
        <v>174195135053.12106</v>
      </c>
      <c r="F52" s="23">
        <v>130593960612.17238</v>
      </c>
      <c r="G52" s="23">
        <v>130922638689.07097</v>
      </c>
      <c r="H52" s="23">
        <v>192626507971.58383</v>
      </c>
      <c r="I52" s="23">
        <v>171664638717.49039</v>
      </c>
      <c r="J52" s="23">
        <v>191549024910.60428</v>
      </c>
      <c r="K52" s="23">
        <v>186204652922.26215</v>
      </c>
      <c r="L52" s="23" t="s">
        <v>217</v>
      </c>
    </row>
    <row r="53" spans="1:12" x14ac:dyDescent="0.2">
      <c r="A53" s="21" t="s">
        <v>215</v>
      </c>
      <c r="B53" s="21" t="s">
        <v>117</v>
      </c>
      <c r="C53" s="21" t="s">
        <v>393</v>
      </c>
      <c r="D53" s="23">
        <v>79712087912.087906</v>
      </c>
      <c r="E53" s="23">
        <v>115270054945.05495</v>
      </c>
      <c r="F53" s="23">
        <v>97798351648.351624</v>
      </c>
      <c r="G53" s="23">
        <v>125122306346.15385</v>
      </c>
      <c r="H53" s="23">
        <v>185749664444.44446</v>
      </c>
      <c r="I53" s="23">
        <v>209058991952.12546</v>
      </c>
      <c r="J53" s="23">
        <v>209755003250.664</v>
      </c>
      <c r="K53" s="23">
        <v>201049665375.13208</v>
      </c>
      <c r="L53" s="23">
        <v>114567298105.68295</v>
      </c>
    </row>
    <row r="54" spans="1:12" x14ac:dyDescent="0.2">
      <c r="A54" s="21" t="s">
        <v>215</v>
      </c>
      <c r="B54" s="21" t="s">
        <v>109</v>
      </c>
      <c r="C54" s="21" t="s">
        <v>382</v>
      </c>
      <c r="D54" s="23">
        <v>152385716311.91638</v>
      </c>
      <c r="E54" s="23">
        <v>170077814106.3049</v>
      </c>
      <c r="F54" s="23">
        <v>137211039898.19321</v>
      </c>
      <c r="G54" s="23">
        <v>161207268655.39215</v>
      </c>
      <c r="H54" s="23">
        <v>185362855081.02081</v>
      </c>
      <c r="I54" s="23">
        <v>127856647107.82027</v>
      </c>
      <c r="J54" s="23">
        <v>135215704418.96332</v>
      </c>
      <c r="K54" s="23">
        <v>100948236941.18205</v>
      </c>
      <c r="L54" s="23">
        <v>97156119150</v>
      </c>
    </row>
    <row r="55" spans="1:12" x14ac:dyDescent="0.2">
      <c r="A55" s="21" t="s">
        <v>215</v>
      </c>
      <c r="B55" s="21" t="s">
        <v>69</v>
      </c>
      <c r="C55" s="21" t="s">
        <v>318</v>
      </c>
      <c r="D55" s="23">
        <v>88840050497.095734</v>
      </c>
      <c r="E55" s="23">
        <v>131613661510.47458</v>
      </c>
      <c r="F55" s="23">
        <v>111660855042.73506</v>
      </c>
      <c r="G55" s="23">
        <v>138516722649.57266</v>
      </c>
      <c r="H55" s="23">
        <v>171761737046.58508</v>
      </c>
      <c r="I55" s="23">
        <v>176192886551.39679</v>
      </c>
      <c r="J55" s="23">
        <v>190521142196.37854</v>
      </c>
      <c r="K55" s="23">
        <v>162631763879.1286</v>
      </c>
      <c r="L55" s="23">
        <v>87501423882.468643</v>
      </c>
    </row>
    <row r="56" spans="1:12" x14ac:dyDescent="0.2">
      <c r="A56" s="21" t="s">
        <v>215</v>
      </c>
      <c r="B56" s="21" t="s">
        <v>14</v>
      </c>
      <c r="C56" s="21" t="s">
        <v>219</v>
      </c>
      <c r="D56" s="23">
        <v>134977087734.00835</v>
      </c>
      <c r="E56" s="23">
        <v>171000691877.71356</v>
      </c>
      <c r="F56" s="23">
        <v>121337372727.84059</v>
      </c>
      <c r="G56" s="23">
        <v>146580949348.89252</v>
      </c>
      <c r="H56" s="23">
        <v>168461998741.29498</v>
      </c>
      <c r="I56" s="23">
        <v>192648999090.08191</v>
      </c>
      <c r="J56" s="23">
        <v>201217661645.5087</v>
      </c>
      <c r="K56" s="23">
        <v>221415572819.5</v>
      </c>
      <c r="L56" s="23">
        <v>91030959454.696106</v>
      </c>
    </row>
    <row r="57" spans="1:12" x14ac:dyDescent="0.2">
      <c r="A57" s="21" t="s">
        <v>215</v>
      </c>
      <c r="B57" s="21" t="s">
        <v>104</v>
      </c>
      <c r="C57" s="21" t="s">
        <v>375</v>
      </c>
      <c r="D57" s="23">
        <v>137314617476.29897</v>
      </c>
      <c r="E57" s="23">
        <v>133279679482.67378</v>
      </c>
      <c r="F57" s="23">
        <v>96385638000</v>
      </c>
      <c r="G57" s="23">
        <v>98381268000</v>
      </c>
      <c r="H57" s="23">
        <v>167775274725.27472</v>
      </c>
      <c r="I57" s="23">
        <v>175781379051.43286</v>
      </c>
      <c r="J57" s="23">
        <v>183310146378.08081</v>
      </c>
      <c r="K57" s="23">
        <v>172885454931.45309</v>
      </c>
      <c r="L57" s="23">
        <v>101187079462.94151</v>
      </c>
    </row>
    <row r="58" spans="1:12" x14ac:dyDescent="0.2">
      <c r="A58" s="21" t="s">
        <v>215</v>
      </c>
      <c r="B58" s="21" t="s">
        <v>37</v>
      </c>
      <c r="C58" s="21" t="s">
        <v>261</v>
      </c>
      <c r="D58" s="23">
        <v>173605968179.25516</v>
      </c>
      <c r="E58" s="23">
        <v>179638496278.57391</v>
      </c>
      <c r="F58" s="23">
        <v>117227769791.55971</v>
      </c>
      <c r="G58" s="23">
        <v>136013155905.03554</v>
      </c>
      <c r="H58" s="23">
        <v>163159671670.26456</v>
      </c>
      <c r="I58" s="23">
        <v>207998568865.78928</v>
      </c>
      <c r="J58" s="23">
        <v>236634552078.10205</v>
      </c>
      <c r="K58" s="23">
        <v>199493490982.9213</v>
      </c>
      <c r="L58" s="23">
        <v>164641483516.48352</v>
      </c>
    </row>
    <row r="59" spans="1:12" x14ac:dyDescent="0.2">
      <c r="A59" s="21" t="s">
        <v>215</v>
      </c>
      <c r="B59" s="21" t="s">
        <v>65</v>
      </c>
      <c r="C59" s="21" t="s">
        <v>312</v>
      </c>
      <c r="D59" s="23">
        <v>139850794387.2811</v>
      </c>
      <c r="E59" s="23">
        <v>157998423131.73938</v>
      </c>
      <c r="F59" s="23">
        <v>105899930507.29674</v>
      </c>
      <c r="G59" s="23">
        <v>115419050942.07953</v>
      </c>
      <c r="H59" s="23">
        <v>154027536231.88403</v>
      </c>
      <c r="I59" s="23">
        <v>218000986222.63867</v>
      </c>
      <c r="J59" s="23">
        <v>234648370497.42709</v>
      </c>
      <c r="K59" s="23">
        <v>213810022462.42822</v>
      </c>
      <c r="L59" s="23">
        <v>184388432148.71533</v>
      </c>
    </row>
    <row r="60" spans="1:12" x14ac:dyDescent="0.2">
      <c r="A60" s="21" t="s">
        <v>215</v>
      </c>
      <c r="B60" s="21" t="s">
        <v>76</v>
      </c>
      <c r="C60" s="21" t="s">
        <v>327</v>
      </c>
      <c r="D60" s="23">
        <v>104849886825.58414</v>
      </c>
      <c r="E60" s="23">
        <v>133441612246.79799</v>
      </c>
      <c r="F60" s="23">
        <v>120822986521.47932</v>
      </c>
      <c r="G60" s="23">
        <v>147528937028.77774</v>
      </c>
      <c r="H60" s="23">
        <v>140782064609.18652</v>
      </c>
      <c r="I60" s="23">
        <v>155820001920.49164</v>
      </c>
      <c r="J60" s="23">
        <v>171222025117.38086</v>
      </c>
      <c r="K60" s="23" t="s">
        <v>217</v>
      </c>
      <c r="L60" s="23" t="s">
        <v>217</v>
      </c>
    </row>
    <row r="61" spans="1:12" x14ac:dyDescent="0.2">
      <c r="A61" s="21" t="s">
        <v>215</v>
      </c>
      <c r="B61" s="21" t="s">
        <v>391</v>
      </c>
      <c r="C61" s="21" t="s">
        <v>392</v>
      </c>
      <c r="D61" s="23">
        <v>89524131617.190903</v>
      </c>
      <c r="E61" s="23">
        <v>93639316000</v>
      </c>
      <c r="F61" s="23">
        <v>106014659770.22217</v>
      </c>
      <c r="G61" s="23">
        <v>115931749697.24115</v>
      </c>
      <c r="H61" s="23">
        <v>135539438559.70941</v>
      </c>
      <c r="I61" s="23">
        <v>174070025008.93173</v>
      </c>
      <c r="J61" s="23">
        <v>174161495063.46967</v>
      </c>
      <c r="K61" s="23">
        <v>206224725274.72528</v>
      </c>
      <c r="L61" s="23">
        <v>193241108709.53622</v>
      </c>
    </row>
    <row r="62" spans="1:12" x14ac:dyDescent="0.2">
      <c r="A62" s="21" t="s">
        <v>215</v>
      </c>
      <c r="B62" s="21" t="s">
        <v>125</v>
      </c>
      <c r="C62" s="21" t="s">
        <v>408</v>
      </c>
      <c r="D62" s="23">
        <v>86304245825.34903</v>
      </c>
      <c r="E62" s="23">
        <v>100324627215.468</v>
      </c>
      <c r="F62" s="23">
        <v>102477791472.39049</v>
      </c>
      <c r="G62" s="23">
        <v>115279077465.22643</v>
      </c>
      <c r="H62" s="23">
        <v>128637938711.3856</v>
      </c>
      <c r="I62" s="23">
        <v>133355749482.47754</v>
      </c>
      <c r="J62" s="23">
        <v>149990451022.28983</v>
      </c>
      <c r="K62" s="23">
        <v>110081248587.369</v>
      </c>
      <c r="L62" s="23">
        <v>99290380999.999985</v>
      </c>
    </row>
    <row r="63" spans="1:12" x14ac:dyDescent="0.2">
      <c r="A63" s="21" t="s">
        <v>215</v>
      </c>
      <c r="B63" s="21" t="s">
        <v>98</v>
      </c>
      <c r="C63" s="21" t="s">
        <v>367</v>
      </c>
      <c r="D63" s="23">
        <v>79041294874.455292</v>
      </c>
      <c r="E63" s="23">
        <v>92507257783.569672</v>
      </c>
      <c r="F63" s="23">
        <v>63028320702.034302</v>
      </c>
      <c r="G63" s="23">
        <v>74773444900.536789</v>
      </c>
      <c r="H63" s="23">
        <v>104115923082.73726</v>
      </c>
      <c r="I63" s="23">
        <v>186833516483.51648</v>
      </c>
      <c r="J63" s="23">
        <v>198727747252.74725</v>
      </c>
      <c r="K63" s="23">
        <v>234648370497.42709</v>
      </c>
      <c r="L63" s="23">
        <v>175562976175.28479</v>
      </c>
    </row>
    <row r="64" spans="1:12" x14ac:dyDescent="0.2">
      <c r="A64" s="21" t="s">
        <v>215</v>
      </c>
      <c r="B64" s="21" t="s">
        <v>113</v>
      </c>
      <c r="C64" s="21" t="s">
        <v>387</v>
      </c>
      <c r="D64" s="23">
        <v>102170981144.13551</v>
      </c>
      <c r="E64" s="23">
        <v>120550599815.44142</v>
      </c>
      <c r="F64" s="23">
        <v>88945625173.659348</v>
      </c>
      <c r="G64" s="23">
        <v>89501012915.731369</v>
      </c>
      <c r="H64" s="23">
        <v>101370474295.10872</v>
      </c>
      <c r="I64" s="23">
        <v>101080738000</v>
      </c>
      <c r="J64" s="23">
        <v>103134778000</v>
      </c>
      <c r="K64" s="23">
        <v>57080369367.802109</v>
      </c>
      <c r="L64" s="23">
        <v>59687373958.257416</v>
      </c>
    </row>
    <row r="65" spans="1:12" x14ac:dyDescent="0.2">
      <c r="A65" s="21" t="s">
        <v>215</v>
      </c>
      <c r="B65" s="21" t="s">
        <v>148</v>
      </c>
      <c r="C65" s="21" t="s">
        <v>445</v>
      </c>
      <c r="D65" s="23">
        <v>77414425532.245163</v>
      </c>
      <c r="E65" s="23">
        <v>99130304099.127426</v>
      </c>
      <c r="F65" s="23">
        <v>92897320375.817596</v>
      </c>
      <c r="G65" s="23">
        <v>93216746661.597672</v>
      </c>
      <c r="H65" s="23">
        <v>100351670000</v>
      </c>
      <c r="I65" s="23">
        <v>98266306615.363235</v>
      </c>
      <c r="J65" s="23">
        <v>106825649872.10754</v>
      </c>
      <c r="K65" s="23" t="s">
        <v>217</v>
      </c>
      <c r="L65" s="23">
        <v>18120714000000</v>
      </c>
    </row>
    <row r="66" spans="1:12" x14ac:dyDescent="0.2">
      <c r="A66" s="21" t="s">
        <v>215</v>
      </c>
      <c r="B66" s="21" t="s">
        <v>21</v>
      </c>
      <c r="C66" s="21" t="s">
        <v>236</v>
      </c>
      <c r="D66" s="23">
        <v>79611888213.14798</v>
      </c>
      <c r="E66" s="23">
        <v>91631278239.323715</v>
      </c>
      <c r="F66" s="23">
        <v>75492384801.369492</v>
      </c>
      <c r="G66" s="23">
        <v>82470913120.731369</v>
      </c>
      <c r="H66" s="23">
        <v>98181259740.091858</v>
      </c>
      <c r="I66" s="23">
        <v>93413992955.897171</v>
      </c>
      <c r="J66" s="23">
        <v>98478349315.325211</v>
      </c>
      <c r="K66" s="23">
        <v>101726331000.00002</v>
      </c>
      <c r="L66" s="23">
        <v>87132800000</v>
      </c>
    </row>
    <row r="67" spans="1:12" x14ac:dyDescent="0.2">
      <c r="A67" s="21" t="s">
        <v>215</v>
      </c>
      <c r="B67" s="21" t="s">
        <v>15</v>
      </c>
      <c r="C67" s="21" t="s">
        <v>224</v>
      </c>
      <c r="D67" s="23">
        <v>60448921272.232582</v>
      </c>
      <c r="E67" s="23">
        <v>84178032716.097092</v>
      </c>
      <c r="F67" s="23">
        <v>62080000000</v>
      </c>
      <c r="G67" s="23">
        <v>64328000000</v>
      </c>
      <c r="H67" s="23">
        <v>79276664000</v>
      </c>
      <c r="I67" s="23">
        <v>115398371427.67314</v>
      </c>
      <c r="J67" s="23">
        <v>124912063308.20166</v>
      </c>
      <c r="K67" s="23">
        <v>126776874216.70274</v>
      </c>
      <c r="L67" s="23">
        <v>48921877447.764023</v>
      </c>
    </row>
    <row r="68" spans="1:12" x14ac:dyDescent="0.2">
      <c r="A68" s="21" t="s">
        <v>215</v>
      </c>
      <c r="B68" s="21" t="s">
        <v>84</v>
      </c>
      <c r="C68" s="21" t="s">
        <v>341</v>
      </c>
      <c r="D68" s="23">
        <v>67516236337.715828</v>
      </c>
      <c r="E68" s="23">
        <v>87140405361.229156</v>
      </c>
      <c r="F68" s="23">
        <v>62703095750.525742</v>
      </c>
      <c r="G68" s="23">
        <v>59665427464.532562</v>
      </c>
      <c r="H68" s="23">
        <v>68990000000</v>
      </c>
      <c r="I68" s="23" t="s">
        <v>217</v>
      </c>
      <c r="J68" s="23" t="s">
        <v>217</v>
      </c>
      <c r="K68" s="23" t="s">
        <v>217</v>
      </c>
      <c r="L68" s="23">
        <v>36188521106.929382</v>
      </c>
    </row>
    <row r="69" spans="1:12" x14ac:dyDescent="0.2">
      <c r="A69" s="21" t="s">
        <v>215</v>
      </c>
      <c r="B69" s="21" t="s">
        <v>138</v>
      </c>
      <c r="C69" s="21" t="s">
        <v>431</v>
      </c>
      <c r="D69" s="23">
        <v>38908069299.203995</v>
      </c>
      <c r="E69" s="23">
        <v>44856586316.045784</v>
      </c>
      <c r="F69" s="23">
        <v>44291490420.502617</v>
      </c>
      <c r="G69" s="23">
        <v>52902703376.105644</v>
      </c>
      <c r="H69" s="23">
        <v>67937307412.223663</v>
      </c>
      <c r="I69" s="23">
        <v>56485301967.420479</v>
      </c>
      <c r="J69" s="23">
        <v>57769872074.882996</v>
      </c>
      <c r="K69" s="23">
        <v>44210806365.681694</v>
      </c>
      <c r="L69" s="23">
        <v>19676167239.658424</v>
      </c>
    </row>
    <row r="70" spans="1:12" x14ac:dyDescent="0.2">
      <c r="A70" s="21" t="s">
        <v>215</v>
      </c>
      <c r="B70" s="21" t="s">
        <v>130</v>
      </c>
      <c r="C70" s="21" t="s">
        <v>417</v>
      </c>
      <c r="D70" s="23">
        <v>45898948564.059326</v>
      </c>
      <c r="E70" s="23">
        <v>54526580231.556801</v>
      </c>
      <c r="F70" s="23">
        <v>48388296488.946671</v>
      </c>
      <c r="G70" s="23">
        <v>58641621846.553963</v>
      </c>
      <c r="H70" s="23">
        <v>67327289319.732994</v>
      </c>
      <c r="I70" s="23">
        <v>87924544000</v>
      </c>
      <c r="J70" s="23">
        <v>95129659000</v>
      </c>
      <c r="K70" s="23">
        <v>80656100000</v>
      </c>
      <c r="L70" s="23">
        <v>43072415017.432083</v>
      </c>
    </row>
    <row r="71" spans="1:12" x14ac:dyDescent="0.2">
      <c r="A71" s="21" t="s">
        <v>215</v>
      </c>
      <c r="B71" s="21" t="s">
        <v>41</v>
      </c>
      <c r="C71" s="21" t="s">
        <v>270</v>
      </c>
      <c r="D71" s="23">
        <v>20343635319.617382</v>
      </c>
      <c r="E71" s="23">
        <v>24224903099.628342</v>
      </c>
      <c r="F71" s="23">
        <v>36906181380.812683</v>
      </c>
      <c r="G71" s="23">
        <v>49540813342.483398</v>
      </c>
      <c r="H71" s="23">
        <v>65951627200.202614</v>
      </c>
      <c r="I71" s="23">
        <v>73141000000</v>
      </c>
      <c r="J71" s="23">
        <v>77148000000</v>
      </c>
      <c r="K71" s="23">
        <v>56732006512.006516</v>
      </c>
      <c r="L71" s="23">
        <v>49459296463.283577</v>
      </c>
    </row>
    <row r="72" spans="1:12" x14ac:dyDescent="0.2">
      <c r="A72" s="21" t="s">
        <v>215</v>
      </c>
      <c r="B72" s="21" t="s">
        <v>85</v>
      </c>
      <c r="C72" s="21" t="s">
        <v>344</v>
      </c>
      <c r="D72" s="23">
        <v>39738180076.628349</v>
      </c>
      <c r="E72" s="23">
        <v>47850551148.836525</v>
      </c>
      <c r="F72" s="23">
        <v>37733994976.413651</v>
      </c>
      <c r="G72" s="23">
        <v>41338595380.815865</v>
      </c>
      <c r="H72" s="23">
        <v>65292741296.538155</v>
      </c>
      <c r="I72" s="23">
        <v>68125631150.293869</v>
      </c>
      <c r="J72" s="23">
        <v>72065940085.771957</v>
      </c>
      <c r="K72" s="23">
        <v>81034395058.517548</v>
      </c>
      <c r="L72" s="23">
        <v>57784495265.437805</v>
      </c>
    </row>
    <row r="73" spans="1:12" x14ac:dyDescent="0.2">
      <c r="A73" s="21" t="s">
        <v>215</v>
      </c>
      <c r="B73" s="21" t="s">
        <v>43</v>
      </c>
      <c r="C73" s="21" t="s">
        <v>272</v>
      </c>
      <c r="D73" s="23">
        <v>58603900000</v>
      </c>
      <c r="E73" s="23">
        <v>60806300000</v>
      </c>
      <c r="F73" s="23">
        <v>53150209167.93396</v>
      </c>
      <c r="G73" s="23">
        <v>65634109236.773636</v>
      </c>
      <c r="H73" s="23">
        <v>62236751773.049652</v>
      </c>
      <c r="I73" s="23">
        <v>53903028252.299606</v>
      </c>
      <c r="J73" s="23">
        <v>55758744571.118347</v>
      </c>
      <c r="K73" s="23">
        <v>48545251795.561035</v>
      </c>
      <c r="L73" s="23">
        <v>52132289700</v>
      </c>
    </row>
    <row r="74" spans="1:12" x14ac:dyDescent="0.2">
      <c r="A74" s="21" t="s">
        <v>215</v>
      </c>
      <c r="B74" s="21" t="s">
        <v>48</v>
      </c>
      <c r="C74" s="21" t="s">
        <v>279</v>
      </c>
      <c r="D74" s="23">
        <v>51007777000</v>
      </c>
      <c r="E74" s="23">
        <v>61762635000.000008</v>
      </c>
      <c r="F74" s="23">
        <v>51370543206.446236</v>
      </c>
      <c r="G74" s="23">
        <v>53212476812.295677</v>
      </c>
      <c r="H74" s="23">
        <v>61757788944.723618</v>
      </c>
      <c r="I74" s="23">
        <v>56677961787.071655</v>
      </c>
      <c r="J74" s="23">
        <v>61739352212.304901</v>
      </c>
      <c r="K74" s="23">
        <v>75244166772.918533</v>
      </c>
      <c r="L74" s="23">
        <v>68102618092.103081</v>
      </c>
    </row>
    <row r="75" spans="1:12" x14ac:dyDescent="0.2">
      <c r="A75" s="21" t="s">
        <v>215</v>
      </c>
      <c r="B75" s="21" t="s">
        <v>129</v>
      </c>
      <c r="C75" s="21" t="s">
        <v>413</v>
      </c>
      <c r="D75" s="23">
        <v>32350248410.821606</v>
      </c>
      <c r="E75" s="23">
        <v>40713812309.73159</v>
      </c>
      <c r="F75" s="23">
        <v>42066217871.534859</v>
      </c>
      <c r="G75" s="23">
        <v>56725745039.33596</v>
      </c>
      <c r="H75" s="23">
        <v>60004630234.413452</v>
      </c>
      <c r="I75" s="23">
        <v>46352802765.576324</v>
      </c>
      <c r="J75" s="23">
        <v>48116256926.080727</v>
      </c>
      <c r="K75" s="23">
        <v>55612228233.51786</v>
      </c>
      <c r="L75" s="23">
        <v>66903804142.53949</v>
      </c>
    </row>
    <row r="76" spans="1:12" x14ac:dyDescent="0.2">
      <c r="A76" s="21" t="s">
        <v>215</v>
      </c>
      <c r="B76" s="21" t="s">
        <v>57</v>
      </c>
      <c r="C76" s="21" t="s">
        <v>297</v>
      </c>
      <c r="D76" s="23">
        <v>24758819717.707443</v>
      </c>
      <c r="E76" s="23">
        <v>28526891010.492485</v>
      </c>
      <c r="F76" s="23">
        <v>33689223673.257732</v>
      </c>
      <c r="G76" s="23">
        <v>39332770928.942551</v>
      </c>
      <c r="H76" s="23">
        <v>59977326085.990776</v>
      </c>
      <c r="I76" s="23">
        <v>65685102554.875854</v>
      </c>
      <c r="J76" s="23">
        <v>75527984234.234238</v>
      </c>
      <c r="K76" s="23">
        <v>66327344188.889</v>
      </c>
      <c r="L76" s="23">
        <v>53074370486.043335</v>
      </c>
    </row>
    <row r="77" spans="1:12" x14ac:dyDescent="0.2">
      <c r="A77" s="21" t="s">
        <v>215</v>
      </c>
      <c r="B77" s="21" t="s">
        <v>86</v>
      </c>
      <c r="C77" s="21" t="s">
        <v>345</v>
      </c>
      <c r="D77" s="23">
        <v>50888134410.073914</v>
      </c>
      <c r="E77" s="23">
        <v>55849686538.743225</v>
      </c>
      <c r="F77" s="23">
        <v>51884481410.39312</v>
      </c>
      <c r="G77" s="23">
        <v>50610031135.779068</v>
      </c>
      <c r="H77" s="23">
        <v>57746684847.089844</v>
      </c>
      <c r="I77" s="23">
        <v>76689583355.006485</v>
      </c>
      <c r="J77" s="23">
        <v>78938585175.552658</v>
      </c>
      <c r="K77" s="23">
        <v>82151588418.832458</v>
      </c>
      <c r="L77" s="23">
        <v>50199117547.041489</v>
      </c>
    </row>
    <row r="78" spans="1:12" x14ac:dyDescent="0.2">
      <c r="A78" s="21" t="s">
        <v>215</v>
      </c>
      <c r="B78" s="21" t="s">
        <v>22</v>
      </c>
      <c r="C78" s="21" t="s">
        <v>238</v>
      </c>
      <c r="D78" s="23">
        <v>45275747860.644226</v>
      </c>
      <c r="E78" s="23">
        <v>60763483146.067413</v>
      </c>
      <c r="F78" s="23">
        <v>49209523809.523804</v>
      </c>
      <c r="G78" s="23">
        <v>57222490768.71434</v>
      </c>
      <c r="H78" s="23">
        <v>57418391041.592606</v>
      </c>
      <c r="I78" s="23">
        <v>60613645121.352867</v>
      </c>
      <c r="J78" s="23">
        <v>61965942056.682793</v>
      </c>
      <c r="K78" s="23">
        <v>65231032303.241806</v>
      </c>
      <c r="L78" s="23">
        <v>37160332465.16449</v>
      </c>
    </row>
    <row r="79" spans="1:12" x14ac:dyDescent="0.2">
      <c r="A79" s="21" t="s">
        <v>215</v>
      </c>
      <c r="B79" s="21" t="s">
        <v>126</v>
      </c>
      <c r="C79" s="21" t="s">
        <v>409</v>
      </c>
      <c r="D79" s="23">
        <v>48114688201.478233</v>
      </c>
      <c r="E79" s="23">
        <v>55589849128.460526</v>
      </c>
      <c r="F79" s="23">
        <v>48376555305.690239</v>
      </c>
      <c r="G79" s="23">
        <v>53954579003.527718</v>
      </c>
      <c r="H79" s="23">
        <v>51290792018.107376</v>
      </c>
      <c r="I79" s="23">
        <v>69684317718.940933</v>
      </c>
      <c r="J79" s="23">
        <v>74164435946.462723</v>
      </c>
      <c r="K79" s="23">
        <v>78813839984.350571</v>
      </c>
      <c r="L79" s="23">
        <v>69831770871.261383</v>
      </c>
    </row>
    <row r="80" spans="1:12" x14ac:dyDescent="0.2">
      <c r="A80" s="21" t="s">
        <v>215</v>
      </c>
      <c r="B80" s="21" t="s">
        <v>100</v>
      </c>
      <c r="C80" s="21" t="s">
        <v>369</v>
      </c>
      <c r="D80" s="23">
        <v>20182477480.551235</v>
      </c>
      <c r="E80" s="23">
        <v>31862554101.937805</v>
      </c>
      <c r="F80" s="23">
        <v>25977847813.742191</v>
      </c>
      <c r="G80" s="23">
        <v>32174772955.974842</v>
      </c>
      <c r="H80" s="23">
        <v>47962439293.369644</v>
      </c>
      <c r="I80" s="23">
        <v>45044112939.368713</v>
      </c>
      <c r="J80" s="23">
        <v>46251061734.474068</v>
      </c>
      <c r="K80" s="23">
        <v>49165773100</v>
      </c>
      <c r="L80" s="23">
        <v>45628320606.048737</v>
      </c>
    </row>
    <row r="81" spans="1:12" x14ac:dyDescent="0.2">
      <c r="A81" s="21" t="s">
        <v>215</v>
      </c>
      <c r="B81" s="21" t="s">
        <v>147</v>
      </c>
      <c r="C81" s="21" t="s">
        <v>441</v>
      </c>
      <c r="D81" s="23">
        <v>22311393927.881721</v>
      </c>
      <c r="E81" s="23">
        <v>29549438883.83379</v>
      </c>
      <c r="F81" s="23">
        <v>31660911290.322578</v>
      </c>
      <c r="G81" s="23">
        <v>40284481661.872551</v>
      </c>
      <c r="H81" s="23">
        <v>47654841112.852264</v>
      </c>
      <c r="I81" s="23">
        <v>40742313861.137413</v>
      </c>
      <c r="J81" s="23">
        <v>45519650911.413841</v>
      </c>
      <c r="K81" s="23">
        <v>34942948737.396721</v>
      </c>
      <c r="L81" s="23">
        <v>26052340000</v>
      </c>
    </row>
    <row r="82" spans="1:12" x14ac:dyDescent="0.2">
      <c r="A82" s="21" t="s">
        <v>215</v>
      </c>
      <c r="B82" s="21" t="s">
        <v>47</v>
      </c>
      <c r="C82" s="21" t="s">
        <v>278</v>
      </c>
      <c r="D82" s="23">
        <v>44169678153.156563</v>
      </c>
      <c r="E82" s="23">
        <v>48288967303.489639</v>
      </c>
      <c r="F82" s="23">
        <v>43454935940.161446</v>
      </c>
      <c r="G82" s="23">
        <v>44050929160.26268</v>
      </c>
      <c r="H82" s="23">
        <v>46466728666.610313</v>
      </c>
      <c r="I82" s="23">
        <v>68434399083.410004</v>
      </c>
      <c r="J82" s="23">
        <v>74317806754.526657</v>
      </c>
      <c r="K82" s="23">
        <v>49904928335.306877</v>
      </c>
      <c r="L82" s="23">
        <v>54840103850.265022</v>
      </c>
    </row>
    <row r="83" spans="1:12" x14ac:dyDescent="0.2">
      <c r="A83" s="21" t="s">
        <v>215</v>
      </c>
      <c r="B83" s="21" t="s">
        <v>80</v>
      </c>
      <c r="C83" s="21" t="s">
        <v>337</v>
      </c>
      <c r="D83" s="23">
        <v>30901399261.386951</v>
      </c>
      <c r="E83" s="23">
        <v>35596016664.230377</v>
      </c>
      <c r="F83" s="23">
        <v>30562361123.030655</v>
      </c>
      <c r="G83" s="23">
        <v>37268635287.085617</v>
      </c>
      <c r="H83" s="23">
        <v>45915191189.323677</v>
      </c>
      <c r="I83" s="23">
        <v>50388454861.111122</v>
      </c>
      <c r="J83" s="23">
        <v>53851058955.299866</v>
      </c>
      <c r="K83" s="23">
        <v>65446402659.168747</v>
      </c>
      <c r="L83" s="23">
        <v>43156708809.135391</v>
      </c>
    </row>
    <row r="84" spans="1:12" x14ac:dyDescent="0.2">
      <c r="A84" s="21" t="s">
        <v>215</v>
      </c>
      <c r="B84" s="21" t="s">
        <v>108</v>
      </c>
      <c r="C84" s="21" t="s">
        <v>381</v>
      </c>
      <c r="D84" s="23">
        <v>42085305591.677505</v>
      </c>
      <c r="E84" s="23">
        <v>60905331599.479836</v>
      </c>
      <c r="F84" s="23">
        <v>50244793831.619896</v>
      </c>
      <c r="G84" s="23">
        <v>48013606745.480309</v>
      </c>
      <c r="H84" s="23">
        <v>45810626509.447365</v>
      </c>
      <c r="I84" s="23">
        <v>42847900765.80645</v>
      </c>
      <c r="J84" s="23">
        <v>46473646001.567192</v>
      </c>
      <c r="K84" s="23">
        <v>48197218326.794151</v>
      </c>
      <c r="L84" s="23">
        <v>27009231911.442818</v>
      </c>
    </row>
    <row r="85" spans="1:12" x14ac:dyDescent="0.2">
      <c r="A85" s="21" t="s">
        <v>215</v>
      </c>
      <c r="B85" s="21" t="s">
        <v>59</v>
      </c>
      <c r="C85" s="21" t="s">
        <v>304</v>
      </c>
      <c r="D85" s="23">
        <v>34113107085.608536</v>
      </c>
      <c r="E85" s="23">
        <v>39136893345.15007</v>
      </c>
      <c r="F85" s="23">
        <v>37021512048.815796</v>
      </c>
      <c r="G85" s="23">
        <v>39999659233.755547</v>
      </c>
      <c r="H85" s="23">
        <v>43476878139.25769</v>
      </c>
      <c r="I85" s="23">
        <v>50412754821.979515</v>
      </c>
      <c r="J85" s="23">
        <v>55097343447.561562</v>
      </c>
      <c r="K85" s="23">
        <v>61445345999.076462</v>
      </c>
      <c r="L85" s="23">
        <v>63767597193.917542</v>
      </c>
    </row>
    <row r="86" spans="1:12" x14ac:dyDescent="0.2">
      <c r="A86" s="21" t="s">
        <v>215</v>
      </c>
      <c r="B86" s="21" t="s">
        <v>450</v>
      </c>
      <c r="C86" s="21" t="s">
        <v>451</v>
      </c>
      <c r="D86" s="23">
        <v>21656517484.253845</v>
      </c>
      <c r="E86" s="23">
        <v>26910851361.755512</v>
      </c>
      <c r="F86" s="23">
        <v>28573777052.45422</v>
      </c>
      <c r="G86" s="23">
        <v>31407908612.094299</v>
      </c>
      <c r="H86" s="23">
        <v>42262697840.384987</v>
      </c>
      <c r="I86" s="23">
        <v>59937797559.329453</v>
      </c>
      <c r="J86" s="23">
        <v>60269734044.526039</v>
      </c>
      <c r="K86" s="23">
        <v>47587913058.84433</v>
      </c>
      <c r="L86" s="23">
        <v>37543361203.560898</v>
      </c>
    </row>
    <row r="87" spans="1:12" x14ac:dyDescent="0.2">
      <c r="A87" s="21" t="s">
        <v>215</v>
      </c>
      <c r="B87" s="21" t="s">
        <v>122</v>
      </c>
      <c r="C87" s="21" t="s">
        <v>404</v>
      </c>
      <c r="D87" s="23">
        <v>40289556656.145485</v>
      </c>
      <c r="E87" s="23">
        <v>49259526052.742561</v>
      </c>
      <c r="F87" s="23">
        <v>42616653299.911514</v>
      </c>
      <c r="G87" s="23">
        <v>39460357730.522369</v>
      </c>
      <c r="H87" s="23">
        <v>41953433591.410057</v>
      </c>
      <c r="I87" s="23">
        <v>43868565281.724701</v>
      </c>
      <c r="J87" s="23">
        <v>46014226807.562187</v>
      </c>
      <c r="K87" s="23">
        <v>31419072947.902042</v>
      </c>
      <c r="L87" s="23">
        <v>27059447774.662632</v>
      </c>
    </row>
    <row r="88" spans="1:12" x14ac:dyDescent="0.2">
      <c r="A88" s="21" t="s">
        <v>215</v>
      </c>
      <c r="B88" s="21" t="s">
        <v>40</v>
      </c>
      <c r="C88" s="21" t="s">
        <v>269</v>
      </c>
      <c r="D88" s="23">
        <v>26743874286.851353</v>
      </c>
      <c r="E88" s="23">
        <v>30612932802.899082</v>
      </c>
      <c r="F88" s="23">
        <v>35477118070.248749</v>
      </c>
      <c r="G88" s="23">
        <v>38419626628.19236</v>
      </c>
      <c r="H88" s="23">
        <v>40075674163.250412</v>
      </c>
      <c r="I88" s="23">
        <v>51821573338.131165</v>
      </c>
      <c r="J88" s="23">
        <v>57690453460.620522</v>
      </c>
      <c r="K88" s="23">
        <v>79356456990.289108</v>
      </c>
      <c r="L88" s="23">
        <v>56454734396.584198</v>
      </c>
    </row>
    <row r="89" spans="1:12" x14ac:dyDescent="0.2">
      <c r="A89" s="21" t="s">
        <v>215</v>
      </c>
      <c r="B89" s="21" t="s">
        <v>346</v>
      </c>
      <c r="C89" s="21" t="s">
        <v>347</v>
      </c>
      <c r="D89" s="23">
        <v>18340447242.997051</v>
      </c>
      <c r="E89" s="23">
        <v>20917444919.639408</v>
      </c>
      <c r="F89" s="23">
        <v>23820230000.000004</v>
      </c>
      <c r="G89" s="23">
        <v>26425379436.61972</v>
      </c>
      <c r="H89" s="23">
        <v>39566292432.861488</v>
      </c>
      <c r="I89" s="23">
        <v>43310721414.082886</v>
      </c>
      <c r="J89" s="23">
        <v>47648211133.218285</v>
      </c>
      <c r="K89" s="23">
        <v>50656002895.876266</v>
      </c>
      <c r="L89" s="23">
        <v>53274304214.81736</v>
      </c>
    </row>
    <row r="90" spans="1:12" x14ac:dyDescent="0.2">
      <c r="A90" s="21" t="s">
        <v>215</v>
      </c>
      <c r="B90" s="21" t="s">
        <v>26</v>
      </c>
      <c r="C90" s="21" t="s">
        <v>245</v>
      </c>
      <c r="D90" s="23">
        <v>13120159975.545139</v>
      </c>
      <c r="E90" s="23">
        <v>16674324634.237322</v>
      </c>
      <c r="F90" s="23">
        <v>20214385964.912281</v>
      </c>
      <c r="G90" s="23">
        <v>22583157894.736843</v>
      </c>
      <c r="H90" s="23">
        <v>36709860068.344513</v>
      </c>
      <c r="I90" s="23">
        <v>51264390121.414429</v>
      </c>
      <c r="J90" s="23">
        <v>57531233350.910088</v>
      </c>
      <c r="K90" s="23">
        <v>58722323918.160423</v>
      </c>
      <c r="L90" s="23">
        <v>41402022148.205315</v>
      </c>
    </row>
    <row r="91" spans="1:12" x14ac:dyDescent="0.2">
      <c r="A91" s="21" t="s">
        <v>215</v>
      </c>
      <c r="B91" s="21" t="s">
        <v>42</v>
      </c>
      <c r="C91" s="21" t="s">
        <v>271</v>
      </c>
      <c r="D91" s="23">
        <v>60093155532.767784</v>
      </c>
      <c r="E91" s="23">
        <v>70481451814.311798</v>
      </c>
      <c r="F91" s="23">
        <v>62519686000</v>
      </c>
      <c r="G91" s="23">
        <v>69555367000</v>
      </c>
      <c r="H91" s="23">
        <v>34699395523.607254</v>
      </c>
      <c r="I91" s="23">
        <v>46473128285.558899</v>
      </c>
      <c r="J91" s="23">
        <v>49745088111.695297</v>
      </c>
      <c r="K91" s="23">
        <v>63067077178.538071</v>
      </c>
      <c r="L91" s="23">
        <v>80611989527.21579</v>
      </c>
    </row>
    <row r="92" spans="1:12" x14ac:dyDescent="0.2">
      <c r="A92" s="21" t="s">
        <v>215</v>
      </c>
      <c r="B92" s="21" t="s">
        <v>75</v>
      </c>
      <c r="C92" s="21" t="s">
        <v>326</v>
      </c>
      <c r="D92" s="23">
        <v>17110587447.108603</v>
      </c>
      <c r="E92" s="23">
        <v>21972004086.23362</v>
      </c>
      <c r="F92" s="23">
        <v>32437389116.038013</v>
      </c>
      <c r="G92" s="23">
        <v>29933790334.341785</v>
      </c>
      <c r="H92" s="23">
        <v>34373820500</v>
      </c>
      <c r="I92" s="23">
        <v>39087748240.4403</v>
      </c>
      <c r="J92" s="23">
        <v>44333456244.744041</v>
      </c>
      <c r="K92" s="23">
        <v>23359294148.865597</v>
      </c>
      <c r="L92" s="23">
        <v>16783714958.449776</v>
      </c>
    </row>
    <row r="93" spans="1:12" x14ac:dyDescent="0.2">
      <c r="A93" s="21" t="s">
        <v>215</v>
      </c>
      <c r="B93" s="21" t="s">
        <v>134</v>
      </c>
      <c r="C93" s="21" t="s">
        <v>425</v>
      </c>
      <c r="D93" s="23">
        <v>21501741757.48402</v>
      </c>
      <c r="E93" s="23">
        <v>27368386358.131012</v>
      </c>
      <c r="F93" s="23">
        <v>25130274124.252449</v>
      </c>
      <c r="G93" s="23">
        <v>30906749533.221001</v>
      </c>
      <c r="H93" s="23">
        <v>33878631649.415691</v>
      </c>
      <c r="I93" s="23">
        <v>39954761200</v>
      </c>
      <c r="J93" s="23">
        <v>44856189500</v>
      </c>
      <c r="K93" s="23">
        <v>38616536131.647987</v>
      </c>
      <c r="L93" s="23">
        <v>37517410281.69014</v>
      </c>
    </row>
    <row r="94" spans="1:12" x14ac:dyDescent="0.2">
      <c r="A94" s="21" t="s">
        <v>215</v>
      </c>
      <c r="B94" s="21" t="s">
        <v>44</v>
      </c>
      <c r="C94" s="21" t="s">
        <v>273</v>
      </c>
      <c r="D94" s="23">
        <v>24077470572.132492</v>
      </c>
      <c r="E94" s="23">
        <v>27839460963.820126</v>
      </c>
      <c r="F94" s="23">
        <v>22938218085.106384</v>
      </c>
      <c r="G94" s="23">
        <v>25713271276.595749</v>
      </c>
      <c r="H94" s="23">
        <v>32726417878.391018</v>
      </c>
      <c r="I94" s="23">
        <v>28119996053.251122</v>
      </c>
      <c r="J94" s="23">
        <v>30314363218.677338</v>
      </c>
      <c r="K94" s="23">
        <v>26224622450.830246</v>
      </c>
      <c r="L94" s="23">
        <v>21154394545.895008</v>
      </c>
    </row>
    <row r="95" spans="1:12" x14ac:dyDescent="0.2">
      <c r="A95" s="21" t="s">
        <v>215</v>
      </c>
      <c r="B95" s="21" t="s">
        <v>20</v>
      </c>
      <c r="C95" s="21" t="s">
        <v>232</v>
      </c>
      <c r="D95" s="23">
        <v>33050343782.775902</v>
      </c>
      <c r="E95" s="23">
        <v>48852482960.077896</v>
      </c>
      <c r="F95" s="23">
        <v>37440673477.898247</v>
      </c>
      <c r="G95" s="23">
        <v>37120517693.86219</v>
      </c>
      <c r="H95" s="23">
        <v>31952763089.330025</v>
      </c>
      <c r="I95" s="23">
        <v>29104437355.039524</v>
      </c>
      <c r="J95" s="23">
        <v>32348149947.372681</v>
      </c>
      <c r="K95" s="23">
        <v>55347998647.819611</v>
      </c>
      <c r="L95" s="23">
        <v>64464547915.269798</v>
      </c>
    </row>
    <row r="96" spans="1:12" x14ac:dyDescent="0.2">
      <c r="A96" s="21" t="s">
        <v>215</v>
      </c>
      <c r="B96" s="21" t="s">
        <v>49</v>
      </c>
      <c r="C96" s="21" t="s">
        <v>282</v>
      </c>
      <c r="D96" s="23">
        <v>20104900000</v>
      </c>
      <c r="E96" s="23">
        <v>21430950000</v>
      </c>
      <c r="F96" s="23">
        <v>21475520709.392181</v>
      </c>
      <c r="G96" s="23">
        <v>28123640998.725349</v>
      </c>
      <c r="H96" s="23">
        <v>29337006833.082523</v>
      </c>
      <c r="I96" s="23">
        <v>41939728978.728142</v>
      </c>
      <c r="J96" s="23">
        <v>47805069494.908142</v>
      </c>
      <c r="K96" s="23">
        <v>57236013077.518715</v>
      </c>
      <c r="L96" s="23">
        <v>63767539356.605072</v>
      </c>
    </row>
    <row r="97" spans="1:12" x14ac:dyDescent="0.2">
      <c r="A97" s="21" t="s">
        <v>215</v>
      </c>
      <c r="B97" s="21" t="s">
        <v>50</v>
      </c>
      <c r="C97" s="21" t="s">
        <v>285</v>
      </c>
      <c r="D97" s="23">
        <v>22237061730.084862</v>
      </c>
      <c r="E97" s="23">
        <v>24194039255.89571</v>
      </c>
      <c r="F97" s="23">
        <v>20661030000</v>
      </c>
      <c r="G97" s="23">
        <v>21418330000.000008</v>
      </c>
      <c r="H97" s="23">
        <v>29233333333.333332</v>
      </c>
      <c r="I97" s="23">
        <v>25041372221.508415</v>
      </c>
      <c r="J97" s="23">
        <v>24084572490.706322</v>
      </c>
      <c r="K97" s="23">
        <v>19756494434.703056</v>
      </c>
      <c r="L97" s="23">
        <v>11335264966.561026</v>
      </c>
    </row>
    <row r="98" spans="1:12" x14ac:dyDescent="0.2">
      <c r="A98" s="21" t="s">
        <v>215</v>
      </c>
      <c r="B98" s="21" t="s">
        <v>110</v>
      </c>
      <c r="C98" s="21" t="s">
        <v>384</v>
      </c>
      <c r="D98" s="23">
        <v>20958000000</v>
      </c>
      <c r="E98" s="23">
        <v>24522200000</v>
      </c>
      <c r="F98" s="23">
        <v>24277493862.062496</v>
      </c>
      <c r="G98" s="23">
        <v>24884505034.556419</v>
      </c>
      <c r="H98" s="23">
        <v>28840263380.281693</v>
      </c>
      <c r="I98" s="23">
        <v>35393148127.275482</v>
      </c>
      <c r="J98" s="23">
        <v>40415233436.176651</v>
      </c>
      <c r="K98" s="23">
        <v>43228583935.03653</v>
      </c>
      <c r="L98" s="23">
        <v>33145096414.073071</v>
      </c>
    </row>
    <row r="99" spans="1:12" x14ac:dyDescent="0.2">
      <c r="A99" s="21" t="s">
        <v>215</v>
      </c>
      <c r="B99" s="21" t="s">
        <v>77</v>
      </c>
      <c r="C99" s="21" t="s">
        <v>328</v>
      </c>
      <c r="D99" s="23">
        <v>31958195182.240604</v>
      </c>
      <c r="E99" s="23">
        <v>35895153327.849686</v>
      </c>
      <c r="F99" s="23">
        <v>26169854045.037529</v>
      </c>
      <c r="G99" s="23">
        <v>23757368290.09552</v>
      </c>
      <c r="H99" s="23">
        <v>28776595744.680851</v>
      </c>
      <c r="I99" s="23">
        <v>27040562587.177055</v>
      </c>
      <c r="J99" s="23">
        <v>31273049200.242966</v>
      </c>
      <c r="K99" s="23">
        <v>25054230000</v>
      </c>
      <c r="L99" s="23">
        <v>20844284855.00246</v>
      </c>
    </row>
    <row r="100" spans="1:12" x14ac:dyDescent="0.2">
      <c r="A100" s="21" t="s">
        <v>215</v>
      </c>
      <c r="B100" s="21" t="s">
        <v>172</v>
      </c>
      <c r="C100" s="21" t="s">
        <v>235</v>
      </c>
      <c r="D100" s="23">
        <v>21729999999.999996</v>
      </c>
      <c r="E100" s="23">
        <v>25710877659.574467</v>
      </c>
      <c r="F100" s="23">
        <v>26593500000</v>
      </c>
      <c r="G100" s="23">
        <v>28917200000</v>
      </c>
      <c r="H100" s="23">
        <v>28223552824.750847</v>
      </c>
      <c r="I100" s="23">
        <v>30937277605.633804</v>
      </c>
      <c r="J100" s="23">
        <v>33593843661.971832</v>
      </c>
      <c r="K100" s="23">
        <v>35826925774.647896</v>
      </c>
      <c r="L100" s="23">
        <v>31125851063.829788</v>
      </c>
    </row>
    <row r="101" spans="1:12" x14ac:dyDescent="0.2">
      <c r="A101" s="21" t="s">
        <v>215</v>
      </c>
      <c r="B101" s="21" t="s">
        <v>81</v>
      </c>
      <c r="C101" s="21" t="s">
        <v>338</v>
      </c>
      <c r="D101" s="23">
        <v>24577114427.860691</v>
      </c>
      <c r="E101" s="23">
        <v>29227350570.016586</v>
      </c>
      <c r="F101" s="23">
        <v>26017925551.842567</v>
      </c>
      <c r="G101" s="23">
        <v>26143818509.642078</v>
      </c>
      <c r="H101" s="23">
        <v>27427161523.491798</v>
      </c>
      <c r="I101" s="23">
        <v>30749308510.638298</v>
      </c>
      <c r="J101" s="23">
        <v>32539547872.340431</v>
      </c>
      <c r="K101" s="23">
        <v>33387712765.957451</v>
      </c>
      <c r="L101" s="23">
        <v>22566956982.229012</v>
      </c>
    </row>
    <row r="102" spans="1:12" x14ac:dyDescent="0.2">
      <c r="A102" s="21" t="s">
        <v>215</v>
      </c>
      <c r="B102" s="21" t="s">
        <v>265</v>
      </c>
      <c r="C102" s="21" t="s">
        <v>266</v>
      </c>
      <c r="D102" s="23">
        <v>16364029327.34565</v>
      </c>
      <c r="E102" s="23">
        <v>19206060270.252144</v>
      </c>
      <c r="F102" s="23">
        <v>15328342303.957512</v>
      </c>
      <c r="G102" s="23">
        <v>20265556273.581955</v>
      </c>
      <c r="H102" s="23">
        <v>25433011405.30167</v>
      </c>
      <c r="I102" s="23">
        <v>43031577366.425117</v>
      </c>
      <c r="J102" s="23">
        <v>51552075901.51828</v>
      </c>
      <c r="K102" s="23">
        <v>47833413749.121056</v>
      </c>
      <c r="L102" s="23">
        <v>30916218544.440392</v>
      </c>
    </row>
    <row r="103" spans="1:12" x14ac:dyDescent="0.2">
      <c r="A103" s="21" t="s">
        <v>215</v>
      </c>
      <c r="B103" s="21" t="s">
        <v>146</v>
      </c>
      <c r="C103" s="21" t="s">
        <v>440</v>
      </c>
      <c r="D103" s="23">
        <v>23410572621.532955</v>
      </c>
      <c r="E103" s="23">
        <v>30366213095.425621</v>
      </c>
      <c r="F103" s="23">
        <v>25942622950.819672</v>
      </c>
      <c r="G103" s="23">
        <v>25562251655.629139</v>
      </c>
      <c r="H103" s="23">
        <v>25381616734.069263</v>
      </c>
      <c r="I103" s="23">
        <v>23813600000</v>
      </c>
      <c r="J103" s="23">
        <v>24350930000</v>
      </c>
      <c r="K103" s="23">
        <v>21736500712.963806</v>
      </c>
      <c r="L103" s="23">
        <v>13640668374.16519</v>
      </c>
    </row>
    <row r="104" spans="1:12" x14ac:dyDescent="0.2">
      <c r="A104" s="21" t="s">
        <v>215</v>
      </c>
      <c r="B104" s="21" t="s">
        <v>137</v>
      </c>
      <c r="C104" s="21" t="s">
        <v>430</v>
      </c>
      <c r="D104" s="23">
        <v>21642304045.512009</v>
      </c>
      <c r="E104" s="23">
        <v>27870257894.234749</v>
      </c>
      <c r="F104" s="23">
        <v>19652492636.843567</v>
      </c>
      <c r="G104" s="23">
        <v>19490936349.175308</v>
      </c>
      <c r="H104" s="23">
        <v>25099681460.894257</v>
      </c>
      <c r="I104" s="23">
        <v>35164210526.315788</v>
      </c>
      <c r="J104" s="23">
        <v>39197543859.649124</v>
      </c>
      <c r="K104" s="23">
        <v>35372603446.260536</v>
      </c>
      <c r="L104" s="23">
        <v>45361678146.524734</v>
      </c>
    </row>
    <row r="105" spans="1:12" x14ac:dyDescent="0.2">
      <c r="A105" s="21" t="s">
        <v>215</v>
      </c>
      <c r="B105" s="21" t="s">
        <v>112</v>
      </c>
      <c r="C105" s="21" t="s">
        <v>386</v>
      </c>
      <c r="D105" s="23">
        <v>13794910633.851755</v>
      </c>
      <c r="E105" s="23">
        <v>18504130752.992188</v>
      </c>
      <c r="F105" s="23">
        <v>17339992165.242165</v>
      </c>
      <c r="G105" s="23">
        <v>19649631308.164806</v>
      </c>
      <c r="H105" s="23">
        <v>23963033443.851807</v>
      </c>
      <c r="I105" s="23">
        <v>23043864510.054344</v>
      </c>
      <c r="J105" s="23">
        <v>25137153149.437668</v>
      </c>
      <c r="K105" s="23">
        <v>30881166852.311611</v>
      </c>
      <c r="L105" s="23">
        <v>16209702863.623476</v>
      </c>
    </row>
    <row r="106" spans="1:12" x14ac:dyDescent="0.2">
      <c r="A106" s="21" t="s">
        <v>215</v>
      </c>
      <c r="B106" s="21" t="s">
        <v>73</v>
      </c>
      <c r="C106" s="21" t="s">
        <v>324</v>
      </c>
      <c r="D106" s="23">
        <v>12824094989.863884</v>
      </c>
      <c r="E106" s="23">
        <v>13678606692.265495</v>
      </c>
      <c r="F106" s="23" t="s">
        <v>217</v>
      </c>
      <c r="G106" s="23" t="s">
        <v>217</v>
      </c>
      <c r="H106" s="23">
        <v>23849009737.666897</v>
      </c>
      <c r="I106" s="23">
        <v>25694164489.237282</v>
      </c>
      <c r="J106" s="23">
        <v>26436159314.562447</v>
      </c>
      <c r="K106" s="23">
        <v>32996187988.422581</v>
      </c>
      <c r="L106" s="23">
        <v>23559224762.442375</v>
      </c>
    </row>
    <row r="107" spans="1:12" x14ac:dyDescent="0.2">
      <c r="A107" s="21" t="s">
        <v>215</v>
      </c>
      <c r="B107" s="21" t="s">
        <v>140</v>
      </c>
      <c r="C107" s="21" t="s">
        <v>433</v>
      </c>
      <c r="D107" s="23">
        <v>12664165103.189493</v>
      </c>
      <c r="E107" s="23">
        <v>19271523178.807945</v>
      </c>
      <c r="F107" s="23">
        <v>17613836209.958096</v>
      </c>
      <c r="G107" s="23">
        <v>17176781336.76441</v>
      </c>
      <c r="H107" s="23">
        <v>23460098339.745308</v>
      </c>
      <c r="I107" s="23">
        <v>23132149256.974426</v>
      </c>
      <c r="J107" s="23">
        <v>24599553471.867214</v>
      </c>
      <c r="K107" s="23">
        <v>27150630607.203224</v>
      </c>
      <c r="L107" s="23">
        <v>27282581335.796387</v>
      </c>
    </row>
    <row r="108" spans="1:12" x14ac:dyDescent="0.2">
      <c r="A108" s="21" t="s">
        <v>215</v>
      </c>
      <c r="B108" s="21" t="s">
        <v>181</v>
      </c>
      <c r="C108" s="21" t="s">
        <v>283</v>
      </c>
      <c r="D108" s="23">
        <v>13071718758.737305</v>
      </c>
      <c r="E108" s="23">
        <v>19749893536.320362</v>
      </c>
      <c r="F108" s="23" t="s">
        <v>217</v>
      </c>
      <c r="G108" s="23">
        <v>20523285374.186985</v>
      </c>
      <c r="H108" s="23">
        <v>23170239900.765354</v>
      </c>
      <c r="I108" s="23">
        <v>17226849297.07003</v>
      </c>
      <c r="J108" s="23">
        <v>18178503835.449055</v>
      </c>
      <c r="K108" s="23">
        <v>13228244357.18132</v>
      </c>
      <c r="L108" s="23">
        <v>9744243420.4807301</v>
      </c>
    </row>
    <row r="109" spans="1:12" x14ac:dyDescent="0.2">
      <c r="A109" s="21" t="s">
        <v>215</v>
      </c>
      <c r="B109" s="21" t="s">
        <v>51</v>
      </c>
      <c r="C109" s="21" t="s">
        <v>286</v>
      </c>
      <c r="D109" s="23">
        <v>19707616772.799637</v>
      </c>
      <c r="E109" s="23">
        <v>27066912635.222847</v>
      </c>
      <c r="F109" s="23">
        <v>19175196445.79361</v>
      </c>
      <c r="G109" s="23">
        <v>22157948396.20422</v>
      </c>
      <c r="H109" s="23">
        <v>23139040000.000004</v>
      </c>
      <c r="I109" s="23">
        <v>27084497539.797394</v>
      </c>
      <c r="J109" s="23">
        <v>30659338929.088276</v>
      </c>
      <c r="K109" s="23">
        <v>43524210526.315788</v>
      </c>
      <c r="L109" s="23">
        <v>37733919936.246452</v>
      </c>
    </row>
    <row r="110" spans="1:12" x14ac:dyDescent="0.2">
      <c r="A110" s="21" t="s">
        <v>215</v>
      </c>
      <c r="B110" s="21" t="s">
        <v>149</v>
      </c>
      <c r="C110" s="21" t="s">
        <v>452</v>
      </c>
      <c r="D110" s="23">
        <v>14056957976.264833</v>
      </c>
      <c r="E110" s="23">
        <v>17910858637.904797</v>
      </c>
      <c r="F110" s="23">
        <v>15027795173.218706</v>
      </c>
      <c r="G110" s="23">
        <v>16298542027.996454</v>
      </c>
      <c r="H110" s="23">
        <v>21329395900.871029</v>
      </c>
      <c r="I110" s="23">
        <v>24595319573.754768</v>
      </c>
      <c r="J110" s="23">
        <v>28965906502.23061</v>
      </c>
      <c r="K110" s="23">
        <v>27295207927.561241</v>
      </c>
      <c r="L110" s="23">
        <v>33000198263.386391</v>
      </c>
    </row>
    <row r="111" spans="1:12" x14ac:dyDescent="0.2">
      <c r="A111" s="21" t="s">
        <v>215</v>
      </c>
      <c r="B111" s="21" t="s">
        <v>176</v>
      </c>
      <c r="C111" s="21" t="s">
        <v>249</v>
      </c>
      <c r="D111" s="23">
        <v>12247694247.229778</v>
      </c>
      <c r="E111" s="23">
        <v>14393099068.585943</v>
      </c>
      <c r="F111" s="23">
        <v>18168902153.856857</v>
      </c>
      <c r="G111" s="23">
        <v>20186496527.127632</v>
      </c>
      <c r="H111" s="23">
        <v>20176751242.05463</v>
      </c>
      <c r="I111" s="23">
        <v>25503370699.201523</v>
      </c>
      <c r="J111" s="23">
        <v>28045460442.187588</v>
      </c>
      <c r="K111" s="23">
        <v>18558343508.34351</v>
      </c>
      <c r="L111" s="23">
        <v>14186886642.668455</v>
      </c>
    </row>
    <row r="112" spans="1:12" x14ac:dyDescent="0.2">
      <c r="A112" s="21" t="s">
        <v>215</v>
      </c>
      <c r="B112" s="21" t="s">
        <v>141</v>
      </c>
      <c r="C112" s="21" t="s">
        <v>435</v>
      </c>
      <c r="D112" s="23">
        <v>12292813603.232693</v>
      </c>
      <c r="E112" s="23">
        <v>14239026629.639013</v>
      </c>
      <c r="F112" s="23">
        <v>14587496229.18111</v>
      </c>
      <c r="G112" s="23">
        <v>15839344591.984165</v>
      </c>
      <c r="H112" s="23">
        <v>18913574370.76004</v>
      </c>
      <c r="I112" s="23">
        <v>22389627294.417862</v>
      </c>
      <c r="J112" s="23">
        <v>21942597765.363129</v>
      </c>
      <c r="K112" s="23">
        <v>17178962757.432411</v>
      </c>
      <c r="L112" s="23">
        <v>14798439527.254124</v>
      </c>
    </row>
    <row r="113" spans="1:12" x14ac:dyDescent="0.2">
      <c r="A113" s="21" t="s">
        <v>215</v>
      </c>
      <c r="B113" s="21" t="s">
        <v>175</v>
      </c>
      <c r="C113" s="21" t="s">
        <v>246</v>
      </c>
      <c r="D113" s="23">
        <v>15776422673.19804</v>
      </c>
      <c r="E113" s="23">
        <v>19112739664.469746</v>
      </c>
      <c r="F113" s="23">
        <v>15929902138.13632</v>
      </c>
      <c r="G113" s="23">
        <v>20030528042.917126</v>
      </c>
      <c r="H113" s="23">
        <v>18644723860.970928</v>
      </c>
      <c r="I113" s="23">
        <v>18528506894.058647</v>
      </c>
      <c r="J113" s="23">
        <v>18496438641.476814</v>
      </c>
      <c r="K113" s="23">
        <v>18179717776.159702</v>
      </c>
      <c r="L113" s="23">
        <v>21060901603.814476</v>
      </c>
    </row>
    <row r="114" spans="1:12" x14ac:dyDescent="0.2">
      <c r="A114" s="21" t="s">
        <v>215</v>
      </c>
      <c r="B114" s="21" t="s">
        <v>55</v>
      </c>
      <c r="C114" s="21" t="s">
        <v>295</v>
      </c>
      <c r="D114" s="23">
        <v>10172869679.736605</v>
      </c>
      <c r="E114" s="23">
        <v>12795044472.7663</v>
      </c>
      <c r="F114" s="23">
        <v>12044212903.816774</v>
      </c>
      <c r="G114" s="23">
        <v>11926953258.916031</v>
      </c>
      <c r="H114" s="23">
        <v>18525319977.740677</v>
      </c>
      <c r="I114" s="23">
        <v>14218575093.023985</v>
      </c>
      <c r="J114" s="23">
        <v>15479256844.870806</v>
      </c>
      <c r="K114" s="23">
        <v>17098342541.436466</v>
      </c>
      <c r="L114" s="23">
        <v>13993546732.472569</v>
      </c>
    </row>
    <row r="115" spans="1:12" x14ac:dyDescent="0.2">
      <c r="A115" s="21" t="s">
        <v>215</v>
      </c>
      <c r="B115" s="21" t="s">
        <v>64</v>
      </c>
      <c r="C115" s="21" t="s">
        <v>309</v>
      </c>
      <c r="D115" s="23">
        <v>12275501784.297134</v>
      </c>
      <c r="E115" s="23">
        <v>13789715132.50201</v>
      </c>
      <c r="F115" s="23">
        <v>10732366286.264265</v>
      </c>
      <c r="G115" s="23">
        <v>13707370737.073708</v>
      </c>
      <c r="H115" s="23">
        <v>18186479172.799232</v>
      </c>
      <c r="I115" s="23">
        <v>18851513891.065998</v>
      </c>
      <c r="J115" s="23">
        <v>19271168018.48201</v>
      </c>
      <c r="K115" s="23">
        <v>20616104297.666245</v>
      </c>
      <c r="L115" s="23">
        <v>19215562178.979786</v>
      </c>
    </row>
    <row r="116" spans="1:12" x14ac:dyDescent="0.2">
      <c r="A116" s="21" t="s">
        <v>215</v>
      </c>
      <c r="B116" s="21" t="s">
        <v>121</v>
      </c>
      <c r="C116" s="21" t="s">
        <v>403</v>
      </c>
      <c r="D116" s="23">
        <v>11284603070.565289</v>
      </c>
      <c r="E116" s="23">
        <v>13439023281.470686</v>
      </c>
      <c r="F116" s="23">
        <v>12814961485.100149</v>
      </c>
      <c r="G116" s="23">
        <v>12948906288.557619</v>
      </c>
      <c r="H116" s="23">
        <v>17984816533.108395</v>
      </c>
      <c r="I116" s="23">
        <v>14225310518.785645</v>
      </c>
      <c r="J116" s="23">
        <v>14851057084.775961</v>
      </c>
      <c r="K116" s="23">
        <v>14177437982.261864</v>
      </c>
      <c r="L116" s="23">
        <v>11692287066.381035</v>
      </c>
    </row>
    <row r="117" spans="1:12" x14ac:dyDescent="0.2">
      <c r="A117" s="21" t="s">
        <v>215</v>
      </c>
      <c r="B117" s="21" t="s">
        <v>17</v>
      </c>
      <c r="C117" s="21" t="s">
        <v>227</v>
      </c>
      <c r="D117" s="23">
        <v>9206301700.3961945</v>
      </c>
      <c r="E117" s="23">
        <v>11662040713.875309</v>
      </c>
      <c r="F117" s="23">
        <v>11619541940.401438</v>
      </c>
      <c r="G117" s="23">
        <v>14250726289.854006</v>
      </c>
      <c r="H117" s="23">
        <v>17930239399.814903</v>
      </c>
      <c r="I117" s="23">
        <v>20536542736.729671</v>
      </c>
      <c r="J117" s="23">
        <v>20264253974.113827</v>
      </c>
      <c r="K117" s="23">
        <v>15304363138.180418</v>
      </c>
      <c r="L117" s="23">
        <v>10051659161.173342</v>
      </c>
    </row>
    <row r="118" spans="1:12" x14ac:dyDescent="0.2">
      <c r="A118" s="21" t="s">
        <v>215</v>
      </c>
      <c r="B118" s="21" t="s">
        <v>102</v>
      </c>
      <c r="C118" s="21" t="s">
        <v>373</v>
      </c>
      <c r="D118" s="23">
        <v>10325618017.378969</v>
      </c>
      <c r="E118" s="23">
        <v>12545438605.395878</v>
      </c>
      <c r="F118" s="23">
        <v>12854985464.076431</v>
      </c>
      <c r="G118" s="23">
        <v>16002656434.474615</v>
      </c>
      <c r="H118" s="23">
        <v>17710315005.999863</v>
      </c>
      <c r="I118" s="23">
        <v>17171446922.210398</v>
      </c>
      <c r="J118" s="23">
        <v>17590745688.608208</v>
      </c>
      <c r="K118" s="23">
        <v>23003575201.105064</v>
      </c>
      <c r="L118" s="23">
        <v>21410840908.51981</v>
      </c>
    </row>
    <row r="119" spans="1:12" x14ac:dyDescent="0.2">
      <c r="A119" s="21" t="s">
        <v>215</v>
      </c>
      <c r="B119" s="21" t="s">
        <v>36</v>
      </c>
      <c r="C119" s="21" t="s">
        <v>258</v>
      </c>
      <c r="D119" s="23">
        <v>8638711442.7704983</v>
      </c>
      <c r="E119" s="23">
        <v>10351932604.415358</v>
      </c>
      <c r="F119" s="23">
        <v>8876191120.7618885</v>
      </c>
      <c r="G119" s="23">
        <v>11282192605.037428</v>
      </c>
      <c r="H119" s="23">
        <v>15682926895.966774</v>
      </c>
      <c r="I119" s="23">
        <v>12319784787.298746</v>
      </c>
      <c r="J119" s="23">
        <v>12776277515.479988</v>
      </c>
      <c r="K119" s="23">
        <v>11609512939.75425</v>
      </c>
      <c r="L119" s="23">
        <v>8767143622.831007</v>
      </c>
    </row>
    <row r="120" spans="1:12" x14ac:dyDescent="0.2">
      <c r="A120" s="21" t="s">
        <v>215</v>
      </c>
      <c r="B120" s="21" t="s">
        <v>111</v>
      </c>
      <c r="C120" s="21" t="s">
        <v>385</v>
      </c>
      <c r="D120" s="23">
        <v>9545071324.9924126</v>
      </c>
      <c r="E120" s="23">
        <v>11670678863.745787</v>
      </c>
      <c r="F120" s="23">
        <v>12486943505.738142</v>
      </c>
      <c r="G120" s="23">
        <v>15936800636.248709</v>
      </c>
      <c r="H120" s="23">
        <v>14674650434.675663</v>
      </c>
      <c r="I120" s="23">
        <v>14800165406.77334</v>
      </c>
      <c r="J120" s="23">
        <v>14274983015.948547</v>
      </c>
      <c r="K120" s="23">
        <v>11362272837.881779</v>
      </c>
      <c r="L120" s="23">
        <v>8724656126.4984932</v>
      </c>
    </row>
    <row r="121" spans="1:12" x14ac:dyDescent="0.2">
      <c r="A121" s="21" t="s">
        <v>215</v>
      </c>
      <c r="B121" s="21" t="s">
        <v>66</v>
      </c>
      <c r="C121" s="21" t="s">
        <v>313</v>
      </c>
      <c r="D121" s="23">
        <v>21295012098.97744</v>
      </c>
      <c r="E121" s="23">
        <v>17640375722.444763</v>
      </c>
      <c r="F121" s="23">
        <v>12038829246.242514</v>
      </c>
      <c r="G121" s="23">
        <v>13191645685.511559</v>
      </c>
      <c r="H121" s="23">
        <v>14439910353.057602</v>
      </c>
      <c r="I121" s="23">
        <v>21295834133.230942</v>
      </c>
      <c r="J121" s="23">
        <v>21261305413.232349</v>
      </c>
      <c r="K121" s="23">
        <v>20002968837.947144</v>
      </c>
      <c r="L121" s="23">
        <v>14262032470.904108</v>
      </c>
    </row>
    <row r="122" spans="1:12" x14ac:dyDescent="0.2">
      <c r="A122" s="21" t="s">
        <v>215</v>
      </c>
      <c r="B122" s="21" t="s">
        <v>93</v>
      </c>
      <c r="C122" s="21" t="s">
        <v>358</v>
      </c>
      <c r="D122" s="23">
        <v>8150138757.1574097</v>
      </c>
      <c r="E122" s="23">
        <v>9990370016.3077087</v>
      </c>
      <c r="F122" s="23">
        <v>9593537550.7506256</v>
      </c>
      <c r="G122" s="23">
        <v>12007880438.623236</v>
      </c>
      <c r="H122" s="23">
        <v>14434619982.211679</v>
      </c>
      <c r="I122" s="23">
        <v>14534278446.308725</v>
      </c>
      <c r="J122" s="23">
        <v>16018848990.669046</v>
      </c>
      <c r="K122" s="23">
        <v>16509305827.717052</v>
      </c>
      <c r="L122" s="23">
        <v>14430573505.379694</v>
      </c>
    </row>
    <row r="123" spans="1:12" x14ac:dyDescent="0.2">
      <c r="A123" s="21" t="s">
        <v>215</v>
      </c>
      <c r="B123" s="21" t="s">
        <v>91</v>
      </c>
      <c r="C123" s="21" t="s">
        <v>355</v>
      </c>
      <c r="D123" s="23">
        <v>7880509170.5447578</v>
      </c>
      <c r="E123" s="23">
        <v>8977149553.2444706</v>
      </c>
      <c r="F123" s="23">
        <v>10181021770.43256</v>
      </c>
      <c r="G123" s="23">
        <v>10678749467.469719</v>
      </c>
      <c r="H123" s="23">
        <v>14425607179.663893</v>
      </c>
      <c r="I123" s="23">
        <v>15846474595.773026</v>
      </c>
      <c r="J123" s="23">
        <v>16140047012.143805</v>
      </c>
      <c r="K123" s="23">
        <v>16961127045.826611</v>
      </c>
      <c r="L123" s="23">
        <v>12930394937.81366</v>
      </c>
    </row>
    <row r="124" spans="1:12" x14ac:dyDescent="0.2">
      <c r="A124" s="21" t="s">
        <v>215</v>
      </c>
      <c r="B124" s="21" t="s">
        <v>54</v>
      </c>
      <c r="C124" s="21" t="s">
        <v>292</v>
      </c>
      <c r="D124" s="23">
        <v>12438956756.445471</v>
      </c>
      <c r="E124" s="23">
        <v>15508574820.351612</v>
      </c>
      <c r="F124" s="23">
        <v>12065138272.753786</v>
      </c>
      <c r="G124" s="23">
        <v>14358585195.75914</v>
      </c>
      <c r="H124" s="23">
        <v>14390776643.964951</v>
      </c>
      <c r="I124" s="23">
        <v>19048495518.565941</v>
      </c>
      <c r="J124" s="23">
        <v>18093829923.273655</v>
      </c>
      <c r="K124" s="23">
        <v>13897723431.394201</v>
      </c>
      <c r="L124" s="23">
        <v>10553337672.987202</v>
      </c>
    </row>
    <row r="125" spans="1:12" x14ac:dyDescent="0.2">
      <c r="A125" s="21" t="s">
        <v>215</v>
      </c>
      <c r="B125" s="21" t="s">
        <v>13</v>
      </c>
      <c r="C125" s="21" t="s">
        <v>218</v>
      </c>
      <c r="D125" s="23">
        <v>10701011896.770798</v>
      </c>
      <c r="E125" s="23">
        <v>12881352687.777283</v>
      </c>
      <c r="F125" s="23">
        <v>10267133177.733364</v>
      </c>
      <c r="G125" s="23">
        <v>12786654365.873764</v>
      </c>
      <c r="H125" s="23">
        <v>13131168011.806961</v>
      </c>
      <c r="I125" s="23">
        <v>14038383450.185966</v>
      </c>
      <c r="J125" s="23">
        <v>15449630418.548637</v>
      </c>
      <c r="K125" s="23">
        <v>16259445052.556486</v>
      </c>
      <c r="L125" s="23">
        <v>13100058099.803955</v>
      </c>
    </row>
    <row r="126" spans="1:12" x14ac:dyDescent="0.2">
      <c r="A126" s="21" t="s">
        <v>215</v>
      </c>
      <c r="B126" s="21" t="s">
        <v>32</v>
      </c>
      <c r="C126" s="21" t="s">
        <v>254</v>
      </c>
      <c r="D126" s="23">
        <v>8639235842.180748</v>
      </c>
      <c r="E126" s="23">
        <v>10351914093.17234</v>
      </c>
      <c r="F126" s="23">
        <v>10401851850.610821</v>
      </c>
      <c r="G126" s="23">
        <v>11242275198.978273</v>
      </c>
      <c r="H126" s="23">
        <v>12978107560.59823</v>
      </c>
      <c r="I126" s="23">
        <v>14686278707.458885</v>
      </c>
      <c r="J126" s="23">
        <v>14915780538.672386</v>
      </c>
      <c r="K126" s="23">
        <v>14388360064.116177</v>
      </c>
      <c r="L126" s="23">
        <v>10888798113.786554</v>
      </c>
    </row>
    <row r="127" spans="1:12" x14ac:dyDescent="0.2">
      <c r="A127" s="21" t="s">
        <v>215</v>
      </c>
      <c r="B127" s="21" t="s">
        <v>33</v>
      </c>
      <c r="C127" s="21" t="s">
        <v>255</v>
      </c>
      <c r="D127" s="23">
        <v>22365265025.66003</v>
      </c>
      <c r="E127" s="23">
        <v>26409781215.184372</v>
      </c>
      <c r="F127" s="23">
        <v>12887072301.162098</v>
      </c>
      <c r="G127" s="23">
        <v>13254818331.189278</v>
      </c>
      <c r="H127" s="23">
        <v>12890867538.530153</v>
      </c>
      <c r="I127" s="23">
        <v>12442747897.222303</v>
      </c>
      <c r="J127" s="23">
        <v>13246412031.414461</v>
      </c>
      <c r="K127" s="23">
        <v>12803445933.589361</v>
      </c>
      <c r="L127" s="23">
        <v>10285547954.077744</v>
      </c>
    </row>
    <row r="128" spans="1:12" x14ac:dyDescent="0.2">
      <c r="A128" s="21" t="s">
        <v>215</v>
      </c>
      <c r="B128" s="21" t="s">
        <v>267</v>
      </c>
      <c r="C128" s="21" t="s">
        <v>268</v>
      </c>
      <c r="D128" s="23">
        <v>8394688284.0622387</v>
      </c>
      <c r="E128" s="23">
        <v>11859013280.995111</v>
      </c>
      <c r="F128" s="23">
        <v>10766809099.072134</v>
      </c>
      <c r="G128" s="23">
        <v>11638536834.427425</v>
      </c>
      <c r="H128" s="23">
        <v>12829541141.012688</v>
      </c>
      <c r="I128" s="23">
        <v>13677930123.591871</v>
      </c>
      <c r="J128" s="23">
        <v>14085851348.068981</v>
      </c>
      <c r="K128" s="23">
        <v>13922223233.5184</v>
      </c>
      <c r="L128" s="23">
        <v>11571141027.047785</v>
      </c>
    </row>
    <row r="129" spans="1:12" x14ac:dyDescent="0.2">
      <c r="A129" s="21" t="s">
        <v>215</v>
      </c>
      <c r="B129" s="21" t="s">
        <v>87</v>
      </c>
      <c r="C129" s="21" t="s">
        <v>350</v>
      </c>
      <c r="D129" s="23">
        <v>7342923489.0961609</v>
      </c>
      <c r="E129" s="23">
        <v>9413002920.9700832</v>
      </c>
      <c r="F129" s="23">
        <v>9128843109.1558762</v>
      </c>
      <c r="G129" s="23">
        <v>10003670690.349657</v>
      </c>
      <c r="H129" s="23">
        <v>12409629835.699825</v>
      </c>
      <c r="I129" s="23">
        <v>9745251126.0109043</v>
      </c>
      <c r="J129" s="23">
        <v>10817712138.945108</v>
      </c>
      <c r="K129" s="23">
        <v>8791353804.8428841</v>
      </c>
      <c r="L129" s="23">
        <v>6792417112.2994652</v>
      </c>
    </row>
    <row r="130" spans="1:12" x14ac:dyDescent="0.2">
      <c r="A130" s="21" t="s">
        <v>215</v>
      </c>
      <c r="B130" s="21" t="s">
        <v>99</v>
      </c>
      <c r="C130" s="21" t="s">
        <v>368</v>
      </c>
      <c r="D130" s="23">
        <v>9366742309.4933109</v>
      </c>
      <c r="E130" s="23">
        <v>11494837053.40609</v>
      </c>
      <c r="F130" s="23">
        <v>10911698208.101519</v>
      </c>
      <c r="G130" s="23">
        <v>10154238250.181831</v>
      </c>
      <c r="H130" s="23">
        <v>12156380425.082455</v>
      </c>
      <c r="I130" s="23">
        <v>12368071038.736238</v>
      </c>
      <c r="J130" s="23">
        <v>12949854262.812727</v>
      </c>
      <c r="K130" s="23">
        <v>12786078003.630432</v>
      </c>
      <c r="L130" s="23">
        <v>10419303761.352407</v>
      </c>
    </row>
    <row r="131" spans="1:12" x14ac:dyDescent="0.2">
      <c r="A131" s="21" t="s">
        <v>215</v>
      </c>
      <c r="B131" s="21" t="s">
        <v>27</v>
      </c>
      <c r="C131" s="21" t="s">
        <v>247</v>
      </c>
      <c r="D131" s="23">
        <v>10939053367.152115</v>
      </c>
      <c r="E131" s="23">
        <v>10945070441.928253</v>
      </c>
      <c r="F131" s="23">
        <v>8647936747.9870396</v>
      </c>
      <c r="G131" s="23">
        <v>9260284937.7978153</v>
      </c>
      <c r="H131" s="23">
        <v>12098450748.860298</v>
      </c>
      <c r="I131" s="23">
        <v>11668685524.126455</v>
      </c>
      <c r="J131" s="23">
        <v>12129642296.442507</v>
      </c>
      <c r="K131" s="23">
        <v>12377391462.637663</v>
      </c>
      <c r="L131" s="23">
        <v>11240000000</v>
      </c>
    </row>
    <row r="132" spans="1:12" x14ac:dyDescent="0.2">
      <c r="A132" s="21" t="s">
        <v>215</v>
      </c>
      <c r="B132" s="21" t="s">
        <v>320</v>
      </c>
      <c r="C132" s="21" t="s">
        <v>321</v>
      </c>
      <c r="D132" s="23">
        <v>5685988395.3581429</v>
      </c>
      <c r="E132" s="23">
        <v>5827468750</v>
      </c>
      <c r="F132" s="23">
        <v>8621573608.3531399</v>
      </c>
      <c r="G132" s="23">
        <v>10141859709.616901</v>
      </c>
      <c r="H132" s="23">
        <v>11518393367.240299</v>
      </c>
      <c r="I132" s="23">
        <v>13016272898.903774</v>
      </c>
      <c r="J132" s="23">
        <v>12717790500.616255</v>
      </c>
      <c r="K132" s="23">
        <v>15891049235.990801</v>
      </c>
      <c r="L132" s="23">
        <v>8553154580.3995094</v>
      </c>
    </row>
    <row r="133" spans="1:12" x14ac:dyDescent="0.2">
      <c r="A133" s="21" t="s">
        <v>215</v>
      </c>
      <c r="B133" s="21" t="s">
        <v>101</v>
      </c>
      <c r="C133" s="21" t="s">
        <v>370</v>
      </c>
      <c r="D133" s="23">
        <v>8740865600.2498093</v>
      </c>
      <c r="E133" s="23">
        <v>8486721916.912797</v>
      </c>
      <c r="F133" s="23">
        <v>8298695144.9150667</v>
      </c>
      <c r="G133" s="23">
        <v>8758622328.6696262</v>
      </c>
      <c r="H133" s="23">
        <v>10724063457.832634</v>
      </c>
      <c r="I133" s="23">
        <v>10619320048.585737</v>
      </c>
      <c r="J133" s="23">
        <v>11121465767.406683</v>
      </c>
      <c r="K133" s="23">
        <v>12715600000</v>
      </c>
      <c r="L133" s="23">
        <v>12747741539.725868</v>
      </c>
    </row>
    <row r="134" spans="1:12" x14ac:dyDescent="0.2">
      <c r="A134" s="21" t="s">
        <v>215</v>
      </c>
      <c r="B134" s="21" t="s">
        <v>170</v>
      </c>
      <c r="C134" s="21" t="s">
        <v>216</v>
      </c>
      <c r="D134" s="23">
        <v>9843842455.4832268</v>
      </c>
      <c r="E134" s="23">
        <v>10190529882.487797</v>
      </c>
      <c r="F134" s="23">
        <v>9253484108.4970055</v>
      </c>
      <c r="G134" s="23">
        <v>10657705536.497759</v>
      </c>
      <c r="H134" s="23">
        <v>10494632699.385948</v>
      </c>
      <c r="I134" s="23">
        <v>14242490252.428898</v>
      </c>
      <c r="J134" s="23">
        <v>15451768658.5469</v>
      </c>
      <c r="K134" s="23">
        <v>16777820332.705883</v>
      </c>
      <c r="L134" s="23">
        <v>18049954289.422901</v>
      </c>
    </row>
    <row r="135" spans="1:12" x14ac:dyDescent="0.2">
      <c r="A135" s="21" t="s">
        <v>215</v>
      </c>
      <c r="B135" s="21" t="s">
        <v>90</v>
      </c>
      <c r="C135" s="21" t="s">
        <v>354</v>
      </c>
      <c r="D135" s="23">
        <v>8145694631.8835354</v>
      </c>
      <c r="E135" s="23">
        <v>9750822511.4798775</v>
      </c>
      <c r="F135" s="23">
        <v>7820000000</v>
      </c>
      <c r="G135" s="23">
        <v>7910000000</v>
      </c>
      <c r="H135" s="23">
        <v>10465400000</v>
      </c>
      <c r="I135" s="23">
        <v>9919780071.2876415</v>
      </c>
      <c r="J135" s="23">
        <v>10601690871.761122</v>
      </c>
      <c r="K135" s="23">
        <v>6054750320.3277969</v>
      </c>
      <c r="L135" s="23">
        <v>4584149999.999999</v>
      </c>
    </row>
    <row r="136" spans="1:12" x14ac:dyDescent="0.2">
      <c r="A136" s="21" t="s">
        <v>215</v>
      </c>
      <c r="B136" s="21" t="s">
        <v>342</v>
      </c>
      <c r="C136" s="21" t="s">
        <v>343</v>
      </c>
      <c r="D136" s="23">
        <v>4601299566.8110628</v>
      </c>
      <c r="E136" s="23">
        <v>5081432924.0144033</v>
      </c>
      <c r="F136" s="23">
        <v>4781000000</v>
      </c>
      <c r="G136" s="23">
        <v>4895000000</v>
      </c>
      <c r="H136" s="23">
        <v>10409797649.306314</v>
      </c>
      <c r="I136" s="23">
        <v>9203729739.4237061</v>
      </c>
      <c r="J136" s="23">
        <v>10145944323.693811</v>
      </c>
      <c r="K136" s="23">
        <v>13268458231.928415</v>
      </c>
      <c r="L136" s="23">
        <v>16304667807.065699</v>
      </c>
    </row>
    <row r="137" spans="1:12" x14ac:dyDescent="0.2">
      <c r="A137" s="21" t="s">
        <v>215</v>
      </c>
      <c r="B137" s="21" t="s">
        <v>348</v>
      </c>
      <c r="C137" s="21" t="s">
        <v>349</v>
      </c>
      <c r="D137" s="23">
        <v>8336478142.0887203</v>
      </c>
      <c r="E137" s="23">
        <v>9909548410.8274403</v>
      </c>
      <c r="F137" s="23">
        <v>9401731495.7166119</v>
      </c>
      <c r="G137" s="23">
        <v>9407168702.4313011</v>
      </c>
      <c r="H137" s="23">
        <v>10142111334.496105</v>
      </c>
      <c r="I137" s="23">
        <v>11166063466.562304</v>
      </c>
      <c r="J137" s="23">
        <v>11947176341.996599</v>
      </c>
      <c r="K137" s="23">
        <v>11880438824.449419</v>
      </c>
      <c r="L137" s="23">
        <v>8290986804.4524517</v>
      </c>
    </row>
    <row r="138" spans="1:12" x14ac:dyDescent="0.2">
      <c r="A138" s="21" t="s">
        <v>215</v>
      </c>
      <c r="B138" s="21" t="s">
        <v>233</v>
      </c>
      <c r="C138" s="21" t="s">
        <v>234</v>
      </c>
      <c r="D138" s="23">
        <v>8318995999.999999</v>
      </c>
      <c r="E138" s="23">
        <v>8247000000</v>
      </c>
      <c r="F138" s="23">
        <v>8369175126.2531605</v>
      </c>
      <c r="G138" s="23">
        <v>8979966766.072319</v>
      </c>
      <c r="H138" s="23">
        <v>9892702357.566906</v>
      </c>
      <c r="I138" s="23">
        <v>10532001129.669975</v>
      </c>
      <c r="J138" s="23">
        <v>10982972256.378729</v>
      </c>
      <c r="K138" s="23">
        <v>9707432015.6144123</v>
      </c>
      <c r="L138" s="23">
        <v>6440501275.3687487</v>
      </c>
    </row>
    <row r="139" spans="1:12" x14ac:dyDescent="0.2">
      <c r="A139" s="21" t="s">
        <v>215</v>
      </c>
      <c r="B139" s="21" t="s">
        <v>105</v>
      </c>
      <c r="C139" s="21" t="s">
        <v>376</v>
      </c>
      <c r="D139" s="23">
        <v>7423377429.0592747</v>
      </c>
      <c r="E139" s="23">
        <v>8496965842.2767</v>
      </c>
      <c r="F139" s="23">
        <v>8528202278.4106712</v>
      </c>
      <c r="G139" s="23">
        <v>8741059602.6490059</v>
      </c>
      <c r="H139" s="23">
        <v>9774316692.1598454</v>
      </c>
      <c r="I139" s="23">
        <v>10720500000</v>
      </c>
      <c r="J139" s="23">
        <v>10677200000</v>
      </c>
      <c r="K139" s="23">
        <v>8776360623.2989769</v>
      </c>
      <c r="L139" s="23">
        <v>6512899540.3459358</v>
      </c>
    </row>
    <row r="140" spans="1:12" x14ac:dyDescent="0.2">
      <c r="A140" s="21" t="s">
        <v>215</v>
      </c>
      <c r="B140" s="21" t="s">
        <v>95</v>
      </c>
      <c r="C140" s="21" t="s">
        <v>362</v>
      </c>
      <c r="D140" s="23">
        <v>4401154128.1229658</v>
      </c>
      <c r="E140" s="23">
        <v>6054806100.8468056</v>
      </c>
      <c r="F140" s="23">
        <v>7268200000</v>
      </c>
      <c r="G140" s="23">
        <v>8913100000</v>
      </c>
      <c r="H140" s="23">
        <v>9504797627.3987751</v>
      </c>
      <c r="I140" s="23">
        <v>11279400000</v>
      </c>
      <c r="J140" s="23">
        <v>12476000000</v>
      </c>
      <c r="K140" s="23">
        <v>11217780149.33382</v>
      </c>
      <c r="L140" s="23">
        <v>6373201160.0324821</v>
      </c>
    </row>
    <row r="141" spans="1:12" x14ac:dyDescent="0.2">
      <c r="A141" s="21" t="s">
        <v>215</v>
      </c>
      <c r="B141" s="21" t="s">
        <v>24</v>
      </c>
      <c r="C141" s="21" t="s">
        <v>241</v>
      </c>
      <c r="D141" s="23">
        <v>5969535131.5801554</v>
      </c>
      <c r="E141" s="23">
        <v>7132787396.6654711</v>
      </c>
      <c r="F141" s="23">
        <v>6716817571.5013647</v>
      </c>
      <c r="G141" s="23">
        <v>6861546075.834547</v>
      </c>
      <c r="H141" s="23">
        <v>8749241114.1936512</v>
      </c>
      <c r="I141" s="23">
        <v>8152554487.3132095</v>
      </c>
      <c r="J141" s="23">
        <v>9156748441.4217472</v>
      </c>
      <c r="K141" s="23" t="s">
        <v>217</v>
      </c>
      <c r="L141" s="23">
        <v>4383076298081.8555</v>
      </c>
    </row>
    <row r="142" spans="1:12" x14ac:dyDescent="0.2">
      <c r="A142" s="21" t="s">
        <v>215</v>
      </c>
      <c r="B142" s="21" t="s">
        <v>133</v>
      </c>
      <c r="C142" s="21" t="s">
        <v>424</v>
      </c>
      <c r="D142" s="23">
        <v>3719497371.0965867</v>
      </c>
      <c r="E142" s="23">
        <v>5161336170.4608393</v>
      </c>
      <c r="F142" s="23">
        <v>6190991712.1201391</v>
      </c>
      <c r="G142" s="23">
        <v>6959697194.0209637</v>
      </c>
      <c r="H142" s="23">
        <v>8003300198.3016586</v>
      </c>
      <c r="I142" s="23">
        <v>7387103675.3028316</v>
      </c>
      <c r="J142" s="23">
        <v>8376667793.254777</v>
      </c>
      <c r="K142" s="23">
        <v>7428280401.5139046</v>
      </c>
      <c r="L142" s="23">
        <v>6678178340.451211</v>
      </c>
    </row>
    <row r="143" spans="1:12" x14ac:dyDescent="0.2">
      <c r="A143" s="21" t="s">
        <v>215</v>
      </c>
      <c r="B143" s="21" t="s">
        <v>30</v>
      </c>
      <c r="C143" s="21" t="s">
        <v>251</v>
      </c>
      <c r="D143" s="23">
        <v>6771277870.9641209</v>
      </c>
      <c r="E143" s="23">
        <v>8369637065.402545</v>
      </c>
      <c r="F143" s="23">
        <v>8550363974.7924261</v>
      </c>
      <c r="G143" s="23">
        <v>8729936135.744873</v>
      </c>
      <c r="H143" s="23">
        <v>7890000000</v>
      </c>
      <c r="I143" s="23">
        <v>7890216507.6891251</v>
      </c>
      <c r="J143" s="23">
        <v>8452509315.8772221</v>
      </c>
      <c r="K143" s="23" t="s">
        <v>217</v>
      </c>
      <c r="L143" s="23">
        <v>11064666282625.451</v>
      </c>
    </row>
    <row r="144" spans="1:12" x14ac:dyDescent="0.2">
      <c r="A144" s="21" t="s">
        <v>215</v>
      </c>
      <c r="B144" s="21" t="s">
        <v>119</v>
      </c>
      <c r="C144" s="21" t="s">
        <v>397</v>
      </c>
      <c r="D144" s="23">
        <v>3824811913.228693</v>
      </c>
      <c r="E144" s="23">
        <v>4860576609.2156754</v>
      </c>
      <c r="F144" s="23">
        <v>4583850367.8897209</v>
      </c>
      <c r="G144" s="23">
        <v>7189481824.0728769</v>
      </c>
      <c r="H144" s="23">
        <v>7814081155.6498756</v>
      </c>
      <c r="I144" s="23">
        <v>6028470988.5362377</v>
      </c>
      <c r="J144" s="23">
        <v>5518901971.4005728</v>
      </c>
      <c r="K144" s="23">
        <v>3624000000</v>
      </c>
      <c r="L144" s="23">
        <v>1569258068.093601</v>
      </c>
    </row>
    <row r="145" spans="1:12" x14ac:dyDescent="0.2">
      <c r="A145" s="21" t="s">
        <v>215</v>
      </c>
      <c r="B145" s="21" t="s">
        <v>363</v>
      </c>
      <c r="C145" s="21" t="s">
        <v>364</v>
      </c>
      <c r="D145" s="23">
        <v>5974371695.9504538</v>
      </c>
      <c r="E145" s="23">
        <v>6919241412.0936451</v>
      </c>
      <c r="F145" s="23">
        <v>7097198711.6102266</v>
      </c>
      <c r="G145" s="23">
        <v>6970240895.4988823</v>
      </c>
      <c r="H145" s="23">
        <v>7516834160.2527666</v>
      </c>
      <c r="I145" s="23">
        <v>10191350119.680822</v>
      </c>
      <c r="J145" s="23">
        <v>11942230508.333982</v>
      </c>
      <c r="K145" s="23">
        <v>10843799999.999998</v>
      </c>
      <c r="L145" s="23">
        <v>14390391264.260715</v>
      </c>
    </row>
    <row r="146" spans="1:12" x14ac:dyDescent="0.2">
      <c r="A146" s="21" t="s">
        <v>215</v>
      </c>
      <c r="B146" s="21" t="s">
        <v>97</v>
      </c>
      <c r="C146" s="21" t="s">
        <v>366</v>
      </c>
      <c r="D146" s="23">
        <v>3668857103.7503419</v>
      </c>
      <c r="E146" s="23">
        <v>4545674527.6109571</v>
      </c>
      <c r="F146" s="23">
        <v>5379378135.4410219</v>
      </c>
      <c r="G146" s="23">
        <v>5774003744.2707977</v>
      </c>
      <c r="H146" s="23">
        <v>7015206498.2195492</v>
      </c>
      <c r="I146" s="23">
        <v>5537537000</v>
      </c>
      <c r="J146" s="23">
        <v>5573710000</v>
      </c>
      <c r="K146" s="23">
        <v>4608350000</v>
      </c>
      <c r="L146" s="23">
        <v>2811489408.8943105</v>
      </c>
    </row>
    <row r="147" spans="1:12" x14ac:dyDescent="0.2">
      <c r="A147" s="21" t="s">
        <v>215</v>
      </c>
      <c r="B147" s="21" t="s">
        <v>302</v>
      </c>
      <c r="C147" s="21" t="s">
        <v>303</v>
      </c>
      <c r="D147" s="23">
        <v>4375000000</v>
      </c>
      <c r="E147" s="23">
        <v>4621000000</v>
      </c>
      <c r="F147" s="23">
        <v>5832915387.0890837</v>
      </c>
      <c r="G147" s="23">
        <v>7127792629.5829449</v>
      </c>
      <c r="H147" s="23">
        <v>6785188889.0939884</v>
      </c>
      <c r="I147" s="23">
        <v>6473724784.7873573</v>
      </c>
      <c r="J147" s="23">
        <v>7072092405.7355289</v>
      </c>
      <c r="K147" s="23">
        <v>5531000000</v>
      </c>
      <c r="L147" s="23">
        <v>3765000000</v>
      </c>
    </row>
    <row r="148" spans="1:12" x14ac:dyDescent="0.2">
      <c r="A148" s="21" t="s">
        <v>215</v>
      </c>
      <c r="B148" s="21" t="s">
        <v>242</v>
      </c>
      <c r="C148" s="21" t="s">
        <v>243</v>
      </c>
      <c r="D148" s="23">
        <v>5895048000</v>
      </c>
      <c r="E148" s="23">
        <v>6109928000</v>
      </c>
      <c r="F148" s="23">
        <v>5487083657.8906374</v>
      </c>
      <c r="G148" s="23">
        <v>5920177688.5043268</v>
      </c>
      <c r="H148" s="23">
        <v>6649291075.8965797</v>
      </c>
      <c r="I148" s="23" t="s">
        <v>217</v>
      </c>
      <c r="J148" s="23" t="s">
        <v>217</v>
      </c>
      <c r="K148" s="23">
        <v>17393103000000</v>
      </c>
      <c r="L148" s="23">
        <v>2885570309160.8628</v>
      </c>
    </row>
    <row r="149" spans="1:12" x14ac:dyDescent="0.2">
      <c r="A149" s="21" t="s">
        <v>215</v>
      </c>
      <c r="B149" s="21" t="s">
        <v>446</v>
      </c>
      <c r="C149" s="21" t="s">
        <v>447</v>
      </c>
      <c r="D149" s="23">
        <v>4803000000</v>
      </c>
      <c r="E149" s="23">
        <v>4250000000</v>
      </c>
      <c r="F149" s="23">
        <v>4979481980.3509789</v>
      </c>
      <c r="G149" s="23">
        <v>5642178579.5843801</v>
      </c>
      <c r="H149" s="23">
        <v>6522732202.5074835</v>
      </c>
      <c r="I149" s="23">
        <v>6433357030.0157986</v>
      </c>
      <c r="J149" s="23">
        <v>6754330154.7600431</v>
      </c>
      <c r="K149" s="23">
        <v>7468096566.7115841</v>
      </c>
      <c r="L149" s="23">
        <v>5697000000</v>
      </c>
    </row>
    <row r="150" spans="1:12" x14ac:dyDescent="0.2">
      <c r="A150" s="21" t="s">
        <v>215</v>
      </c>
      <c r="B150" s="21" t="s">
        <v>448</v>
      </c>
      <c r="C150" s="21" t="s">
        <v>449</v>
      </c>
      <c r="D150" s="23">
        <v>5505800000</v>
      </c>
      <c r="E150" s="23">
        <v>6673500000</v>
      </c>
      <c r="F150" s="23">
        <v>5806378000</v>
      </c>
      <c r="G150" s="23">
        <v>5744414000</v>
      </c>
      <c r="H150" s="23">
        <v>6491683831.5094032</v>
      </c>
      <c r="I150" s="23">
        <v>7284686576.2835016</v>
      </c>
      <c r="J150" s="23">
        <v>7985349731.4647093</v>
      </c>
      <c r="K150" s="23">
        <v>7983271110.6044626</v>
      </c>
      <c r="L150" s="23">
        <v>7853450374.0000973</v>
      </c>
    </row>
    <row r="151" spans="1:12" x14ac:dyDescent="0.2">
      <c r="A151" s="21" t="s">
        <v>215</v>
      </c>
      <c r="B151" s="21" t="s">
        <v>335</v>
      </c>
      <c r="C151" s="21" t="s">
        <v>336</v>
      </c>
      <c r="D151" s="23">
        <v>4222962987.5385919</v>
      </c>
      <c r="E151" s="23">
        <v>5443915120.5079479</v>
      </c>
      <c r="F151" s="23">
        <v>4504549214.2266321</v>
      </c>
      <c r="G151" s="23">
        <v>5082366478.089941</v>
      </c>
      <c r="H151" s="23">
        <v>6197766118.5985575</v>
      </c>
      <c r="I151" s="23">
        <v>7315702176.3644209</v>
      </c>
      <c r="J151" s="23">
        <v>7622526429.0883904</v>
      </c>
      <c r="K151" s="23">
        <v>8016288347.0357695</v>
      </c>
      <c r="L151" s="23">
        <v>8261034257.6324759</v>
      </c>
    </row>
    <row r="152" spans="1:12" x14ac:dyDescent="0.2">
      <c r="A152" s="21" t="s">
        <v>215</v>
      </c>
      <c r="B152" s="21" t="s">
        <v>79</v>
      </c>
      <c r="C152" s="21" t="s">
        <v>334</v>
      </c>
      <c r="D152" s="23">
        <v>3802566170.8154349</v>
      </c>
      <c r="E152" s="23">
        <v>5139957784.91084</v>
      </c>
      <c r="F152" s="23">
        <v>5439422031.3962698</v>
      </c>
      <c r="G152" s="23">
        <v>5811604051.96737</v>
      </c>
      <c r="H152" s="23">
        <v>6142169524.1147251</v>
      </c>
      <c r="I152" s="23">
        <v>7633049792.0932093</v>
      </c>
      <c r="J152" s="23">
        <v>8506674782.7547131</v>
      </c>
      <c r="K152" s="23">
        <v>7386891336.0753613</v>
      </c>
      <c r="L152" s="23">
        <v>11749620619.596153</v>
      </c>
    </row>
    <row r="153" spans="1:12" x14ac:dyDescent="0.2">
      <c r="A153" s="21" t="s">
        <v>215</v>
      </c>
      <c r="B153" s="21" t="s">
        <v>186</v>
      </c>
      <c r="C153" s="21" t="s">
        <v>332</v>
      </c>
      <c r="D153" s="23">
        <v>4833561456.3372564</v>
      </c>
      <c r="E153" s="23">
        <v>5687488208.5835657</v>
      </c>
      <c r="F153" s="23">
        <v>5653792720.2000561</v>
      </c>
      <c r="G153" s="23">
        <v>5829933774.8344374</v>
      </c>
      <c r="H153" s="23">
        <v>6074884388.5893745</v>
      </c>
      <c r="I153" s="23">
        <v>5199000000</v>
      </c>
      <c r="J153" s="23">
        <v>5337000000</v>
      </c>
      <c r="K153" s="23">
        <v>4587928884.1714211</v>
      </c>
      <c r="L153" s="23">
        <v>4020275298.0272593</v>
      </c>
    </row>
    <row r="154" spans="1:12" x14ac:dyDescent="0.2">
      <c r="A154" s="21" t="s">
        <v>215</v>
      </c>
      <c r="B154" s="21" t="s">
        <v>150</v>
      </c>
      <c r="C154" s="21" t="s">
        <v>453</v>
      </c>
      <c r="D154" s="23">
        <v>5291950100</v>
      </c>
      <c r="E154" s="23">
        <v>4415702800</v>
      </c>
      <c r="F154" s="23">
        <v>4690062255.1224699</v>
      </c>
      <c r="G154" s="23">
        <v>4794357795.0713921</v>
      </c>
      <c r="H154" s="23">
        <v>5739977477.477478</v>
      </c>
      <c r="I154" s="23">
        <v>6605139933.4106312</v>
      </c>
      <c r="J154" s="23">
        <v>7335027591.9162807</v>
      </c>
      <c r="K154" s="23">
        <v>9236309138.0427742</v>
      </c>
      <c r="L154" s="23" t="s">
        <v>217</v>
      </c>
    </row>
    <row r="155" spans="1:12" x14ac:dyDescent="0.2">
      <c r="A155" s="21" t="s">
        <v>215</v>
      </c>
      <c r="B155" s="21" t="s">
        <v>63</v>
      </c>
      <c r="C155" s="21" t="s">
        <v>308</v>
      </c>
      <c r="D155" s="23">
        <v>5885321655.9168396</v>
      </c>
      <c r="E155" s="23">
        <v>6548530572.3529139</v>
      </c>
      <c r="F155" s="23">
        <v>6584649419.2834759</v>
      </c>
      <c r="G155" s="23">
        <v>6622541528.5688763</v>
      </c>
      <c r="H155" s="23">
        <v>5550771000</v>
      </c>
      <c r="I155" s="23">
        <v>12292770631.196688</v>
      </c>
      <c r="J155" s="23">
        <v>12582122604.192131</v>
      </c>
      <c r="K155" s="23">
        <v>10673516672.666443</v>
      </c>
      <c r="L155" s="23" t="s">
        <v>217</v>
      </c>
    </row>
    <row r="156" spans="1:12" x14ac:dyDescent="0.2">
      <c r="A156" s="21" t="s">
        <v>215</v>
      </c>
      <c r="B156" s="21" t="s">
        <v>96</v>
      </c>
      <c r="C156" s="21" t="s">
        <v>365</v>
      </c>
      <c r="D156" s="23">
        <v>4234999823.308392</v>
      </c>
      <c r="E156" s="23">
        <v>5623216448.8685141</v>
      </c>
      <c r="F156" s="23">
        <v>4203000000</v>
      </c>
      <c r="G156" s="23">
        <v>4339000000</v>
      </c>
      <c r="H156" s="23">
        <v>5179690135.8018618</v>
      </c>
      <c r="I156" s="23">
        <v>5456009384.6646061</v>
      </c>
      <c r="J156" s="23">
        <v>6391735893.8396807</v>
      </c>
      <c r="K156" s="23">
        <v>12226514722.086061</v>
      </c>
      <c r="L156" s="23">
        <v>12673000000</v>
      </c>
    </row>
    <row r="157" spans="1:12" x14ac:dyDescent="0.2">
      <c r="A157" s="21" t="s">
        <v>215</v>
      </c>
      <c r="B157" s="21" t="s">
        <v>60</v>
      </c>
      <c r="C157" s="21" t="s">
        <v>305</v>
      </c>
      <c r="D157" s="23">
        <v>6281695536.0869341</v>
      </c>
      <c r="E157" s="23">
        <v>6963961726.243679</v>
      </c>
      <c r="F157" s="23">
        <v>5557245122.3157635</v>
      </c>
      <c r="G157" s="23">
        <v>5350674803.338583</v>
      </c>
      <c r="H157" s="23">
        <v>4928000000</v>
      </c>
      <c r="I157" s="23">
        <v>4656350000</v>
      </c>
      <c r="J157" s="23">
        <v>4612500000</v>
      </c>
      <c r="K157" s="23">
        <v>3350736367.2548757</v>
      </c>
      <c r="L157" s="23">
        <v>4006531188.2648649</v>
      </c>
    </row>
    <row r="158" spans="1:12" x14ac:dyDescent="0.2">
      <c r="A158" s="21" t="s">
        <v>215</v>
      </c>
      <c r="B158" s="21" t="s">
        <v>173</v>
      </c>
      <c r="C158" s="21" t="s">
        <v>237</v>
      </c>
      <c r="D158" s="23">
        <v>4523750000</v>
      </c>
      <c r="E158" s="23">
        <v>4607300000</v>
      </c>
      <c r="F158" s="23">
        <v>3660530702.9730482</v>
      </c>
      <c r="G158" s="23">
        <v>3355695364.2384105</v>
      </c>
      <c r="H158" s="23">
        <v>4820499924.2539005</v>
      </c>
      <c r="I158" s="23">
        <v>4095000000</v>
      </c>
      <c r="J158" s="23">
        <v>3764000000</v>
      </c>
      <c r="K158" s="23">
        <v>5015180976.6345682</v>
      </c>
      <c r="L158" s="23">
        <v>4844223106.9546871</v>
      </c>
    </row>
    <row r="159" spans="1:12" x14ac:dyDescent="0.2">
      <c r="A159" s="21" t="s">
        <v>215</v>
      </c>
      <c r="B159" s="21" t="s">
        <v>88</v>
      </c>
      <c r="C159" s="21" t="s">
        <v>351</v>
      </c>
      <c r="D159" s="23">
        <v>4432192843.5899782</v>
      </c>
      <c r="E159" s="23">
        <v>5320925102.2949648</v>
      </c>
      <c r="F159" s="23">
        <v>4434050000</v>
      </c>
      <c r="G159" s="23">
        <v>4461650000</v>
      </c>
      <c r="H159" s="23">
        <v>4660900000</v>
      </c>
      <c r="I159" s="23">
        <v>4087724527.8170371</v>
      </c>
      <c r="J159" s="23">
        <v>4464260488.5820503</v>
      </c>
      <c r="K159" s="23">
        <v>4482880424.3398762</v>
      </c>
      <c r="L159" s="23">
        <v>4087628275.955935</v>
      </c>
    </row>
    <row r="160" spans="1:12" x14ac:dyDescent="0.2">
      <c r="A160" s="21" t="s">
        <v>215</v>
      </c>
      <c r="B160" s="21" t="s">
        <v>198</v>
      </c>
      <c r="C160" s="21" t="s">
        <v>419</v>
      </c>
      <c r="D160" s="23">
        <v>3469363996.3664236</v>
      </c>
      <c r="E160" s="23">
        <v>3294093485.2079597</v>
      </c>
      <c r="F160" s="23">
        <v>3875409836.0655737</v>
      </c>
      <c r="G160" s="23">
        <v>4368398047.6433306</v>
      </c>
      <c r="H160" s="23">
        <v>4538198498.7489576</v>
      </c>
      <c r="I160" s="23">
        <v>4980000000</v>
      </c>
      <c r="J160" s="23">
        <v>5145757575.757576</v>
      </c>
      <c r="K160" s="23">
        <v>5240606060.606061</v>
      </c>
      <c r="L160" s="23">
        <v>4826587057.6872416</v>
      </c>
    </row>
    <row r="161" spans="1:12" x14ac:dyDescent="0.2">
      <c r="A161" s="21" t="s">
        <v>215</v>
      </c>
      <c r="B161" s="21" t="s">
        <v>183</v>
      </c>
      <c r="C161" s="21" t="s">
        <v>289</v>
      </c>
      <c r="D161" s="23">
        <v>3405050611.687263</v>
      </c>
      <c r="E161" s="23">
        <v>3523185919.5582609</v>
      </c>
      <c r="F161" s="23">
        <v>3670515287.9947958</v>
      </c>
      <c r="G161" s="23">
        <v>4343665075.3789816</v>
      </c>
      <c r="H161" s="23">
        <v>4422276621.7870255</v>
      </c>
      <c r="I161" s="23">
        <v>5225533499.8289251</v>
      </c>
      <c r="J161" s="23">
        <v>5724227185.1778355</v>
      </c>
      <c r="K161" s="23">
        <v>6657170923.3791752</v>
      </c>
      <c r="L161" s="23">
        <v>6289165409.5590801</v>
      </c>
    </row>
    <row r="162" spans="1:12" x14ac:dyDescent="0.2">
      <c r="A162" s="21" t="s">
        <v>215</v>
      </c>
      <c r="B162" s="21" t="s">
        <v>92</v>
      </c>
      <c r="C162" s="21" t="s">
        <v>357</v>
      </c>
      <c r="D162" s="23">
        <v>3356757497.120801</v>
      </c>
      <c r="E162" s="23">
        <v>3978425880.6566286</v>
      </c>
      <c r="F162" s="23">
        <v>3580417066.9247203</v>
      </c>
      <c r="G162" s="23">
        <v>4438778424.3020267</v>
      </c>
      <c r="H162" s="23">
        <v>4239000000</v>
      </c>
      <c r="I162" s="23">
        <v>3164615186.9459076</v>
      </c>
      <c r="J162" s="23">
        <v>3281585236.3250132</v>
      </c>
      <c r="K162" s="23">
        <v>3697351594.2235899</v>
      </c>
      <c r="L162" s="23">
        <v>4251869869.5075455</v>
      </c>
    </row>
    <row r="163" spans="1:12" x14ac:dyDescent="0.2">
      <c r="A163" s="21" t="s">
        <v>215</v>
      </c>
      <c r="B163" s="21" t="s">
        <v>197</v>
      </c>
      <c r="C163" s="21" t="s">
        <v>418</v>
      </c>
      <c r="D163" s="23">
        <v>2936612021.8579235</v>
      </c>
      <c r="E163" s="23">
        <v>3532969034.6083789</v>
      </c>
      <c r="F163" s="23">
        <v>2870624635.6803193</v>
      </c>
      <c r="G163" s="23">
        <v>3140508835.9484963</v>
      </c>
      <c r="H163" s="23">
        <v>3774530615.6591568</v>
      </c>
      <c r="I163" s="23">
        <v>4823831656.5164433</v>
      </c>
      <c r="J163" s="23">
        <v>4560713073.9194841</v>
      </c>
      <c r="K163" s="23">
        <v>4377293816.2853479</v>
      </c>
      <c r="L163" s="23" t="s">
        <v>217</v>
      </c>
    </row>
    <row r="164" spans="1:12" x14ac:dyDescent="0.2">
      <c r="A164" s="21" t="s">
        <v>215</v>
      </c>
      <c r="B164" s="21" t="s">
        <v>228</v>
      </c>
      <c r="C164" s="21" t="s">
        <v>229</v>
      </c>
      <c r="D164" s="23">
        <v>2623726256.9832401</v>
      </c>
      <c r="E164" s="23">
        <v>2791960893.8547487</v>
      </c>
      <c r="F164" s="23">
        <v>3163000528.8166981</v>
      </c>
      <c r="G164" s="23">
        <v>3172945644.5584998</v>
      </c>
      <c r="H164" s="23">
        <v>3756023159.9599977</v>
      </c>
      <c r="I164" s="23">
        <v>3866617462.6185365</v>
      </c>
      <c r="J164" s="23">
        <v>4080929201.2792482</v>
      </c>
      <c r="K164" s="23" t="s">
        <v>217</v>
      </c>
      <c r="L164" s="23">
        <v>3375611100742.2183</v>
      </c>
    </row>
    <row r="165" spans="1:12" x14ac:dyDescent="0.2">
      <c r="A165" s="21" t="s">
        <v>215</v>
      </c>
      <c r="B165" s="21" t="s">
        <v>222</v>
      </c>
      <c r="C165" s="21" t="s">
        <v>223</v>
      </c>
      <c r="D165" s="23">
        <v>4016972351.4919243</v>
      </c>
      <c r="E165" s="23">
        <v>4007353156.5841513</v>
      </c>
      <c r="F165" s="23">
        <v>4159330369.5470963</v>
      </c>
      <c r="G165" s="23">
        <v>4139192052.9801326</v>
      </c>
      <c r="H165" s="23">
        <v>3442062830.1362238</v>
      </c>
      <c r="I165" s="23">
        <v>3972012570.5346665</v>
      </c>
      <c r="J165" s="23">
        <v>4190143206.2561097</v>
      </c>
      <c r="K165" s="23">
        <v>4469573275.4053202</v>
      </c>
      <c r="L165" s="23">
        <v>4391113415.3318081</v>
      </c>
    </row>
    <row r="166" spans="1:12" x14ac:dyDescent="0.2">
      <c r="A166" s="21" t="s">
        <v>215</v>
      </c>
      <c r="B166" s="21" t="s">
        <v>187</v>
      </c>
      <c r="C166" s="21" t="s">
        <v>353</v>
      </c>
      <c r="D166" s="23">
        <v>1868383459.8434687</v>
      </c>
      <c r="E166" s="23">
        <v>2271646188.144742</v>
      </c>
      <c r="F166" s="23">
        <v>2345294878.6681013</v>
      </c>
      <c r="G166" s="23">
        <v>2588176058.4114609</v>
      </c>
      <c r="H166" s="23">
        <v>2942546781.0454803</v>
      </c>
      <c r="I166" s="23" t="s">
        <v>217</v>
      </c>
      <c r="J166" s="23" t="s">
        <v>217</v>
      </c>
      <c r="K166" s="23">
        <v>4848733415523.5254</v>
      </c>
      <c r="L166" s="23">
        <v>1803652649613.7544</v>
      </c>
    </row>
    <row r="167" spans="1:12" x14ac:dyDescent="0.2">
      <c r="A167" s="21" t="s">
        <v>215</v>
      </c>
      <c r="B167" s="21" t="s">
        <v>182</v>
      </c>
      <c r="C167" s="21" t="s">
        <v>284</v>
      </c>
      <c r="D167" s="23">
        <v>1317974491.0569105</v>
      </c>
      <c r="E167" s="23">
        <v>1380188800</v>
      </c>
      <c r="F167" s="23">
        <v>1856695551.2195122</v>
      </c>
      <c r="G167" s="23">
        <v>2117039512.195122</v>
      </c>
      <c r="H167" s="23">
        <v>2788022889.0939388</v>
      </c>
      <c r="I167" s="23">
        <v>3801862611.3641367</v>
      </c>
      <c r="J167" s="23">
        <v>4920343194.9933939</v>
      </c>
      <c r="K167" s="23">
        <v>5391475277.2432642</v>
      </c>
      <c r="L167" s="23">
        <v>4052913385.8267717</v>
      </c>
    </row>
    <row r="168" spans="1:12" x14ac:dyDescent="0.2">
      <c r="A168" s="21" t="s">
        <v>215</v>
      </c>
      <c r="B168" s="21" t="s">
        <v>35</v>
      </c>
      <c r="C168" s="21" t="s">
        <v>257</v>
      </c>
      <c r="D168" s="23">
        <v>1698125617.9230442</v>
      </c>
      <c r="E168" s="23">
        <v>1985239276.6261132</v>
      </c>
      <c r="F168" s="23">
        <v>1865963014.9757488</v>
      </c>
      <c r="G168" s="23">
        <v>2385950663.8256025</v>
      </c>
      <c r="H168" s="23">
        <v>2774351757.7811122</v>
      </c>
      <c r="I168" s="23">
        <v>1800077091.0959785</v>
      </c>
      <c r="J168" s="23">
        <v>1865374402.5491238</v>
      </c>
      <c r="K168" s="23">
        <v>3093647226.8107047</v>
      </c>
      <c r="L168" s="23">
        <v>2220380802.3305936</v>
      </c>
    </row>
    <row r="169" spans="1:12" x14ac:dyDescent="0.2">
      <c r="A169" s="21" t="s">
        <v>215</v>
      </c>
      <c r="B169" s="21" t="s">
        <v>31</v>
      </c>
      <c r="C169" s="21" t="s">
        <v>252</v>
      </c>
      <c r="D169" s="23">
        <v>1356078278.1882143</v>
      </c>
      <c r="E169" s="23">
        <v>1611634331.6486895</v>
      </c>
      <c r="F169" s="23">
        <v>1739781488.7457049</v>
      </c>
      <c r="G169" s="23">
        <v>2026864469.3638821</v>
      </c>
      <c r="H169" s="23">
        <v>2607739837.3983741</v>
      </c>
      <c r="I169" s="23">
        <v>2886170570.4876924</v>
      </c>
      <c r="J169" s="23">
        <v>3295011380.8095951</v>
      </c>
      <c r="K169" s="23">
        <v>1845561894.6530449</v>
      </c>
      <c r="L169" s="23">
        <v>1742545900.0000002</v>
      </c>
    </row>
    <row r="170" spans="1:12" x14ac:dyDescent="0.2">
      <c r="A170" s="21" t="s">
        <v>215</v>
      </c>
      <c r="B170" s="21" t="s">
        <v>287</v>
      </c>
      <c r="C170" s="21" t="s">
        <v>288</v>
      </c>
      <c r="D170" s="23">
        <v>2278229880.4122195</v>
      </c>
      <c r="E170" s="23">
        <v>2413251995.841588</v>
      </c>
      <c r="F170" s="23">
        <v>2489985963.168077</v>
      </c>
      <c r="G170" s="23">
        <v>2616610911.0722175</v>
      </c>
      <c r="H170" s="23">
        <v>2584463687.1508379</v>
      </c>
      <c r="I170" s="23">
        <v>2408666378.938282</v>
      </c>
      <c r="J170" s="23">
        <v>2483396542.2075033</v>
      </c>
      <c r="K170" s="23">
        <v>2614566292.2590685</v>
      </c>
      <c r="L170" s="23">
        <v>1583776759.9769719</v>
      </c>
    </row>
    <row r="171" spans="1:12" x14ac:dyDescent="0.2">
      <c r="A171" s="21" t="s">
        <v>215</v>
      </c>
      <c r="B171" s="21" t="s">
        <v>62</v>
      </c>
      <c r="C171" s="21" t="s">
        <v>307</v>
      </c>
      <c r="D171" s="23">
        <v>1740334781.8373117</v>
      </c>
      <c r="E171" s="23">
        <v>1922598121.2306628</v>
      </c>
      <c r="F171" s="23">
        <v>2061323853.8857565</v>
      </c>
      <c r="G171" s="23">
        <v>2273225041.9621701</v>
      </c>
      <c r="H171" s="23">
        <v>2576024115.5783205</v>
      </c>
      <c r="I171" s="23">
        <v>2356495468.2779455</v>
      </c>
      <c r="J171" s="23">
        <v>2613464380.4640064</v>
      </c>
      <c r="K171" s="23">
        <v>3077643313.7062292</v>
      </c>
      <c r="L171" s="23">
        <v>2476746087.189167</v>
      </c>
    </row>
    <row r="172" spans="1:12" x14ac:dyDescent="0.2">
      <c r="A172" s="21" t="s">
        <v>215</v>
      </c>
      <c r="B172" s="21" t="s">
        <v>299</v>
      </c>
      <c r="C172" s="21" t="s">
        <v>300</v>
      </c>
      <c r="D172" s="23">
        <v>2049139372.1182284</v>
      </c>
      <c r="E172" s="23">
        <v>2310743218.0616312</v>
      </c>
      <c r="F172" s="23">
        <v>2324870823.9288177</v>
      </c>
      <c r="G172" s="23">
        <v>2306502373.7131271</v>
      </c>
      <c r="H172" s="23">
        <v>2515245776.4449496</v>
      </c>
      <c r="I172" s="23">
        <v>2861562265.8830104</v>
      </c>
      <c r="J172" s="23">
        <v>2987684170.2443399</v>
      </c>
      <c r="K172" s="23">
        <v>2551126948.7750559</v>
      </c>
      <c r="L172" s="23">
        <v>2505886024.6572981</v>
      </c>
    </row>
    <row r="173" spans="1:12" x14ac:dyDescent="0.2">
      <c r="A173" s="21" t="s">
        <v>215</v>
      </c>
      <c r="B173" s="21" t="s">
        <v>123</v>
      </c>
      <c r="C173" s="21" t="s">
        <v>406</v>
      </c>
      <c r="D173" s="23">
        <v>2158496872.8579645</v>
      </c>
      <c r="E173" s="23">
        <v>2505458705.0333843</v>
      </c>
      <c r="F173" s="23">
        <v>2257083698.6326923</v>
      </c>
      <c r="G173" s="23">
        <v>2301168186.9099054</v>
      </c>
      <c r="H173" s="23">
        <v>2468754074.5431857</v>
      </c>
      <c r="I173" s="23">
        <v>2184183758.31567</v>
      </c>
      <c r="J173" s="23">
        <v>1518565219.0106063</v>
      </c>
      <c r="K173" s="23">
        <v>1551921037.0370371</v>
      </c>
      <c r="L173" s="23">
        <v>2034000000</v>
      </c>
    </row>
    <row r="174" spans="1:12" x14ac:dyDescent="0.2">
      <c r="A174" s="21" t="s">
        <v>215</v>
      </c>
      <c r="B174" s="21" t="s">
        <v>82</v>
      </c>
      <c r="C174" s="21" t="s">
        <v>339</v>
      </c>
      <c r="D174" s="23">
        <v>1820811281.119596</v>
      </c>
      <c r="E174" s="23">
        <v>1870722800.5616615</v>
      </c>
      <c r="F174" s="23">
        <v>1981728140.7783325</v>
      </c>
      <c r="G174" s="23">
        <v>1986014845.6318383</v>
      </c>
      <c r="H174" s="23">
        <v>2355652125.8518438</v>
      </c>
      <c r="I174" s="23">
        <v>2678494689.4031668</v>
      </c>
      <c r="J174" s="23">
        <v>2526009072.92519</v>
      </c>
      <c r="K174" s="23">
        <v>1702898939.5548275</v>
      </c>
      <c r="L174" s="23">
        <v>1649142629.6296296</v>
      </c>
    </row>
    <row r="175" spans="1:12" x14ac:dyDescent="0.2">
      <c r="A175" s="21" t="s">
        <v>215</v>
      </c>
      <c r="B175" s="21" t="s">
        <v>191</v>
      </c>
      <c r="C175" s="21" t="s">
        <v>399</v>
      </c>
      <c r="D175" s="23">
        <v>2488365726.7998905</v>
      </c>
      <c r="E175" s="23">
        <v>2752307016.2589717</v>
      </c>
      <c r="F175" s="23">
        <v>2363156432.3423171</v>
      </c>
      <c r="G175" s="23">
        <v>2139072847.6821191</v>
      </c>
      <c r="H175" s="23">
        <v>2212699746.8137674</v>
      </c>
      <c r="I175" s="23" t="s">
        <v>217</v>
      </c>
      <c r="J175" s="23" t="s">
        <v>217</v>
      </c>
      <c r="K175" s="23">
        <v>10482372109961.91</v>
      </c>
      <c r="L175" s="23">
        <v>1832347450961.5125</v>
      </c>
    </row>
    <row r="176" spans="1:12" x14ac:dyDescent="0.2">
      <c r="A176" s="21" t="s">
        <v>215</v>
      </c>
      <c r="B176" s="21" t="s">
        <v>136</v>
      </c>
      <c r="C176" s="21" t="s">
        <v>428</v>
      </c>
      <c r="D176" s="23">
        <v>2523462557.3897462</v>
      </c>
      <c r="E176" s="23">
        <v>3163416242.0587702</v>
      </c>
      <c r="F176" s="23">
        <v>2498932960.8938546</v>
      </c>
      <c r="G176" s="23">
        <v>2467703910.6145253</v>
      </c>
      <c r="H176" s="23">
        <v>2054489852.6549902</v>
      </c>
      <c r="I176" s="23">
        <v>2472384906.9979348</v>
      </c>
      <c r="J176" s="23">
        <v>2714505634.5262928</v>
      </c>
      <c r="K176" s="23">
        <v>2810547884.1870828</v>
      </c>
      <c r="L176" s="23">
        <v>3197225181.598063</v>
      </c>
    </row>
    <row r="177" spans="1:12" x14ac:dyDescent="0.2">
      <c r="A177" s="21" t="s">
        <v>215</v>
      </c>
      <c r="B177" s="21" t="s">
        <v>177</v>
      </c>
      <c r="C177" s="21" t="s">
        <v>253</v>
      </c>
      <c r="D177" s="23">
        <v>1513934037.2478242</v>
      </c>
      <c r="E177" s="23">
        <v>1789333748.6799021</v>
      </c>
      <c r="F177" s="23">
        <v>1711817181.5296855</v>
      </c>
      <c r="G177" s="23">
        <v>1664310769.5522876</v>
      </c>
      <c r="H177" s="23">
        <v>1864824080.6925581</v>
      </c>
      <c r="I177" s="23">
        <v>1751888561.7274745</v>
      </c>
      <c r="J177" s="23">
        <v>1850951315.4556422</v>
      </c>
      <c r="K177" s="23">
        <v>1858121723.2499256</v>
      </c>
      <c r="L177" s="23">
        <v>1574288667.6998148</v>
      </c>
    </row>
    <row r="178" spans="1:12" x14ac:dyDescent="0.2">
      <c r="A178" s="21" t="s">
        <v>215</v>
      </c>
      <c r="B178" s="21" t="s">
        <v>171</v>
      </c>
      <c r="C178" s="21" t="s">
        <v>225</v>
      </c>
      <c r="D178" s="23">
        <v>1311401318.8888888</v>
      </c>
      <c r="E178" s="23">
        <v>1368431037.0370371</v>
      </c>
      <c r="F178" s="23">
        <v>1336957250</v>
      </c>
      <c r="G178" s="23">
        <v>1397113450.0000002</v>
      </c>
      <c r="H178" s="23">
        <v>1820207625.8021665</v>
      </c>
      <c r="I178" s="23">
        <v>1573618750.0000002</v>
      </c>
      <c r="J178" s="23">
        <v>1613705850</v>
      </c>
      <c r="K178" s="23">
        <v>1944782820.8882382</v>
      </c>
      <c r="L178" s="23">
        <v>3066681386.7384124</v>
      </c>
    </row>
    <row r="179" spans="1:12" x14ac:dyDescent="0.2">
      <c r="A179" s="21" t="s">
        <v>215</v>
      </c>
      <c r="B179" s="21" t="s">
        <v>174</v>
      </c>
      <c r="C179" s="21" t="s">
        <v>240</v>
      </c>
      <c r="D179" s="23">
        <v>1290573400</v>
      </c>
      <c r="E179" s="23">
        <v>1368625150</v>
      </c>
      <c r="F179" s="23">
        <v>1224252999.9999998</v>
      </c>
      <c r="G179" s="23">
        <v>1152469074.0740738</v>
      </c>
      <c r="H179" s="23">
        <v>1545400000.0000002</v>
      </c>
      <c r="I179" s="23">
        <v>1823692109.6165216</v>
      </c>
      <c r="J179" s="23">
        <v>1798333725.8395367</v>
      </c>
      <c r="K179" s="23">
        <v>1706497949.9999998</v>
      </c>
      <c r="L179" s="23">
        <v>2059258652.9466794</v>
      </c>
    </row>
    <row r="180" spans="1:12" x14ac:dyDescent="0.2">
      <c r="A180" s="21" t="s">
        <v>215</v>
      </c>
      <c r="B180" s="21" t="s">
        <v>25</v>
      </c>
      <c r="C180" s="21" t="s">
        <v>244</v>
      </c>
      <c r="D180" s="23">
        <v>1196091805.0231569</v>
      </c>
      <c r="E180" s="23">
        <v>1258332337.283819</v>
      </c>
      <c r="F180" s="23">
        <v>1264758197.9659252</v>
      </c>
      <c r="G180" s="23">
        <v>1585472534.1054721</v>
      </c>
      <c r="H180" s="23">
        <v>1486712300</v>
      </c>
      <c r="I180" s="23">
        <v>1436803333.3333333</v>
      </c>
      <c r="J180" s="23">
        <v>1489928888.8888888</v>
      </c>
      <c r="K180" s="23">
        <v>1280133333.3333335</v>
      </c>
      <c r="L180" s="23">
        <v>1437722206.387543</v>
      </c>
    </row>
    <row r="181" spans="1:12" x14ac:dyDescent="0.2">
      <c r="A181" s="21" t="s">
        <v>215</v>
      </c>
      <c r="B181" s="21" t="s">
        <v>195</v>
      </c>
      <c r="C181" s="21" t="s">
        <v>415</v>
      </c>
      <c r="D181" s="23">
        <v>1277494148.1481481</v>
      </c>
      <c r="E181" s="23">
        <v>1282215407.4074073</v>
      </c>
      <c r="F181" s="23">
        <v>1262973407.4074073</v>
      </c>
      <c r="G181" s="23">
        <v>1381968259.2592592</v>
      </c>
      <c r="H181" s="23">
        <v>1437684814.8148146</v>
      </c>
      <c r="I181" s="23">
        <v>1211411703.7037034</v>
      </c>
      <c r="J181" s="23">
        <v>1192925407.4074073</v>
      </c>
      <c r="K181" s="23">
        <v>1422530791.5587981</v>
      </c>
      <c r="L181" s="23">
        <v>907652509.51625884</v>
      </c>
    </row>
    <row r="182" spans="1:12" x14ac:dyDescent="0.2">
      <c r="A182" s="21" t="s">
        <v>215</v>
      </c>
      <c r="B182" s="21" t="s">
        <v>293</v>
      </c>
      <c r="C182" s="21" t="s">
        <v>294</v>
      </c>
      <c r="D182" s="23">
        <v>798870874.10647523</v>
      </c>
      <c r="E182" s="23">
        <v>965769128.17000413</v>
      </c>
      <c r="F182" s="23">
        <v>1049110684.724934</v>
      </c>
      <c r="G182" s="23">
        <v>1128611700.3618031</v>
      </c>
      <c r="H182" s="23">
        <v>1239144501.7752545</v>
      </c>
      <c r="I182" s="23">
        <v>1735500000</v>
      </c>
      <c r="J182" s="23">
        <v>1946500000</v>
      </c>
      <c r="K182" s="23" t="s">
        <v>217</v>
      </c>
      <c r="L182" s="23">
        <v>2433562015516.208</v>
      </c>
    </row>
    <row r="183" spans="1:12" x14ac:dyDescent="0.2">
      <c r="A183" s="21" t="s">
        <v>215</v>
      </c>
      <c r="B183" s="21" t="s">
        <v>83</v>
      </c>
      <c r="C183" s="21" t="s">
        <v>340</v>
      </c>
      <c r="D183" s="23">
        <v>739027200</v>
      </c>
      <c r="E183" s="23">
        <v>850040499.99999988</v>
      </c>
      <c r="F183" s="23">
        <v>1155147400</v>
      </c>
      <c r="G183" s="23">
        <v>1292697100</v>
      </c>
      <c r="H183" s="23">
        <v>1142042925.9259257</v>
      </c>
      <c r="I183" s="23">
        <v>1353632941.5206981</v>
      </c>
      <c r="J183" s="23">
        <v>1455000000</v>
      </c>
      <c r="K183" s="23">
        <v>2013000000</v>
      </c>
      <c r="L183" s="23" t="s">
        <v>217</v>
      </c>
    </row>
    <row r="184" spans="1:12" x14ac:dyDescent="0.2">
      <c r="A184" s="21" t="s">
        <v>215</v>
      </c>
      <c r="B184" s="21" t="s">
        <v>190</v>
      </c>
      <c r="C184" s="21" t="s">
        <v>398</v>
      </c>
      <c r="D184" s="23">
        <v>550970655.54407191</v>
      </c>
      <c r="E184" s="23">
        <v>644132488.88714051</v>
      </c>
      <c r="F184" s="23">
        <v>785961959.40920198</v>
      </c>
      <c r="G184" s="23">
        <v>894400000</v>
      </c>
      <c r="H184" s="23">
        <v>1099385895.0805638</v>
      </c>
      <c r="I184" s="23">
        <v>910026286.66556513</v>
      </c>
      <c r="J184" s="23">
        <v>898957683.49389279</v>
      </c>
      <c r="K184" s="23">
        <v>1450599999.9999998</v>
      </c>
      <c r="L184" s="23">
        <v>1727000000</v>
      </c>
    </row>
    <row r="185" spans="1:12" x14ac:dyDescent="0.2">
      <c r="A185" s="21" t="s">
        <v>215</v>
      </c>
      <c r="B185" s="21" t="s">
        <v>378</v>
      </c>
      <c r="C185" s="21" t="s">
        <v>379</v>
      </c>
      <c r="D185" s="23">
        <v>937999999.99999988</v>
      </c>
      <c r="E185" s="23">
        <v>939000000</v>
      </c>
      <c r="F185" s="23">
        <v>900628060.68066835</v>
      </c>
      <c r="G185" s="23">
        <v>951804226.75996006</v>
      </c>
      <c r="H185" s="23">
        <v>1065826669.8974235</v>
      </c>
      <c r="I185" s="23">
        <v>1134267367.1920607</v>
      </c>
      <c r="J185" s="23">
        <v>1411061260.7083919</v>
      </c>
      <c r="K185" s="23">
        <v>1588000000</v>
      </c>
      <c r="L185" s="23">
        <v>1364863037.0370369</v>
      </c>
    </row>
    <row r="186" spans="1:12" x14ac:dyDescent="0.2">
      <c r="A186" s="21" t="s">
        <v>215</v>
      </c>
      <c r="B186" s="21" t="s">
        <v>192</v>
      </c>
      <c r="C186" s="21" t="s">
        <v>405</v>
      </c>
      <c r="D186" s="23">
        <v>1033561654.0567966</v>
      </c>
      <c r="E186" s="23">
        <v>967199593.96015728</v>
      </c>
      <c r="F186" s="23">
        <v>795000000</v>
      </c>
      <c r="G186" s="23">
        <v>799000000</v>
      </c>
      <c r="H186" s="23">
        <v>1053500000</v>
      </c>
      <c r="I186" s="23">
        <v>989875559.09459901</v>
      </c>
      <c r="J186" s="23">
        <v>1046117071.0383134</v>
      </c>
      <c r="K186" s="23">
        <v>845000000</v>
      </c>
      <c r="L186" s="23">
        <v>878281507.76666653</v>
      </c>
    </row>
    <row r="187" spans="1:12" x14ac:dyDescent="0.2">
      <c r="A187" s="21" t="s">
        <v>215</v>
      </c>
      <c r="B187" s="21" t="s">
        <v>179</v>
      </c>
      <c r="C187" s="21" t="s">
        <v>276</v>
      </c>
      <c r="D187" s="23">
        <v>847918929.10798383</v>
      </c>
      <c r="E187" s="23">
        <v>999105339.26772857</v>
      </c>
      <c r="F187" s="23">
        <v>847397850.09441662</v>
      </c>
      <c r="G187" s="23">
        <v>969936525.29872882</v>
      </c>
      <c r="H187" s="23">
        <v>898283478.43796134</v>
      </c>
      <c r="I187" s="23">
        <v>751000000</v>
      </c>
      <c r="J187" s="23">
        <v>784000000</v>
      </c>
      <c r="K187" s="23">
        <v>814954306.97103274</v>
      </c>
      <c r="L187" s="23">
        <v>755205755.92592585</v>
      </c>
    </row>
    <row r="188" spans="1:12" x14ac:dyDescent="0.2">
      <c r="A188" s="21" t="s">
        <v>215</v>
      </c>
      <c r="B188" s="21" t="s">
        <v>199</v>
      </c>
      <c r="C188" s="21" t="s">
        <v>427</v>
      </c>
      <c r="D188" s="23">
        <v>531260864.94527704</v>
      </c>
      <c r="E188" s="23">
        <v>659561789.39538813</v>
      </c>
      <c r="F188" s="23">
        <v>560959527.8246206</v>
      </c>
      <c r="G188" s="23">
        <v>643046733.39112616</v>
      </c>
      <c r="H188" s="23">
        <v>886498370.69608569</v>
      </c>
      <c r="I188" s="23">
        <v>1188900000.0000002</v>
      </c>
      <c r="J188" s="23">
        <v>1410000000</v>
      </c>
      <c r="K188" s="23">
        <v>833240809.43138528</v>
      </c>
      <c r="L188" s="23">
        <v>659000000</v>
      </c>
    </row>
    <row r="189" spans="1:12" x14ac:dyDescent="0.2">
      <c r="A189" s="21" t="s">
        <v>215</v>
      </c>
      <c r="B189" s="21" t="s">
        <v>220</v>
      </c>
      <c r="C189" s="21" t="s">
        <v>221</v>
      </c>
      <c r="D189" s="23">
        <v>520000000</v>
      </c>
      <c r="E189" s="23">
        <v>563000000</v>
      </c>
      <c r="F189" s="23">
        <v>597765363.12849164</v>
      </c>
      <c r="G189" s="23">
        <v>671585343.17068624</v>
      </c>
      <c r="H189" s="23">
        <v>792149700.67911637</v>
      </c>
      <c r="I189" s="23">
        <v>799882148.14814806</v>
      </c>
      <c r="J189" s="23">
        <v>842620111.11111128</v>
      </c>
      <c r="K189" s="23">
        <v>911481481.48148143</v>
      </c>
      <c r="L189" s="23">
        <v>1606500000</v>
      </c>
    </row>
    <row r="190" spans="1:12" x14ac:dyDescent="0.2">
      <c r="A190" s="21" t="s">
        <v>215</v>
      </c>
      <c r="B190" s="21" t="s">
        <v>61</v>
      </c>
      <c r="C190" s="21" t="s">
        <v>306</v>
      </c>
      <c r="D190" s="23">
        <v>695606288.60584545</v>
      </c>
      <c r="E190" s="23">
        <v>864136712.98664844</v>
      </c>
      <c r="F190" s="23">
        <v>771278111.11111093</v>
      </c>
      <c r="G190" s="23">
        <v>771015888.88888896</v>
      </c>
      <c r="H190" s="23">
        <v>778648666.66666663</v>
      </c>
      <c r="I190" s="23">
        <v>734462666.66666651</v>
      </c>
      <c r="J190" s="23">
        <v>788163888.88888896</v>
      </c>
      <c r="K190" s="23">
        <v>727230734.81481481</v>
      </c>
      <c r="L190" s="23">
        <v>1129164718.814358</v>
      </c>
    </row>
    <row r="191" spans="1:12" x14ac:dyDescent="0.2">
      <c r="A191" s="21" t="s">
        <v>215</v>
      </c>
      <c r="B191" s="21" t="s">
        <v>194</v>
      </c>
      <c r="C191" s="21" t="s">
        <v>414</v>
      </c>
      <c r="D191" s="23">
        <v>674008481.48148131</v>
      </c>
      <c r="E191" s="23">
        <v>738942555.55555546</v>
      </c>
      <c r="F191" s="23">
        <v>723209111.11111104</v>
      </c>
      <c r="G191" s="23">
        <v>705015370.37037027</v>
      </c>
      <c r="H191" s="23">
        <v>753225962.96296287</v>
      </c>
      <c r="I191" s="23">
        <v>644000000</v>
      </c>
      <c r="J191" s="23">
        <v>641000000</v>
      </c>
      <c r="K191" s="23">
        <v>803589511.75406861</v>
      </c>
      <c r="L191" s="23">
        <v>742432131.04100192</v>
      </c>
    </row>
    <row r="192" spans="1:12" x14ac:dyDescent="0.2">
      <c r="A192" s="21" t="s">
        <v>215</v>
      </c>
      <c r="B192" s="21" t="s">
        <v>202</v>
      </c>
      <c r="C192" s="21" t="s">
        <v>442</v>
      </c>
      <c r="D192" s="23">
        <v>526428309.94508845</v>
      </c>
      <c r="E192" s="23">
        <v>607958616.14341462</v>
      </c>
      <c r="F192" s="23">
        <v>678000000</v>
      </c>
      <c r="G192" s="23">
        <v>576000000</v>
      </c>
      <c r="H192" s="23">
        <v>739785121.88992214</v>
      </c>
      <c r="I192" s="23">
        <v>692933740.74074066</v>
      </c>
      <c r="J192" s="23">
        <v>721207148.14814806</v>
      </c>
      <c r="K192" s="23">
        <v>1156563122.8560195</v>
      </c>
      <c r="L192" s="23">
        <v>1036130506.5363899</v>
      </c>
    </row>
    <row r="193" spans="1:12" x14ac:dyDescent="0.2">
      <c r="A193" s="21" t="s">
        <v>215</v>
      </c>
      <c r="B193" s="21" t="s">
        <v>184</v>
      </c>
      <c r="C193" s="21" t="s">
        <v>301</v>
      </c>
      <c r="D193" s="23">
        <v>758683598.51851857</v>
      </c>
      <c r="E193" s="23">
        <v>825977888.88888884</v>
      </c>
      <c r="F193" s="23">
        <v>825828703.62820768</v>
      </c>
      <c r="G193" s="23">
        <v>850633309.8144815</v>
      </c>
      <c r="H193" s="23">
        <v>733000000</v>
      </c>
      <c r="I193" s="23">
        <v>781702874.10605848</v>
      </c>
      <c r="J193" s="23">
        <v>801787555.86112058</v>
      </c>
      <c r="K193" s="23">
        <v>643000000</v>
      </c>
      <c r="L193" s="23">
        <v>565689764.63262951</v>
      </c>
    </row>
    <row r="194" spans="1:12" x14ac:dyDescent="0.2">
      <c r="A194" s="21" t="s">
        <v>215</v>
      </c>
      <c r="B194" s="21" t="s">
        <v>196</v>
      </c>
      <c r="C194" s="21" t="s">
        <v>416</v>
      </c>
      <c r="D194" s="23">
        <v>651833333.33333325</v>
      </c>
      <c r="E194" s="23">
        <v>695428851.8518517</v>
      </c>
      <c r="F194" s="23">
        <v>674922481.48148155</v>
      </c>
      <c r="G194" s="23">
        <v>681225962.96296287</v>
      </c>
      <c r="H194" s="23">
        <v>676129407.4074074</v>
      </c>
      <c r="I194" s="23">
        <v>1025125081.5749402</v>
      </c>
      <c r="J194" s="23">
        <v>1059695156.1879458</v>
      </c>
      <c r="K194" s="23">
        <v>1055186196.2799315</v>
      </c>
      <c r="L194" s="23">
        <v>933000000</v>
      </c>
    </row>
    <row r="195" spans="1:12" x14ac:dyDescent="0.2">
      <c r="A195" s="21" t="s">
        <v>215</v>
      </c>
      <c r="B195" s="21" t="s">
        <v>178</v>
      </c>
      <c r="C195" s="21" t="s">
        <v>264</v>
      </c>
      <c r="D195" s="23">
        <v>462453582.87362671</v>
      </c>
      <c r="E195" s="23">
        <v>523134896.96865404</v>
      </c>
      <c r="F195" s="23">
        <v>524157261.01464421</v>
      </c>
      <c r="G195" s="23">
        <v>530493353.21893734</v>
      </c>
      <c r="H195" s="23">
        <v>586281766.75996983</v>
      </c>
      <c r="I195" s="23">
        <v>801168622.33811378</v>
      </c>
      <c r="J195" s="23">
        <v>804808525.5372225</v>
      </c>
      <c r="K195" s="23">
        <v>847778185.18518507</v>
      </c>
      <c r="L195" s="23">
        <v>997007925.92592585</v>
      </c>
    </row>
    <row r="196" spans="1:12" x14ac:dyDescent="0.2">
      <c r="A196" s="21" t="s">
        <v>215</v>
      </c>
      <c r="B196" s="21" t="s">
        <v>193</v>
      </c>
      <c r="C196" s="21" t="s">
        <v>410</v>
      </c>
      <c r="D196" s="23">
        <v>516074228.9597491</v>
      </c>
      <c r="E196" s="23">
        <v>608293860.27181566</v>
      </c>
      <c r="F196" s="23">
        <v>610066628.69305837</v>
      </c>
      <c r="G196" s="23">
        <v>700804286.22435391</v>
      </c>
      <c r="H196" s="23">
        <v>574000000</v>
      </c>
      <c r="I196" s="23">
        <v>570865941.22939539</v>
      </c>
      <c r="J196" s="23">
        <v>618663921.86115992</v>
      </c>
      <c r="K196" s="23">
        <v>647720707.07642746</v>
      </c>
      <c r="L196" s="23">
        <v>803985809.1662885</v>
      </c>
    </row>
    <row r="197" spans="1:12" x14ac:dyDescent="0.2">
      <c r="A197" s="21" t="s">
        <v>215</v>
      </c>
      <c r="B197" s="21" t="s">
        <v>180</v>
      </c>
      <c r="C197" s="21" t="s">
        <v>277</v>
      </c>
      <c r="D197" s="23">
        <v>421375851.85185182</v>
      </c>
      <c r="E197" s="23">
        <v>458190185.18518513</v>
      </c>
      <c r="F197" s="23">
        <v>489074333.33333331</v>
      </c>
      <c r="G197" s="23">
        <v>493824407.40740746</v>
      </c>
      <c r="H197" s="23">
        <v>501025303.33333331</v>
      </c>
      <c r="I197" s="23">
        <v>485997988.148148</v>
      </c>
      <c r="J197" s="23">
        <v>501979277.03703701</v>
      </c>
      <c r="K197" s="23">
        <v>523666347.40740734</v>
      </c>
      <c r="L197" s="23">
        <v>535095846.29629624</v>
      </c>
    </row>
    <row r="198" spans="1:12" x14ac:dyDescent="0.2">
      <c r="A198" s="21" t="s">
        <v>215</v>
      </c>
      <c r="B198" s="21" t="s">
        <v>200</v>
      </c>
      <c r="C198" s="21" t="s">
        <v>429</v>
      </c>
      <c r="D198" s="23">
        <v>300143056.87322116</v>
      </c>
      <c r="E198" s="23">
        <v>349484427.60942751</v>
      </c>
      <c r="F198" s="23">
        <v>318166562.78467667</v>
      </c>
      <c r="G198" s="23">
        <v>369485198.81797916</v>
      </c>
      <c r="H198" s="23">
        <v>423011844.33164126</v>
      </c>
      <c r="I198" s="23">
        <v>472358251.22426099</v>
      </c>
      <c r="J198" s="23">
        <v>450686353.67401081</v>
      </c>
      <c r="K198" s="23">
        <v>443911052.25404179</v>
      </c>
      <c r="L198" s="23">
        <v>435438217.2816633</v>
      </c>
    </row>
    <row r="199" spans="1:12" x14ac:dyDescent="0.2">
      <c r="A199" s="21" t="s">
        <v>215</v>
      </c>
      <c r="B199" s="21" t="s">
        <v>360</v>
      </c>
      <c r="C199" s="21" t="s">
        <v>361</v>
      </c>
      <c r="D199" s="23">
        <v>256548099.99999997</v>
      </c>
      <c r="E199" s="23">
        <v>262868600.00000003</v>
      </c>
      <c r="F199" s="23">
        <v>279966700</v>
      </c>
      <c r="G199" s="23">
        <v>296525300</v>
      </c>
      <c r="H199" s="23">
        <v>310502100</v>
      </c>
      <c r="I199" s="23">
        <v>326128699.99999994</v>
      </c>
      <c r="J199" s="23">
        <v>316040600</v>
      </c>
      <c r="K199" s="23">
        <v>317999400</v>
      </c>
      <c r="L199" s="23">
        <v>315880811.08746374</v>
      </c>
    </row>
    <row r="200" spans="1:12" x14ac:dyDescent="0.2">
      <c r="A200" s="21" t="s">
        <v>215</v>
      </c>
      <c r="B200" s="21" t="s">
        <v>188</v>
      </c>
      <c r="C200" s="21" t="s">
        <v>356</v>
      </c>
      <c r="D200" s="23">
        <v>150776500</v>
      </c>
      <c r="E200" s="23">
        <v>152788700</v>
      </c>
      <c r="F200" s="23">
        <v>187821029.03055766</v>
      </c>
      <c r="G200" s="23">
        <v>197454053.14448339</v>
      </c>
      <c r="H200" s="23">
        <v>233213522.64712203</v>
      </c>
      <c r="I200" s="23">
        <v>252560557.08521852</v>
      </c>
      <c r="J200" s="23">
        <v>302925489.68255776</v>
      </c>
      <c r="K200" s="23">
        <v>348899846.08938301</v>
      </c>
      <c r="L200" s="23">
        <v>315179700</v>
      </c>
    </row>
    <row r="201" spans="1:12" x14ac:dyDescent="0.2">
      <c r="A201" s="21" t="s">
        <v>215</v>
      </c>
      <c r="B201" s="21" t="s">
        <v>189</v>
      </c>
      <c r="C201" s="21" t="s">
        <v>383</v>
      </c>
      <c r="D201" s="23">
        <v>194767100</v>
      </c>
      <c r="E201" s="23">
        <v>196711500</v>
      </c>
      <c r="F201" s="23">
        <v>186891100</v>
      </c>
      <c r="G201" s="23">
        <v>183335100.00000003</v>
      </c>
      <c r="H201" s="23">
        <v>200066900</v>
      </c>
      <c r="I201" s="23">
        <v>215095100</v>
      </c>
      <c r="J201" s="23">
        <v>228012200</v>
      </c>
      <c r="K201" s="23">
        <v>246436300</v>
      </c>
      <c r="L201" s="23">
        <v>297645400</v>
      </c>
    </row>
    <row r="202" spans="1:12" x14ac:dyDescent="0.2">
      <c r="A202" s="21" t="s">
        <v>215</v>
      </c>
      <c r="B202" s="21" t="s">
        <v>185</v>
      </c>
      <c r="C202" s="21" t="s">
        <v>329</v>
      </c>
      <c r="D202" s="23">
        <v>130754915.90661867</v>
      </c>
      <c r="E202" s="23">
        <v>139125482.30162722</v>
      </c>
      <c r="F202" s="23">
        <v>130465372.01684605</v>
      </c>
      <c r="G202" s="23">
        <v>153275912.67657313</v>
      </c>
      <c r="H202" s="23">
        <v>177142135.12119645</v>
      </c>
      <c r="I202" s="23">
        <v>185210500</v>
      </c>
      <c r="J202" s="23">
        <v>190800800</v>
      </c>
      <c r="K202" s="23">
        <v>183121299.99999997</v>
      </c>
      <c r="L202" s="23">
        <v>179697900</v>
      </c>
    </row>
    <row r="203" spans="1:12" x14ac:dyDescent="0.2">
      <c r="A203" s="21" t="s">
        <v>215</v>
      </c>
      <c r="B203" s="21" t="s">
        <v>400</v>
      </c>
      <c r="C203" s="21" t="s">
        <v>401</v>
      </c>
      <c r="D203" s="23">
        <v>145827429.57230151</v>
      </c>
      <c r="E203" s="23">
        <v>188021168.84179956</v>
      </c>
      <c r="F203" s="23">
        <v>152617500</v>
      </c>
      <c r="G203" s="23">
        <v>164969100</v>
      </c>
      <c r="H203" s="23">
        <v>173260299.99999997</v>
      </c>
      <c r="I203" s="23">
        <v>188045661.62766618</v>
      </c>
      <c r="J203" s="23">
        <v>187153601.08128983</v>
      </c>
      <c r="K203" s="23">
        <v>178869341.2054615</v>
      </c>
      <c r="L203" s="23">
        <v>169140538.69610623</v>
      </c>
    </row>
    <row r="204" spans="1:12" x14ac:dyDescent="0.2">
      <c r="A204" s="21" t="s">
        <v>215</v>
      </c>
      <c r="B204" s="21" t="s">
        <v>201</v>
      </c>
      <c r="C204" s="21" t="s">
        <v>434</v>
      </c>
      <c r="D204" s="23">
        <v>27030374.027278051</v>
      </c>
      <c r="E204" s="23">
        <v>30290219.761784937</v>
      </c>
      <c r="F204" s="23">
        <v>44290951.925200619</v>
      </c>
      <c r="G204" s="23">
        <v>49248810.572687224</v>
      </c>
      <c r="H204" s="23">
        <v>72751801.046087041</v>
      </c>
      <c r="I204" s="23">
        <v>103811958.76288658</v>
      </c>
      <c r="J204" s="23">
        <v>108601538.46153845</v>
      </c>
      <c r="K204" s="23">
        <v>117020381.93169299</v>
      </c>
      <c r="L204" s="23">
        <v>100459782.60869566</v>
      </c>
    </row>
    <row r="205" spans="1:12" x14ac:dyDescent="0.2">
      <c r="A205" s="21" t="s">
        <v>215</v>
      </c>
      <c r="B205" s="21" t="s">
        <v>371</v>
      </c>
      <c r="C205" s="21" t="s">
        <v>372</v>
      </c>
      <c r="D205" s="23">
        <v>20432742.112698164</v>
      </c>
      <c r="E205" s="23">
        <v>39333572.32478939</v>
      </c>
      <c r="F205" s="23">
        <v>27101076.275152083</v>
      </c>
      <c r="G205" s="23">
        <v>31823518.620436616</v>
      </c>
      <c r="H205" s="23">
        <v>39312016.50335224</v>
      </c>
      <c r="I205" s="23">
        <v>39875750.673017189</v>
      </c>
      <c r="J205" s="23">
        <v>38322359.528866574</v>
      </c>
      <c r="K205" s="23">
        <v>37259689.92248062</v>
      </c>
      <c r="L205" s="23">
        <v>32673277.740214862</v>
      </c>
    </row>
  </sheetData>
  <sortState ref="A2:L218">
    <sortCondition descending="1" ref="H2:H218"/>
  </sortState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0720A-13C2-4C7A-BF27-EC79332F78F0}">
  <dimension ref="A1:T49"/>
  <sheetViews>
    <sheetView zoomScale="110" zoomScaleNormal="110" workbookViewId="0">
      <selection activeCell="O11" sqref="O11"/>
    </sheetView>
  </sheetViews>
  <sheetFormatPr defaultRowHeight="12.75" x14ac:dyDescent="0.2"/>
  <cols>
    <col min="2" max="2" width="16.7109375" customWidth="1"/>
    <col min="3" max="3" width="14.85546875" customWidth="1"/>
    <col min="11" max="11" width="18.7109375" bestFit="1" customWidth="1"/>
    <col min="15" max="15" width="11.7109375" customWidth="1"/>
    <col min="16" max="16" width="10.7109375" customWidth="1"/>
    <col min="18" max="18" width="9.140625" customWidth="1"/>
  </cols>
  <sheetData>
    <row r="1" spans="1:20" x14ac:dyDescent="0.2">
      <c r="R1" t="s">
        <v>487</v>
      </c>
    </row>
    <row r="2" spans="1:20" x14ac:dyDescent="0.2">
      <c r="K2" s="22" t="s">
        <v>471</v>
      </c>
      <c r="R2" t="s">
        <v>4</v>
      </c>
      <c r="S2" t="s">
        <v>3</v>
      </c>
      <c r="T2" t="s">
        <v>2</v>
      </c>
    </row>
    <row r="3" spans="1:20" x14ac:dyDescent="0.2">
      <c r="A3" s="22" t="s">
        <v>156</v>
      </c>
      <c r="B3" s="11" t="s">
        <v>1</v>
      </c>
      <c r="C3" t="s">
        <v>470</v>
      </c>
      <c r="D3" t="s">
        <v>4</v>
      </c>
      <c r="E3" t="s">
        <v>467</v>
      </c>
      <c r="F3" t="s">
        <v>3</v>
      </c>
      <c r="G3" t="s">
        <v>468</v>
      </c>
      <c r="H3" t="s">
        <v>2</v>
      </c>
      <c r="I3" t="s">
        <v>469</v>
      </c>
      <c r="K3" t="s">
        <v>4</v>
      </c>
      <c r="L3" t="s">
        <v>3</v>
      </c>
      <c r="M3" t="s">
        <v>2</v>
      </c>
      <c r="O3" t="s">
        <v>475</v>
      </c>
      <c r="P3" t="s">
        <v>476</v>
      </c>
      <c r="Q3" t="s">
        <v>488</v>
      </c>
      <c r="R3">
        <f>(1+K4)/(1-K4)</f>
        <v>1.5426484839650219</v>
      </c>
    </row>
    <row r="4" spans="1:20" x14ac:dyDescent="0.2">
      <c r="A4" s="22">
        <v>2007</v>
      </c>
      <c r="B4" s="29">
        <v>0.46568627450980393</v>
      </c>
      <c r="C4">
        <f>_xlfn.RANK.AVG(B4,B$4:B$13,1)</f>
        <v>8</v>
      </c>
      <c r="D4" s="22">
        <f>$O$4*A4+$P$4</f>
        <v>0.83276267196459042</v>
      </c>
      <c r="E4" s="22">
        <f t="shared" ref="E4:E13" si="0">_xlfn.RANK.AVG(D4,D$4:D$13,1)</f>
        <v>1</v>
      </c>
      <c r="F4">
        <f>$O$6*A4+$P$6</f>
        <v>0.36800506336930283</v>
      </c>
      <c r="G4" s="22">
        <f t="shared" ref="G4:G13" si="1">_xlfn.RANK.AVG(F4,F$4:F$13,1)</f>
        <v>2</v>
      </c>
      <c r="H4">
        <f>$O$8*A4+$P$8</f>
        <v>0.62222154193298707</v>
      </c>
      <c r="I4" s="22">
        <f>_xlfn.RANK.AVG(H4,H$4:H$13,1)</f>
        <v>2</v>
      </c>
      <c r="K4">
        <f>CORREL(C4:C13,E4:E13)</f>
        <v>0.21341860166168644</v>
      </c>
      <c r="L4">
        <f>CORREL(C4:C13,G4:G13)</f>
        <v>0.32121212121212123</v>
      </c>
      <c r="M4">
        <f>CORREL(C4:C13,I4:I13)</f>
        <v>7.8787878787878796E-2</v>
      </c>
      <c r="O4">
        <f>SLOPE(D6:D12,A6:A12)</f>
        <v>2.7421793571788772E-3</v>
      </c>
      <c r="P4">
        <f>INTERCEPT(D6:D12,A6:A12)</f>
        <v>-4.6707912978934161</v>
      </c>
      <c r="Q4" t="s">
        <v>489</v>
      </c>
      <c r="R4">
        <f>-1.069+1.96*(1/1.4142)</f>
        <v>0.31694258237873019</v>
      </c>
    </row>
    <row r="5" spans="1:20" x14ac:dyDescent="0.2">
      <c r="A5" s="22">
        <v>2008</v>
      </c>
      <c r="B5" s="30">
        <v>0.38118811881188119</v>
      </c>
      <c r="C5" s="22">
        <f t="shared" ref="C5:C13" si="2">_xlfn.RANK.AVG(B5,B$4:B$13,1)</f>
        <v>6</v>
      </c>
      <c r="D5" s="22">
        <f>$O$4*A5+$P$4</f>
        <v>0.83550485132176888</v>
      </c>
      <c r="E5" s="22">
        <f t="shared" si="0"/>
        <v>4</v>
      </c>
      <c r="F5" s="22">
        <f>$O$6*A5+$P$6</f>
        <v>0.39904069440493828</v>
      </c>
      <c r="G5" s="22">
        <f t="shared" si="1"/>
        <v>4</v>
      </c>
      <c r="H5" s="22">
        <v>0.5436241610738255</v>
      </c>
      <c r="I5">
        <f>_xlfn.RANK.AVG(H5,H$4:H$13,1)</f>
        <v>1</v>
      </c>
      <c r="O5" t="s">
        <v>477</v>
      </c>
      <c r="P5" t="s">
        <v>478</v>
      </c>
      <c r="Q5" t="s">
        <v>490</v>
      </c>
      <c r="R5" s="22">
        <f>-1.069-1.96*(1/1.4142)</f>
        <v>-2.4549425823787301</v>
      </c>
    </row>
    <row r="6" spans="1:20" x14ac:dyDescent="0.2">
      <c r="A6" s="22">
        <v>2009</v>
      </c>
      <c r="B6" s="31">
        <v>0.16831683168316836</v>
      </c>
      <c r="C6" s="22">
        <f t="shared" si="2"/>
        <v>3</v>
      </c>
      <c r="D6" s="22">
        <v>0.83431952662721898</v>
      </c>
      <c r="E6" s="22">
        <f>_xlfn.RANK.AVG(D6,D$4:D$13,1)</f>
        <v>2.5</v>
      </c>
      <c r="F6" s="22">
        <v>0.35664335664335667</v>
      </c>
      <c r="G6">
        <f>_xlfn.RANK.AVG(F6,F$4:F$13,1)</f>
        <v>1</v>
      </c>
      <c r="H6">
        <f>$O$8*A6+$P$8</f>
        <v>0.69767347694815385</v>
      </c>
      <c r="I6" s="22">
        <f t="shared" ref="I6:I13" si="3">_xlfn.RANK.AVG(H6,H$4:H$13,1)</f>
        <v>3</v>
      </c>
      <c r="O6">
        <f>SLOPE(L10:L12,K10:K12)</f>
        <v>3.1035631035631044E-2</v>
      </c>
      <c r="P6">
        <f>INTERCEPT(L10:L12,K10:K12)</f>
        <v>-61.9205064251422</v>
      </c>
      <c r="R6">
        <f>(2*0.9216)-1</f>
        <v>0.84319999999999995</v>
      </c>
      <c r="S6" s="22"/>
    </row>
    <row r="7" spans="1:20" x14ac:dyDescent="0.2">
      <c r="A7" s="22">
        <v>2010</v>
      </c>
      <c r="B7" s="32">
        <v>0.31000000000000005</v>
      </c>
      <c r="C7" s="22">
        <f t="shared" si="2"/>
        <v>5</v>
      </c>
      <c r="D7" s="22">
        <v>0.83431952662721898</v>
      </c>
      <c r="E7" s="22">
        <f t="shared" si="0"/>
        <v>2.5</v>
      </c>
      <c r="F7" s="22">
        <f>$O$6*A7+$P$6</f>
        <v>0.46111195647620207</v>
      </c>
      <c r="G7" s="22">
        <f t="shared" si="1"/>
        <v>5</v>
      </c>
      <c r="H7" s="22">
        <v>0.82677165354330706</v>
      </c>
      <c r="I7" s="22">
        <f t="shared" si="3"/>
        <v>5</v>
      </c>
      <c r="O7" t="s">
        <v>481</v>
      </c>
      <c r="P7" t="s">
        <v>482</v>
      </c>
      <c r="R7" s="22">
        <f>(2*0.9216)+1</f>
        <v>2.8431999999999999</v>
      </c>
    </row>
    <row r="8" spans="1:20" x14ac:dyDescent="0.2">
      <c r="A8" s="22">
        <v>2011</v>
      </c>
      <c r="B8" s="33">
        <v>0.26500000000000001</v>
      </c>
      <c r="C8" s="22">
        <f t="shared" si="2"/>
        <v>4</v>
      </c>
      <c r="D8" s="22">
        <v>0.85561497326203206</v>
      </c>
      <c r="E8" s="22">
        <f t="shared" si="0"/>
        <v>9</v>
      </c>
      <c r="F8" s="22">
        <f>$O$6*A8+$P$6</f>
        <v>0.49214758751183041</v>
      </c>
      <c r="G8" s="22">
        <f t="shared" si="1"/>
        <v>6</v>
      </c>
      <c r="H8">
        <f>$O$8*A8+$P$8</f>
        <v>0.77312541196333484</v>
      </c>
      <c r="I8" s="22">
        <f t="shared" si="3"/>
        <v>4</v>
      </c>
      <c r="O8">
        <f>SLOPE(N10:N14,M10:M14)</f>
        <v>3.772596750758693E-2</v>
      </c>
      <c r="P8">
        <f>INTERCEPT(N10:N14,M10:M14)</f>
        <v>-75.093795245793984</v>
      </c>
      <c r="R8">
        <f>2.32379/17.1706</f>
        <v>0.13533539887948004</v>
      </c>
    </row>
    <row r="9" spans="1:20" x14ac:dyDescent="0.2">
      <c r="A9" s="22">
        <v>2012</v>
      </c>
      <c r="B9" s="34">
        <v>0.13636363636363635</v>
      </c>
      <c r="C9" s="22">
        <f t="shared" si="2"/>
        <v>2</v>
      </c>
      <c r="D9" s="22">
        <v>0.84946236559139787</v>
      </c>
      <c r="E9" s="22">
        <f t="shared" si="0"/>
        <v>5</v>
      </c>
      <c r="F9" s="22">
        <v>0.39072847682119205</v>
      </c>
      <c r="G9" s="22">
        <f t="shared" si="1"/>
        <v>3</v>
      </c>
      <c r="H9" s="22">
        <v>0.86363636363636365</v>
      </c>
      <c r="I9" s="22">
        <f t="shared" si="3"/>
        <v>8</v>
      </c>
      <c r="L9" t="s">
        <v>479</v>
      </c>
      <c r="N9" t="s">
        <v>480</v>
      </c>
      <c r="R9" s="22">
        <f>(2*-1.85)-1</f>
        <v>-4.7</v>
      </c>
    </row>
    <row r="10" spans="1:20" x14ac:dyDescent="0.2">
      <c r="A10" s="22">
        <v>2013</v>
      </c>
      <c r="B10" s="35">
        <v>0.11616161616161613</v>
      </c>
      <c r="C10" s="22">
        <f t="shared" si="2"/>
        <v>1</v>
      </c>
      <c r="D10" s="22">
        <v>0.85026737967914445</v>
      </c>
      <c r="E10" s="22">
        <f t="shared" si="0"/>
        <v>6.5</v>
      </c>
      <c r="F10">
        <f>$O$6*A10+$P$6</f>
        <v>0.5542188495830942</v>
      </c>
      <c r="G10" s="22">
        <f t="shared" si="1"/>
        <v>8</v>
      </c>
      <c r="H10">
        <f>$O$8*A10+$P$8</f>
        <v>0.84857734697850162</v>
      </c>
      <c r="I10" s="22">
        <f t="shared" si="3"/>
        <v>7</v>
      </c>
      <c r="K10">
        <v>2006</v>
      </c>
      <c r="L10" s="22">
        <v>0.35664335664335667</v>
      </c>
      <c r="M10">
        <v>2008</v>
      </c>
      <c r="N10" s="22">
        <v>0.5436241610738255</v>
      </c>
      <c r="R10" s="22">
        <f>(2*-1.85)+1</f>
        <v>-2.7</v>
      </c>
    </row>
    <row r="11" spans="1:20" x14ac:dyDescent="0.2">
      <c r="A11" s="22">
        <v>2014</v>
      </c>
      <c r="B11" s="36">
        <v>0.40816326530612246</v>
      </c>
      <c r="C11" s="22">
        <f t="shared" si="2"/>
        <v>7</v>
      </c>
      <c r="D11" s="22">
        <v>0.85026737967914445</v>
      </c>
      <c r="E11" s="22">
        <f t="shared" si="0"/>
        <v>6.5</v>
      </c>
      <c r="F11" s="22">
        <f>$O$6*A11+$P$6</f>
        <v>0.58525448061872254</v>
      </c>
      <c r="G11" s="22">
        <f t="shared" si="1"/>
        <v>9</v>
      </c>
      <c r="H11" s="22">
        <v>0.9719101123595506</v>
      </c>
      <c r="I11" s="22">
        <f t="shared" si="3"/>
        <v>10</v>
      </c>
      <c r="K11">
        <v>2009</v>
      </c>
      <c r="L11" s="22">
        <v>0.39072847682119205</v>
      </c>
      <c r="M11">
        <v>2010</v>
      </c>
      <c r="N11" s="22">
        <v>0.82677165354330706</v>
      </c>
      <c r="R11">
        <f>109.947/14.8793</f>
        <v>7.3892589033086233</v>
      </c>
    </row>
    <row r="12" spans="1:20" x14ac:dyDescent="0.2">
      <c r="A12" s="22">
        <v>2015</v>
      </c>
      <c r="B12" s="37">
        <v>0.81025641025641026</v>
      </c>
      <c r="C12" s="22">
        <f t="shared" si="2"/>
        <v>10</v>
      </c>
      <c r="D12" s="22">
        <v>0.85106382978723405</v>
      </c>
      <c r="E12" s="22">
        <f t="shared" si="0"/>
        <v>8</v>
      </c>
      <c r="F12" s="22">
        <v>0.54285714285714293</v>
      </c>
      <c r="G12" s="22">
        <f t="shared" si="1"/>
        <v>7</v>
      </c>
      <c r="H12">
        <f>$O$8*A12+$P$8</f>
        <v>0.92402928199368262</v>
      </c>
      <c r="I12" s="22">
        <f t="shared" si="3"/>
        <v>9</v>
      </c>
      <c r="K12">
        <v>2012</v>
      </c>
      <c r="L12" s="22">
        <v>0.54285714285714293</v>
      </c>
      <c r="M12">
        <v>2012</v>
      </c>
      <c r="N12" s="22">
        <v>0.86363636363636365</v>
      </c>
    </row>
    <row r="13" spans="1:20" x14ac:dyDescent="0.2">
      <c r="A13" s="22">
        <v>2016</v>
      </c>
      <c r="B13" s="38">
        <v>0.47058823529411764</v>
      </c>
      <c r="C13" s="22">
        <f t="shared" si="2"/>
        <v>9</v>
      </c>
      <c r="D13">
        <f>$O$4*A13+$P$4</f>
        <v>0.85744228617920015</v>
      </c>
      <c r="E13" s="22">
        <f t="shared" si="0"/>
        <v>10</v>
      </c>
      <c r="F13" s="22">
        <f>$O$6*A13+$P$6</f>
        <v>0.64732574268998633</v>
      </c>
      <c r="G13" s="22">
        <f t="shared" si="1"/>
        <v>10</v>
      </c>
      <c r="H13" s="22">
        <v>0.848314606741573</v>
      </c>
      <c r="I13" s="22">
        <f t="shared" si="3"/>
        <v>6</v>
      </c>
      <c r="M13">
        <v>2014</v>
      </c>
      <c r="N13" s="22">
        <v>0.9719101123595506</v>
      </c>
    </row>
    <row r="14" spans="1:20" x14ac:dyDescent="0.2">
      <c r="A14" t="s">
        <v>158</v>
      </c>
      <c r="M14">
        <v>2016</v>
      </c>
      <c r="N14" s="22">
        <v>0.848314606741573</v>
      </c>
    </row>
    <row r="15" spans="1:20" x14ac:dyDescent="0.2">
      <c r="A15" s="22">
        <v>2007</v>
      </c>
      <c r="B15" s="39">
        <v>0.89215686274509798</v>
      </c>
      <c r="C15">
        <f>_xlfn.RANK.AVG(B15,B$15:B$24,1)</f>
        <v>10</v>
      </c>
      <c r="D15">
        <f>$O$16*A15+$P$16</f>
        <v>0.82734288165115366</v>
      </c>
      <c r="E15" s="22">
        <f t="shared" ref="E15:E16" si="4">_xlfn.RANK.AVG(D15,D$15:D$24,1)</f>
        <v>10</v>
      </c>
      <c r="F15">
        <f>$O$18*A15+$P$18</f>
        <v>0.46320566850367939</v>
      </c>
      <c r="G15" s="22">
        <f t="shared" ref="G15:G16" si="5">_xlfn.RANK.AVG(F15,F$15:F$24,1)</f>
        <v>2</v>
      </c>
      <c r="H15">
        <f>$O$20*A15+$P$20</f>
        <v>0.90223773248685823</v>
      </c>
      <c r="I15" s="22">
        <f>_xlfn.RANK.AVG(H15,H$15:H$24,1)</f>
        <v>9</v>
      </c>
      <c r="O15" s="22" t="s">
        <v>475</v>
      </c>
      <c r="P15" s="22" t="s">
        <v>476</v>
      </c>
      <c r="R15">
        <f>(1+0.2134)/(1-0.2134)</f>
        <v>1.5425883549453345</v>
      </c>
    </row>
    <row r="16" spans="1:20" x14ac:dyDescent="0.2">
      <c r="A16" s="22">
        <v>2008</v>
      </c>
      <c r="B16" s="40">
        <v>0.65841584158415833</v>
      </c>
      <c r="C16" s="22">
        <f t="shared" ref="C16:C24" si="6">_xlfn.RANK.AVG(B16,B$15:B$24,1)</f>
        <v>9</v>
      </c>
      <c r="D16" s="22">
        <f>$O$16*A16+$P$16</f>
        <v>0.8228754832661096</v>
      </c>
      <c r="E16" s="22">
        <f t="shared" si="4"/>
        <v>9</v>
      </c>
      <c r="F16" s="22">
        <f>$O$18*A16+$P$18</f>
        <v>0.47804915834717221</v>
      </c>
      <c r="G16" s="22">
        <f t="shared" si="5"/>
        <v>3</v>
      </c>
      <c r="H16" s="22">
        <v>0.88590604026845643</v>
      </c>
      <c r="I16" s="22">
        <f>_xlfn.RANK.AVG(H16,H$15:H$24,1)</f>
        <v>5</v>
      </c>
      <c r="K16" s="22" t="s">
        <v>472</v>
      </c>
      <c r="L16" s="22"/>
      <c r="M16" s="22"/>
      <c r="O16" s="22">
        <f>SLOPE(D17:D22,A17:A22)</f>
        <v>-4.4673983850435682E-3</v>
      </c>
      <c r="P16" s="22">
        <f>INTERCEPT(D17:D22,A17:A22)</f>
        <v>9.7934114404335944</v>
      </c>
    </row>
    <row r="17" spans="1:16" x14ac:dyDescent="0.2">
      <c r="A17" s="22">
        <v>2009</v>
      </c>
      <c r="B17" s="41">
        <v>0.13861386138613863</v>
      </c>
      <c r="C17" s="22">
        <f t="shared" si="6"/>
        <v>1</v>
      </c>
      <c r="D17" s="28">
        <v>0.81656804733727806</v>
      </c>
      <c r="E17">
        <f>_xlfn.RANK.AVG(D17,D$15:D$24,1)</f>
        <v>8</v>
      </c>
      <c r="F17" s="22">
        <v>0.48951048951048948</v>
      </c>
      <c r="G17">
        <f>_xlfn.RANK.AVG(F17,F$15:F$24,1)</f>
        <v>4</v>
      </c>
      <c r="H17">
        <f>$O$20*A17+$P$20</f>
        <v>0.89652869996178808</v>
      </c>
      <c r="I17" s="22">
        <f t="shared" ref="I17:I24" si="7">_xlfn.RANK.AVG(H17,H$15:H$24,1)</f>
        <v>7</v>
      </c>
      <c r="K17" s="22" t="s">
        <v>4</v>
      </c>
      <c r="L17" s="22" t="s">
        <v>3</v>
      </c>
      <c r="M17" s="22" t="s">
        <v>2</v>
      </c>
      <c r="O17" s="22" t="s">
        <v>477</v>
      </c>
      <c r="P17" s="22" t="s">
        <v>478</v>
      </c>
    </row>
    <row r="18" spans="1:16" x14ac:dyDescent="0.2">
      <c r="A18" s="22">
        <v>2010</v>
      </c>
      <c r="B18" s="42">
        <v>0.58000000000000007</v>
      </c>
      <c r="C18" s="22">
        <f t="shared" si="6"/>
        <v>6</v>
      </c>
      <c r="D18" s="28">
        <v>0.81283422459893051</v>
      </c>
      <c r="E18" s="22">
        <f t="shared" ref="E18:E24" si="8">_xlfn.RANK.AVG(D18,D$15:D$24,1)</f>
        <v>6.5</v>
      </c>
      <c r="F18">
        <f>$O$18*A18+$P$18</f>
        <v>0.50773613803415074</v>
      </c>
      <c r="G18" s="22">
        <f t="shared" ref="G18:G24" si="9">_xlfn.RANK.AVG(F18,F$15:F$24,1)</f>
        <v>5</v>
      </c>
      <c r="H18" s="22">
        <v>0.89763779527559051</v>
      </c>
      <c r="I18" s="22">
        <f t="shared" si="7"/>
        <v>8</v>
      </c>
      <c r="K18" s="22">
        <f>CORREL(C15:C24,E15:E24)</f>
        <v>0.13981827504641486</v>
      </c>
      <c r="L18" s="22">
        <f>CORREL(C15:C24,G15:G24)</f>
        <v>1.8181818181818181E-2</v>
      </c>
      <c r="M18" s="22">
        <f>CORREL(C15:C24,I15:I24)</f>
        <v>-0.15151515151515152</v>
      </c>
      <c r="O18" s="22">
        <f>SLOPE(L23:L25,K23:K25)</f>
        <v>1.484348984348984E-2</v>
      </c>
      <c r="P18" s="22">
        <f>INTERCEPT(L23:L25,K23:K25)</f>
        <v>-29.327678447380428</v>
      </c>
    </row>
    <row r="19" spans="1:16" x14ac:dyDescent="0.2">
      <c r="A19" s="22">
        <v>2011</v>
      </c>
      <c r="B19" s="43">
        <v>0.40500000000000003</v>
      </c>
      <c r="C19" s="22">
        <f t="shared" si="6"/>
        <v>4</v>
      </c>
      <c r="D19" s="28">
        <v>0.81182795698924726</v>
      </c>
      <c r="E19" s="22">
        <f t="shared" si="8"/>
        <v>5</v>
      </c>
      <c r="F19" s="22">
        <f>$O$18*A19+$P$18</f>
        <v>0.52257962787764001</v>
      </c>
      <c r="G19" s="22">
        <f t="shared" si="9"/>
        <v>6</v>
      </c>
      <c r="H19">
        <f>$O$20*A19+$P$20</f>
        <v>0.89081966743671703</v>
      </c>
      <c r="I19" s="22">
        <f t="shared" si="7"/>
        <v>6</v>
      </c>
      <c r="O19" s="22" t="s">
        <v>481</v>
      </c>
      <c r="P19" s="22" t="s">
        <v>482</v>
      </c>
    </row>
    <row r="20" spans="1:16" x14ac:dyDescent="0.2">
      <c r="A20" s="22">
        <v>2012</v>
      </c>
      <c r="B20" s="44">
        <v>0.3232323232323232</v>
      </c>
      <c r="C20" s="22">
        <f t="shared" si="6"/>
        <v>3</v>
      </c>
      <c r="D20" s="28">
        <v>0.80213903743315507</v>
      </c>
      <c r="E20" s="22">
        <f t="shared" si="8"/>
        <v>4</v>
      </c>
      <c r="F20" s="22">
        <v>0.41059602649006621</v>
      </c>
      <c r="G20" s="22">
        <f t="shared" si="9"/>
        <v>1</v>
      </c>
      <c r="H20" s="22">
        <v>0.90909090909090906</v>
      </c>
      <c r="I20" s="22">
        <f t="shared" si="7"/>
        <v>10</v>
      </c>
      <c r="O20" s="22">
        <f>SLOPE(N23:N27,M23:M27)</f>
        <v>-2.8545162625352783E-3</v>
      </c>
      <c r="P20" s="22">
        <f>INTERCEPT(N23:N27,M23:M27)</f>
        <v>6.631251871395162</v>
      </c>
    </row>
    <row r="21" spans="1:16" x14ac:dyDescent="0.2">
      <c r="A21" s="22">
        <v>2013</v>
      </c>
      <c r="B21" s="45">
        <v>0.24747474747474751</v>
      </c>
      <c r="C21" s="22">
        <f t="shared" si="6"/>
        <v>2</v>
      </c>
      <c r="D21" s="28">
        <v>0.81283422459893051</v>
      </c>
      <c r="E21" s="22">
        <f t="shared" si="8"/>
        <v>6.5</v>
      </c>
      <c r="F21">
        <f>$O$18*A21+$P$18</f>
        <v>0.55226660756461854</v>
      </c>
      <c r="G21" s="22">
        <f t="shared" si="9"/>
        <v>7</v>
      </c>
      <c r="H21">
        <f>$O$20*A21+$P$20</f>
        <v>0.88511063491164688</v>
      </c>
      <c r="I21" s="22">
        <f t="shared" si="7"/>
        <v>4</v>
      </c>
    </row>
    <row r="22" spans="1:16" x14ac:dyDescent="0.2">
      <c r="A22" s="22">
        <v>2014</v>
      </c>
      <c r="B22" s="46">
        <v>0.4285714285714286</v>
      </c>
      <c r="C22" s="22">
        <f t="shared" si="6"/>
        <v>5</v>
      </c>
      <c r="D22" s="28">
        <v>0.78723404255319152</v>
      </c>
      <c r="E22" s="22">
        <f t="shared" si="8"/>
        <v>2</v>
      </c>
      <c r="F22" s="22">
        <f>$O$18*A22+$P$18</f>
        <v>0.56711009740811136</v>
      </c>
      <c r="G22" s="22">
        <f t="shared" si="9"/>
        <v>8</v>
      </c>
      <c r="H22" s="22">
        <v>0.8820224719101124</v>
      </c>
      <c r="I22" s="22">
        <f t="shared" si="7"/>
        <v>3</v>
      </c>
    </row>
    <row r="23" spans="1:16" x14ac:dyDescent="0.2">
      <c r="A23" s="22">
        <v>2015</v>
      </c>
      <c r="B23" s="47">
        <v>0.6512820512820513</v>
      </c>
      <c r="C23" s="22">
        <f t="shared" si="6"/>
        <v>8</v>
      </c>
      <c r="D23">
        <f>$O$16*A23+$P$16</f>
        <v>0.79160369457080471</v>
      </c>
      <c r="E23" s="22">
        <f t="shared" si="8"/>
        <v>3</v>
      </c>
      <c r="F23" s="22">
        <v>0.57857142857142851</v>
      </c>
      <c r="G23" s="22">
        <f t="shared" si="9"/>
        <v>9</v>
      </c>
      <c r="H23">
        <f>$O$20*A23+$P$20</f>
        <v>0.87940160238657583</v>
      </c>
      <c r="I23" s="22">
        <f t="shared" si="7"/>
        <v>2</v>
      </c>
      <c r="K23">
        <v>2006</v>
      </c>
      <c r="L23" s="22">
        <v>0.48951048951048948</v>
      </c>
      <c r="M23">
        <v>2008</v>
      </c>
      <c r="N23" s="22">
        <v>0.88590604026845643</v>
      </c>
    </row>
    <row r="24" spans="1:16" x14ac:dyDescent="0.2">
      <c r="A24" s="22">
        <v>2016</v>
      </c>
      <c r="B24" s="48">
        <v>0.58823529411764708</v>
      </c>
      <c r="C24" s="22">
        <f t="shared" si="6"/>
        <v>7</v>
      </c>
      <c r="D24" s="22">
        <f>$O$16*A24+$P$16</f>
        <v>0.78713629618576064</v>
      </c>
      <c r="E24" s="22">
        <f t="shared" si="8"/>
        <v>1</v>
      </c>
      <c r="F24">
        <f>$O$18*A24+$P$18</f>
        <v>0.59679707709508989</v>
      </c>
      <c r="G24" s="22">
        <f t="shared" si="9"/>
        <v>10</v>
      </c>
      <c r="H24" s="22">
        <v>0.8651685393258427</v>
      </c>
      <c r="I24" s="22">
        <f t="shared" si="7"/>
        <v>1</v>
      </c>
      <c r="K24">
        <v>2009</v>
      </c>
      <c r="L24" s="22">
        <v>0.41059602649006621</v>
      </c>
      <c r="M24">
        <v>2010</v>
      </c>
      <c r="N24" s="22">
        <v>0.89763779527559051</v>
      </c>
    </row>
    <row r="25" spans="1:16" x14ac:dyDescent="0.2">
      <c r="K25">
        <v>2012</v>
      </c>
      <c r="L25" s="22">
        <v>0.57857142857142851</v>
      </c>
      <c r="M25">
        <v>2012</v>
      </c>
      <c r="N25" s="22">
        <v>0.90909090909090906</v>
      </c>
    </row>
    <row r="26" spans="1:16" x14ac:dyDescent="0.2">
      <c r="A26" t="s">
        <v>460</v>
      </c>
      <c r="M26">
        <v>2014</v>
      </c>
      <c r="N26" s="22">
        <v>0.8820224719101124</v>
      </c>
      <c r="O26" s="22" t="s">
        <v>475</v>
      </c>
      <c r="P26" s="22" t="s">
        <v>476</v>
      </c>
    </row>
    <row r="27" spans="1:16" x14ac:dyDescent="0.2">
      <c r="A27" s="22">
        <v>2007</v>
      </c>
      <c r="B27" s="49">
        <v>0.65196078431372551</v>
      </c>
      <c r="C27">
        <f>_xlfn.RANK.AVG(B27,B$27:B36,1)</f>
        <v>9</v>
      </c>
      <c r="D27">
        <f>$O$27*A27+$P$27</f>
        <v>0.72646676536619381</v>
      </c>
      <c r="E27" s="22">
        <f t="shared" ref="E27:E36" si="10">_xlfn.RANK.AVG(D27,D$27:D$36,1)</f>
        <v>1</v>
      </c>
      <c r="F27" s="22">
        <f>$O$29*A27+$P$29</f>
        <v>0.48429274919341481</v>
      </c>
      <c r="G27" s="22">
        <f t="shared" ref="G27:G36" si="11">_xlfn.RANK.AVG(F27,F$27:F$36,1)</f>
        <v>2</v>
      </c>
      <c r="H27">
        <f>$O$31*A27+$P$31</f>
        <v>0.61859479408072104</v>
      </c>
      <c r="I27" s="22">
        <f>_xlfn.RANK.AVG(H27,H$27:H$36,7)</f>
        <v>2</v>
      </c>
      <c r="K27" s="22" t="s">
        <v>473</v>
      </c>
      <c r="L27" s="22"/>
      <c r="M27" s="22">
        <v>2016</v>
      </c>
      <c r="N27" s="22">
        <v>0.8651685393258427</v>
      </c>
      <c r="O27" s="22">
        <f>SLOPE(D30:D35,A30:A35)</f>
        <v>1.1030204651573795E-2</v>
      </c>
      <c r="P27" s="22">
        <f>INTERCEPT(D30:D35,A30:A35)</f>
        <v>-21.411153970342411</v>
      </c>
    </row>
    <row r="28" spans="1:16" x14ac:dyDescent="0.2">
      <c r="A28" s="22">
        <v>2008</v>
      </c>
      <c r="B28" s="50">
        <v>0.57425742574257432</v>
      </c>
      <c r="C28" s="22">
        <f>_xlfn.RANK.AVG(B28,B$27:B37,1)</f>
        <v>6</v>
      </c>
      <c r="D28" s="22">
        <f t="shared" ref="D28:D29" si="12">$O$27*A28+$P$27</f>
        <v>0.73749697001776937</v>
      </c>
      <c r="E28" s="22">
        <f t="shared" si="10"/>
        <v>2</v>
      </c>
      <c r="F28" s="22">
        <f>$O$29*A28+$P$29</f>
        <v>0.5002268151274798</v>
      </c>
      <c r="G28" s="22">
        <f t="shared" si="11"/>
        <v>3</v>
      </c>
      <c r="H28" s="22">
        <v>0.71812080536912748</v>
      </c>
      <c r="I28">
        <f>_xlfn.RANK.AVG(H28,H$27:H$36,7)</f>
        <v>5</v>
      </c>
      <c r="K28" s="22" t="s">
        <v>4</v>
      </c>
      <c r="L28" s="22" t="s">
        <v>3</v>
      </c>
      <c r="M28" s="22" t="s">
        <v>2</v>
      </c>
      <c r="O28" s="22" t="s">
        <v>477</v>
      </c>
      <c r="P28" s="22" t="s">
        <v>478</v>
      </c>
    </row>
    <row r="29" spans="1:16" x14ac:dyDescent="0.2">
      <c r="A29" s="22">
        <v>2009</v>
      </c>
      <c r="B29" s="51">
        <v>0.6732673267326732</v>
      </c>
      <c r="C29" s="22">
        <f>_xlfn.RANK.AVG(B29,B$27:B38,1)</f>
        <v>10</v>
      </c>
      <c r="D29" s="22">
        <f t="shared" si="12"/>
        <v>0.74852717466934138</v>
      </c>
      <c r="E29" s="22">
        <f t="shared" si="10"/>
        <v>3</v>
      </c>
      <c r="F29" s="22">
        <v>0.46153846153846156</v>
      </c>
      <c r="G29">
        <f>_xlfn.RANK.AVG(F29,F$27:F$36,1)</f>
        <v>1</v>
      </c>
      <c r="H29">
        <f>$O$31*A29+$P$31</f>
        <v>0.66502637042174229</v>
      </c>
      <c r="I29" s="22">
        <f t="shared" ref="I29:I36" si="13">_xlfn.RANK.AVG(H29,H$27:H$36,7)</f>
        <v>3</v>
      </c>
      <c r="K29" s="22">
        <f>CORREL(C27:C36,E27:E36)</f>
        <v>0.32007827062821859</v>
      </c>
      <c r="L29" s="22">
        <f>CORREL(C27:C36,G27:G36)</f>
        <v>0.25269337154859361</v>
      </c>
      <c r="M29" s="22">
        <f>CORREL(C27:C36,I27:I36)</f>
        <v>0.20777010549551031</v>
      </c>
      <c r="O29" s="22">
        <f>SLOPE(L32:L34,K32:K34)</f>
        <v>1.5934065934065933E-2</v>
      </c>
      <c r="P29" s="22">
        <f>INTERCEPT(L32:L34,K32:K34)</f>
        <v>-31.495377580476912</v>
      </c>
    </row>
    <row r="30" spans="1:16" x14ac:dyDescent="0.2">
      <c r="A30" s="22">
        <v>2010</v>
      </c>
      <c r="B30" s="52">
        <v>0.45499999999999996</v>
      </c>
      <c r="C30" s="22">
        <f>_xlfn.RANK.AVG(B30,B$27:B39,1)</f>
        <v>4</v>
      </c>
      <c r="D30" s="22">
        <v>0.76331360946745563</v>
      </c>
      <c r="E30">
        <f>_xlfn.RANK.AVG(D30,D$27:D$36,1)</f>
        <v>5</v>
      </c>
      <c r="F30">
        <f>$O$29*A30+$P$29</f>
        <v>0.53209494699561333</v>
      </c>
      <c r="G30" s="22">
        <f t="shared" si="11"/>
        <v>5</v>
      </c>
      <c r="H30" s="22">
        <v>0.50393700787401574</v>
      </c>
      <c r="I30" s="22">
        <f t="shared" si="13"/>
        <v>1</v>
      </c>
      <c r="O30" s="22" t="s">
        <v>481</v>
      </c>
      <c r="P30" s="22" t="s">
        <v>482</v>
      </c>
    </row>
    <row r="31" spans="1:16" x14ac:dyDescent="0.2">
      <c r="A31" s="22">
        <v>2011</v>
      </c>
      <c r="B31" s="53">
        <v>0.61499999999999999</v>
      </c>
      <c r="C31" s="22">
        <f>_xlfn.RANK.AVG(B31,B$27:B40,1)</f>
        <v>9</v>
      </c>
      <c r="D31" s="22">
        <v>0.75739644970414199</v>
      </c>
      <c r="E31" s="22">
        <f t="shared" si="10"/>
        <v>4</v>
      </c>
      <c r="F31" s="22">
        <f>$O$29*A31+$P$29</f>
        <v>0.54802901292968187</v>
      </c>
      <c r="G31" s="22">
        <f t="shared" si="11"/>
        <v>6</v>
      </c>
      <c r="H31">
        <f>$O$31*A31+$P$31</f>
        <v>0.71145794676276353</v>
      </c>
      <c r="I31" s="22">
        <f t="shared" si="13"/>
        <v>4</v>
      </c>
      <c r="O31" s="22">
        <f>SLOPE(N32:N36,M32:M36)</f>
        <v>2.3215788170510065E-2</v>
      </c>
      <c r="P31" s="22">
        <f>INTERCEPT(N32:N36,M32:M36)</f>
        <v>-45.975492064132979</v>
      </c>
    </row>
    <row r="32" spans="1:16" x14ac:dyDescent="0.2">
      <c r="A32" s="22">
        <v>2012</v>
      </c>
      <c r="B32" s="54">
        <v>0.31818181818181823</v>
      </c>
      <c r="C32" s="22">
        <f>_xlfn.RANK.AVG(B32,B$27:B41,1)</f>
        <v>5</v>
      </c>
      <c r="D32" s="22">
        <v>0.79144385026737973</v>
      </c>
      <c r="E32" s="22">
        <f t="shared" si="10"/>
        <v>7</v>
      </c>
      <c r="F32" s="22">
        <v>0.5298013245033113</v>
      </c>
      <c r="G32" s="22">
        <f t="shared" si="11"/>
        <v>4</v>
      </c>
      <c r="H32" s="22">
        <v>0.83333333333333337</v>
      </c>
      <c r="I32" s="22">
        <f t="shared" si="13"/>
        <v>10</v>
      </c>
      <c r="K32">
        <v>2006</v>
      </c>
      <c r="L32" s="22">
        <v>0.46153846153846156</v>
      </c>
      <c r="M32">
        <v>2008</v>
      </c>
      <c r="N32" s="22">
        <v>0.71812080536912748</v>
      </c>
    </row>
    <row r="33" spans="1:16" x14ac:dyDescent="0.2">
      <c r="A33" s="22">
        <v>2013</v>
      </c>
      <c r="B33" s="55">
        <v>0.23737373737373735</v>
      </c>
      <c r="C33" s="22">
        <f>_xlfn.RANK.AVG(B33,B$27:B42,1)</f>
        <v>5</v>
      </c>
      <c r="D33" s="22">
        <v>0.79032258064516125</v>
      </c>
      <c r="E33" s="22">
        <f t="shared" si="10"/>
        <v>6</v>
      </c>
      <c r="F33">
        <f>$O$29*A33+$P$29</f>
        <v>0.57989714479781185</v>
      </c>
      <c r="G33" s="22">
        <f t="shared" si="11"/>
        <v>8</v>
      </c>
      <c r="H33">
        <f>$O$31*A33+$P$31</f>
        <v>0.75788952310378477</v>
      </c>
      <c r="I33" s="22">
        <f t="shared" si="13"/>
        <v>6</v>
      </c>
      <c r="K33">
        <v>2009</v>
      </c>
      <c r="L33" s="22">
        <v>0.5298013245033113</v>
      </c>
      <c r="M33">
        <v>2010</v>
      </c>
      <c r="N33" s="22">
        <v>0.50393700787401574</v>
      </c>
    </row>
    <row r="34" spans="1:16" x14ac:dyDescent="0.2">
      <c r="A34" s="22">
        <v>2014</v>
      </c>
      <c r="B34" s="56">
        <v>0.49489795918367352</v>
      </c>
      <c r="C34" s="22">
        <f>_xlfn.RANK.AVG(B34,B$27:B43,1)</f>
        <v>9</v>
      </c>
      <c r="D34" s="22">
        <v>0.81283422459893051</v>
      </c>
      <c r="E34" s="22">
        <f t="shared" si="10"/>
        <v>9</v>
      </c>
      <c r="F34" s="22">
        <f>$O$29*A34+$P$29</f>
        <v>0.59583121073187328</v>
      </c>
      <c r="G34" s="22">
        <f t="shared" si="11"/>
        <v>9</v>
      </c>
      <c r="H34" s="22">
        <v>0.8314606741573034</v>
      </c>
      <c r="I34" s="22">
        <f t="shared" si="13"/>
        <v>9</v>
      </c>
      <c r="K34">
        <v>2012</v>
      </c>
      <c r="L34" s="22">
        <v>0.55714285714285716</v>
      </c>
      <c r="M34">
        <v>2012</v>
      </c>
      <c r="N34" s="22">
        <v>0.83333333333333337</v>
      </c>
    </row>
    <row r="35" spans="1:16" x14ac:dyDescent="0.2">
      <c r="A35" s="22">
        <v>2015</v>
      </c>
      <c r="B35" s="57">
        <v>0.61538461538461542</v>
      </c>
      <c r="C35" s="22">
        <f>_xlfn.RANK.AVG(B35,B$27:B44,1)</f>
        <v>14</v>
      </c>
      <c r="D35" s="22">
        <v>0.80748663101604279</v>
      </c>
      <c r="E35" s="22">
        <f t="shared" si="10"/>
        <v>8</v>
      </c>
      <c r="F35" s="22">
        <v>0.55714285714285716</v>
      </c>
      <c r="G35" s="22">
        <f t="shared" si="11"/>
        <v>7</v>
      </c>
      <c r="H35">
        <f>$O$31*A35+$P$31</f>
        <v>0.80432109944480601</v>
      </c>
      <c r="I35" s="22">
        <f t="shared" si="13"/>
        <v>8</v>
      </c>
      <c r="M35">
        <v>2014</v>
      </c>
      <c r="N35" s="22">
        <v>0.8314606741573034</v>
      </c>
    </row>
    <row r="36" spans="1:16" x14ac:dyDescent="0.2">
      <c r="A36" s="22">
        <v>2016</v>
      </c>
      <c r="B36" s="58">
        <v>0.50802139037433158</v>
      </c>
      <c r="C36" s="22">
        <f>_xlfn.RANK.AVG(B36,B$27:B45,1)</f>
        <v>12</v>
      </c>
      <c r="D36" s="22">
        <f>$O$27*A36+$P$27</f>
        <v>0.82573860723035963</v>
      </c>
      <c r="E36" s="22">
        <f t="shared" si="10"/>
        <v>10</v>
      </c>
      <c r="F36">
        <f>$O$29*A36+$P$29</f>
        <v>0.62769934260001037</v>
      </c>
      <c r="G36" s="22">
        <f t="shared" si="11"/>
        <v>10</v>
      </c>
      <c r="H36" s="22">
        <v>0.7865168539325843</v>
      </c>
      <c r="I36" s="22">
        <f t="shared" si="13"/>
        <v>7</v>
      </c>
      <c r="M36">
        <v>2016</v>
      </c>
      <c r="N36" s="22">
        <v>0.7865168539325843</v>
      </c>
    </row>
    <row r="38" spans="1:16" x14ac:dyDescent="0.2">
      <c r="A38" t="s">
        <v>157</v>
      </c>
      <c r="K38" s="22" t="s">
        <v>474</v>
      </c>
      <c r="L38" s="22"/>
      <c r="M38" s="22"/>
    </row>
    <row r="39" spans="1:16" x14ac:dyDescent="0.2">
      <c r="A39" s="22">
        <v>2007</v>
      </c>
      <c r="B39" s="59">
        <v>6.3725490196078427E-2</v>
      </c>
      <c r="C39">
        <f>_xlfn.RANK.AVG(B39,B$39:B$48,1)</f>
        <v>1</v>
      </c>
      <c r="D39">
        <f>$O$40*A39+$P$40</f>
        <v>0.79968146115559779</v>
      </c>
      <c r="E39" s="22">
        <f t="shared" ref="E39:E47" si="14">_xlfn.RANK.AVG(D39,D$39:D$48,1)</f>
        <v>9</v>
      </c>
      <c r="F39">
        <f>$O$42*A39+$P$42</f>
        <v>0.35083900646814214</v>
      </c>
      <c r="G39" s="22">
        <f>_xlfn.RANK.AVG(F39,F$39:F$48,1)</f>
        <v>2</v>
      </c>
      <c r="H39">
        <f>$O$44*A39+$P$44</f>
        <v>0.76189153646002872</v>
      </c>
      <c r="I39" s="22">
        <f>_xlfn.RANK.AVG(H39,H$39:H$48,1)</f>
        <v>3</v>
      </c>
      <c r="K39" s="22" t="s">
        <v>4</v>
      </c>
      <c r="L39" s="22" t="s">
        <v>3</v>
      </c>
      <c r="M39" s="22" t="s">
        <v>2</v>
      </c>
      <c r="O39" s="22" t="s">
        <v>475</v>
      </c>
      <c r="P39" s="22" t="s">
        <v>476</v>
      </c>
    </row>
    <row r="40" spans="1:16" x14ac:dyDescent="0.2">
      <c r="A40" s="22">
        <v>2008</v>
      </c>
      <c r="B40" s="60">
        <v>0.20792079207920788</v>
      </c>
      <c r="C40" s="22">
        <f t="shared" ref="C40:C48" si="15">_xlfn.RANK.AVG(B40,B$39:B$48,1)</f>
        <v>5</v>
      </c>
      <c r="D40" s="22">
        <f>$O$40*A40+$P$40</f>
        <v>0.79608659760959366</v>
      </c>
      <c r="E40" s="22">
        <f t="shared" si="14"/>
        <v>7</v>
      </c>
      <c r="F40" s="22">
        <f>$O$42*A40+$P$42</f>
        <v>0.37359125422039341</v>
      </c>
      <c r="G40" s="22">
        <f t="shared" ref="G40" si="16">_xlfn.RANK.AVG(F40,F$39:F$48,1)</f>
        <v>4</v>
      </c>
      <c r="H40" s="22">
        <v>0.84563758389261745</v>
      </c>
      <c r="I40" s="22">
        <f t="shared" ref="I40:I48" si="17">_xlfn.RANK.AVG(H40,H$39:H$48,1)</f>
        <v>10</v>
      </c>
      <c r="K40" s="22">
        <f>CORREL(C39:C48,E39:E48)</f>
        <v>-0.76969696969696966</v>
      </c>
      <c r="L40" s="22">
        <f>CORREL(C39:C48,G39:G48)</f>
        <v>0.91515151515151516</v>
      </c>
      <c r="M40" s="22">
        <f>CORREL(C39:C48,I39:I48)</f>
        <v>0.69909137523207432</v>
      </c>
      <c r="O40" s="22">
        <f>SLOPE(D41:D47,A41:A47)</f>
        <v>-3.594863546004396E-3</v>
      </c>
      <c r="P40" s="22">
        <f>INTERCEPT(D41:D47,A41:A47)</f>
        <v>8.0145725979864206</v>
      </c>
    </row>
    <row r="41" spans="1:16" x14ac:dyDescent="0.2">
      <c r="A41" s="22">
        <v>2009</v>
      </c>
      <c r="B41" s="61">
        <v>8.9108910891089077E-2</v>
      </c>
      <c r="C41" s="22">
        <f t="shared" si="15"/>
        <v>2</v>
      </c>
      <c r="D41" s="22">
        <v>0.78106508875739644</v>
      </c>
      <c r="E41" s="22">
        <f t="shared" si="14"/>
        <v>5</v>
      </c>
      <c r="F41" s="22">
        <v>0.37062937062937062</v>
      </c>
      <c r="G41">
        <f>_xlfn.RANK.AVG(F41,F$39:F$48,1)</f>
        <v>3</v>
      </c>
      <c r="H41">
        <f>$O$44*A41+$P$44</f>
        <v>0.77155726041405437</v>
      </c>
      <c r="I41" s="22">
        <f t="shared" si="17"/>
        <v>4</v>
      </c>
      <c r="O41" s="22" t="s">
        <v>477</v>
      </c>
      <c r="P41" s="22" t="s">
        <v>478</v>
      </c>
    </row>
    <row r="42" spans="1:16" x14ac:dyDescent="0.2">
      <c r="A42" s="22">
        <v>2010</v>
      </c>
      <c r="B42" s="62">
        <v>0.14000000000000001</v>
      </c>
      <c r="C42" s="22">
        <f t="shared" si="15"/>
        <v>4</v>
      </c>
      <c r="D42" s="22">
        <v>0.78698224852071008</v>
      </c>
      <c r="E42" s="22">
        <f t="shared" si="14"/>
        <v>6</v>
      </c>
      <c r="F42">
        <f>$O$42*A42+$P$42</f>
        <v>0.41909574972488883</v>
      </c>
      <c r="G42" s="22">
        <f t="shared" ref="G42:G48" si="18">_xlfn.RANK.AVG(F42,F$39:F$48,1)</f>
        <v>5</v>
      </c>
      <c r="H42" s="22">
        <v>0.74015748031496065</v>
      </c>
      <c r="I42" s="22">
        <f t="shared" si="17"/>
        <v>2</v>
      </c>
      <c r="O42" s="22">
        <f>SLOPE(L45:L47,K45:K47)</f>
        <v>2.275224775224775E-2</v>
      </c>
      <c r="P42" s="22">
        <f>INTERCEPT(L45:L47,K45:K47)</f>
        <v>-45.31292223229309</v>
      </c>
    </row>
    <row r="43" spans="1:16" x14ac:dyDescent="0.2">
      <c r="A43" s="22">
        <v>2011</v>
      </c>
      <c r="B43" s="63">
        <v>0.25</v>
      </c>
      <c r="C43" s="22">
        <f t="shared" si="15"/>
        <v>6</v>
      </c>
      <c r="D43" s="22">
        <v>0.79679144385026734</v>
      </c>
      <c r="E43" s="22">
        <f t="shared" si="14"/>
        <v>8</v>
      </c>
      <c r="F43" s="22">
        <f>$O$42*A43+$P$42</f>
        <v>0.44184799747713299</v>
      </c>
      <c r="G43" s="22">
        <f t="shared" si="18"/>
        <v>6</v>
      </c>
      <c r="H43">
        <f>$O$44*A43+$P$44</f>
        <v>0.78122298436808002</v>
      </c>
      <c r="I43" s="22">
        <f t="shared" si="17"/>
        <v>5</v>
      </c>
      <c r="O43" s="22" t="s">
        <v>481</v>
      </c>
      <c r="P43" s="22" t="s">
        <v>482</v>
      </c>
    </row>
    <row r="44" spans="1:16" x14ac:dyDescent="0.2">
      <c r="A44" s="22">
        <v>2012</v>
      </c>
      <c r="B44" s="64">
        <v>9.0909090909090939E-2</v>
      </c>
      <c r="C44" s="22">
        <f t="shared" si="15"/>
        <v>3</v>
      </c>
      <c r="D44" s="22">
        <v>0.80107526881720426</v>
      </c>
      <c r="E44" s="22">
        <f t="shared" si="14"/>
        <v>10</v>
      </c>
      <c r="F44" s="22">
        <v>0.3112582781456954</v>
      </c>
      <c r="G44" s="22">
        <f t="shared" si="18"/>
        <v>1</v>
      </c>
      <c r="H44" s="22">
        <v>0.65909090909090917</v>
      </c>
      <c r="I44" s="22">
        <f t="shared" si="17"/>
        <v>1</v>
      </c>
      <c r="O44" s="22">
        <f>SLOPE(N45:N49,M45:M49)</f>
        <v>4.8328619770127033E-3</v>
      </c>
      <c r="P44" s="22">
        <f>INTERCEPT(N45:N49,M45:M49)</f>
        <v>-8.9376624514044671</v>
      </c>
    </row>
    <row r="45" spans="1:16" x14ac:dyDescent="0.2">
      <c r="A45" s="22">
        <v>2013</v>
      </c>
      <c r="B45" s="65">
        <v>0.30808080808080807</v>
      </c>
      <c r="C45" s="22">
        <f t="shared" si="15"/>
        <v>7</v>
      </c>
      <c r="D45" s="22">
        <v>0.77005347593582885</v>
      </c>
      <c r="E45" s="22">
        <f t="shared" si="14"/>
        <v>3</v>
      </c>
      <c r="F45">
        <f>$O$42*A45+$P$42</f>
        <v>0.48735249298162842</v>
      </c>
      <c r="G45" s="22">
        <f t="shared" si="18"/>
        <v>7</v>
      </c>
      <c r="H45">
        <f>$O$44*A45+$P$44</f>
        <v>0.79088870832210389</v>
      </c>
      <c r="I45" s="22">
        <f t="shared" si="17"/>
        <v>6</v>
      </c>
      <c r="K45">
        <v>2006</v>
      </c>
      <c r="L45" s="22">
        <v>0.37062937062937062</v>
      </c>
      <c r="M45">
        <v>2008</v>
      </c>
      <c r="N45" s="22">
        <v>0.84563758389261745</v>
      </c>
    </row>
    <row r="46" spans="1:16" x14ac:dyDescent="0.2">
      <c r="A46" s="22">
        <v>2014</v>
      </c>
      <c r="B46" s="66">
        <v>0.62755102040816324</v>
      </c>
      <c r="C46" s="22">
        <f t="shared" si="15"/>
        <v>10</v>
      </c>
      <c r="D46" s="22">
        <v>0.76470588235294112</v>
      </c>
      <c r="E46" s="22">
        <f t="shared" si="14"/>
        <v>1</v>
      </c>
      <c r="F46">
        <f>$O$42*A46+$P$42</f>
        <v>0.51010474073387968</v>
      </c>
      <c r="G46" s="22">
        <f t="shared" si="18"/>
        <v>9</v>
      </c>
      <c r="H46" s="22">
        <v>0.84269662921348321</v>
      </c>
      <c r="I46" s="22">
        <f t="shared" si="17"/>
        <v>8.5</v>
      </c>
      <c r="K46">
        <v>2009</v>
      </c>
      <c r="L46" s="22">
        <v>0.3112582781456954</v>
      </c>
      <c r="M46">
        <v>2010</v>
      </c>
      <c r="N46" s="22">
        <v>0.74015748031496065</v>
      </c>
    </row>
    <row r="47" spans="1:16" x14ac:dyDescent="0.2">
      <c r="A47" s="22">
        <v>2015</v>
      </c>
      <c r="B47" s="67">
        <v>0.56923076923076921</v>
      </c>
      <c r="C47" s="22">
        <f t="shared" si="15"/>
        <v>9</v>
      </c>
      <c r="D47" s="22">
        <v>0.77127659574468088</v>
      </c>
      <c r="E47" s="22">
        <f t="shared" si="14"/>
        <v>4</v>
      </c>
      <c r="F47" s="22">
        <v>0.50714285714285712</v>
      </c>
      <c r="G47" s="22">
        <f t="shared" si="18"/>
        <v>8</v>
      </c>
      <c r="H47">
        <f>$O$44*A47+$P$44</f>
        <v>0.80055443227612955</v>
      </c>
      <c r="I47" s="22">
        <f t="shared" si="17"/>
        <v>7</v>
      </c>
      <c r="K47">
        <v>2012</v>
      </c>
      <c r="L47" s="22">
        <v>0.50714285714285712</v>
      </c>
      <c r="M47">
        <v>2012</v>
      </c>
      <c r="N47" s="22">
        <v>0.65909090909090917</v>
      </c>
    </row>
    <row r="48" spans="1:16" x14ac:dyDescent="0.2">
      <c r="A48" s="22">
        <v>2016</v>
      </c>
      <c r="B48" s="68">
        <v>0.38502673796791442</v>
      </c>
      <c r="C48" s="22">
        <f t="shared" si="15"/>
        <v>8</v>
      </c>
      <c r="D48">
        <f>$O$40*A48+$P$40</f>
        <v>0.76732768924155792</v>
      </c>
      <c r="E48" s="22">
        <f>_xlfn.RANK.AVG(D48,D$39:D$48,1)</f>
        <v>2</v>
      </c>
      <c r="F48">
        <f>$O$42*A48+$P$42</f>
        <v>0.5556092362383751</v>
      </c>
      <c r="G48" s="22">
        <f t="shared" si="18"/>
        <v>10</v>
      </c>
      <c r="H48" s="22">
        <v>0.84269662921348321</v>
      </c>
      <c r="I48" s="22">
        <f t="shared" si="17"/>
        <v>8.5</v>
      </c>
      <c r="M48">
        <v>2014</v>
      </c>
      <c r="N48" s="22">
        <v>0.84269662921348321</v>
      </c>
    </row>
    <row r="49" spans="13:14" x14ac:dyDescent="0.2">
      <c r="M49">
        <v>2016</v>
      </c>
      <c r="N49" s="22">
        <v>0.84269662921348321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9215C-CE7D-4E7C-8CCF-45E037AFB923}">
  <dimension ref="A1:E7"/>
  <sheetViews>
    <sheetView workbookViewId="0">
      <selection activeCell="B10" sqref="B10"/>
    </sheetView>
  </sheetViews>
  <sheetFormatPr defaultRowHeight="12.75" x14ac:dyDescent="0.2"/>
  <sheetData>
    <row r="1" spans="1:5" x14ac:dyDescent="0.2">
      <c r="A1" t="s">
        <v>483</v>
      </c>
      <c r="B1" t="s">
        <v>484</v>
      </c>
      <c r="D1" t="s">
        <v>485</v>
      </c>
      <c r="E1" t="s">
        <v>486</v>
      </c>
    </row>
    <row r="2" spans="1:5" x14ac:dyDescent="0.2">
      <c r="A2">
        <v>1</v>
      </c>
      <c r="B2">
        <v>42</v>
      </c>
      <c r="D2">
        <f>SLOPE(B2:B7,A2:A7)</f>
        <v>5.5142857142857142</v>
      </c>
      <c r="E2">
        <f>INTERCEPT(B2:B7,A2:A7)</f>
        <v>39.86666666666666</v>
      </c>
    </row>
    <row r="3" spans="1:5" x14ac:dyDescent="0.2">
      <c r="A3">
        <v>2</v>
      </c>
      <c r="B3">
        <v>50</v>
      </c>
    </row>
    <row r="4" spans="1:5" x14ac:dyDescent="0.2">
      <c r="A4">
        <v>3</v>
      </c>
      <c r="B4">
        <v>63</v>
      </c>
    </row>
    <row r="5" spans="1:5" x14ac:dyDescent="0.2">
      <c r="A5">
        <v>4</v>
      </c>
      <c r="B5">
        <v>61</v>
      </c>
    </row>
    <row r="6" spans="1:5" x14ac:dyDescent="0.2">
      <c r="A6">
        <v>5</v>
      </c>
      <c r="B6">
        <v>70</v>
      </c>
    </row>
    <row r="7" spans="1:5" x14ac:dyDescent="0.2">
      <c r="A7">
        <v>6</v>
      </c>
      <c r="B7">
        <v>69</v>
      </c>
    </row>
  </sheetData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E09BC-183B-495A-B639-51743308474C}">
  <dimension ref="A1:G5"/>
  <sheetViews>
    <sheetView tabSelected="1" workbookViewId="0">
      <selection activeCell="H6" sqref="H6"/>
    </sheetView>
  </sheetViews>
  <sheetFormatPr defaultRowHeight="12.75" x14ac:dyDescent="0.2"/>
  <sheetData>
    <row r="1" spans="1:7" x14ac:dyDescent="0.2">
      <c r="B1" t="s">
        <v>494</v>
      </c>
      <c r="C1" s="22" t="s">
        <v>495</v>
      </c>
      <c r="D1" s="22" t="s">
        <v>496</v>
      </c>
      <c r="E1" s="22" t="s">
        <v>497</v>
      </c>
      <c r="F1" s="22" t="s">
        <v>498</v>
      </c>
      <c r="G1" s="22" t="s">
        <v>499</v>
      </c>
    </row>
    <row r="2" spans="1:7" x14ac:dyDescent="0.2">
      <c r="A2" t="s">
        <v>462</v>
      </c>
      <c r="B2">
        <v>0.74319999999999997</v>
      </c>
      <c r="C2">
        <v>-0.48089999999999999</v>
      </c>
      <c r="D2">
        <v>0.79100000000000004</v>
      </c>
      <c r="E2">
        <v>-0.38679999999999998</v>
      </c>
      <c r="F2">
        <v>0.76549999999999996</v>
      </c>
      <c r="G2">
        <v>-0.44</v>
      </c>
    </row>
    <row r="3" spans="1:7" x14ac:dyDescent="0.2">
      <c r="A3" t="s">
        <v>491</v>
      </c>
      <c r="B3">
        <v>0.67300000000000004</v>
      </c>
      <c r="C3">
        <v>-0.58199999999999996</v>
      </c>
      <c r="D3">
        <v>0.63019999999999998</v>
      </c>
      <c r="E3">
        <v>-0.63009999999999999</v>
      </c>
      <c r="F3">
        <v>0.58509999999999995</v>
      </c>
      <c r="G3">
        <v>-0.6704</v>
      </c>
    </row>
    <row r="4" spans="1:7" x14ac:dyDescent="0.2">
      <c r="A4" t="s">
        <v>492</v>
      </c>
      <c r="B4">
        <v>0.83240000000000003</v>
      </c>
      <c r="C4">
        <v>-0.49890000000000001</v>
      </c>
      <c r="D4">
        <v>0.7097</v>
      </c>
      <c r="E4">
        <v>-0.53349999999999997</v>
      </c>
      <c r="F4">
        <v>0.69489999999999996</v>
      </c>
      <c r="G4">
        <v>-0.55410000000000004</v>
      </c>
    </row>
    <row r="5" spans="1:7" x14ac:dyDescent="0.2">
      <c r="A5" t="s">
        <v>493</v>
      </c>
      <c r="B5">
        <v>0.42630000000000001</v>
      </c>
      <c r="C5">
        <v>-0.77239999999999998</v>
      </c>
      <c r="D5" t="s">
        <v>500</v>
      </c>
      <c r="E5">
        <v>0.45989999999999998</v>
      </c>
      <c r="F5">
        <v>0.872</v>
      </c>
      <c r="G5">
        <v>-0.1394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topLeftCell="C1" workbookViewId="0">
      <selection activeCell="N17" sqref="N17"/>
    </sheetView>
  </sheetViews>
  <sheetFormatPr defaultRowHeight="12.75" x14ac:dyDescent="0.2"/>
  <cols>
    <col min="7" max="7" width="18.140625" customWidth="1"/>
    <col min="8" max="8" width="25" customWidth="1"/>
    <col min="12" max="12" width="19.140625" customWidth="1"/>
    <col min="13" max="13" width="17.7109375" customWidth="1"/>
  </cols>
  <sheetData>
    <row r="1" spans="1:14" x14ac:dyDescent="0.2">
      <c r="K1" t="s">
        <v>3</v>
      </c>
    </row>
    <row r="2" spans="1:14" x14ac:dyDescent="0.2">
      <c r="B2" t="s">
        <v>1</v>
      </c>
      <c r="K2" t="s">
        <v>5</v>
      </c>
      <c r="L2" t="s">
        <v>6</v>
      </c>
      <c r="M2" t="s">
        <v>7</v>
      </c>
    </row>
    <row r="3" spans="1:14" x14ac:dyDescent="0.2">
      <c r="A3">
        <v>2007</v>
      </c>
      <c r="J3">
        <v>2007</v>
      </c>
    </row>
    <row r="4" spans="1:14" x14ac:dyDescent="0.2">
      <c r="A4">
        <v>2008</v>
      </c>
      <c r="J4">
        <v>2008</v>
      </c>
    </row>
    <row r="5" spans="1:14" x14ac:dyDescent="0.2">
      <c r="A5">
        <v>2009</v>
      </c>
      <c r="J5">
        <v>2009</v>
      </c>
      <c r="K5">
        <v>90</v>
      </c>
      <c r="L5">
        <v>143</v>
      </c>
      <c r="M5">
        <f>1-(K5/L5)</f>
        <v>0.37062937062937062</v>
      </c>
      <c r="N5">
        <v>38.9</v>
      </c>
    </row>
    <row r="6" spans="1:14" x14ac:dyDescent="0.2">
      <c r="A6">
        <v>2010</v>
      </c>
      <c r="J6">
        <v>2010</v>
      </c>
    </row>
    <row r="7" spans="1:14" x14ac:dyDescent="0.2">
      <c r="A7">
        <v>2011</v>
      </c>
      <c r="J7">
        <v>2011</v>
      </c>
    </row>
    <row r="8" spans="1:14" x14ac:dyDescent="0.2">
      <c r="A8">
        <v>2012</v>
      </c>
      <c r="J8">
        <v>2012</v>
      </c>
      <c r="K8">
        <v>104</v>
      </c>
      <c r="L8">
        <v>151</v>
      </c>
      <c r="M8">
        <f>1-(K8/L8)</f>
        <v>0.3112582781456954</v>
      </c>
      <c r="N8">
        <v>37.4</v>
      </c>
    </row>
    <row r="9" spans="1:14" x14ac:dyDescent="0.2">
      <c r="A9">
        <v>2013</v>
      </c>
      <c r="J9">
        <v>2013</v>
      </c>
    </row>
    <row r="10" spans="1:14" x14ac:dyDescent="0.2">
      <c r="A10">
        <v>2014</v>
      </c>
      <c r="J10">
        <v>2014</v>
      </c>
    </row>
    <row r="11" spans="1:14" x14ac:dyDescent="0.2">
      <c r="A11">
        <v>2015</v>
      </c>
      <c r="J11">
        <v>2015</v>
      </c>
    </row>
    <row r="12" spans="1:14" x14ac:dyDescent="0.2">
      <c r="A12">
        <v>2016</v>
      </c>
      <c r="J12">
        <v>2016</v>
      </c>
      <c r="K12">
        <v>69</v>
      </c>
      <c r="L12">
        <v>140</v>
      </c>
      <c r="M12">
        <f>1-(K12/L12)</f>
        <v>0.50714285714285712</v>
      </c>
      <c r="N12">
        <v>26.4</v>
      </c>
    </row>
    <row r="13" spans="1:14" x14ac:dyDescent="0.2">
      <c r="A13">
        <v>2017</v>
      </c>
      <c r="J13">
        <v>2017</v>
      </c>
    </row>
    <row r="15" spans="1:14" x14ac:dyDescent="0.2">
      <c r="F15" t="s">
        <v>2</v>
      </c>
      <c r="K15" t="s">
        <v>4</v>
      </c>
    </row>
    <row r="16" spans="1:14" x14ac:dyDescent="0.2">
      <c r="F16" t="s">
        <v>5</v>
      </c>
      <c r="G16" t="s">
        <v>6</v>
      </c>
      <c r="H16" t="s">
        <v>7</v>
      </c>
      <c r="K16" t="s">
        <v>5</v>
      </c>
      <c r="L16" t="s">
        <v>6</v>
      </c>
      <c r="M16" t="s">
        <v>7</v>
      </c>
    </row>
    <row r="17" spans="5:14" x14ac:dyDescent="0.2">
      <c r="E17">
        <v>2007</v>
      </c>
      <c r="J17">
        <v>2007</v>
      </c>
    </row>
    <row r="18" spans="5:14" x14ac:dyDescent="0.2">
      <c r="E18">
        <v>2008</v>
      </c>
      <c r="F18">
        <v>23</v>
      </c>
      <c r="G18">
        <v>149</v>
      </c>
      <c r="H18">
        <f>1-(F18/G18)</f>
        <v>0.84563758389261745</v>
      </c>
      <c r="I18">
        <v>84.2</v>
      </c>
      <c r="J18" t="s">
        <v>10</v>
      </c>
      <c r="N18" t="s">
        <v>161</v>
      </c>
    </row>
    <row r="19" spans="5:14" x14ac:dyDescent="0.2">
      <c r="E19">
        <v>2009</v>
      </c>
      <c r="J19">
        <v>2009</v>
      </c>
    </row>
    <row r="20" spans="5:14" x14ac:dyDescent="0.2">
      <c r="E20">
        <v>2010</v>
      </c>
      <c r="F20">
        <v>33</v>
      </c>
      <c r="G20">
        <v>163</v>
      </c>
      <c r="H20">
        <f>1-(F20/G20)</f>
        <v>0.79754601226993871</v>
      </c>
      <c r="I20">
        <v>69.099999999999994</v>
      </c>
      <c r="J20">
        <v>2010</v>
      </c>
      <c r="K20">
        <v>36</v>
      </c>
      <c r="L20">
        <v>169</v>
      </c>
      <c r="M20">
        <f t="shared" ref="M17:M25" si="0">1-(K20/L20)</f>
        <v>0.78698224852071008</v>
      </c>
      <c r="N20" s="11">
        <v>0.80500000000000005</v>
      </c>
    </row>
    <row r="21" spans="5:14" x14ac:dyDescent="0.2">
      <c r="E21">
        <v>2011</v>
      </c>
      <c r="J21">
        <v>2011</v>
      </c>
      <c r="K21">
        <v>38</v>
      </c>
      <c r="L21">
        <v>187</v>
      </c>
      <c r="M21">
        <f t="shared" si="0"/>
        <v>0.79679144385026734</v>
      </c>
      <c r="N21" s="11">
        <v>0.81599999999999995</v>
      </c>
    </row>
    <row r="22" spans="5:14" x14ac:dyDescent="0.2">
      <c r="E22">
        <v>2012</v>
      </c>
      <c r="F22">
        <v>45</v>
      </c>
      <c r="G22">
        <v>133</v>
      </c>
      <c r="H22">
        <f>1-(F22/G22)</f>
        <v>0.66165413533834583</v>
      </c>
      <c r="I22" t="s">
        <v>165</v>
      </c>
      <c r="J22">
        <v>2012</v>
      </c>
      <c r="K22">
        <v>37</v>
      </c>
      <c r="L22">
        <v>186</v>
      </c>
      <c r="M22">
        <f t="shared" si="0"/>
        <v>0.80107526881720426</v>
      </c>
      <c r="N22" s="11">
        <v>0.83099999999999996</v>
      </c>
    </row>
    <row r="23" spans="5:14" x14ac:dyDescent="0.2">
      <c r="E23">
        <v>2013</v>
      </c>
      <c r="J23">
        <v>2013</v>
      </c>
      <c r="K23" s="14">
        <v>43</v>
      </c>
      <c r="L23">
        <v>187</v>
      </c>
      <c r="M23">
        <f t="shared" si="0"/>
        <v>0.77005347593582885</v>
      </c>
      <c r="N23" s="11">
        <v>0.81899999999999995</v>
      </c>
    </row>
    <row r="24" spans="5:14" x14ac:dyDescent="0.2">
      <c r="E24">
        <v>2014</v>
      </c>
      <c r="F24">
        <v>28</v>
      </c>
      <c r="G24">
        <v>178</v>
      </c>
      <c r="H24">
        <f>1-(F24/G24)</f>
        <v>0.84269662921348321</v>
      </c>
      <c r="I24">
        <v>70.28</v>
      </c>
      <c r="J24">
        <v>2014</v>
      </c>
      <c r="K24" s="14">
        <v>44</v>
      </c>
      <c r="L24">
        <v>187</v>
      </c>
      <c r="M24">
        <f t="shared" si="0"/>
        <v>0.76470588235294112</v>
      </c>
      <c r="N24" s="11">
        <v>0.82799999999999996</v>
      </c>
    </row>
    <row r="25" spans="5:14" x14ac:dyDescent="0.2">
      <c r="E25">
        <v>2015</v>
      </c>
      <c r="J25">
        <v>2015</v>
      </c>
      <c r="K25" s="14">
        <v>43</v>
      </c>
      <c r="L25">
        <v>188</v>
      </c>
      <c r="M25">
        <f t="shared" si="0"/>
        <v>0.77127659574468088</v>
      </c>
      <c r="N25" s="11">
        <v>0.83599999999999997</v>
      </c>
    </row>
    <row r="26" spans="5:14" x14ac:dyDescent="0.2">
      <c r="E26">
        <v>2016</v>
      </c>
      <c r="F26">
        <v>28</v>
      </c>
      <c r="G26">
        <v>180</v>
      </c>
      <c r="H26">
        <f>1-(F26/G26)</f>
        <v>0.84444444444444444</v>
      </c>
      <c r="I26">
        <v>84.6</v>
      </c>
      <c r="J26">
        <v>2016</v>
      </c>
    </row>
    <row r="27" spans="5:14" x14ac:dyDescent="0.2">
      <c r="E27">
        <v>2017</v>
      </c>
      <c r="J27">
        <v>2017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7"/>
  <sheetViews>
    <sheetView topLeftCell="H4" workbookViewId="0">
      <selection activeCell="M19" sqref="M19"/>
    </sheetView>
  </sheetViews>
  <sheetFormatPr defaultRowHeight="12.75" x14ac:dyDescent="0.2"/>
  <cols>
    <col min="5" max="5" width="14.140625" customWidth="1"/>
    <col min="10" max="10" width="19.5703125" customWidth="1"/>
    <col min="11" max="11" width="22.85546875" customWidth="1"/>
    <col min="12" max="12" width="9.140625" customWidth="1"/>
    <col min="15" max="15" width="14.85546875" customWidth="1"/>
    <col min="16" max="16" width="24.28515625" customWidth="1"/>
  </cols>
  <sheetData>
    <row r="1" spans="1:17" x14ac:dyDescent="0.2">
      <c r="N1" t="s">
        <v>3</v>
      </c>
    </row>
    <row r="2" spans="1:17" x14ac:dyDescent="0.2">
      <c r="B2" t="s">
        <v>1</v>
      </c>
      <c r="C2" t="s">
        <v>2</v>
      </c>
      <c r="D2" t="s">
        <v>3</v>
      </c>
      <c r="E2" t="s">
        <v>4</v>
      </c>
      <c r="N2" t="s">
        <v>5</v>
      </c>
      <c r="O2" t="s">
        <v>6</v>
      </c>
      <c r="P2" t="s">
        <v>7</v>
      </c>
      <c r="Q2" t="s">
        <v>162</v>
      </c>
    </row>
    <row r="3" spans="1:17" x14ac:dyDescent="0.2">
      <c r="A3">
        <v>2007</v>
      </c>
      <c r="E3">
        <f>P18</f>
        <v>0</v>
      </c>
      <c r="M3">
        <v>2007</v>
      </c>
    </row>
    <row r="4" spans="1:17" x14ac:dyDescent="0.2">
      <c r="A4">
        <v>2008</v>
      </c>
      <c r="E4">
        <f t="shared" ref="E4:E12" si="0">P19</f>
        <v>0</v>
      </c>
      <c r="M4">
        <v>2008</v>
      </c>
    </row>
    <row r="5" spans="1:17" x14ac:dyDescent="0.2">
      <c r="A5">
        <v>2009</v>
      </c>
      <c r="D5">
        <f>P5</f>
        <v>0.48951048951048948</v>
      </c>
      <c r="E5">
        <f t="shared" si="0"/>
        <v>0.81656804733727806</v>
      </c>
      <c r="M5">
        <v>2009</v>
      </c>
      <c r="N5">
        <v>73</v>
      </c>
      <c r="O5">
        <v>143</v>
      </c>
      <c r="P5">
        <f>1-(N5/O5)</f>
        <v>0.48951048951048948</v>
      </c>
      <c r="Q5">
        <v>43.5</v>
      </c>
    </row>
    <row r="6" spans="1:17" x14ac:dyDescent="0.2">
      <c r="A6">
        <v>2010</v>
      </c>
      <c r="E6">
        <f t="shared" si="0"/>
        <v>0.81283422459893051</v>
      </c>
      <c r="M6">
        <v>2010</v>
      </c>
    </row>
    <row r="7" spans="1:17" x14ac:dyDescent="0.2">
      <c r="A7">
        <v>2011</v>
      </c>
      <c r="E7">
        <f t="shared" si="0"/>
        <v>0.81182795698924726</v>
      </c>
      <c r="M7">
        <v>2011</v>
      </c>
    </row>
    <row r="8" spans="1:17" x14ac:dyDescent="0.2">
      <c r="A8">
        <v>2012</v>
      </c>
      <c r="D8">
        <f>P8</f>
        <v>0.41059602649006621</v>
      </c>
      <c r="E8">
        <f t="shared" si="0"/>
        <v>0.80213903743315507</v>
      </c>
      <c r="M8">
        <v>2012</v>
      </c>
      <c r="N8">
        <v>89</v>
      </c>
      <c r="O8">
        <v>151</v>
      </c>
      <c r="P8">
        <f>1-(N8/O8)</f>
        <v>0.41059602649006621</v>
      </c>
      <c r="Q8">
        <v>40.1</v>
      </c>
    </row>
    <row r="9" spans="1:17" x14ac:dyDescent="0.2">
      <c r="A9">
        <v>2013</v>
      </c>
      <c r="E9">
        <f t="shared" si="0"/>
        <v>0.81283422459893051</v>
      </c>
      <c r="M9">
        <v>2013</v>
      </c>
    </row>
    <row r="10" spans="1:17" x14ac:dyDescent="0.2">
      <c r="A10">
        <v>2014</v>
      </c>
      <c r="C10">
        <f>K24</f>
        <v>0.8820224719101124</v>
      </c>
      <c r="E10">
        <f t="shared" si="0"/>
        <v>0.78723404255319152</v>
      </c>
      <c r="M10">
        <v>2014</v>
      </c>
    </row>
    <row r="11" spans="1:17" x14ac:dyDescent="0.2">
      <c r="A11">
        <v>2015</v>
      </c>
      <c r="E11">
        <f t="shared" si="0"/>
        <v>0</v>
      </c>
      <c r="M11">
        <v>2015</v>
      </c>
    </row>
    <row r="12" spans="1:17" x14ac:dyDescent="0.2">
      <c r="A12">
        <v>2016</v>
      </c>
      <c r="C12">
        <f>K26</f>
        <v>0.8666666666666667</v>
      </c>
      <c r="D12">
        <f>P12</f>
        <v>0.57857142857142851</v>
      </c>
      <c r="E12">
        <f t="shared" si="0"/>
        <v>0</v>
      </c>
      <c r="M12">
        <v>2016</v>
      </c>
      <c r="N12">
        <v>59</v>
      </c>
      <c r="O12">
        <v>140</v>
      </c>
      <c r="P12">
        <f>1-(N12/O12)</f>
        <v>0.57857142857142851</v>
      </c>
      <c r="Q12">
        <v>28.2</v>
      </c>
    </row>
    <row r="13" spans="1:17" x14ac:dyDescent="0.2">
      <c r="A13">
        <v>2017</v>
      </c>
      <c r="E13">
        <f>P28</f>
        <v>0</v>
      </c>
      <c r="M13">
        <v>2017</v>
      </c>
    </row>
    <row r="15" spans="1:17" x14ac:dyDescent="0.2">
      <c r="I15" t="s">
        <v>2</v>
      </c>
      <c r="N15" t="s">
        <v>4</v>
      </c>
    </row>
    <row r="16" spans="1:17" x14ac:dyDescent="0.2">
      <c r="I16" t="s">
        <v>5</v>
      </c>
      <c r="J16" t="s">
        <v>6</v>
      </c>
      <c r="K16" t="s">
        <v>7</v>
      </c>
      <c r="N16" t="s">
        <v>5</v>
      </c>
      <c r="O16" t="s">
        <v>6</v>
      </c>
      <c r="P16" t="s">
        <v>7</v>
      </c>
    </row>
    <row r="17" spans="8:17" x14ac:dyDescent="0.2">
      <c r="H17">
        <v>2007</v>
      </c>
      <c r="M17">
        <v>2007</v>
      </c>
    </row>
    <row r="18" spans="8:17" x14ac:dyDescent="0.2">
      <c r="H18">
        <v>2008</v>
      </c>
      <c r="I18">
        <v>17</v>
      </c>
      <c r="J18">
        <v>149</v>
      </c>
      <c r="K18">
        <f>1-(I18/J18)</f>
        <v>0.88590604026845643</v>
      </c>
      <c r="L18">
        <v>86</v>
      </c>
      <c r="M18" t="s">
        <v>10</v>
      </c>
    </row>
    <row r="19" spans="8:17" x14ac:dyDescent="0.2">
      <c r="H19">
        <v>2009</v>
      </c>
      <c r="M19">
        <v>2009</v>
      </c>
    </row>
    <row r="20" spans="8:17" x14ac:dyDescent="0.2">
      <c r="H20">
        <v>2010</v>
      </c>
      <c r="I20">
        <v>13</v>
      </c>
      <c r="J20">
        <v>163</v>
      </c>
      <c r="K20">
        <f>1-(I20/J20)</f>
        <v>0.92024539877300615</v>
      </c>
      <c r="L20">
        <v>74.5</v>
      </c>
      <c r="M20">
        <v>2010</v>
      </c>
      <c r="N20">
        <v>31</v>
      </c>
      <c r="O20">
        <v>169</v>
      </c>
      <c r="P20">
        <f t="shared" ref="P17:P25" si="1">1-(N20/O20)</f>
        <v>0.81656804733727806</v>
      </c>
      <c r="Q20" s="11">
        <v>0.81799999999999995</v>
      </c>
    </row>
    <row r="21" spans="8:17" x14ac:dyDescent="0.2">
      <c r="H21">
        <v>2011</v>
      </c>
      <c r="M21">
        <v>2011</v>
      </c>
      <c r="N21">
        <v>35</v>
      </c>
      <c r="O21">
        <v>187</v>
      </c>
      <c r="P21">
        <f t="shared" si="1"/>
        <v>0.81283422459893051</v>
      </c>
      <c r="Q21" s="11">
        <v>0.83399999999999996</v>
      </c>
    </row>
    <row r="22" spans="8:17" x14ac:dyDescent="0.2">
      <c r="H22">
        <v>2012</v>
      </c>
      <c r="I22">
        <v>12</v>
      </c>
      <c r="J22">
        <v>133</v>
      </c>
      <c r="K22">
        <f>1-(I22/J22)</f>
        <v>0.90977443609022557</v>
      </c>
      <c r="L22">
        <v>66.62</v>
      </c>
      <c r="M22">
        <v>2012</v>
      </c>
      <c r="N22">
        <v>35</v>
      </c>
      <c r="O22">
        <v>186</v>
      </c>
      <c r="P22">
        <f t="shared" si="1"/>
        <v>0.81182795698924726</v>
      </c>
      <c r="Q22" s="11">
        <v>0.84</v>
      </c>
    </row>
    <row r="23" spans="8:17" x14ac:dyDescent="0.2">
      <c r="H23">
        <v>2013</v>
      </c>
      <c r="M23">
        <v>2013</v>
      </c>
      <c r="N23">
        <v>37</v>
      </c>
      <c r="O23">
        <v>187</v>
      </c>
      <c r="P23">
        <f t="shared" si="1"/>
        <v>0.80213903743315507</v>
      </c>
      <c r="Q23" s="11">
        <v>0.83</v>
      </c>
    </row>
    <row r="24" spans="8:17" x14ac:dyDescent="0.2">
      <c r="H24">
        <v>2014</v>
      </c>
      <c r="I24">
        <v>21</v>
      </c>
      <c r="J24">
        <v>178</v>
      </c>
      <c r="K24">
        <f>1-(I24/J24)</f>
        <v>0.8820224719101124</v>
      </c>
      <c r="L24">
        <v>74.45</v>
      </c>
      <c r="M24">
        <v>2014</v>
      </c>
      <c r="N24" s="14">
        <v>35</v>
      </c>
      <c r="O24">
        <v>187</v>
      </c>
      <c r="P24">
        <f t="shared" si="1"/>
        <v>0.81283422459893051</v>
      </c>
      <c r="Q24" s="11">
        <v>0.84399999999999997</v>
      </c>
    </row>
    <row r="25" spans="8:17" x14ac:dyDescent="0.2">
      <c r="H25">
        <v>2015</v>
      </c>
      <c r="M25">
        <v>2015</v>
      </c>
      <c r="N25" s="14">
        <v>40</v>
      </c>
      <c r="O25">
        <v>188</v>
      </c>
      <c r="P25">
        <f t="shared" si="1"/>
        <v>0.78723404255319152</v>
      </c>
      <c r="Q25" s="11">
        <v>0.84499999999999997</v>
      </c>
    </row>
    <row r="26" spans="8:17" x14ac:dyDescent="0.2">
      <c r="H26">
        <v>2016</v>
      </c>
      <c r="I26">
        <v>24</v>
      </c>
      <c r="J26">
        <v>180</v>
      </c>
      <c r="K26">
        <f>1-(I26/J26)</f>
        <v>0.8666666666666667</v>
      </c>
      <c r="L26">
        <v>85.42</v>
      </c>
      <c r="M26">
        <v>2016</v>
      </c>
      <c r="N26" s="14"/>
    </row>
    <row r="27" spans="8:17" x14ac:dyDescent="0.2">
      <c r="H27">
        <v>2017</v>
      </c>
      <c r="M27">
        <v>2017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41"/>
  <sheetViews>
    <sheetView topLeftCell="F1" workbookViewId="0">
      <selection activeCell="F1" sqref="F1:F1048576"/>
    </sheetView>
  </sheetViews>
  <sheetFormatPr defaultRowHeight="12.75" x14ac:dyDescent="0.2"/>
  <cols>
    <col min="5" max="5" width="18.85546875" customWidth="1"/>
    <col min="9" max="9" width="17.42578125" customWidth="1"/>
    <col min="10" max="10" width="25.28515625" customWidth="1"/>
    <col min="14" max="14" width="16.7109375" customWidth="1"/>
    <col min="15" max="15" width="18.140625" customWidth="1"/>
  </cols>
  <sheetData>
    <row r="1" spans="1:16" x14ac:dyDescent="0.2">
      <c r="M1" t="s">
        <v>3</v>
      </c>
    </row>
    <row r="2" spans="1:16" x14ac:dyDescent="0.2">
      <c r="B2" t="s">
        <v>1</v>
      </c>
      <c r="C2" t="s">
        <v>2</v>
      </c>
      <c r="D2" t="s">
        <v>3</v>
      </c>
      <c r="E2" t="s">
        <v>4</v>
      </c>
      <c r="M2" t="s">
        <v>5</v>
      </c>
      <c r="N2" t="s">
        <v>6</v>
      </c>
      <c r="O2" t="s">
        <v>7</v>
      </c>
      <c r="P2" t="s">
        <v>162</v>
      </c>
    </row>
    <row r="3" spans="1:16" x14ac:dyDescent="0.2">
      <c r="A3">
        <v>2007</v>
      </c>
      <c r="L3">
        <v>2007</v>
      </c>
    </row>
    <row r="4" spans="1:16" x14ac:dyDescent="0.2">
      <c r="A4">
        <v>2008</v>
      </c>
      <c r="E4">
        <f>O18</f>
        <v>0</v>
      </c>
      <c r="L4">
        <v>2008</v>
      </c>
    </row>
    <row r="5" spans="1:16" x14ac:dyDescent="0.2">
      <c r="A5">
        <v>2009</v>
      </c>
      <c r="D5">
        <f>O5</f>
        <v>0.46153846153846156</v>
      </c>
      <c r="E5">
        <f t="shared" ref="E5:E13" si="0">O19</f>
        <v>0.76331360946745563</v>
      </c>
      <c r="L5">
        <v>2009</v>
      </c>
      <c r="M5">
        <v>77</v>
      </c>
      <c r="N5">
        <v>143</v>
      </c>
      <c r="O5">
        <f>1-(M5/N5)</f>
        <v>0.46153846153846156</v>
      </c>
      <c r="P5">
        <v>42.8</v>
      </c>
    </row>
    <row r="6" spans="1:16" x14ac:dyDescent="0.2">
      <c r="A6">
        <v>2010</v>
      </c>
      <c r="E6">
        <f t="shared" si="0"/>
        <v>0.75739644970414199</v>
      </c>
      <c r="L6">
        <v>2010</v>
      </c>
    </row>
    <row r="7" spans="1:16" x14ac:dyDescent="0.2">
      <c r="A7">
        <v>2011</v>
      </c>
      <c r="E7">
        <f t="shared" si="0"/>
        <v>0.79679144385026734</v>
      </c>
      <c r="L7">
        <v>2011</v>
      </c>
    </row>
    <row r="8" spans="1:16" x14ac:dyDescent="0.2">
      <c r="A8">
        <v>2012</v>
      </c>
      <c r="D8">
        <f>O8</f>
        <v>0.5298013245033113</v>
      </c>
      <c r="E8">
        <f t="shared" si="0"/>
        <v>0.79032258064516125</v>
      </c>
      <c r="L8">
        <v>2012</v>
      </c>
      <c r="M8">
        <v>71</v>
      </c>
      <c r="N8">
        <v>151</v>
      </c>
      <c r="O8">
        <f>1-(M8/N8)</f>
        <v>0.5298013245033113</v>
      </c>
      <c r="P8">
        <v>42.6</v>
      </c>
    </row>
    <row r="9" spans="1:16" x14ac:dyDescent="0.2">
      <c r="A9">
        <v>2013</v>
      </c>
      <c r="E9">
        <f t="shared" si="0"/>
        <v>0.81283422459893051</v>
      </c>
      <c r="L9">
        <v>2013</v>
      </c>
    </row>
    <row r="10" spans="1:16" x14ac:dyDescent="0.2">
      <c r="A10">
        <v>2014</v>
      </c>
      <c r="C10">
        <f>J24</f>
        <v>0.8314606741573034</v>
      </c>
      <c r="E10">
        <f t="shared" si="0"/>
        <v>0.80748663101604279</v>
      </c>
      <c r="L10">
        <v>2014</v>
      </c>
    </row>
    <row r="11" spans="1:16" x14ac:dyDescent="0.2">
      <c r="A11">
        <v>2015</v>
      </c>
      <c r="E11">
        <f t="shared" si="0"/>
        <v>0.81382978723404253</v>
      </c>
      <c r="L11">
        <v>2015</v>
      </c>
    </row>
    <row r="12" spans="1:16" x14ac:dyDescent="0.2">
      <c r="A12">
        <v>2016</v>
      </c>
      <c r="C12">
        <f>J26</f>
        <v>0.78888888888888886</v>
      </c>
      <c r="D12">
        <f>O12</f>
        <v>0.55714285714285716</v>
      </c>
      <c r="E12">
        <f t="shared" si="0"/>
        <v>0</v>
      </c>
      <c r="L12">
        <v>2016</v>
      </c>
      <c r="M12">
        <v>62</v>
      </c>
      <c r="N12">
        <v>140</v>
      </c>
      <c r="O12">
        <f>1-(M12/N12)</f>
        <v>0.55714285714285716</v>
      </c>
      <c r="P12">
        <v>27.5</v>
      </c>
    </row>
    <row r="13" spans="1:16" x14ac:dyDescent="0.2">
      <c r="A13">
        <v>2017</v>
      </c>
      <c r="E13">
        <f t="shared" si="0"/>
        <v>0</v>
      </c>
      <c r="L13">
        <v>2017</v>
      </c>
    </row>
    <row r="15" spans="1:16" x14ac:dyDescent="0.2">
      <c r="H15" t="s">
        <v>2</v>
      </c>
      <c r="M15" t="s">
        <v>4</v>
      </c>
    </row>
    <row r="16" spans="1:16" x14ac:dyDescent="0.2">
      <c r="H16" t="s">
        <v>5</v>
      </c>
      <c r="I16" t="s">
        <v>6</v>
      </c>
      <c r="J16" t="s">
        <v>7</v>
      </c>
      <c r="M16" t="s">
        <v>5</v>
      </c>
      <c r="N16" t="s">
        <v>6</v>
      </c>
      <c r="O16" t="s">
        <v>7</v>
      </c>
    </row>
    <row r="17" spans="3:28" x14ac:dyDescent="0.2">
      <c r="G17">
        <v>2007</v>
      </c>
      <c r="L17">
        <v>2007</v>
      </c>
      <c r="M17">
        <v>41</v>
      </c>
      <c r="N17">
        <v>182</v>
      </c>
      <c r="O17">
        <f>1-(M17/N17)</f>
        <v>0.77472527472527475</v>
      </c>
      <c r="P17">
        <v>0.88</v>
      </c>
    </row>
    <row r="18" spans="3:28" x14ac:dyDescent="0.2">
      <c r="G18">
        <v>2008</v>
      </c>
      <c r="H18">
        <v>42</v>
      </c>
      <c r="I18">
        <v>149</v>
      </c>
      <c r="J18">
        <f>1-(H18/I18)</f>
        <v>0.71812080536912748</v>
      </c>
      <c r="K18">
        <v>80.5</v>
      </c>
      <c r="L18" t="s">
        <v>10</v>
      </c>
    </row>
    <row r="19" spans="3:28" x14ac:dyDescent="0.2">
      <c r="G19">
        <v>2009</v>
      </c>
      <c r="L19">
        <v>2009</v>
      </c>
      <c r="M19">
        <v>40</v>
      </c>
      <c r="N19">
        <v>169</v>
      </c>
      <c r="O19">
        <f t="shared" ref="O19:O25" si="1">1-(M19/N19)</f>
        <v>0.76331360946745563</v>
      </c>
      <c r="P19">
        <v>0.79100000000000004</v>
      </c>
    </row>
    <row r="20" spans="3:28" x14ac:dyDescent="0.2">
      <c r="G20">
        <v>2010</v>
      </c>
      <c r="H20">
        <v>63</v>
      </c>
      <c r="I20">
        <v>163</v>
      </c>
      <c r="J20">
        <f>1-(H20/I20)</f>
        <v>0.61349693251533743</v>
      </c>
      <c r="K20">
        <v>63.1</v>
      </c>
      <c r="L20">
        <v>2010</v>
      </c>
      <c r="M20" s="14">
        <v>41</v>
      </c>
      <c r="N20">
        <v>169</v>
      </c>
      <c r="O20">
        <f t="shared" si="1"/>
        <v>0.75739644970414199</v>
      </c>
      <c r="P20" s="11">
        <v>0.79500000000000004</v>
      </c>
    </row>
    <row r="21" spans="3:28" x14ac:dyDescent="0.2">
      <c r="G21">
        <v>2011</v>
      </c>
      <c r="L21">
        <v>2011</v>
      </c>
      <c r="M21" s="14">
        <v>38</v>
      </c>
      <c r="N21">
        <v>187</v>
      </c>
      <c r="O21">
        <f t="shared" si="1"/>
        <v>0.79679144385026734</v>
      </c>
      <c r="P21" s="11">
        <v>0.81299999999999994</v>
      </c>
    </row>
    <row r="22" spans="3:28" x14ac:dyDescent="0.2">
      <c r="G22">
        <v>2012</v>
      </c>
      <c r="H22">
        <v>22</v>
      </c>
      <c r="I22">
        <v>133</v>
      </c>
      <c r="J22">
        <f>1-(H22/I22)</f>
        <v>0.83458646616541354</v>
      </c>
      <c r="K22">
        <v>63.47</v>
      </c>
      <c r="L22">
        <v>2012</v>
      </c>
      <c r="M22" s="14">
        <v>39</v>
      </c>
      <c r="N22">
        <v>186</v>
      </c>
      <c r="O22">
        <f t="shared" si="1"/>
        <v>0.79032258064516125</v>
      </c>
      <c r="P22" s="11">
        <v>0.82099999999999995</v>
      </c>
    </row>
    <row r="23" spans="3:28" x14ac:dyDescent="0.2">
      <c r="G23">
        <v>2013</v>
      </c>
      <c r="L23">
        <v>2013</v>
      </c>
      <c r="M23" s="14">
        <v>35</v>
      </c>
      <c r="N23">
        <v>187</v>
      </c>
      <c r="O23">
        <f t="shared" si="1"/>
        <v>0.81283422459893051</v>
      </c>
      <c r="P23" s="11">
        <v>0.83399999999999996</v>
      </c>
      <c r="AB23">
        <v>37</v>
      </c>
    </row>
    <row r="24" spans="3:28" x14ac:dyDescent="0.2">
      <c r="G24">
        <v>2014</v>
      </c>
      <c r="H24">
        <v>30</v>
      </c>
      <c r="I24">
        <v>178</v>
      </c>
      <c r="J24">
        <f>1-(H24/I24)</f>
        <v>0.8314606741573034</v>
      </c>
      <c r="K24">
        <v>69.53</v>
      </c>
      <c r="L24">
        <v>2014</v>
      </c>
      <c r="M24" s="14">
        <v>36</v>
      </c>
      <c r="N24">
        <v>187</v>
      </c>
      <c r="O24">
        <f t="shared" si="1"/>
        <v>0.80748663101604279</v>
      </c>
      <c r="P24" s="11">
        <v>0.84299999999999997</v>
      </c>
    </row>
    <row r="25" spans="3:28" ht="15" x14ac:dyDescent="0.25">
      <c r="G25">
        <v>2015</v>
      </c>
      <c r="L25">
        <v>2015</v>
      </c>
      <c r="M25" s="14">
        <v>35</v>
      </c>
      <c r="N25">
        <v>188</v>
      </c>
      <c r="O25">
        <f t="shared" si="1"/>
        <v>0.81382978723404253</v>
      </c>
      <c r="P25" s="12">
        <v>0.85499999999999998</v>
      </c>
    </row>
    <row r="26" spans="3:28" ht="14.25" x14ac:dyDescent="0.2">
      <c r="G26">
        <v>2016</v>
      </c>
      <c r="H26">
        <v>38</v>
      </c>
      <c r="I26" s="6">
        <v>180</v>
      </c>
      <c r="J26">
        <f>1-(H26/I26)</f>
        <v>0.78888888888888886</v>
      </c>
      <c r="K26">
        <v>81.260000000000005</v>
      </c>
      <c r="L26">
        <v>2016</v>
      </c>
      <c r="P26" s="10"/>
    </row>
    <row r="27" spans="3:28" x14ac:dyDescent="0.2">
      <c r="G27">
        <v>2017</v>
      </c>
      <c r="L27">
        <v>2017</v>
      </c>
    </row>
    <row r="29" spans="3:28" x14ac:dyDescent="0.2">
      <c r="D29" t="s">
        <v>11</v>
      </c>
    </row>
    <row r="30" spans="3:28" x14ac:dyDescent="0.2">
      <c r="D30" t="s">
        <v>5</v>
      </c>
      <c r="E30" t="s">
        <v>6</v>
      </c>
      <c r="N30" t="s">
        <v>9</v>
      </c>
    </row>
    <row r="31" spans="3:28" x14ac:dyDescent="0.2">
      <c r="C31">
        <v>2007</v>
      </c>
      <c r="N31" t="s">
        <v>12</v>
      </c>
    </row>
    <row r="32" spans="3:28" x14ac:dyDescent="0.2">
      <c r="C32">
        <v>2008</v>
      </c>
    </row>
    <row r="33" spans="3:9" x14ac:dyDescent="0.2">
      <c r="C33">
        <v>2009</v>
      </c>
    </row>
    <row r="34" spans="3:9" x14ac:dyDescent="0.2">
      <c r="C34">
        <v>2010</v>
      </c>
    </row>
    <row r="35" spans="3:9" x14ac:dyDescent="0.2">
      <c r="C35">
        <v>2011</v>
      </c>
    </row>
    <row r="36" spans="3:9" x14ac:dyDescent="0.2">
      <c r="C36">
        <v>2012</v>
      </c>
    </row>
    <row r="37" spans="3:9" x14ac:dyDescent="0.2">
      <c r="C37">
        <v>2013</v>
      </c>
    </row>
    <row r="38" spans="3:9" x14ac:dyDescent="0.2">
      <c r="C38">
        <v>2014</v>
      </c>
    </row>
    <row r="39" spans="3:9" x14ac:dyDescent="0.2">
      <c r="C39">
        <v>2015</v>
      </c>
    </row>
    <row r="40" spans="3:9" x14ac:dyDescent="0.2">
      <c r="C40">
        <v>2016</v>
      </c>
      <c r="E40" s="6"/>
      <c r="I40" s="6"/>
    </row>
    <row r="41" spans="3:9" x14ac:dyDescent="0.2">
      <c r="C41">
        <v>2017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U35"/>
  <sheetViews>
    <sheetView workbookViewId="0">
      <selection activeCell="B30" sqref="B30"/>
    </sheetView>
  </sheetViews>
  <sheetFormatPr defaultRowHeight="12.75" x14ac:dyDescent="0.2"/>
  <cols>
    <col min="5" max="5" width="10.28515625" customWidth="1"/>
    <col min="20" max="20" width="11.140625" customWidth="1"/>
    <col min="21" max="21" width="16" customWidth="1"/>
  </cols>
  <sheetData>
    <row r="1" spans="2:21" x14ac:dyDescent="0.2">
      <c r="B1" t="s">
        <v>156</v>
      </c>
      <c r="H1" t="s">
        <v>157</v>
      </c>
    </row>
    <row r="2" spans="2:21" x14ac:dyDescent="0.2">
      <c r="C2" t="s">
        <v>5</v>
      </c>
      <c r="D2" t="s">
        <v>6</v>
      </c>
      <c r="E2" t="s">
        <v>7</v>
      </c>
      <c r="F2" t="s">
        <v>160</v>
      </c>
      <c r="I2" t="s">
        <v>5</v>
      </c>
      <c r="J2" t="s">
        <v>6</v>
      </c>
      <c r="K2" t="s">
        <v>7</v>
      </c>
      <c r="L2" t="s">
        <v>160</v>
      </c>
    </row>
    <row r="3" spans="2:21" x14ac:dyDescent="0.2">
      <c r="B3">
        <v>2007</v>
      </c>
      <c r="H3">
        <v>2007</v>
      </c>
      <c r="O3" t="s">
        <v>156</v>
      </c>
      <c r="P3" t="s">
        <v>152</v>
      </c>
      <c r="Q3" t="s">
        <v>153</v>
      </c>
      <c r="R3" t="s">
        <v>154</v>
      </c>
    </row>
    <row r="4" spans="2:21" x14ac:dyDescent="0.2">
      <c r="B4" s="22">
        <v>2008</v>
      </c>
      <c r="H4" s="22">
        <v>2008</v>
      </c>
      <c r="J4" s="22"/>
      <c r="K4" s="22"/>
      <c r="L4" t="s">
        <v>161</v>
      </c>
      <c r="N4">
        <v>2007</v>
      </c>
      <c r="U4" s="15"/>
    </row>
    <row r="5" spans="2:21" x14ac:dyDescent="0.2">
      <c r="B5">
        <v>2009</v>
      </c>
      <c r="H5">
        <v>2009</v>
      </c>
      <c r="N5">
        <v>2009</v>
      </c>
      <c r="U5" s="15"/>
    </row>
    <row r="6" spans="2:21" x14ac:dyDescent="0.2">
      <c r="B6">
        <v>2010</v>
      </c>
      <c r="C6" s="14">
        <v>28</v>
      </c>
      <c r="D6">
        <v>169</v>
      </c>
      <c r="E6">
        <f t="shared" ref="E3:E12" si="0">1-(C6/D6)</f>
        <v>0.83431952662721898</v>
      </c>
      <c r="F6" s="11">
        <v>0.84099999999999997</v>
      </c>
      <c r="H6">
        <v>2010</v>
      </c>
      <c r="I6">
        <v>36</v>
      </c>
      <c r="J6">
        <v>169</v>
      </c>
      <c r="K6">
        <f t="shared" ref="K3:K12" si="1">1-(I6/J6)</f>
        <v>0.78698224852071008</v>
      </c>
      <c r="L6" s="11">
        <v>0.80500000000000005</v>
      </c>
      <c r="N6">
        <v>2010</v>
      </c>
      <c r="O6" s="11">
        <v>0.84099999999999997</v>
      </c>
      <c r="P6" s="11">
        <v>0.80500000000000005</v>
      </c>
      <c r="Q6" s="11">
        <v>0.81799999999999995</v>
      </c>
      <c r="R6" s="11">
        <v>0.79500000000000004</v>
      </c>
      <c r="U6" s="15"/>
    </row>
    <row r="7" spans="2:21" x14ac:dyDescent="0.2">
      <c r="B7">
        <v>2011</v>
      </c>
      <c r="C7" s="14">
        <v>27</v>
      </c>
      <c r="D7">
        <v>187</v>
      </c>
      <c r="E7">
        <f t="shared" si="0"/>
        <v>0.85561497326203206</v>
      </c>
      <c r="F7" s="11">
        <v>0.86499999999999999</v>
      </c>
      <c r="H7">
        <v>2011</v>
      </c>
      <c r="I7">
        <v>38</v>
      </c>
      <c r="J7">
        <v>187</v>
      </c>
      <c r="K7">
        <f t="shared" si="1"/>
        <v>0.79679144385026734</v>
      </c>
      <c r="L7" s="11">
        <v>0.81599999999999995</v>
      </c>
      <c r="N7">
        <v>2011</v>
      </c>
      <c r="O7" s="11">
        <v>0.86499999999999999</v>
      </c>
      <c r="P7" s="11">
        <v>0.81599999999999995</v>
      </c>
      <c r="Q7" s="11">
        <v>0.83399999999999996</v>
      </c>
      <c r="R7" s="11">
        <v>0.81299999999999994</v>
      </c>
      <c r="U7" s="15"/>
    </row>
    <row r="8" spans="2:21" x14ac:dyDescent="0.2">
      <c r="B8">
        <v>2012</v>
      </c>
      <c r="C8" s="14">
        <v>28</v>
      </c>
      <c r="D8">
        <v>186</v>
      </c>
      <c r="E8">
        <f t="shared" si="0"/>
        <v>0.84946236559139787</v>
      </c>
      <c r="F8" s="11">
        <v>0.873</v>
      </c>
      <c r="H8">
        <v>2012</v>
      </c>
      <c r="I8">
        <v>37</v>
      </c>
      <c r="J8">
        <v>186</v>
      </c>
      <c r="K8">
        <f t="shared" si="1"/>
        <v>0.80107526881720426</v>
      </c>
      <c r="L8" s="11">
        <v>0.83099999999999996</v>
      </c>
      <c r="N8">
        <v>2012</v>
      </c>
      <c r="O8" s="11">
        <v>0.873</v>
      </c>
      <c r="P8" s="11">
        <v>0.83099999999999996</v>
      </c>
      <c r="Q8" s="11">
        <v>0.84</v>
      </c>
      <c r="R8" s="11">
        <v>0.82099999999999995</v>
      </c>
    </row>
    <row r="9" spans="2:21" x14ac:dyDescent="0.2">
      <c r="B9">
        <v>2013</v>
      </c>
      <c r="C9" s="14">
        <v>28</v>
      </c>
      <c r="D9">
        <v>187</v>
      </c>
      <c r="E9">
        <f t="shared" si="0"/>
        <v>0.85026737967914445</v>
      </c>
      <c r="F9" s="11">
        <v>0.86099999999999999</v>
      </c>
      <c r="H9">
        <v>2013</v>
      </c>
      <c r="I9" s="14">
        <v>43</v>
      </c>
      <c r="J9">
        <v>187</v>
      </c>
      <c r="K9">
        <f t="shared" si="1"/>
        <v>0.77005347593582885</v>
      </c>
      <c r="L9" s="11">
        <v>0.81899999999999995</v>
      </c>
      <c r="N9">
        <v>2013</v>
      </c>
      <c r="O9" s="11">
        <v>0.86099999999999999</v>
      </c>
      <c r="P9" s="11">
        <v>0.81899999999999995</v>
      </c>
      <c r="Q9" s="11">
        <v>0.83</v>
      </c>
      <c r="R9" s="11">
        <v>0.83399999999999996</v>
      </c>
    </row>
    <row r="10" spans="2:21" x14ac:dyDescent="0.2">
      <c r="B10">
        <v>2014</v>
      </c>
      <c r="C10" s="14">
        <v>28</v>
      </c>
      <c r="D10">
        <v>187</v>
      </c>
      <c r="E10">
        <f t="shared" si="0"/>
        <v>0.85026737967914445</v>
      </c>
      <c r="F10" s="11">
        <v>0.87</v>
      </c>
      <c r="H10">
        <v>2014</v>
      </c>
      <c r="I10" s="14">
        <v>44</v>
      </c>
      <c r="J10">
        <v>187</v>
      </c>
      <c r="K10">
        <f t="shared" si="1"/>
        <v>0.76470588235294112</v>
      </c>
      <c r="L10" s="11">
        <v>0.82799999999999996</v>
      </c>
      <c r="N10">
        <v>2014</v>
      </c>
      <c r="O10" s="11">
        <v>0.87</v>
      </c>
      <c r="P10" s="11">
        <v>0.82799999999999996</v>
      </c>
      <c r="Q10" s="11">
        <v>0.84399999999999997</v>
      </c>
      <c r="R10" s="11">
        <v>0.84299999999999997</v>
      </c>
    </row>
    <row r="11" spans="2:21" ht="15" x14ac:dyDescent="0.25">
      <c r="B11">
        <v>2015</v>
      </c>
      <c r="C11" s="14">
        <v>28</v>
      </c>
      <c r="D11">
        <v>188</v>
      </c>
      <c r="E11">
        <f t="shared" si="0"/>
        <v>0.85106382978723405</v>
      </c>
      <c r="F11" s="12">
        <v>0.878</v>
      </c>
      <c r="H11">
        <v>2015</v>
      </c>
      <c r="I11" s="14">
        <v>43</v>
      </c>
      <c r="J11">
        <v>188</v>
      </c>
      <c r="K11">
        <f t="shared" si="1"/>
        <v>0.77127659574468088</v>
      </c>
      <c r="L11" s="11">
        <v>0.83599999999999997</v>
      </c>
      <c r="N11">
        <v>2015</v>
      </c>
      <c r="O11" s="12">
        <v>0.878</v>
      </c>
      <c r="P11" s="11">
        <v>0.83599999999999997</v>
      </c>
      <c r="Q11" s="11">
        <v>0.84499999999999997</v>
      </c>
      <c r="R11" s="12">
        <v>0.85499999999999998</v>
      </c>
    </row>
    <row r="12" spans="2:21" x14ac:dyDescent="0.2">
      <c r="B12">
        <v>2016</v>
      </c>
      <c r="E12" t="e">
        <f t="shared" si="0"/>
        <v>#DIV/0!</v>
      </c>
      <c r="H12">
        <v>2016</v>
      </c>
      <c r="I12" s="14"/>
      <c r="K12" t="e">
        <f t="shared" si="1"/>
        <v>#DIV/0!</v>
      </c>
      <c r="O12" s="14"/>
    </row>
    <row r="13" spans="2:21" x14ac:dyDescent="0.2">
      <c r="B13">
        <v>2017</v>
      </c>
      <c r="H13">
        <v>2017</v>
      </c>
    </row>
    <row r="16" spans="2:21" x14ac:dyDescent="0.2">
      <c r="B16" t="s">
        <v>158</v>
      </c>
      <c r="H16" t="s">
        <v>159</v>
      </c>
    </row>
    <row r="17" spans="2:18" x14ac:dyDescent="0.2">
      <c r="C17" t="s">
        <v>5</v>
      </c>
      <c r="D17" t="s">
        <v>6</v>
      </c>
      <c r="E17" t="s">
        <v>7</v>
      </c>
      <c r="F17" t="s">
        <v>160</v>
      </c>
      <c r="I17" t="s">
        <v>5</v>
      </c>
      <c r="J17" t="s">
        <v>6</v>
      </c>
      <c r="K17" t="s">
        <v>7</v>
      </c>
      <c r="L17" t="s">
        <v>160</v>
      </c>
    </row>
    <row r="18" spans="2:18" x14ac:dyDescent="0.2">
      <c r="B18">
        <v>2007</v>
      </c>
      <c r="C18" s="28"/>
      <c r="D18" s="28"/>
      <c r="E18" s="28"/>
      <c r="F18" s="28"/>
      <c r="H18">
        <v>2007</v>
      </c>
    </row>
    <row r="19" spans="2:18" x14ac:dyDescent="0.2">
      <c r="B19" s="22">
        <v>2008</v>
      </c>
      <c r="C19" s="28"/>
      <c r="D19" s="28"/>
      <c r="E19" s="28"/>
      <c r="F19" s="28"/>
      <c r="H19">
        <v>2008</v>
      </c>
      <c r="J19" s="22"/>
      <c r="K19" s="22"/>
    </row>
    <row r="20" spans="2:18" x14ac:dyDescent="0.2">
      <c r="B20">
        <v>2009</v>
      </c>
      <c r="C20" s="28"/>
      <c r="D20" s="28"/>
      <c r="E20" s="28"/>
      <c r="F20" s="28"/>
      <c r="H20">
        <v>2009</v>
      </c>
    </row>
    <row r="21" spans="2:18" x14ac:dyDescent="0.2">
      <c r="B21">
        <v>2010</v>
      </c>
      <c r="C21" s="28">
        <v>31</v>
      </c>
      <c r="D21" s="28">
        <v>169</v>
      </c>
      <c r="E21" s="28">
        <f t="shared" ref="E18:E27" si="2">1-(C21/D21)</f>
        <v>0.81656804733727806</v>
      </c>
      <c r="F21" s="70">
        <v>0.81799999999999995</v>
      </c>
      <c r="H21">
        <v>2010</v>
      </c>
      <c r="I21" s="14">
        <v>41</v>
      </c>
      <c r="J21">
        <v>169</v>
      </c>
      <c r="K21">
        <f t="shared" ref="K18:K26" si="3">1-(I21/J21)</f>
        <v>0.75739644970414199</v>
      </c>
      <c r="L21" s="11">
        <v>0.79500000000000004</v>
      </c>
      <c r="O21" s="13"/>
      <c r="R21" s="11"/>
    </row>
    <row r="22" spans="2:18" x14ac:dyDescent="0.2">
      <c r="B22">
        <v>2011</v>
      </c>
      <c r="C22" s="28">
        <v>35</v>
      </c>
      <c r="D22" s="28">
        <v>187</v>
      </c>
      <c r="E22" s="28">
        <f t="shared" si="2"/>
        <v>0.81283422459893051</v>
      </c>
      <c r="F22" s="70">
        <v>0.83399999999999996</v>
      </c>
      <c r="H22">
        <v>2011</v>
      </c>
      <c r="I22" s="14">
        <v>39</v>
      </c>
      <c r="J22">
        <v>187</v>
      </c>
      <c r="K22">
        <f t="shared" si="3"/>
        <v>0.79144385026737973</v>
      </c>
      <c r="L22" s="11">
        <v>0.81299999999999994</v>
      </c>
      <c r="R22" s="11"/>
    </row>
    <row r="23" spans="2:18" x14ac:dyDescent="0.2">
      <c r="B23">
        <v>2012</v>
      </c>
      <c r="C23">
        <v>35</v>
      </c>
      <c r="D23">
        <v>186</v>
      </c>
      <c r="E23">
        <f t="shared" si="2"/>
        <v>0.81182795698924726</v>
      </c>
      <c r="F23" s="11">
        <v>0.84</v>
      </c>
      <c r="H23">
        <v>2012</v>
      </c>
      <c r="I23" s="14">
        <v>39</v>
      </c>
      <c r="J23">
        <v>186</v>
      </c>
      <c r="K23">
        <f t="shared" si="3"/>
        <v>0.79032258064516125</v>
      </c>
      <c r="L23" s="11">
        <v>0.82099999999999995</v>
      </c>
      <c r="O23" s="13"/>
      <c r="R23" s="11"/>
    </row>
    <row r="24" spans="2:18" x14ac:dyDescent="0.2">
      <c r="B24">
        <v>2013</v>
      </c>
      <c r="C24">
        <v>37</v>
      </c>
      <c r="D24">
        <v>187</v>
      </c>
      <c r="E24">
        <f t="shared" si="2"/>
        <v>0.80213903743315507</v>
      </c>
      <c r="F24" s="11">
        <v>0.83</v>
      </c>
      <c r="H24">
        <v>2013</v>
      </c>
      <c r="I24" s="14">
        <v>35</v>
      </c>
      <c r="J24">
        <v>187</v>
      </c>
      <c r="K24">
        <f t="shared" si="3"/>
        <v>0.81283422459893051</v>
      </c>
      <c r="L24" s="11">
        <v>0.83399999999999996</v>
      </c>
      <c r="R24" s="11"/>
    </row>
    <row r="25" spans="2:18" x14ac:dyDescent="0.2">
      <c r="B25">
        <v>2014</v>
      </c>
      <c r="C25" s="14">
        <v>35</v>
      </c>
      <c r="D25">
        <v>187</v>
      </c>
      <c r="E25">
        <f t="shared" si="2"/>
        <v>0.81283422459893051</v>
      </c>
      <c r="F25" s="11">
        <v>0.84399999999999997</v>
      </c>
      <c r="H25">
        <v>2014</v>
      </c>
      <c r="I25" s="14">
        <v>36</v>
      </c>
      <c r="J25">
        <v>187</v>
      </c>
      <c r="K25">
        <f t="shared" si="3"/>
        <v>0.80748663101604279</v>
      </c>
      <c r="L25" s="11">
        <v>0.84299999999999997</v>
      </c>
      <c r="O25" s="13"/>
      <c r="R25" s="11"/>
    </row>
    <row r="26" spans="2:18" ht="15" x14ac:dyDescent="0.25">
      <c r="B26">
        <v>2015</v>
      </c>
      <c r="C26" s="14">
        <v>40</v>
      </c>
      <c r="D26">
        <v>188</v>
      </c>
      <c r="E26">
        <f t="shared" si="2"/>
        <v>0.78723404255319152</v>
      </c>
      <c r="F26" s="11">
        <v>0.84499999999999997</v>
      </c>
      <c r="H26">
        <v>2015</v>
      </c>
      <c r="I26" s="14">
        <v>36</v>
      </c>
      <c r="J26">
        <v>188</v>
      </c>
      <c r="K26">
        <f t="shared" si="3"/>
        <v>0.8085106382978724</v>
      </c>
      <c r="L26" s="12">
        <v>0.85499999999999998</v>
      </c>
      <c r="O26" s="13"/>
      <c r="R26" s="12"/>
    </row>
    <row r="27" spans="2:18" ht="14.25" x14ac:dyDescent="0.2">
      <c r="B27">
        <v>2016</v>
      </c>
      <c r="C27" s="14"/>
      <c r="E27" t="e">
        <f t="shared" si="2"/>
        <v>#DIV/0!</v>
      </c>
      <c r="H27">
        <v>2016</v>
      </c>
      <c r="L27" s="10"/>
      <c r="R27" s="10"/>
    </row>
    <row r="28" spans="2:18" x14ac:dyDescent="0.2">
      <c r="B28">
        <v>2017</v>
      </c>
      <c r="H28">
        <v>2017</v>
      </c>
    </row>
    <row r="30" spans="2:18" x14ac:dyDescent="0.2">
      <c r="B30" s="22" t="s">
        <v>461</v>
      </c>
    </row>
    <row r="31" spans="2:18" x14ac:dyDescent="0.2">
      <c r="C31" t="s">
        <v>465</v>
      </c>
      <c r="D31" t="s">
        <v>466</v>
      </c>
    </row>
    <row r="32" spans="2:18" x14ac:dyDescent="0.2">
      <c r="B32" t="s">
        <v>462</v>
      </c>
      <c r="C32">
        <v>0.86899999999999999</v>
      </c>
      <c r="D32" s="16">
        <v>0.88300000000000001</v>
      </c>
    </row>
    <row r="33" spans="2:4" ht="15.75" x14ac:dyDescent="0.25">
      <c r="B33" t="s">
        <v>463</v>
      </c>
      <c r="C33" s="16">
        <v>0.85699999999999998</v>
      </c>
      <c r="D33" s="69">
        <v>0.85199999999999998</v>
      </c>
    </row>
    <row r="34" spans="2:4" x14ac:dyDescent="0.2">
      <c r="B34" t="s">
        <v>464</v>
      </c>
      <c r="C34">
        <v>0.83799999999999997</v>
      </c>
      <c r="D34" s="16">
        <v>0.84599999999999997</v>
      </c>
    </row>
    <row r="35" spans="2:4" x14ac:dyDescent="0.2">
      <c r="B35" t="s">
        <v>157</v>
      </c>
      <c r="C35">
        <v>0.83</v>
      </c>
      <c r="D35" s="16">
        <v>0.84599999999999997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6"/>
  <sheetViews>
    <sheetView workbookViewId="0">
      <selection activeCell="N16" sqref="N16"/>
    </sheetView>
  </sheetViews>
  <sheetFormatPr defaultRowHeight="12.75" x14ac:dyDescent="0.2"/>
  <cols>
    <col min="8" max="8" width="12.7109375" customWidth="1"/>
    <col min="15" max="15" width="16.140625" customWidth="1"/>
  </cols>
  <sheetData>
    <row r="1" spans="2:15" x14ac:dyDescent="0.2">
      <c r="B1" t="s">
        <v>156</v>
      </c>
      <c r="H1" t="s">
        <v>163</v>
      </c>
    </row>
    <row r="2" spans="2:15" x14ac:dyDescent="0.2">
      <c r="C2" t="s">
        <v>5</v>
      </c>
      <c r="D2" t="s">
        <v>6</v>
      </c>
      <c r="E2" t="s">
        <v>7</v>
      </c>
      <c r="F2" t="s">
        <v>162</v>
      </c>
      <c r="I2" t="s">
        <v>5</v>
      </c>
      <c r="J2" t="s">
        <v>6</v>
      </c>
      <c r="K2" t="s">
        <v>7</v>
      </c>
      <c r="L2" t="s">
        <v>162</v>
      </c>
      <c r="N2" s="22"/>
      <c r="O2" s="15"/>
    </row>
    <row r="3" spans="2:15" x14ac:dyDescent="0.2">
      <c r="B3">
        <v>2009</v>
      </c>
      <c r="C3">
        <v>92</v>
      </c>
      <c r="D3">
        <v>143</v>
      </c>
      <c r="E3">
        <f>1-(C3/D3)</f>
        <v>0.35664335664335667</v>
      </c>
      <c r="F3">
        <v>38.299999999999997</v>
      </c>
      <c r="H3">
        <v>2009</v>
      </c>
      <c r="I3">
        <v>90</v>
      </c>
      <c r="J3">
        <v>143</v>
      </c>
      <c r="K3">
        <f>1-(I3/J3)</f>
        <v>0.37062937062937062</v>
      </c>
      <c r="L3">
        <v>38.9</v>
      </c>
      <c r="N3" s="22"/>
      <c r="O3" s="15"/>
    </row>
    <row r="4" spans="2:15" x14ac:dyDescent="0.2">
      <c r="B4">
        <v>2012</v>
      </c>
      <c r="C4">
        <v>92</v>
      </c>
      <c r="D4">
        <v>151</v>
      </c>
      <c r="E4">
        <f>1-(C4/D4)</f>
        <v>0.39072847682119205</v>
      </c>
      <c r="F4">
        <v>39.4</v>
      </c>
      <c r="H4">
        <v>2012</v>
      </c>
      <c r="I4">
        <v>104</v>
      </c>
      <c r="J4">
        <v>151</v>
      </c>
      <c r="K4">
        <f>1-(I4/J4)</f>
        <v>0.3112582781456954</v>
      </c>
      <c r="L4">
        <v>37.4</v>
      </c>
      <c r="N4" s="22"/>
      <c r="O4" s="22"/>
    </row>
    <row r="5" spans="2:15" x14ac:dyDescent="0.2">
      <c r="B5">
        <v>2015</v>
      </c>
      <c r="C5">
        <v>64</v>
      </c>
      <c r="D5">
        <v>140</v>
      </c>
      <c r="E5">
        <f>1-(C5/D5)</f>
        <v>0.54285714285714293</v>
      </c>
      <c r="F5">
        <v>27.3</v>
      </c>
      <c r="H5" s="22">
        <v>2015</v>
      </c>
      <c r="I5">
        <v>69</v>
      </c>
      <c r="J5">
        <v>140</v>
      </c>
      <c r="K5">
        <f>1-(I5/J5)</f>
        <v>0.50714285714285712</v>
      </c>
      <c r="L5">
        <v>26.4</v>
      </c>
      <c r="N5" s="22"/>
      <c r="O5" s="15"/>
    </row>
    <row r="6" spans="2:15" x14ac:dyDescent="0.2">
      <c r="H6">
        <v>2017</v>
      </c>
      <c r="N6" s="22"/>
      <c r="O6" s="22"/>
    </row>
    <row r="7" spans="2:15" x14ac:dyDescent="0.2">
      <c r="N7" s="22"/>
      <c r="O7" s="15"/>
    </row>
    <row r="8" spans="2:15" x14ac:dyDescent="0.2">
      <c r="B8" t="s">
        <v>164</v>
      </c>
      <c r="H8" t="s">
        <v>154</v>
      </c>
      <c r="N8" s="22"/>
      <c r="O8" s="15"/>
    </row>
    <row r="9" spans="2:15" x14ac:dyDescent="0.2">
      <c r="C9" t="s">
        <v>5</v>
      </c>
      <c r="D9" t="s">
        <v>6</v>
      </c>
      <c r="E9" t="s">
        <v>7</v>
      </c>
      <c r="F9" t="s">
        <v>162</v>
      </c>
      <c r="I9" t="s">
        <v>5</v>
      </c>
      <c r="J9" t="s">
        <v>6</v>
      </c>
      <c r="K9" t="s">
        <v>7</v>
      </c>
      <c r="L9" t="s">
        <v>162</v>
      </c>
      <c r="N9" s="22"/>
      <c r="O9" s="22"/>
    </row>
    <row r="10" spans="2:15" x14ac:dyDescent="0.2">
      <c r="B10">
        <v>2009</v>
      </c>
      <c r="C10">
        <v>73</v>
      </c>
      <c r="D10">
        <v>143</v>
      </c>
      <c r="E10">
        <f>1-(C10/D10)</f>
        <v>0.48951048951048948</v>
      </c>
      <c r="F10">
        <v>43.5</v>
      </c>
      <c r="H10">
        <v>2009</v>
      </c>
      <c r="I10">
        <v>77</v>
      </c>
      <c r="J10">
        <v>143</v>
      </c>
      <c r="K10">
        <f>1-(I10/J10)</f>
        <v>0.46153846153846156</v>
      </c>
      <c r="L10">
        <v>42.8</v>
      </c>
    </row>
    <row r="11" spans="2:15" x14ac:dyDescent="0.2">
      <c r="B11">
        <v>2012</v>
      </c>
      <c r="C11">
        <v>89</v>
      </c>
      <c r="D11">
        <v>151</v>
      </c>
      <c r="E11">
        <f>1-(C11/D11)</f>
        <v>0.41059602649006621</v>
      </c>
      <c r="F11">
        <v>40.1</v>
      </c>
      <c r="H11">
        <v>2012</v>
      </c>
      <c r="I11">
        <v>71</v>
      </c>
      <c r="J11">
        <v>151</v>
      </c>
      <c r="K11">
        <f>1-(I11/J11)</f>
        <v>0.5298013245033113</v>
      </c>
      <c r="L11">
        <v>42.6</v>
      </c>
    </row>
    <row r="12" spans="2:15" x14ac:dyDescent="0.2">
      <c r="B12">
        <v>2015</v>
      </c>
      <c r="C12">
        <v>59</v>
      </c>
      <c r="D12">
        <v>140</v>
      </c>
      <c r="E12">
        <f>1-(C12/D12)</f>
        <v>0.57857142857142851</v>
      </c>
      <c r="F12">
        <v>28.2</v>
      </c>
      <c r="H12" s="22">
        <v>2015</v>
      </c>
      <c r="I12">
        <v>62</v>
      </c>
      <c r="J12">
        <v>140</v>
      </c>
      <c r="K12">
        <f>1-(I12/J12)</f>
        <v>0.55714285714285716</v>
      </c>
      <c r="L12">
        <v>27.5</v>
      </c>
      <c r="N12" s="22"/>
      <c r="O12" s="15"/>
    </row>
    <row r="13" spans="2:15" x14ac:dyDescent="0.2">
      <c r="B13">
        <v>2017</v>
      </c>
      <c r="H13">
        <v>2017</v>
      </c>
      <c r="N13" s="22"/>
      <c r="O13" s="15"/>
    </row>
    <row r="14" spans="2:15" x14ac:dyDescent="0.2">
      <c r="N14" s="22"/>
      <c r="O14" s="22"/>
    </row>
    <row r="15" spans="2:15" s="22" customFormat="1" x14ac:dyDescent="0.2"/>
    <row r="17" spans="1:15" x14ac:dyDescent="0.2">
      <c r="C17" t="s">
        <v>156</v>
      </c>
      <c r="D17" t="s">
        <v>152</v>
      </c>
      <c r="E17" t="s">
        <v>153</v>
      </c>
      <c r="F17" t="s">
        <v>154</v>
      </c>
      <c r="N17" s="22"/>
      <c r="O17" s="15"/>
    </row>
    <row r="18" spans="1:15" x14ac:dyDescent="0.2">
      <c r="B18">
        <v>2009</v>
      </c>
      <c r="C18">
        <v>38.299999999999997</v>
      </c>
      <c r="D18">
        <v>38.9</v>
      </c>
      <c r="E18">
        <v>43.5</v>
      </c>
      <c r="F18">
        <v>42.8</v>
      </c>
      <c r="N18" s="22"/>
      <c r="O18" s="15"/>
    </row>
    <row r="19" spans="1:15" x14ac:dyDescent="0.2">
      <c r="B19">
        <v>2012</v>
      </c>
      <c r="C19">
        <v>39.4</v>
      </c>
      <c r="D19">
        <v>37.4</v>
      </c>
      <c r="E19">
        <v>40.1</v>
      </c>
      <c r="F19">
        <v>42.6</v>
      </c>
      <c r="N19" s="22"/>
      <c r="O19" s="22"/>
    </row>
    <row r="20" spans="1:15" x14ac:dyDescent="0.2">
      <c r="B20">
        <v>2016</v>
      </c>
      <c r="C20">
        <v>27.3</v>
      </c>
      <c r="D20">
        <v>26.4</v>
      </c>
      <c r="E20">
        <v>28.2</v>
      </c>
      <c r="F20">
        <v>27.5</v>
      </c>
    </row>
    <row r="23" spans="1:15" x14ac:dyDescent="0.2">
      <c r="B23">
        <v>2009</v>
      </c>
      <c r="E23">
        <v>2012</v>
      </c>
      <c r="H23">
        <v>2016</v>
      </c>
    </row>
    <row r="24" spans="1:15" x14ac:dyDescent="0.2">
      <c r="B24" t="s">
        <v>166</v>
      </c>
      <c r="C24" t="s">
        <v>167</v>
      </c>
      <c r="D24" t="s">
        <v>168</v>
      </c>
      <c r="E24" t="s">
        <v>166</v>
      </c>
      <c r="F24" t="s">
        <v>167</v>
      </c>
      <c r="G24" t="s">
        <v>168</v>
      </c>
      <c r="H24" t="s">
        <v>166</v>
      </c>
      <c r="I24" t="s">
        <v>167</v>
      </c>
      <c r="J24" t="s">
        <v>168</v>
      </c>
      <c r="K24" t="s">
        <v>459</v>
      </c>
    </row>
    <row r="25" spans="1:15" x14ac:dyDescent="0.2">
      <c r="A25" t="s">
        <v>156</v>
      </c>
      <c r="B25" s="16">
        <v>75.900000000000006</v>
      </c>
      <c r="C25" s="17">
        <v>6.9</v>
      </c>
      <c r="D25" s="18">
        <v>5.4</v>
      </c>
      <c r="E25" s="16">
        <v>77.7</v>
      </c>
      <c r="F25" s="17">
        <v>6.2</v>
      </c>
      <c r="G25" s="18">
        <v>5.3</v>
      </c>
      <c r="H25" s="73">
        <v>78.185000000000002</v>
      </c>
      <c r="I25" s="74">
        <v>6.3</v>
      </c>
      <c r="J25" s="19">
        <v>5.19</v>
      </c>
      <c r="K25" s="71">
        <v>9</v>
      </c>
    </row>
    <row r="26" spans="1:15" x14ac:dyDescent="0.2">
      <c r="A26" t="s">
        <v>154</v>
      </c>
      <c r="B26" s="16">
        <v>75.2</v>
      </c>
      <c r="C26" s="17">
        <v>6.5</v>
      </c>
      <c r="D26" s="17">
        <v>4</v>
      </c>
      <c r="E26" s="16">
        <v>76</v>
      </c>
      <c r="F26" s="17">
        <v>5.8</v>
      </c>
      <c r="G26" s="18">
        <v>3.9</v>
      </c>
      <c r="H26" s="73">
        <v>76.926000000000002</v>
      </c>
      <c r="I26" s="75">
        <v>5.9</v>
      </c>
      <c r="J26" s="19">
        <v>4.4400000000000004</v>
      </c>
      <c r="K26" s="73">
        <v>11</v>
      </c>
    </row>
    <row r="27" spans="1:15" x14ac:dyDescent="0.2">
      <c r="A27" t="s">
        <v>152</v>
      </c>
      <c r="B27" s="17">
        <v>72.900000000000006</v>
      </c>
      <c r="C27" s="17">
        <v>5.7</v>
      </c>
      <c r="D27" s="17">
        <v>3.5</v>
      </c>
      <c r="E27" s="17" t="s">
        <v>169</v>
      </c>
      <c r="F27" s="18">
        <v>4.7</v>
      </c>
      <c r="G27" s="18">
        <v>3.6</v>
      </c>
      <c r="H27" s="76">
        <v>74.858999999999995</v>
      </c>
      <c r="I27" s="20">
        <v>4.7</v>
      </c>
      <c r="J27" s="17">
        <v>2.9</v>
      </c>
      <c r="K27" s="72">
        <v>15</v>
      </c>
    </row>
    <row r="28" spans="1:15" x14ac:dyDescent="0.2">
      <c r="A28" t="s">
        <v>153</v>
      </c>
      <c r="B28" s="17">
        <v>74.2</v>
      </c>
      <c r="C28" s="17">
        <v>6.1</v>
      </c>
      <c r="D28" s="17">
        <v>3.3</v>
      </c>
      <c r="E28" s="16">
        <v>75.400000000000006</v>
      </c>
      <c r="F28" s="17">
        <v>6.1</v>
      </c>
      <c r="G28" s="18">
        <v>4.7</v>
      </c>
      <c r="H28" s="73">
        <v>75.872</v>
      </c>
      <c r="I28" s="75">
        <v>5.9</v>
      </c>
      <c r="J28" s="18">
        <v>4.0999999999999996</v>
      </c>
      <c r="K28" s="16">
        <v>13</v>
      </c>
    </row>
    <row r="29" spans="1:15" x14ac:dyDescent="0.2">
      <c r="C29" s="28"/>
    </row>
    <row r="30" spans="1:15" x14ac:dyDescent="0.2">
      <c r="C30" s="28"/>
    </row>
    <row r="31" spans="1:15" x14ac:dyDescent="0.2">
      <c r="C31" s="28"/>
    </row>
    <row r="32" spans="1:15" x14ac:dyDescent="0.2">
      <c r="C32" s="28"/>
      <c r="H32" s="15"/>
    </row>
    <row r="33" spans="3:11" x14ac:dyDescent="0.2">
      <c r="C33" s="28"/>
      <c r="E33">
        <f>AVERAGE(C25:C36)</f>
        <v>6.3000000000000007</v>
      </c>
      <c r="H33" s="15"/>
    </row>
    <row r="34" spans="3:11" x14ac:dyDescent="0.2">
      <c r="C34" s="28"/>
      <c r="H34" s="15"/>
      <c r="K34" s="15"/>
    </row>
    <row r="35" spans="3:11" x14ac:dyDescent="0.2">
      <c r="C35" s="28"/>
      <c r="H35" s="15"/>
    </row>
    <row r="36" spans="3:11" x14ac:dyDescent="0.2">
      <c r="C36" s="28"/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R24"/>
  <sheetViews>
    <sheetView topLeftCell="A25" workbookViewId="0">
      <selection activeCell="A27" sqref="A27:XFD45"/>
    </sheetView>
  </sheetViews>
  <sheetFormatPr defaultRowHeight="12.75" x14ac:dyDescent="0.2"/>
  <sheetData>
    <row r="2" spans="2:18" x14ac:dyDescent="0.2">
      <c r="B2" t="s">
        <v>156</v>
      </c>
      <c r="H2" t="s">
        <v>163</v>
      </c>
      <c r="O2" t="s">
        <v>156</v>
      </c>
      <c r="P2" t="s">
        <v>152</v>
      </c>
      <c r="Q2" t="s">
        <v>153</v>
      </c>
      <c r="R2" t="s">
        <v>154</v>
      </c>
    </row>
    <row r="3" spans="2:18" x14ac:dyDescent="0.2">
      <c r="C3" t="s">
        <v>5</v>
      </c>
      <c r="D3" t="s">
        <v>6</v>
      </c>
      <c r="E3" t="s">
        <v>7</v>
      </c>
      <c r="F3" t="s">
        <v>162</v>
      </c>
      <c r="I3" t="s">
        <v>5</v>
      </c>
      <c r="J3" t="s">
        <v>6</v>
      </c>
      <c r="K3" t="s">
        <v>7</v>
      </c>
      <c r="L3" t="s">
        <v>162</v>
      </c>
      <c r="N3">
        <v>2008</v>
      </c>
      <c r="O3">
        <v>76.8</v>
      </c>
      <c r="P3">
        <v>84.2</v>
      </c>
      <c r="Q3">
        <v>86</v>
      </c>
      <c r="R3">
        <v>80.5</v>
      </c>
    </row>
    <row r="4" spans="2:18" x14ac:dyDescent="0.2">
      <c r="B4">
        <v>2008</v>
      </c>
      <c r="C4">
        <v>68</v>
      </c>
      <c r="D4">
        <v>149</v>
      </c>
      <c r="E4">
        <f>1-(C4/D4)</f>
        <v>0.5436241610738255</v>
      </c>
      <c r="F4">
        <v>76.8</v>
      </c>
      <c r="H4">
        <v>2008</v>
      </c>
      <c r="I4">
        <v>23</v>
      </c>
      <c r="J4">
        <v>149</v>
      </c>
      <c r="K4">
        <f>1-(I4/J4)</f>
        <v>0.84563758389261745</v>
      </c>
      <c r="L4">
        <v>84.2</v>
      </c>
      <c r="N4">
        <v>2010</v>
      </c>
      <c r="O4">
        <v>71.599999999999994</v>
      </c>
      <c r="P4">
        <v>69.099999999999994</v>
      </c>
      <c r="Q4">
        <v>74.5</v>
      </c>
      <c r="R4">
        <v>63.1</v>
      </c>
    </row>
    <row r="5" spans="2:18" x14ac:dyDescent="0.2">
      <c r="B5">
        <v>2010</v>
      </c>
      <c r="C5">
        <v>22</v>
      </c>
      <c r="D5" s="22">
        <v>127</v>
      </c>
      <c r="E5">
        <f>1-(C5/D5)</f>
        <v>0.82677165354330706</v>
      </c>
      <c r="F5">
        <v>71.599999999999994</v>
      </c>
      <c r="G5" s="28"/>
      <c r="H5">
        <v>2010</v>
      </c>
      <c r="I5">
        <v>33</v>
      </c>
      <c r="J5" s="22">
        <v>127</v>
      </c>
      <c r="K5">
        <f>1-(I5/J5)</f>
        <v>0.74015748031496065</v>
      </c>
      <c r="L5">
        <v>69.099999999999994</v>
      </c>
      <c r="N5">
        <v>2012</v>
      </c>
      <c r="O5">
        <v>64.790000000000006</v>
      </c>
      <c r="P5">
        <v>57.12</v>
      </c>
      <c r="Q5">
        <v>66.62</v>
      </c>
      <c r="R5">
        <v>63.47</v>
      </c>
    </row>
    <row r="6" spans="2:18" x14ac:dyDescent="0.2">
      <c r="B6">
        <v>2012</v>
      </c>
      <c r="C6">
        <v>18</v>
      </c>
      <c r="D6" s="22">
        <v>132</v>
      </c>
      <c r="E6">
        <f>1-(C6/D6)</f>
        <v>0.86363636363636365</v>
      </c>
      <c r="F6">
        <v>64.790000000000006</v>
      </c>
      <c r="G6" s="28"/>
      <c r="H6">
        <v>2012</v>
      </c>
      <c r="I6">
        <v>45</v>
      </c>
      <c r="J6" s="22">
        <v>132</v>
      </c>
      <c r="K6">
        <f>1-(I6/J6)</f>
        <v>0.65909090909090917</v>
      </c>
      <c r="L6">
        <v>57.12</v>
      </c>
      <c r="N6">
        <v>2014</v>
      </c>
      <c r="O6">
        <v>81.47</v>
      </c>
      <c r="P6">
        <v>70.28</v>
      </c>
      <c r="Q6">
        <v>74.45</v>
      </c>
      <c r="R6">
        <v>69.53</v>
      </c>
    </row>
    <row r="7" spans="2:18" x14ac:dyDescent="0.2">
      <c r="B7">
        <v>2014</v>
      </c>
      <c r="C7">
        <v>5</v>
      </c>
      <c r="D7">
        <v>178</v>
      </c>
      <c r="E7">
        <f>1-(C7/D7)</f>
        <v>0.9719101123595506</v>
      </c>
      <c r="F7">
        <v>81.47</v>
      </c>
      <c r="G7" s="28"/>
      <c r="H7">
        <v>2014</v>
      </c>
      <c r="I7">
        <v>28</v>
      </c>
      <c r="J7">
        <v>178</v>
      </c>
      <c r="K7">
        <f>1-(I7/J7)</f>
        <v>0.84269662921348321</v>
      </c>
      <c r="L7">
        <v>70.28</v>
      </c>
      <c r="N7">
        <v>2016</v>
      </c>
      <c r="O7">
        <v>84.67</v>
      </c>
      <c r="P7">
        <v>84.6</v>
      </c>
      <c r="Q7">
        <v>85.42</v>
      </c>
      <c r="R7">
        <v>81.260000000000005</v>
      </c>
    </row>
    <row r="8" spans="2:18" x14ac:dyDescent="0.2">
      <c r="B8">
        <v>2016</v>
      </c>
      <c r="C8">
        <v>27</v>
      </c>
      <c r="D8" s="6">
        <v>178</v>
      </c>
      <c r="E8">
        <f>1-(C8/D8)</f>
        <v>0.848314606741573</v>
      </c>
      <c r="F8">
        <v>84.67</v>
      </c>
      <c r="G8" s="28"/>
      <c r="H8">
        <v>2016</v>
      </c>
      <c r="I8">
        <v>28</v>
      </c>
      <c r="J8" s="6">
        <v>178</v>
      </c>
      <c r="K8">
        <f>1-(I8/J8)</f>
        <v>0.84269662921348321</v>
      </c>
      <c r="L8">
        <v>84.6</v>
      </c>
    </row>
    <row r="11" spans="2:18" x14ac:dyDescent="0.2">
      <c r="B11" t="s">
        <v>164</v>
      </c>
      <c r="H11" t="s">
        <v>154</v>
      </c>
    </row>
    <row r="12" spans="2:18" x14ac:dyDescent="0.2">
      <c r="C12" t="s">
        <v>5</v>
      </c>
      <c r="D12" t="s">
        <v>6</v>
      </c>
      <c r="E12" t="s">
        <v>7</v>
      </c>
      <c r="F12" t="s">
        <v>162</v>
      </c>
      <c r="I12" t="s">
        <v>5</v>
      </c>
      <c r="J12" t="s">
        <v>6</v>
      </c>
      <c r="K12" t="s">
        <v>7</v>
      </c>
      <c r="L12" t="s">
        <v>162</v>
      </c>
    </row>
    <row r="13" spans="2:18" x14ac:dyDescent="0.2">
      <c r="B13">
        <v>2008</v>
      </c>
      <c r="C13">
        <v>17</v>
      </c>
      <c r="D13">
        <v>149</v>
      </c>
      <c r="E13">
        <f>1-(C13/D13)</f>
        <v>0.88590604026845643</v>
      </c>
      <c r="F13">
        <v>86</v>
      </c>
      <c r="H13">
        <v>2008</v>
      </c>
      <c r="I13">
        <v>42</v>
      </c>
      <c r="J13">
        <v>149</v>
      </c>
      <c r="K13">
        <f>1-(I13/J13)</f>
        <v>0.71812080536912748</v>
      </c>
      <c r="L13">
        <v>80.5</v>
      </c>
    </row>
    <row r="14" spans="2:18" x14ac:dyDescent="0.2">
      <c r="B14">
        <v>2010</v>
      </c>
      <c r="C14">
        <v>13</v>
      </c>
      <c r="D14" s="22">
        <v>127</v>
      </c>
      <c r="E14">
        <f>1-(C14/D14)</f>
        <v>0.89763779527559051</v>
      </c>
      <c r="F14">
        <v>74.5</v>
      </c>
      <c r="H14">
        <v>2010</v>
      </c>
      <c r="I14">
        <v>63</v>
      </c>
      <c r="J14">
        <v>127</v>
      </c>
      <c r="K14">
        <f>1-(I14/J14)</f>
        <v>0.50393700787401574</v>
      </c>
      <c r="L14">
        <v>63.1</v>
      </c>
    </row>
    <row r="15" spans="2:18" x14ac:dyDescent="0.2">
      <c r="B15">
        <v>2012</v>
      </c>
      <c r="C15">
        <v>12</v>
      </c>
      <c r="D15">
        <v>132</v>
      </c>
      <c r="E15">
        <f>1-(C15/D15)</f>
        <v>0.90909090909090906</v>
      </c>
      <c r="F15">
        <v>66.62</v>
      </c>
      <c r="H15">
        <v>2012</v>
      </c>
      <c r="I15">
        <v>22</v>
      </c>
      <c r="J15" s="22">
        <v>132</v>
      </c>
      <c r="K15">
        <f>1-(I15/J15)</f>
        <v>0.83333333333333337</v>
      </c>
      <c r="L15">
        <v>63.47</v>
      </c>
    </row>
    <row r="16" spans="2:18" x14ac:dyDescent="0.2">
      <c r="B16">
        <v>2014</v>
      </c>
      <c r="C16">
        <v>21</v>
      </c>
      <c r="D16">
        <v>178</v>
      </c>
      <c r="E16">
        <f>1-(C16/D16)</f>
        <v>0.8820224719101124</v>
      </c>
      <c r="F16">
        <v>74.45</v>
      </c>
      <c r="H16">
        <v>2014</v>
      </c>
      <c r="I16">
        <v>30</v>
      </c>
      <c r="J16">
        <v>178</v>
      </c>
      <c r="K16">
        <f>1-(I16/J16)</f>
        <v>0.8314606741573034</v>
      </c>
      <c r="L16">
        <v>69.53</v>
      </c>
    </row>
    <row r="17" spans="2:12" x14ac:dyDescent="0.2">
      <c r="B17">
        <v>2016</v>
      </c>
      <c r="C17">
        <v>24</v>
      </c>
      <c r="D17" s="6">
        <v>178</v>
      </c>
      <c r="E17">
        <f>1-(C17/D17)</f>
        <v>0.8651685393258427</v>
      </c>
      <c r="F17">
        <v>85.42</v>
      </c>
      <c r="H17">
        <v>2016</v>
      </c>
      <c r="I17">
        <v>38</v>
      </c>
      <c r="J17" s="6">
        <v>178</v>
      </c>
      <c r="K17">
        <f>1-(I17/J17)</f>
        <v>0.7865168539325843</v>
      </c>
      <c r="L17">
        <v>81.260000000000005</v>
      </c>
    </row>
    <row r="20" spans="2:12" x14ac:dyDescent="0.2">
      <c r="B20" s="22"/>
      <c r="C20" s="15"/>
      <c r="E20" s="22"/>
      <c r="F20" s="15"/>
      <c r="H20" s="22"/>
      <c r="I20" s="15"/>
      <c r="K20" s="22"/>
      <c r="L20" s="15"/>
    </row>
    <row r="21" spans="2:12" x14ac:dyDescent="0.2">
      <c r="B21" s="22"/>
      <c r="C21" s="15"/>
      <c r="E21" s="22"/>
      <c r="F21" s="15"/>
      <c r="H21" s="22"/>
      <c r="I21" s="15"/>
      <c r="K21" s="22"/>
      <c r="L21" s="15"/>
    </row>
    <row r="22" spans="2:12" x14ac:dyDescent="0.2">
      <c r="B22" s="22"/>
      <c r="C22" s="22"/>
      <c r="E22" s="22"/>
      <c r="F22" s="22"/>
      <c r="H22" s="22"/>
      <c r="I22" s="22"/>
      <c r="J22" s="15"/>
      <c r="K22" s="22"/>
      <c r="L22" s="22"/>
    </row>
    <row r="23" spans="2:12" x14ac:dyDescent="0.2">
      <c r="H23" s="15"/>
    </row>
    <row r="24" spans="2:12" x14ac:dyDescent="0.2">
      <c r="H24" s="15"/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N30"/>
  <sheetViews>
    <sheetView workbookViewId="0">
      <selection activeCell="A31" sqref="A31:XFD42"/>
    </sheetView>
  </sheetViews>
  <sheetFormatPr defaultRowHeight="12.75" x14ac:dyDescent="0.2"/>
  <cols>
    <col min="2" max="2" width="20.140625" customWidth="1"/>
    <col min="14" max="14" width="58.42578125" customWidth="1"/>
  </cols>
  <sheetData>
    <row r="4" spans="2:14" x14ac:dyDescent="0.2">
      <c r="N4" s="9" t="s">
        <v>0</v>
      </c>
    </row>
    <row r="5" spans="2:14" x14ac:dyDescent="0.2">
      <c r="N5" s="8" t="s">
        <v>155</v>
      </c>
    </row>
    <row r="6" spans="2:14" x14ac:dyDescent="0.2">
      <c r="C6" s="1">
        <v>2007</v>
      </c>
      <c r="D6" s="1">
        <v>2008</v>
      </c>
      <c r="E6" s="1">
        <v>2009</v>
      </c>
      <c r="F6" s="1">
        <v>2010</v>
      </c>
      <c r="G6" s="1">
        <v>2011</v>
      </c>
      <c r="H6" s="1">
        <v>2012</v>
      </c>
      <c r="I6" s="1">
        <v>2013</v>
      </c>
      <c r="J6" s="1">
        <v>2014</v>
      </c>
      <c r="K6" s="1">
        <v>2015</v>
      </c>
      <c r="L6" s="1">
        <v>2016</v>
      </c>
      <c r="M6" s="2"/>
    </row>
    <row r="7" spans="2:14" x14ac:dyDescent="0.2">
      <c r="B7" t="s">
        <v>151</v>
      </c>
      <c r="C7" s="4">
        <v>5.6</v>
      </c>
      <c r="D7" s="4">
        <v>2.6822620248289297</v>
      </c>
      <c r="E7" s="4">
        <v>-4.8025691101923655</v>
      </c>
      <c r="F7" s="4">
        <v>2.2734275237004624</v>
      </c>
      <c r="G7" s="4">
        <v>1.7778331866232833</v>
      </c>
      <c r="H7" s="4">
        <v>-0.79985026358814082</v>
      </c>
      <c r="I7" s="4">
        <v>-0.48365580337701886</v>
      </c>
      <c r="J7" s="3">
        <v>2.7151177318033888</v>
      </c>
      <c r="K7" s="3">
        <v>5.3092304700113999</v>
      </c>
      <c r="L7" s="5">
        <v>2.593333932433282</v>
      </c>
    </row>
    <row r="8" spans="2:14" x14ac:dyDescent="0.2">
      <c r="B8" t="s">
        <v>152</v>
      </c>
      <c r="C8">
        <v>0.4</v>
      </c>
      <c r="D8">
        <v>0.9</v>
      </c>
      <c r="E8">
        <v>-6.6</v>
      </c>
      <c r="F8">
        <v>0.7</v>
      </c>
      <c r="G8">
        <v>1.7</v>
      </c>
      <c r="H8">
        <v>-1.6</v>
      </c>
      <c r="I8">
        <v>2.1</v>
      </c>
      <c r="J8">
        <v>4.2</v>
      </c>
      <c r="K8">
        <v>3.4</v>
      </c>
      <c r="L8">
        <v>2.2000000000000002</v>
      </c>
    </row>
    <row r="9" spans="2:14" x14ac:dyDescent="0.2">
      <c r="B9" t="s">
        <v>153</v>
      </c>
      <c r="C9">
        <v>10.8</v>
      </c>
      <c r="D9">
        <v>5.6</v>
      </c>
      <c r="E9">
        <v>-5.4</v>
      </c>
      <c r="F9">
        <v>5</v>
      </c>
      <c r="G9">
        <v>2.8</v>
      </c>
      <c r="H9">
        <v>1.7</v>
      </c>
      <c r="I9">
        <v>1.5</v>
      </c>
      <c r="J9">
        <v>2.8</v>
      </c>
      <c r="K9">
        <v>3.9</v>
      </c>
      <c r="L9">
        <v>3.3</v>
      </c>
    </row>
    <row r="10" spans="2:14" x14ac:dyDescent="0.2">
      <c r="B10" t="s">
        <v>154</v>
      </c>
      <c r="C10">
        <v>7</v>
      </c>
      <c r="D10">
        <v>4.2</v>
      </c>
      <c r="E10">
        <v>2.8</v>
      </c>
      <c r="F10">
        <v>3.6</v>
      </c>
      <c r="G10">
        <v>5</v>
      </c>
      <c r="H10">
        <v>1.6</v>
      </c>
      <c r="I10">
        <v>1.4</v>
      </c>
      <c r="J10">
        <v>3.3</v>
      </c>
      <c r="K10">
        <v>3.8</v>
      </c>
      <c r="L10">
        <v>2.9</v>
      </c>
    </row>
    <row r="13" spans="2:14" x14ac:dyDescent="0.2">
      <c r="C13" s="7"/>
    </row>
    <row r="14" spans="2:14" x14ac:dyDescent="0.2">
      <c r="C14" s="7"/>
    </row>
    <row r="18" spans="2:3" x14ac:dyDescent="0.2">
      <c r="B18" s="22"/>
      <c r="C18" s="7"/>
    </row>
    <row r="19" spans="2:3" x14ac:dyDescent="0.2">
      <c r="B19" s="22"/>
      <c r="C19" s="7"/>
    </row>
    <row r="20" spans="2:3" x14ac:dyDescent="0.2">
      <c r="B20" s="22"/>
      <c r="C20" s="22"/>
    </row>
    <row r="23" spans="2:3" x14ac:dyDescent="0.2">
      <c r="B23" s="22"/>
      <c r="C23" s="7"/>
    </row>
    <row r="24" spans="2:3" x14ac:dyDescent="0.2">
      <c r="B24" s="22"/>
      <c r="C24" s="7"/>
    </row>
    <row r="25" spans="2:3" x14ac:dyDescent="0.2">
      <c r="B25" s="22"/>
      <c r="C25" s="22"/>
    </row>
    <row r="28" spans="2:3" x14ac:dyDescent="0.2">
      <c r="B28" s="22"/>
      <c r="C28" s="7"/>
    </row>
    <row r="29" spans="2:3" x14ac:dyDescent="0.2">
      <c r="B29" s="22"/>
      <c r="C29" s="7"/>
    </row>
    <row r="30" spans="2:3" x14ac:dyDescent="0.2">
      <c r="B30" s="22"/>
      <c r="C30" s="22"/>
    </row>
  </sheetData>
  <hyperlinks>
    <hyperlink ref="N5" r:id="rId1" xr:uid="{00000000-0004-0000-0500-000000000000}"/>
    <hyperlink ref="N4" r:id="rId2" xr:uid="{00000000-0004-0000-0500-000001000000}"/>
  </hyperlinks>
  <pageMargins left="0.7" right="0.7" top="0.78740157499999996" bottom="0.78740157499999996" header="0.3" footer="0.3"/>
  <pageSetup paperSize="9" orientation="portrait" horizontalDpi="300" verticalDpi="300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83093-A7C8-418C-B6BC-9BF46ED4780B}">
  <dimension ref="A3:O28"/>
  <sheetViews>
    <sheetView topLeftCell="A9" workbookViewId="0">
      <selection activeCell="A31" sqref="A31:XFD41"/>
    </sheetView>
  </sheetViews>
  <sheetFormatPr defaultRowHeight="12.75" x14ac:dyDescent="0.2"/>
  <cols>
    <col min="3" max="3" width="17.85546875" customWidth="1"/>
    <col min="4" max="4" width="14.5703125" customWidth="1"/>
    <col min="5" max="5" width="17.7109375" customWidth="1"/>
    <col min="6" max="6" width="17.5703125" bestFit="1" customWidth="1"/>
    <col min="9" max="9" width="15.7109375" bestFit="1" customWidth="1"/>
    <col min="11" max="11" width="22.7109375" bestFit="1" customWidth="1"/>
    <col min="12" max="12" width="20.28515625" customWidth="1"/>
    <col min="13" max="13" width="18.140625" customWidth="1"/>
    <col min="15" max="15" width="16.5703125" customWidth="1"/>
  </cols>
  <sheetData>
    <row r="3" spans="1:15" x14ac:dyDescent="0.2">
      <c r="A3" t="s">
        <v>156</v>
      </c>
      <c r="H3" t="s">
        <v>153</v>
      </c>
    </row>
    <row r="4" spans="1:15" x14ac:dyDescent="0.2">
      <c r="B4" s="22" t="s">
        <v>5</v>
      </c>
      <c r="C4" s="22" t="s">
        <v>6</v>
      </c>
      <c r="D4" s="22" t="s">
        <v>7</v>
      </c>
      <c r="E4" s="22" t="s">
        <v>456</v>
      </c>
      <c r="H4" s="22"/>
      <c r="I4" s="22" t="s">
        <v>5</v>
      </c>
      <c r="J4" s="22" t="s">
        <v>6</v>
      </c>
      <c r="K4" s="22" t="s">
        <v>7</v>
      </c>
      <c r="L4" s="22" t="s">
        <v>456</v>
      </c>
    </row>
    <row r="5" spans="1:15" x14ac:dyDescent="0.2">
      <c r="A5">
        <v>2007</v>
      </c>
      <c r="B5">
        <v>40</v>
      </c>
      <c r="C5">
        <v>204</v>
      </c>
      <c r="D5">
        <f>1-(B5/C5)</f>
        <v>0.80392156862745101</v>
      </c>
      <c r="E5" s="23">
        <v>189227050759.59534</v>
      </c>
      <c r="H5" s="22">
        <v>2007</v>
      </c>
      <c r="I5" s="22">
        <v>58</v>
      </c>
      <c r="J5" s="22">
        <v>204</v>
      </c>
      <c r="K5" s="22">
        <f>1-(I5/J5)</f>
        <v>0.71568627450980393</v>
      </c>
      <c r="L5" s="23">
        <v>86304245825.34903</v>
      </c>
      <c r="N5" s="22"/>
      <c r="O5" s="7"/>
    </row>
    <row r="6" spans="1:15" x14ac:dyDescent="0.2">
      <c r="A6">
        <v>2008</v>
      </c>
      <c r="B6" s="22">
        <v>38</v>
      </c>
      <c r="C6" s="22">
        <v>202</v>
      </c>
      <c r="D6" s="22">
        <f t="shared" ref="D6:D14" si="0">1-(B6/C6)</f>
        <v>0.81188118811881194</v>
      </c>
      <c r="E6" s="23">
        <v>235718586901.12878</v>
      </c>
      <c r="H6" s="22">
        <v>2008</v>
      </c>
      <c r="I6" s="22">
        <v>58</v>
      </c>
      <c r="J6" s="22">
        <v>202</v>
      </c>
      <c r="K6" s="22">
        <f t="shared" ref="K6:K13" si="1">1-(I6/J6)</f>
        <v>0.71287128712871284</v>
      </c>
      <c r="L6" s="23">
        <v>100324627215.468</v>
      </c>
      <c r="N6" s="22"/>
      <c r="O6" s="7"/>
    </row>
    <row r="7" spans="1:15" x14ac:dyDescent="0.2">
      <c r="A7" s="22">
        <v>2009</v>
      </c>
      <c r="B7">
        <v>40</v>
      </c>
      <c r="C7" s="22">
        <v>201</v>
      </c>
      <c r="D7" s="22">
        <f t="shared" si="0"/>
        <v>0.80099502487562191</v>
      </c>
      <c r="E7" s="23">
        <v>206179982164.40225</v>
      </c>
      <c r="H7" s="22">
        <v>2009</v>
      </c>
      <c r="I7" s="22">
        <v>58</v>
      </c>
      <c r="J7" s="22">
        <v>201</v>
      </c>
      <c r="K7" s="22">
        <f t="shared" si="1"/>
        <v>0.71144278606965172</v>
      </c>
      <c r="L7" s="23">
        <v>102477791472.39049</v>
      </c>
      <c r="N7" s="22"/>
      <c r="O7" s="7"/>
    </row>
    <row r="8" spans="1:15" x14ac:dyDescent="0.2">
      <c r="A8" s="22">
        <v>2010</v>
      </c>
      <c r="B8">
        <v>45</v>
      </c>
      <c r="C8" s="22">
        <v>202</v>
      </c>
      <c r="D8" s="22">
        <f t="shared" si="0"/>
        <v>0.77722772277227725</v>
      </c>
      <c r="E8" s="23">
        <v>207477857918.91928</v>
      </c>
      <c r="H8" s="22">
        <v>2010</v>
      </c>
      <c r="I8" s="22">
        <v>59</v>
      </c>
      <c r="J8" s="22">
        <v>202</v>
      </c>
      <c r="K8" s="22">
        <f t="shared" si="1"/>
        <v>0.70792079207920788</v>
      </c>
      <c r="L8" s="23">
        <v>115279077465.22643</v>
      </c>
      <c r="N8" s="22"/>
      <c r="O8" s="7"/>
    </row>
    <row r="9" spans="1:15" x14ac:dyDescent="0.2">
      <c r="A9" s="22">
        <v>2011</v>
      </c>
      <c r="B9">
        <v>40</v>
      </c>
      <c r="C9" s="22">
        <v>202</v>
      </c>
      <c r="D9" s="22">
        <f t="shared" si="0"/>
        <v>0.80198019801980203</v>
      </c>
      <c r="E9" s="23">
        <v>252251992029.44171</v>
      </c>
      <c r="H9" s="22">
        <v>2011</v>
      </c>
      <c r="I9" s="22">
        <v>59</v>
      </c>
      <c r="J9" s="22">
        <v>202</v>
      </c>
      <c r="K9" s="22">
        <f t="shared" si="1"/>
        <v>0.70792079207920788</v>
      </c>
      <c r="L9" s="23">
        <v>128637938711.3856</v>
      </c>
      <c r="N9" s="22"/>
      <c r="O9" s="22"/>
    </row>
    <row r="10" spans="1:15" x14ac:dyDescent="0.2">
      <c r="A10" s="22">
        <v>2012</v>
      </c>
      <c r="B10">
        <v>39</v>
      </c>
      <c r="C10" s="22">
        <v>197</v>
      </c>
      <c r="D10" s="22">
        <f t="shared" si="0"/>
        <v>0.80203045685279184</v>
      </c>
      <c r="E10" s="23">
        <v>257296579579.34592</v>
      </c>
      <c r="H10" s="22">
        <v>2012</v>
      </c>
      <c r="I10" s="22">
        <v>59</v>
      </c>
      <c r="J10" s="22">
        <v>202</v>
      </c>
      <c r="K10" s="22">
        <f t="shared" si="1"/>
        <v>0.70792079207920788</v>
      </c>
      <c r="L10" s="23">
        <v>133355749482.47754</v>
      </c>
    </row>
    <row r="11" spans="1:15" x14ac:dyDescent="0.2">
      <c r="A11" s="22">
        <v>2013</v>
      </c>
      <c r="B11">
        <v>37</v>
      </c>
      <c r="C11" s="22">
        <v>198</v>
      </c>
      <c r="D11" s="22">
        <f t="shared" si="0"/>
        <v>0.81313131313131315</v>
      </c>
      <c r="E11" s="23">
        <v>292489185194.41675</v>
      </c>
      <c r="H11" s="22">
        <v>2013</v>
      </c>
      <c r="I11" s="22">
        <v>58</v>
      </c>
      <c r="J11" s="22">
        <v>198</v>
      </c>
      <c r="K11" s="22">
        <f t="shared" si="1"/>
        <v>0.70707070707070707</v>
      </c>
      <c r="L11" s="23">
        <v>149990451022.28983</v>
      </c>
    </row>
    <row r="12" spans="1:15" x14ac:dyDescent="0.2">
      <c r="A12" s="22">
        <v>2014</v>
      </c>
      <c r="B12">
        <v>50</v>
      </c>
      <c r="C12" s="22">
        <v>196</v>
      </c>
      <c r="D12" s="22">
        <f t="shared" si="0"/>
        <v>0.74489795918367352</v>
      </c>
      <c r="E12" s="23">
        <v>207818330723.83475</v>
      </c>
      <c r="H12" s="22">
        <v>2014</v>
      </c>
      <c r="I12" s="22">
        <v>61</v>
      </c>
      <c r="J12" s="22">
        <v>196</v>
      </c>
      <c r="K12" s="22">
        <f t="shared" si="1"/>
        <v>0.68877551020408156</v>
      </c>
      <c r="L12" s="23">
        <v>110081248587.369</v>
      </c>
    </row>
    <row r="13" spans="1:15" x14ac:dyDescent="0.2">
      <c r="A13" s="22">
        <v>2015</v>
      </c>
      <c r="B13">
        <v>51</v>
      </c>
      <c r="C13" s="22">
        <v>195</v>
      </c>
      <c r="D13" s="22">
        <f t="shared" si="0"/>
        <v>0.7384615384615385</v>
      </c>
      <c r="E13" s="23">
        <v>179640210726.44806</v>
      </c>
      <c r="F13" t="s">
        <v>455</v>
      </c>
      <c r="H13" s="22">
        <v>2015</v>
      </c>
      <c r="I13" s="22">
        <v>60</v>
      </c>
      <c r="J13" s="22">
        <v>195</v>
      </c>
      <c r="K13" s="22">
        <f t="shared" si="1"/>
        <v>0.69230769230769229</v>
      </c>
      <c r="L13" s="23">
        <v>99290380999.999985</v>
      </c>
      <c r="M13" s="22" t="s">
        <v>455</v>
      </c>
    </row>
    <row r="14" spans="1:15" x14ac:dyDescent="0.2">
      <c r="A14" s="22">
        <v>2016</v>
      </c>
      <c r="B14">
        <v>21</v>
      </c>
      <c r="C14" s="22">
        <v>38</v>
      </c>
      <c r="D14" s="22">
        <f t="shared" si="0"/>
        <v>0.44736842105263153</v>
      </c>
      <c r="E14" s="25">
        <f>F14/25.05</f>
        <v>191718521357.28543</v>
      </c>
      <c r="F14" s="26">
        <f>176564300000*27.2</f>
        <v>4802548960000</v>
      </c>
      <c r="H14" s="22">
        <v>2016</v>
      </c>
      <c r="I14" s="22">
        <v>15</v>
      </c>
      <c r="J14" s="22">
        <v>38</v>
      </c>
      <c r="K14" s="22">
        <f>1-(I14/J14)</f>
        <v>0.60526315789473684</v>
      </c>
      <c r="L14" s="23">
        <f>M14/25.05</f>
        <v>1191059058.3538804</v>
      </c>
      <c r="M14" s="23">
        <f>811540000000/27.2</f>
        <v>29836029411.764706</v>
      </c>
    </row>
    <row r="15" spans="1:15" x14ac:dyDescent="0.2">
      <c r="A15" s="22"/>
      <c r="E15" s="24"/>
      <c r="F15" s="27"/>
    </row>
    <row r="17" spans="1:13" x14ac:dyDescent="0.2">
      <c r="A17" t="s">
        <v>154</v>
      </c>
      <c r="H17" t="s">
        <v>163</v>
      </c>
    </row>
    <row r="18" spans="1:13" x14ac:dyDescent="0.2">
      <c r="A18" s="22"/>
      <c r="B18" s="22" t="s">
        <v>5</v>
      </c>
      <c r="C18" s="22" t="s">
        <v>6</v>
      </c>
      <c r="D18" s="22" t="s">
        <v>7</v>
      </c>
      <c r="E18" s="22" t="s">
        <v>456</v>
      </c>
      <c r="H18" s="22"/>
      <c r="I18" s="22" t="s">
        <v>5</v>
      </c>
      <c r="J18" s="22" t="s">
        <v>6</v>
      </c>
      <c r="K18" s="22" t="s">
        <v>7</v>
      </c>
      <c r="L18" s="22" t="s">
        <v>456</v>
      </c>
    </row>
    <row r="19" spans="1:13" x14ac:dyDescent="0.2">
      <c r="A19" s="22">
        <v>2007</v>
      </c>
      <c r="B19" s="22">
        <v>22</v>
      </c>
      <c r="C19" s="22">
        <v>204</v>
      </c>
      <c r="D19" s="22">
        <f>1-(B19/C19)</f>
        <v>0.89215686274509798</v>
      </c>
      <c r="E19" s="23">
        <v>429249647594.60724</v>
      </c>
      <c r="H19" s="22">
        <v>2007</v>
      </c>
      <c r="I19" s="22">
        <v>49</v>
      </c>
      <c r="J19" s="22">
        <v>204</v>
      </c>
      <c r="K19" s="22">
        <f>1-(I19/J19)</f>
        <v>0.75980392156862742</v>
      </c>
      <c r="L19" s="23">
        <v>139850794387.2811</v>
      </c>
    </row>
    <row r="20" spans="1:13" x14ac:dyDescent="0.2">
      <c r="A20" s="22">
        <v>2008</v>
      </c>
      <c r="B20" s="22">
        <v>20</v>
      </c>
      <c r="C20" s="22">
        <v>202</v>
      </c>
      <c r="D20" s="22">
        <f t="shared" ref="D20:D27" si="2">1-(B20/C20)</f>
        <v>0.90099009900990101</v>
      </c>
      <c r="E20" s="23">
        <v>533815789473.68427</v>
      </c>
      <c r="H20" s="22">
        <v>2008</v>
      </c>
      <c r="I20" s="22">
        <v>51</v>
      </c>
      <c r="J20" s="22">
        <v>202</v>
      </c>
      <c r="K20" s="22">
        <f t="shared" ref="K20:K27" si="3">1-(I20/J20)</f>
        <v>0.74752475247524752</v>
      </c>
      <c r="L20" s="23">
        <v>157998423131.73938</v>
      </c>
    </row>
    <row r="21" spans="1:13" x14ac:dyDescent="0.2">
      <c r="A21" s="22">
        <v>2009</v>
      </c>
      <c r="B21" s="22">
        <v>21</v>
      </c>
      <c r="C21" s="22">
        <v>201</v>
      </c>
      <c r="D21" s="22">
        <f t="shared" si="2"/>
        <v>0.89552238805970152</v>
      </c>
      <c r="E21" s="23">
        <v>440346575957.8974</v>
      </c>
      <c r="H21" s="22">
        <v>2009</v>
      </c>
      <c r="I21" s="22">
        <v>57</v>
      </c>
      <c r="J21" s="22">
        <v>201</v>
      </c>
      <c r="K21" s="22">
        <f t="shared" si="3"/>
        <v>0.71641791044776126</v>
      </c>
      <c r="L21" s="23">
        <v>105899930507.29674</v>
      </c>
    </row>
    <row r="22" spans="1:13" x14ac:dyDescent="0.2">
      <c r="A22" s="22">
        <v>2010</v>
      </c>
      <c r="B22" s="22">
        <v>24</v>
      </c>
      <c r="C22" s="22">
        <v>202</v>
      </c>
      <c r="D22" s="22">
        <f t="shared" si="2"/>
        <v>0.88118811881188119</v>
      </c>
      <c r="E22" s="23">
        <v>479257883741.75153</v>
      </c>
      <c r="H22" s="22">
        <v>2010</v>
      </c>
      <c r="I22" s="22">
        <v>58</v>
      </c>
      <c r="J22" s="22">
        <v>202</v>
      </c>
      <c r="K22" s="22">
        <f t="shared" si="3"/>
        <v>0.71287128712871284</v>
      </c>
      <c r="L22" s="23">
        <v>115419050942.07953</v>
      </c>
    </row>
    <row r="23" spans="1:13" x14ac:dyDescent="0.2">
      <c r="A23" s="22">
        <v>2011</v>
      </c>
      <c r="B23" s="22">
        <v>20</v>
      </c>
      <c r="C23" s="22">
        <v>202</v>
      </c>
      <c r="D23" s="22">
        <f t="shared" si="2"/>
        <v>0.90099009900990101</v>
      </c>
      <c r="E23" s="23">
        <v>671238840106.66663</v>
      </c>
      <c r="H23" s="22">
        <v>2011</v>
      </c>
      <c r="I23" s="22">
        <v>56</v>
      </c>
      <c r="J23" s="22">
        <v>202</v>
      </c>
      <c r="K23" s="22">
        <f t="shared" si="3"/>
        <v>0.72277227722772275</v>
      </c>
      <c r="L23" s="23">
        <v>154027536231.88403</v>
      </c>
    </row>
    <row r="24" spans="1:13" x14ac:dyDescent="0.2">
      <c r="A24" s="22">
        <v>2012</v>
      </c>
      <c r="B24" s="22">
        <v>20</v>
      </c>
      <c r="C24" s="22">
        <v>202</v>
      </c>
      <c r="D24" s="22">
        <f t="shared" si="2"/>
        <v>0.90099009900990101</v>
      </c>
      <c r="E24" s="23">
        <v>668043614122.87</v>
      </c>
      <c r="H24" s="22">
        <v>2012</v>
      </c>
      <c r="I24" s="22">
        <v>56</v>
      </c>
      <c r="J24" s="22">
        <v>202</v>
      </c>
      <c r="K24" s="22">
        <f t="shared" si="3"/>
        <v>0.72277227722772275</v>
      </c>
      <c r="L24" s="23">
        <v>218000986222.63867</v>
      </c>
    </row>
    <row r="25" spans="1:13" x14ac:dyDescent="0.2">
      <c r="A25" s="22">
        <v>2013</v>
      </c>
      <c r="B25" s="23">
        <v>20</v>
      </c>
      <c r="C25" s="22">
        <v>198</v>
      </c>
      <c r="D25" s="22">
        <f t="shared" si="2"/>
        <v>0.89898989898989901</v>
      </c>
      <c r="E25" s="23">
        <v>688504173431.45374</v>
      </c>
      <c r="H25" s="22">
        <v>2013</v>
      </c>
      <c r="I25" s="22">
        <v>46</v>
      </c>
      <c r="J25" s="22">
        <v>198</v>
      </c>
      <c r="K25" s="22">
        <f t="shared" si="3"/>
        <v>0.76767676767676774</v>
      </c>
      <c r="L25" s="23">
        <v>234648370497.42709</v>
      </c>
    </row>
    <row r="26" spans="1:13" x14ac:dyDescent="0.2">
      <c r="A26" s="22">
        <v>2014</v>
      </c>
      <c r="B26" s="22">
        <v>19</v>
      </c>
      <c r="C26" s="22">
        <v>204</v>
      </c>
      <c r="D26" s="22">
        <f t="shared" si="2"/>
        <v>0.90686274509803921</v>
      </c>
      <c r="E26" s="23">
        <v>756350347333.3335</v>
      </c>
      <c r="H26" s="22">
        <v>2014</v>
      </c>
      <c r="I26" s="22">
        <v>49</v>
      </c>
      <c r="J26" s="22">
        <v>204</v>
      </c>
      <c r="K26" s="22">
        <f t="shared" si="3"/>
        <v>0.75980392156862742</v>
      </c>
      <c r="L26" s="23">
        <v>213810022462.42822</v>
      </c>
    </row>
    <row r="27" spans="1:13" x14ac:dyDescent="0.2">
      <c r="A27" s="22">
        <v>2015</v>
      </c>
      <c r="B27" s="22">
        <v>28</v>
      </c>
      <c r="C27" s="22">
        <v>195</v>
      </c>
      <c r="D27" s="22">
        <f t="shared" si="2"/>
        <v>0.85641025641025648</v>
      </c>
      <c r="E27" s="23">
        <v>385874474398.59027</v>
      </c>
      <c r="F27" s="22" t="s">
        <v>455</v>
      </c>
      <c r="H27" s="22">
        <v>2015</v>
      </c>
      <c r="I27" s="22">
        <v>50</v>
      </c>
      <c r="J27" s="22">
        <v>195</v>
      </c>
      <c r="K27" s="22">
        <f t="shared" si="3"/>
        <v>0.74358974358974361</v>
      </c>
      <c r="L27" s="23">
        <v>184388432148.71533</v>
      </c>
      <c r="M27" s="22" t="s">
        <v>455</v>
      </c>
    </row>
    <row r="28" spans="1:13" x14ac:dyDescent="0.2">
      <c r="A28" s="22">
        <v>2016</v>
      </c>
      <c r="B28" s="22">
        <v>17</v>
      </c>
      <c r="C28" s="22">
        <v>38</v>
      </c>
      <c r="D28" s="22">
        <f>1-(B28/C28)</f>
        <v>0.55263157894736836</v>
      </c>
      <c r="E28" s="23">
        <f>F28/25.05</f>
        <v>462541374850.29938</v>
      </c>
      <c r="F28" s="23">
        <f>425980200000*27.2</f>
        <v>11586661440000</v>
      </c>
      <c r="H28" s="22">
        <v>2016</v>
      </c>
      <c r="I28" s="22">
        <v>23</v>
      </c>
      <c r="J28" s="22">
        <v>38</v>
      </c>
      <c r="K28" s="22">
        <f>1-(I28/J28)</f>
        <v>0.39473684210526316</v>
      </c>
      <c r="L28" s="23">
        <f>M28/25.05</f>
        <v>123492126147.70459</v>
      </c>
      <c r="M28" s="23">
        <f>113730800000*27.2</f>
        <v>3093477760000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ČR</vt:lpstr>
      <vt:lpstr>Maď</vt:lpstr>
      <vt:lpstr>Slov</vt:lpstr>
      <vt:lpstr>PL</vt:lpstr>
      <vt:lpstr>HDI</vt:lpstr>
      <vt:lpstr>HPI</vt:lpstr>
      <vt:lpstr>EPI</vt:lpstr>
      <vt:lpstr>HDP reálný růst %</vt:lpstr>
      <vt:lpstr>HDP v dolarech</vt:lpstr>
      <vt:lpstr>HDP seznam</vt:lpstr>
      <vt:lpstr>Výpočty</vt:lpstr>
      <vt:lpstr>Ukazkovy vypocet</vt:lpstr>
      <vt:lpstr>interval spolehlivosti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jilecek</dc:creator>
  <cp:lastModifiedBy>Katka</cp:lastModifiedBy>
  <cp:lastPrinted>2016-06-30T09:36:22Z</cp:lastPrinted>
  <dcterms:created xsi:type="dcterms:W3CDTF">2004-01-27T12:21:59Z</dcterms:created>
  <dcterms:modified xsi:type="dcterms:W3CDTF">2018-03-26T16:17:57Z</dcterms:modified>
</cp:coreProperties>
</file>