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.xml" ContentType="application/vnd.openxmlformats-officedocument.drawing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xr:revisionPtr revIDLastSave="0" documentId="13_ncr:1_{723C3E62-5AEA-46D1-AD40-36D843DF742A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inf" sheetId="6" r:id="rId1"/>
    <sheet name="Dovoz" sheetId="1" r:id="rId2"/>
    <sheet name="Vyvoz" sheetId="2" r:id="rId3"/>
    <sheet name="Bilance" sheetId="3" r:id="rId4"/>
    <sheet name="obrat" sheetId="4" r:id="rId5"/>
    <sheet name="ter_strukt_změny" sheetId="11" r:id="rId6"/>
    <sheet name="List19" sheetId="30" state="hidden" r:id="rId7"/>
    <sheet name="Lasp objemový index" sheetId="12" r:id="rId8"/>
    <sheet name="List3" sheetId="14" state="hidden" r:id="rId9"/>
    <sheet name="List4" sheetId="15" state="hidden" r:id="rId10"/>
    <sheet name="List5" sheetId="16" state="hidden" r:id="rId11"/>
    <sheet name="index růstu obratu" sheetId="13" r:id="rId12"/>
    <sheet name="souhrn analýzy" sheetId="3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6" i="12" l="1"/>
  <c r="L487" i="12"/>
  <c r="L488" i="12"/>
  <c r="L489" i="12"/>
  <c r="L490" i="12"/>
  <c r="L491" i="12"/>
  <c r="L492" i="12"/>
  <c r="P496" i="12"/>
  <c r="P497" i="12"/>
  <c r="P498" i="12"/>
  <c r="P499" i="12"/>
  <c r="P500" i="12"/>
  <c r="P501" i="12"/>
  <c r="P502" i="12"/>
  <c r="P503" i="12"/>
  <c r="P504" i="12"/>
  <c r="M505" i="12"/>
  <c r="N505" i="12"/>
  <c r="O505" i="12"/>
  <c r="P505" i="12"/>
  <c r="M506" i="12"/>
  <c r="N506" i="12"/>
  <c r="O506" i="12"/>
  <c r="P506" i="12"/>
  <c r="M507" i="12"/>
  <c r="N507" i="12"/>
  <c r="O507" i="12"/>
  <c r="P507" i="12"/>
  <c r="N437" i="12"/>
  <c r="N438" i="12"/>
  <c r="N439" i="12"/>
  <c r="N440" i="12"/>
  <c r="N441" i="12"/>
  <c r="N442" i="12"/>
  <c r="N443" i="12"/>
  <c r="R447" i="12" l="1"/>
  <c r="R448" i="12"/>
  <c r="R449" i="12"/>
  <c r="R450" i="12"/>
  <c r="R451" i="12"/>
  <c r="R452" i="12"/>
  <c r="R453" i="12"/>
  <c r="R454" i="12"/>
  <c r="R455" i="12"/>
  <c r="O456" i="12"/>
  <c r="P456" i="12"/>
  <c r="Q456" i="12"/>
  <c r="R456" i="12"/>
  <c r="O457" i="12"/>
  <c r="P457" i="12"/>
  <c r="Q457" i="12"/>
  <c r="R457" i="12"/>
  <c r="O458" i="12"/>
  <c r="P458" i="12"/>
  <c r="Q458" i="12"/>
  <c r="R458" i="12"/>
  <c r="F438" i="12"/>
  <c r="F439" i="12"/>
  <c r="F440" i="12"/>
  <c r="F441" i="12"/>
  <c r="F442" i="12"/>
  <c r="F443" i="12"/>
  <c r="F444" i="12"/>
  <c r="J447" i="12" l="1"/>
  <c r="J448" i="12"/>
  <c r="J449" i="12"/>
  <c r="J450" i="12"/>
  <c r="J451" i="12"/>
  <c r="J452" i="12"/>
  <c r="J453" i="12"/>
  <c r="J454" i="12"/>
  <c r="J455" i="12"/>
  <c r="G456" i="12"/>
  <c r="H456" i="12"/>
  <c r="I456" i="12"/>
  <c r="J456" i="12"/>
  <c r="G457" i="12"/>
  <c r="H457" i="12"/>
  <c r="I457" i="12"/>
  <c r="J457" i="12"/>
  <c r="G458" i="12"/>
  <c r="H458" i="12"/>
  <c r="I458" i="12"/>
  <c r="J458" i="12"/>
  <c r="M389" i="12"/>
  <c r="M390" i="12"/>
  <c r="M391" i="12"/>
  <c r="M392" i="12"/>
  <c r="M393" i="12"/>
  <c r="M394" i="12"/>
  <c r="M395" i="12"/>
  <c r="Q399" i="12" l="1"/>
  <c r="Q400" i="12"/>
  <c r="Q401" i="12"/>
  <c r="Q402" i="12"/>
  <c r="Q403" i="12"/>
  <c r="Q404" i="12"/>
  <c r="Q405" i="12"/>
  <c r="Q406" i="12"/>
  <c r="Q407" i="12"/>
  <c r="N408" i="12"/>
  <c r="O408" i="12"/>
  <c r="P408" i="12"/>
  <c r="Q408" i="12"/>
  <c r="N409" i="12"/>
  <c r="O409" i="12"/>
  <c r="P409" i="12"/>
  <c r="Q409" i="12"/>
  <c r="N410" i="12"/>
  <c r="O410" i="12"/>
  <c r="P410" i="12"/>
  <c r="Q410" i="12"/>
  <c r="E389" i="12"/>
  <c r="E390" i="12"/>
  <c r="E391" i="12"/>
  <c r="E392" i="12"/>
  <c r="E393" i="12"/>
  <c r="E394" i="12"/>
  <c r="E395" i="12"/>
  <c r="I399" i="12" l="1"/>
  <c r="I400" i="12"/>
  <c r="I401" i="12"/>
  <c r="I402" i="12"/>
  <c r="I403" i="12"/>
  <c r="I404" i="12"/>
  <c r="I405" i="12"/>
  <c r="I406" i="12"/>
  <c r="I407" i="12"/>
  <c r="F408" i="12"/>
  <c r="G408" i="12"/>
  <c r="H408" i="12"/>
  <c r="I408" i="12"/>
  <c r="F409" i="12"/>
  <c r="G409" i="12"/>
  <c r="H409" i="12"/>
  <c r="I409" i="12"/>
  <c r="F410" i="12"/>
  <c r="G410" i="12"/>
  <c r="H410" i="12"/>
  <c r="I410" i="12"/>
  <c r="M341" i="12"/>
  <c r="M342" i="12"/>
  <c r="M343" i="12"/>
  <c r="M344" i="12"/>
  <c r="M345" i="12"/>
  <c r="M346" i="12"/>
  <c r="M347" i="12"/>
  <c r="Q351" i="12" l="1"/>
  <c r="Q352" i="12"/>
  <c r="Q353" i="12"/>
  <c r="Q354" i="12"/>
  <c r="Q355" i="12"/>
  <c r="Q356" i="12"/>
  <c r="Q357" i="12"/>
  <c r="Q358" i="12"/>
  <c r="Q359" i="12"/>
  <c r="N360" i="12"/>
  <c r="O360" i="12"/>
  <c r="P360" i="12"/>
  <c r="Q360" i="12"/>
  <c r="N361" i="12"/>
  <c r="O361" i="12"/>
  <c r="P361" i="12"/>
  <c r="Q361" i="12"/>
  <c r="N362" i="12"/>
  <c r="O362" i="12"/>
  <c r="P362" i="12"/>
  <c r="Q362" i="12"/>
  <c r="E342" i="12"/>
  <c r="E343" i="12"/>
  <c r="E344" i="12"/>
  <c r="E345" i="12"/>
  <c r="E346" i="12"/>
  <c r="E347" i="12"/>
  <c r="E348" i="12"/>
  <c r="I351" i="12" l="1"/>
  <c r="I352" i="12"/>
  <c r="I353" i="12"/>
  <c r="I354" i="12"/>
  <c r="I355" i="12"/>
  <c r="I356" i="12"/>
  <c r="I357" i="12"/>
  <c r="I358" i="12"/>
  <c r="I359" i="12"/>
  <c r="F360" i="12"/>
  <c r="G360" i="12"/>
  <c r="H360" i="12"/>
  <c r="I360" i="12"/>
  <c r="F361" i="12"/>
  <c r="G361" i="12"/>
  <c r="H361" i="12"/>
  <c r="I361" i="12"/>
  <c r="F362" i="12"/>
  <c r="G362" i="12"/>
  <c r="H362" i="12"/>
  <c r="I362" i="12"/>
  <c r="M293" i="12"/>
  <c r="M294" i="12"/>
  <c r="M295" i="12"/>
  <c r="M296" i="12"/>
  <c r="M297" i="12"/>
  <c r="M298" i="12"/>
  <c r="M299" i="12"/>
  <c r="Q303" i="12" l="1"/>
  <c r="Q304" i="12"/>
  <c r="Q305" i="12"/>
  <c r="Q306" i="12"/>
  <c r="Q307" i="12"/>
  <c r="Q308" i="12"/>
  <c r="Q309" i="12"/>
  <c r="Q310" i="12"/>
  <c r="Q311" i="12"/>
  <c r="N312" i="12"/>
  <c r="O312" i="12"/>
  <c r="P312" i="12"/>
  <c r="Q312" i="12"/>
  <c r="N313" i="12"/>
  <c r="O313" i="12"/>
  <c r="P313" i="12"/>
  <c r="Q313" i="12"/>
  <c r="N314" i="12"/>
  <c r="O314" i="12"/>
  <c r="P314" i="12"/>
  <c r="Q314" i="12"/>
  <c r="E293" i="12"/>
  <c r="E294" i="12"/>
  <c r="E295" i="12"/>
  <c r="E296" i="12"/>
  <c r="E297" i="12"/>
  <c r="E298" i="12"/>
  <c r="E299" i="12"/>
  <c r="I303" i="12" l="1"/>
  <c r="I304" i="12"/>
  <c r="I305" i="12"/>
  <c r="I306" i="12"/>
  <c r="I307" i="12"/>
  <c r="I308" i="12"/>
  <c r="I309" i="12"/>
  <c r="I310" i="12"/>
  <c r="I311" i="12"/>
  <c r="F312" i="12"/>
  <c r="G312" i="12"/>
  <c r="H312" i="12"/>
  <c r="I312" i="12"/>
  <c r="F313" i="12"/>
  <c r="G313" i="12"/>
  <c r="H313" i="12"/>
  <c r="I313" i="12"/>
  <c r="F314" i="12"/>
  <c r="G314" i="12"/>
  <c r="H314" i="12"/>
  <c r="I314" i="12"/>
  <c r="M246" i="12"/>
  <c r="M247" i="12"/>
  <c r="M248" i="12"/>
  <c r="M249" i="12"/>
  <c r="M250" i="12"/>
  <c r="M251" i="12"/>
  <c r="M252" i="12"/>
  <c r="Q255" i="12" l="1"/>
  <c r="Q256" i="12"/>
  <c r="Q257" i="12"/>
  <c r="Q258" i="12"/>
  <c r="Q259" i="12"/>
  <c r="Q260" i="12"/>
  <c r="Q261" i="12"/>
  <c r="Q262" i="12"/>
  <c r="Q263" i="12"/>
  <c r="N264" i="12"/>
  <c r="O264" i="12"/>
  <c r="P264" i="12"/>
  <c r="Q264" i="12"/>
  <c r="N265" i="12"/>
  <c r="O265" i="12"/>
  <c r="P265" i="12"/>
  <c r="Q265" i="12"/>
  <c r="N266" i="12"/>
  <c r="O266" i="12"/>
  <c r="P266" i="12"/>
  <c r="Q266" i="12"/>
  <c r="E246" i="12"/>
  <c r="E247" i="12"/>
  <c r="E248" i="12"/>
  <c r="E249" i="12"/>
  <c r="E250" i="12"/>
  <c r="E251" i="12"/>
  <c r="E252" i="12"/>
  <c r="I255" i="12" l="1"/>
  <c r="I256" i="12"/>
  <c r="I257" i="12"/>
  <c r="I258" i="12"/>
  <c r="I259" i="12"/>
  <c r="I260" i="12"/>
  <c r="I261" i="12"/>
  <c r="I262" i="12"/>
  <c r="I263" i="12"/>
  <c r="F264" i="12"/>
  <c r="G264" i="12"/>
  <c r="H264" i="12"/>
  <c r="I264" i="12"/>
  <c r="F265" i="12"/>
  <c r="G265" i="12"/>
  <c r="H265" i="12"/>
  <c r="I265" i="12"/>
  <c r="F266" i="12"/>
  <c r="G266" i="12"/>
  <c r="H266" i="12"/>
  <c r="I266" i="12"/>
  <c r="M197" i="12"/>
  <c r="M198" i="12"/>
  <c r="M199" i="12"/>
  <c r="M200" i="12"/>
  <c r="M201" i="12"/>
  <c r="M202" i="12"/>
  <c r="M203" i="12"/>
  <c r="Q207" i="12" l="1"/>
  <c r="Q208" i="12"/>
  <c r="Q209" i="12"/>
  <c r="Q210" i="12"/>
  <c r="Q211" i="12"/>
  <c r="Q212" i="12"/>
  <c r="Q213" i="12"/>
  <c r="Q214" i="12"/>
  <c r="Q215" i="12"/>
  <c r="N216" i="12"/>
  <c r="O216" i="12"/>
  <c r="P216" i="12"/>
  <c r="Q216" i="12"/>
  <c r="N217" i="12"/>
  <c r="O217" i="12"/>
  <c r="P217" i="12"/>
  <c r="Q217" i="12"/>
  <c r="N218" i="12"/>
  <c r="O218" i="12"/>
  <c r="P218" i="12"/>
  <c r="Q218" i="12"/>
  <c r="E197" i="12"/>
  <c r="E198" i="12"/>
  <c r="E199" i="12"/>
  <c r="E200" i="12"/>
  <c r="E201" i="12"/>
  <c r="E202" i="12"/>
  <c r="E203" i="12"/>
  <c r="I207" i="12" l="1"/>
  <c r="I208" i="12"/>
  <c r="I209" i="12"/>
  <c r="I210" i="12"/>
  <c r="I211" i="12"/>
  <c r="I212" i="12"/>
  <c r="I213" i="12"/>
  <c r="I214" i="12"/>
  <c r="I215" i="12"/>
  <c r="F216" i="12"/>
  <c r="G216" i="12"/>
  <c r="H216" i="12"/>
  <c r="I216" i="12"/>
  <c r="F217" i="12"/>
  <c r="G217" i="12"/>
  <c r="H217" i="12"/>
  <c r="I217" i="12"/>
  <c r="F218" i="12"/>
  <c r="G218" i="12"/>
  <c r="H218" i="12"/>
  <c r="I218" i="12"/>
  <c r="Q158" i="12" l="1"/>
  <c r="Q159" i="12"/>
  <c r="Q160" i="12"/>
  <c r="Q161" i="12"/>
  <c r="Q162" i="12"/>
  <c r="Q163" i="12"/>
  <c r="Q164" i="12"/>
  <c r="Q165" i="12"/>
  <c r="Q166" i="12"/>
  <c r="N167" i="12"/>
  <c r="O167" i="12"/>
  <c r="P167" i="12"/>
  <c r="Q167" i="12" l="1"/>
  <c r="N168" i="12"/>
  <c r="O168" i="12"/>
  <c r="P168" i="12"/>
  <c r="Q168" i="12"/>
  <c r="N169" i="12"/>
  <c r="O169" i="12"/>
  <c r="P169" i="12"/>
  <c r="Q169" i="12"/>
  <c r="M153" i="12"/>
  <c r="M154" i="12"/>
  <c r="M148" i="12"/>
  <c r="M149" i="12"/>
  <c r="M150" i="12"/>
  <c r="M151" i="12"/>
  <c r="M152" i="12"/>
  <c r="E148" i="12"/>
  <c r="E149" i="12"/>
  <c r="E150" i="12"/>
  <c r="E151" i="12"/>
  <c r="E152" i="12"/>
  <c r="E153" i="12"/>
  <c r="E154" i="12"/>
  <c r="I158" i="12" l="1"/>
  <c r="I159" i="12"/>
  <c r="I160" i="12"/>
  <c r="I161" i="12"/>
  <c r="I162" i="12"/>
  <c r="I163" i="12"/>
  <c r="I164" i="12"/>
  <c r="I165" i="12"/>
  <c r="I166" i="12"/>
  <c r="F167" i="12"/>
  <c r="G167" i="12"/>
  <c r="H167" i="12"/>
  <c r="I167" i="12"/>
  <c r="F168" i="12"/>
  <c r="G168" i="12"/>
  <c r="H168" i="12"/>
  <c r="I168" i="12"/>
  <c r="F169" i="12"/>
  <c r="G169" i="12"/>
  <c r="H169" i="12"/>
  <c r="I169" i="12"/>
  <c r="M100" i="12"/>
  <c r="M101" i="12"/>
  <c r="M102" i="12"/>
  <c r="M103" i="12"/>
  <c r="M104" i="12"/>
  <c r="M105" i="12"/>
  <c r="M106" i="12"/>
  <c r="Q110" i="12" l="1"/>
  <c r="Q111" i="12"/>
  <c r="Q112" i="12"/>
  <c r="Q113" i="12"/>
  <c r="Q114" i="12"/>
  <c r="Q115" i="12"/>
  <c r="Q116" i="12"/>
  <c r="Q117" i="12"/>
  <c r="Q118" i="12"/>
  <c r="N119" i="12"/>
  <c r="O119" i="12"/>
  <c r="P119" i="12"/>
  <c r="Q119" i="12"/>
  <c r="N120" i="12"/>
  <c r="O120" i="12"/>
  <c r="P120" i="12"/>
  <c r="Q120" i="12"/>
  <c r="N121" i="12"/>
  <c r="O121" i="12"/>
  <c r="P121" i="12"/>
  <c r="Q121" i="12"/>
  <c r="E100" i="12"/>
  <c r="E101" i="12"/>
  <c r="E102" i="12"/>
  <c r="E103" i="12"/>
  <c r="E104" i="12"/>
  <c r="E105" i="12"/>
  <c r="E106" i="12"/>
  <c r="I110" i="12" l="1"/>
  <c r="I111" i="12"/>
  <c r="I112" i="12"/>
  <c r="I113" i="12"/>
  <c r="I114" i="12"/>
  <c r="I115" i="12"/>
  <c r="I116" i="12"/>
  <c r="I117" i="12"/>
  <c r="I118" i="12"/>
  <c r="F119" i="12"/>
  <c r="G119" i="12"/>
  <c r="H119" i="12"/>
  <c r="I119" i="12"/>
  <c r="F120" i="12"/>
  <c r="G120" i="12"/>
  <c r="H120" i="12"/>
  <c r="I120" i="12"/>
  <c r="F121" i="12"/>
  <c r="G121" i="12"/>
  <c r="H121" i="12"/>
  <c r="I121" i="12"/>
  <c r="T61" i="12"/>
  <c r="T62" i="12"/>
  <c r="T63" i="12"/>
  <c r="T64" i="12"/>
  <c r="T65" i="12"/>
  <c r="T66" i="12"/>
  <c r="T67" i="12"/>
  <c r="Q61" i="12" l="1"/>
  <c r="Q62" i="12"/>
  <c r="Q63" i="12"/>
  <c r="Q64" i="12"/>
  <c r="Q65" i="12"/>
  <c r="Q66" i="12"/>
  <c r="Q67" i="12"/>
  <c r="Q68" i="12"/>
  <c r="Q69" i="12"/>
  <c r="N70" i="12"/>
  <c r="O70" i="12"/>
  <c r="P70" i="12"/>
  <c r="Q70" i="12"/>
  <c r="N71" i="12"/>
  <c r="O71" i="12"/>
  <c r="P71" i="12"/>
  <c r="Q71" i="12"/>
  <c r="N72" i="12"/>
  <c r="O72" i="12"/>
  <c r="P72" i="12"/>
  <c r="Q72" i="12"/>
  <c r="I62" i="12"/>
  <c r="I63" i="12"/>
  <c r="I64" i="12"/>
  <c r="I65" i="12"/>
  <c r="I66" i="12"/>
  <c r="I67" i="12"/>
  <c r="I68" i="12"/>
  <c r="G62" i="12" l="1"/>
  <c r="G63" i="12"/>
  <c r="G64" i="12"/>
  <c r="G65" i="12"/>
  <c r="G66" i="12"/>
  <c r="G67" i="12"/>
  <c r="G68" i="12"/>
  <c r="G69" i="12"/>
  <c r="G70" i="12"/>
  <c r="D71" i="12"/>
  <c r="E71" i="12"/>
  <c r="F71" i="12"/>
  <c r="G71" i="12" l="1"/>
  <c r="D72" i="12"/>
  <c r="E72" i="12"/>
  <c r="F72" i="12"/>
  <c r="G72" i="12"/>
  <c r="D73" i="12"/>
  <c r="E73" i="12"/>
  <c r="F73" i="12"/>
  <c r="G73" i="12"/>
  <c r="D48" i="12"/>
  <c r="D34" i="12"/>
  <c r="N224" i="13"/>
  <c r="N225" i="13"/>
  <c r="N226" i="13"/>
  <c r="N227" i="13"/>
  <c r="N228" i="13"/>
  <c r="N229" i="13"/>
  <c r="N230" i="13"/>
  <c r="K224" i="13" l="1"/>
  <c r="K225" i="13"/>
  <c r="K226" i="13"/>
  <c r="K227" i="13"/>
  <c r="K228" i="13"/>
  <c r="K229" i="13"/>
  <c r="K230" i="13"/>
  <c r="K231" i="13"/>
  <c r="K232" i="13"/>
  <c r="H233" i="13"/>
  <c r="I233" i="13"/>
  <c r="J233" i="13"/>
  <c r="K233" i="13"/>
  <c r="H234" i="13"/>
  <c r="I234" i="13"/>
  <c r="J234" i="13"/>
  <c r="K234" i="13"/>
  <c r="H235" i="13"/>
  <c r="I235" i="13"/>
  <c r="J235" i="13"/>
  <c r="K235" i="13"/>
  <c r="K204" i="13" l="1"/>
  <c r="K205" i="13"/>
  <c r="K206" i="13"/>
  <c r="K207" i="13"/>
  <c r="K208" i="13"/>
  <c r="K209" i="13"/>
  <c r="K210" i="13"/>
  <c r="K211" i="13"/>
  <c r="K212" i="13"/>
  <c r="N210" i="13"/>
  <c r="N206" i="13"/>
  <c r="N209" i="13"/>
  <c r="N207" i="13"/>
  <c r="N205" i="13"/>
  <c r="N204" i="13"/>
  <c r="N208" i="13"/>
  <c r="H213" i="13"/>
  <c r="I213" i="13"/>
  <c r="J213" i="13"/>
  <c r="K213" i="13" l="1"/>
  <c r="H214" i="13"/>
  <c r="I214" i="13"/>
  <c r="J214" i="13"/>
  <c r="K214" i="13" l="1"/>
  <c r="H215" i="13"/>
  <c r="I215" i="13"/>
  <c r="J215" i="13"/>
  <c r="K215" i="13"/>
  <c r="N182" i="13"/>
  <c r="N183" i="13"/>
  <c r="N184" i="13"/>
  <c r="N185" i="13"/>
  <c r="N186" i="13"/>
  <c r="N187" i="13"/>
  <c r="N188" i="13"/>
  <c r="K182" i="13" l="1"/>
  <c r="K183" i="13"/>
  <c r="K184" i="13"/>
  <c r="K185" i="13"/>
  <c r="K186" i="13"/>
  <c r="K187" i="13"/>
  <c r="K188" i="13"/>
  <c r="K189" i="13"/>
  <c r="K190" i="13"/>
  <c r="H191" i="13"/>
  <c r="I191" i="13"/>
  <c r="J191" i="13"/>
  <c r="K191" i="13"/>
  <c r="H192" i="13"/>
  <c r="I192" i="13"/>
  <c r="J192" i="13"/>
  <c r="K192" i="13"/>
  <c r="H193" i="13"/>
  <c r="I193" i="13"/>
  <c r="J193" i="13"/>
  <c r="K193" i="13"/>
  <c r="N161" i="13"/>
  <c r="N162" i="13"/>
  <c r="N163" i="13"/>
  <c r="N164" i="13"/>
  <c r="N165" i="13"/>
  <c r="N166" i="13"/>
  <c r="N167" i="13"/>
  <c r="K161" i="13" l="1"/>
  <c r="K162" i="13"/>
  <c r="K163" i="13"/>
  <c r="K164" i="13"/>
  <c r="K165" i="13"/>
  <c r="K166" i="13"/>
  <c r="K167" i="13"/>
  <c r="K168" i="13"/>
  <c r="K169" i="13"/>
  <c r="H170" i="13"/>
  <c r="I170" i="13"/>
  <c r="J170" i="13"/>
  <c r="K170" i="13"/>
  <c r="H171" i="13"/>
  <c r="I171" i="13"/>
  <c r="J171" i="13"/>
  <c r="K171" i="13"/>
  <c r="H172" i="13"/>
  <c r="I172" i="13"/>
  <c r="J172" i="13"/>
  <c r="K172" i="13"/>
  <c r="N138" i="13"/>
  <c r="N139" i="13"/>
  <c r="N140" i="13"/>
  <c r="N141" i="13"/>
  <c r="N142" i="13"/>
  <c r="N143" i="13"/>
  <c r="N144" i="13"/>
  <c r="K138" i="13" l="1"/>
  <c r="K139" i="13"/>
  <c r="K140" i="13"/>
  <c r="K141" i="13"/>
  <c r="K142" i="13"/>
  <c r="K143" i="13"/>
  <c r="K144" i="13"/>
  <c r="K145" i="13"/>
  <c r="K146" i="13"/>
  <c r="H147" i="13"/>
  <c r="I147" i="13"/>
  <c r="J147" i="13"/>
  <c r="K147" i="13"/>
  <c r="H148" i="13"/>
  <c r="I148" i="13"/>
  <c r="J148" i="13"/>
  <c r="K148" i="13"/>
  <c r="H149" i="13"/>
  <c r="I149" i="13"/>
  <c r="J149" i="13"/>
  <c r="K149" i="13"/>
  <c r="N118" i="13"/>
  <c r="N119" i="13"/>
  <c r="N120" i="13"/>
  <c r="N121" i="13"/>
  <c r="N122" i="13"/>
  <c r="N123" i="13"/>
  <c r="N124" i="13"/>
  <c r="K118" i="13" l="1"/>
  <c r="K119" i="13"/>
  <c r="K120" i="13"/>
  <c r="K121" i="13"/>
  <c r="K122" i="13"/>
  <c r="K123" i="13"/>
  <c r="K124" i="13"/>
  <c r="K125" i="13"/>
  <c r="K126" i="13"/>
  <c r="H127" i="13"/>
  <c r="I127" i="13"/>
  <c r="J127" i="13"/>
  <c r="K127" i="13"/>
  <c r="H128" i="13"/>
  <c r="I128" i="13"/>
  <c r="J128" i="13"/>
  <c r="K128" i="13"/>
  <c r="H129" i="13"/>
  <c r="I129" i="13"/>
  <c r="J129" i="13"/>
  <c r="K129" i="13"/>
  <c r="L22" i="13"/>
  <c r="N95" i="13"/>
  <c r="N96" i="13"/>
  <c r="N97" i="13"/>
  <c r="N98" i="13"/>
  <c r="N99" i="13"/>
  <c r="N100" i="13"/>
  <c r="N101" i="13"/>
  <c r="K95" i="13" l="1"/>
  <c r="K96" i="13"/>
  <c r="K97" i="13"/>
  <c r="K98" i="13"/>
  <c r="K99" i="13"/>
  <c r="K100" i="13"/>
  <c r="K101" i="13"/>
  <c r="K102" i="13"/>
  <c r="K103" i="13"/>
  <c r="H104" i="13"/>
  <c r="I104" i="13"/>
  <c r="J104" i="13"/>
  <c r="K104" i="13"/>
  <c r="H105" i="13"/>
  <c r="I105" i="13"/>
  <c r="J105" i="13"/>
  <c r="K105" i="13"/>
  <c r="H106" i="13"/>
  <c r="I106" i="13"/>
  <c r="J106" i="13"/>
  <c r="K106" i="13"/>
  <c r="L21" i="13"/>
  <c r="N74" i="13"/>
  <c r="N75" i="13"/>
  <c r="N76" i="13"/>
  <c r="N77" i="13"/>
  <c r="N78" i="13"/>
  <c r="N79" i="13"/>
  <c r="N80" i="13"/>
  <c r="K74" i="13" l="1"/>
  <c r="K75" i="13"/>
  <c r="K76" i="13"/>
  <c r="K77" i="13"/>
  <c r="K78" i="13"/>
  <c r="K79" i="13"/>
  <c r="K80" i="13"/>
  <c r="K81" i="13"/>
  <c r="H83" i="13"/>
  <c r="I83" i="13"/>
  <c r="J83" i="13"/>
  <c r="K83" i="13"/>
  <c r="H84" i="13"/>
  <c r="I84" i="13"/>
  <c r="J84" i="13"/>
  <c r="K84" i="13"/>
  <c r="H85" i="13"/>
  <c r="I85" i="13"/>
  <c r="J85" i="13"/>
  <c r="K85" i="13"/>
  <c r="M50" i="13"/>
  <c r="M51" i="13"/>
  <c r="M52" i="13"/>
  <c r="M53" i="13"/>
  <c r="M54" i="13"/>
  <c r="M55" i="13"/>
  <c r="M56" i="13"/>
  <c r="J50" i="13" l="1"/>
  <c r="J51" i="13"/>
  <c r="J52" i="13"/>
  <c r="J53" i="13"/>
  <c r="J54" i="13"/>
  <c r="J55" i="13"/>
  <c r="J56" i="13"/>
  <c r="J57" i="13"/>
  <c r="J58" i="13"/>
  <c r="G59" i="13"/>
  <c r="H59" i="13"/>
  <c r="I59" i="13"/>
  <c r="J59" i="13" l="1"/>
  <c r="G60" i="13"/>
  <c r="H60" i="13"/>
  <c r="I60" i="13"/>
  <c r="J60" i="13"/>
  <c r="G61" i="13"/>
  <c r="H61" i="13"/>
  <c r="I61" i="13"/>
  <c r="J61" i="13"/>
  <c r="M32" i="13"/>
  <c r="M33" i="13"/>
  <c r="M34" i="13"/>
  <c r="M35" i="13"/>
  <c r="M36" i="13"/>
  <c r="M37" i="13"/>
  <c r="M38" i="13"/>
  <c r="J32" i="13" l="1"/>
  <c r="J33" i="13"/>
  <c r="J34" i="13"/>
  <c r="J35" i="13"/>
  <c r="J36" i="13"/>
  <c r="J37" i="13"/>
  <c r="J38" i="13"/>
  <c r="J39" i="13"/>
  <c r="J40" i="13"/>
  <c r="G41" i="13"/>
  <c r="H41" i="13"/>
  <c r="I41" i="13"/>
  <c r="J41" i="13"/>
  <c r="G42" i="13"/>
  <c r="H42" i="13"/>
  <c r="I42" i="13"/>
  <c r="J42" i="13"/>
  <c r="G43" i="13"/>
  <c r="H43" i="13"/>
  <c r="I43" i="13"/>
  <c r="J43" i="13"/>
  <c r="L19" i="13"/>
  <c r="L20" i="13"/>
  <c r="L23" i="13"/>
  <c r="L24" i="13"/>
  <c r="L25" i="13"/>
  <c r="L26" i="13"/>
  <c r="L27" i="13"/>
  <c r="K19" i="13"/>
  <c r="K20" i="13"/>
  <c r="K21" i="13"/>
  <c r="K22" i="13"/>
  <c r="K23" i="13"/>
  <c r="K24" i="13"/>
  <c r="K25" i="13"/>
  <c r="K26" i="13"/>
  <c r="K27" i="13"/>
  <c r="J19" i="13"/>
  <c r="J20" i="13"/>
  <c r="J21" i="13"/>
  <c r="J22" i="13"/>
  <c r="J23" i="13"/>
  <c r="J24" i="13"/>
  <c r="J25" i="13"/>
  <c r="J26" i="13"/>
  <c r="J27" i="13"/>
  <c r="I19" i="13"/>
  <c r="I20" i="13"/>
  <c r="I21" i="13"/>
  <c r="I22" i="13"/>
  <c r="I23" i="13"/>
  <c r="I24" i="13"/>
  <c r="I25" i="13"/>
  <c r="I26" i="13"/>
  <c r="I27" i="13"/>
  <c r="H19" i="13"/>
  <c r="H20" i="13"/>
  <c r="H21" i="13"/>
  <c r="H22" i="13"/>
  <c r="H23" i="13"/>
  <c r="H24" i="13"/>
  <c r="H25" i="13"/>
  <c r="H26" i="13"/>
  <c r="H27" i="13"/>
  <c r="G19" i="13"/>
  <c r="G20" i="13"/>
  <c r="G21" i="13"/>
  <c r="G22" i="13"/>
  <c r="G23" i="13"/>
  <c r="G24" i="13"/>
  <c r="G25" i="13"/>
  <c r="G26" i="13"/>
  <c r="G27" i="13"/>
  <c r="F27" i="13"/>
  <c r="F19" i="13"/>
  <c r="F20" i="13"/>
  <c r="F21" i="13"/>
  <c r="F22" i="13"/>
  <c r="F23" i="13"/>
  <c r="F24" i="13"/>
  <c r="F25" i="13"/>
  <c r="F26" i="13"/>
  <c r="E27" i="13"/>
  <c r="E19" i="13"/>
  <c r="E20" i="13"/>
  <c r="E21" i="13"/>
  <c r="E22" i="13"/>
  <c r="E23" i="13"/>
  <c r="E24" i="13"/>
  <c r="E25" i="13"/>
  <c r="E26" i="13"/>
  <c r="L18" i="13"/>
  <c r="K18" i="13"/>
  <c r="J18" i="13"/>
  <c r="I18" i="13"/>
  <c r="H18" i="13"/>
  <c r="G18" i="13"/>
  <c r="E18" i="13"/>
  <c r="F18" i="13"/>
  <c r="D27" i="13"/>
  <c r="D19" i="13"/>
  <c r="D20" i="13"/>
  <c r="D21" i="13"/>
  <c r="D22" i="13"/>
  <c r="D23" i="13"/>
  <c r="D24" i="13"/>
  <c r="D25" i="13"/>
  <c r="D26" i="13"/>
  <c r="D18" i="13"/>
  <c r="L49" i="12"/>
  <c r="L50" i="12"/>
  <c r="L51" i="12"/>
  <c r="L52" i="12"/>
  <c r="L53" i="12"/>
  <c r="L54" i="12"/>
  <c r="L55" i="12"/>
  <c r="L56" i="12"/>
  <c r="K49" i="12"/>
  <c r="K50" i="12"/>
  <c r="K51" i="12"/>
  <c r="K52" i="12"/>
  <c r="K53" i="12"/>
  <c r="K54" i="12"/>
  <c r="K55" i="12"/>
  <c r="K56" i="12"/>
  <c r="J49" i="12"/>
  <c r="J50" i="12"/>
  <c r="J51" i="12"/>
  <c r="J52" i="12"/>
  <c r="J53" i="12"/>
  <c r="J54" i="12"/>
  <c r="J55" i="12"/>
  <c r="J56" i="12"/>
  <c r="I49" i="12"/>
  <c r="I50" i="12"/>
  <c r="I51" i="12"/>
  <c r="I52" i="12"/>
  <c r="I53" i="12"/>
  <c r="I54" i="12"/>
  <c r="I55" i="12"/>
  <c r="I56" i="12"/>
  <c r="L48" i="12"/>
  <c r="K48" i="12"/>
  <c r="J48" i="12"/>
  <c r="I48" i="12"/>
  <c r="H49" i="12"/>
  <c r="H50" i="12"/>
  <c r="H51" i="12"/>
  <c r="H52" i="12"/>
  <c r="H53" i="12"/>
  <c r="H54" i="12"/>
  <c r="H55" i="12"/>
  <c r="H56" i="12"/>
  <c r="H48" i="12"/>
  <c r="G49" i="12"/>
  <c r="G50" i="12"/>
  <c r="G51" i="12"/>
  <c r="G52" i="12"/>
  <c r="G53" i="12"/>
  <c r="G54" i="12"/>
  <c r="G55" i="12"/>
  <c r="G56" i="12"/>
  <c r="G48" i="12"/>
  <c r="F48" i="12"/>
  <c r="F49" i="12"/>
  <c r="F50" i="12"/>
  <c r="F51" i="12"/>
  <c r="F52" i="12"/>
  <c r="F53" i="12"/>
  <c r="F54" i="12"/>
  <c r="F55" i="12"/>
  <c r="F56" i="12"/>
  <c r="E49" i="12"/>
  <c r="E50" i="12"/>
  <c r="E51" i="12"/>
  <c r="E52" i="12"/>
  <c r="E53" i="12"/>
  <c r="E54" i="12"/>
  <c r="E55" i="12"/>
  <c r="E56" i="12"/>
  <c r="E48" i="12"/>
  <c r="D49" i="12"/>
  <c r="D50" i="12"/>
  <c r="D51" i="12"/>
  <c r="D52" i="12"/>
  <c r="D53" i="12"/>
  <c r="D54" i="12"/>
  <c r="D55" i="12"/>
  <c r="D56" i="12"/>
  <c r="H34" i="12"/>
  <c r="H35" i="12"/>
  <c r="J39" i="12"/>
  <c r="E36" i="12"/>
  <c r="L43" i="12"/>
  <c r="L35" i="12"/>
  <c r="L36" i="12"/>
  <c r="L37" i="12"/>
  <c r="L38" i="12"/>
  <c r="L39" i="12"/>
  <c r="L40" i="12"/>
  <c r="L41" i="12"/>
  <c r="L42" i="12"/>
  <c r="L34" i="12"/>
  <c r="K35" i="12"/>
  <c r="K36" i="12"/>
  <c r="K37" i="12"/>
  <c r="K38" i="12"/>
  <c r="K39" i="12"/>
  <c r="K40" i="12"/>
  <c r="K41" i="12"/>
  <c r="K42" i="12"/>
  <c r="K43" i="12"/>
  <c r="K34" i="12"/>
  <c r="J35" i="12"/>
  <c r="J36" i="12"/>
  <c r="J37" i="12"/>
  <c r="J38" i="12"/>
  <c r="J40" i="12"/>
  <c r="J41" i="12"/>
  <c r="J42" i="12"/>
  <c r="J43" i="12"/>
  <c r="J34" i="12"/>
  <c r="I35" i="12"/>
  <c r="I36" i="12"/>
  <c r="I37" i="12"/>
  <c r="I38" i="12"/>
  <c r="I39" i="12"/>
  <c r="I40" i="12"/>
  <c r="I41" i="12"/>
  <c r="I42" i="12"/>
  <c r="I43" i="12"/>
  <c r="I34" i="12"/>
  <c r="H36" i="12"/>
  <c r="H37" i="12"/>
  <c r="H38" i="12"/>
  <c r="H39" i="12"/>
  <c r="H40" i="12"/>
  <c r="H41" i="12"/>
  <c r="H42" i="12"/>
  <c r="H43" i="12"/>
  <c r="G35" i="12"/>
  <c r="G36" i="12"/>
  <c r="G37" i="12"/>
  <c r="G38" i="12"/>
  <c r="G39" i="12"/>
  <c r="G40" i="12"/>
  <c r="G41" i="12"/>
  <c r="G42" i="12"/>
  <c r="G43" i="12"/>
  <c r="G34" i="12"/>
  <c r="F43" i="12"/>
  <c r="F35" i="12"/>
  <c r="F36" i="12"/>
  <c r="F37" i="12"/>
  <c r="F38" i="12"/>
  <c r="F39" i="12"/>
  <c r="F40" i="12"/>
  <c r="F41" i="12"/>
  <c r="F42" i="12"/>
  <c r="F34" i="12"/>
  <c r="E35" i="12"/>
  <c r="E37" i="12"/>
  <c r="E38" i="12"/>
  <c r="E39" i="12"/>
  <c r="E40" i="12"/>
  <c r="E41" i="12"/>
  <c r="E42" i="12"/>
  <c r="E43" i="12"/>
  <c r="E34" i="12"/>
  <c r="D35" i="12"/>
  <c r="D36" i="12"/>
  <c r="D37" i="12"/>
  <c r="D38" i="12"/>
  <c r="D39" i="12"/>
  <c r="D40" i="12"/>
  <c r="D41" i="12"/>
  <c r="D42" i="12"/>
  <c r="D43" i="12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6" i="11"/>
  <c r="C11" i="15"/>
  <c r="C12" i="15"/>
  <c r="H2" i="15"/>
  <c r="C13" i="15"/>
  <c r="H3" i="15"/>
  <c r="H4" i="15"/>
  <c r="H5" i="15"/>
  <c r="H6" i="15"/>
  <c r="H8" i="15"/>
  <c r="H7" i="15"/>
  <c r="E13" i="15"/>
  <c r="D11" i="15"/>
  <c r="D13" i="15"/>
  <c r="E12" i="15"/>
  <c r="D12" i="15"/>
  <c r="E11" i="15"/>
</calcChain>
</file>

<file path=xl/sharedStrings.xml><?xml version="1.0" encoding="utf-8"?>
<sst xmlns="http://schemas.openxmlformats.org/spreadsheetml/2006/main" count="1284" uniqueCount="135">
  <si>
    <t>SITC 0</t>
  </si>
  <si>
    <t>SITC 1</t>
  </si>
  <si>
    <t>SITC 2</t>
  </si>
  <si>
    <t>SITC 3</t>
  </si>
  <si>
    <t>SITC 4</t>
  </si>
  <si>
    <t>SITC 5</t>
  </si>
  <si>
    <t>SITC 6</t>
  </si>
  <si>
    <t>SITC 7</t>
  </si>
  <si>
    <t>SITC 8</t>
  </si>
  <si>
    <t>SITC 9</t>
  </si>
  <si>
    <t>RU</t>
  </si>
  <si>
    <t>Potraviny a živá zvířata</t>
  </si>
  <si>
    <t>Nápoje a tabák</t>
  </si>
  <si>
    <t>Suroviny nepoživatelné, s výjimkou paliv</t>
  </si>
  <si>
    <t>Minerální paliva, maziva a příbuzné materiály</t>
  </si>
  <si>
    <t>Živočišné a rostlinné oleje, tuky a vosky</t>
  </si>
  <si>
    <t>Chemikálie a příbuzné výrobky, j.n.</t>
  </si>
  <si>
    <t>Tržní výrobky tříděné hlavně podle materiálu</t>
  </si>
  <si>
    <t>Stroje a dopravní prostředky</t>
  </si>
  <si>
    <t>Průmyslové spotřební zboží</t>
  </si>
  <si>
    <t>Komodity a předměty obchodu, j.n.</t>
  </si>
  <si>
    <t>Kód zboží</t>
  </si>
  <si>
    <t>Název zboží</t>
  </si>
  <si>
    <t>Kód země</t>
  </si>
  <si>
    <t>Netto (kg)</t>
  </si>
  <si>
    <t>Stat. hodnota CZK(tis.)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</si>
  <si>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</si>
  <si>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</si>
  <si>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</si>
  <si>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</si>
  <si>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</si>
  <si>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</si>
  <si>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</si>
  <si>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</si>
  <si>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</si>
  <si>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>rok 2022</t>
  </si>
  <si>
    <t>Dovoz</t>
  </si>
  <si>
    <t>-</t>
  </si>
  <si>
    <t>Typ výstupu :  </t>
  </si>
  <si>
    <t>Směr obchodu :  </t>
  </si>
  <si>
    <t>Dovoz (PZpH)</t>
  </si>
  <si>
    <t>Období :  </t>
  </si>
  <si>
    <r>
      <t>1.1.2013 </t>
    </r>
    <r>
      <rPr>
        <b/>
        <sz val="8"/>
        <color theme="1"/>
        <rFont val="Arial"/>
        <family val="2"/>
        <charset val="204"/>
      </rPr>
      <t> – </t>
    </r>
    <r>
      <rPr>
        <sz val="8"/>
        <color theme="1"/>
        <rFont val="Arial"/>
        <family val="2"/>
        <charset val="204"/>
      </rPr>
      <t> 31.12.2022</t>
    </r>
  </si>
  <si>
    <t>Nomenklatura zboží :  </t>
  </si>
  <si>
    <t>SITC(1)</t>
  </si>
  <si>
    <t>Data v tabulce jsou :  </t>
  </si>
  <si>
    <t>s dopočty</t>
  </si>
  <si>
    <t>nominalni</t>
  </si>
  <si>
    <t>Název země</t>
  </si>
  <si>
    <t>Rakousko</t>
  </si>
  <si>
    <t>Belgie</t>
  </si>
  <si>
    <t>Německo</t>
  </si>
  <si>
    <t>Španělsko</t>
  </si>
  <si>
    <t>Francie</t>
  </si>
  <si>
    <t>Itálie</t>
  </si>
  <si>
    <t>Nizozemsko</t>
  </si>
  <si>
    <t>Polsko</t>
  </si>
  <si>
    <t>Ruská federace</t>
  </si>
  <si>
    <t>Slovensko</t>
  </si>
  <si>
    <t>Bulharsko</t>
  </si>
  <si>
    <t>Dánsko</t>
  </si>
  <si>
    <t>Estonsko</t>
  </si>
  <si>
    <t>Finsko</t>
  </si>
  <si>
    <t>Chorvatsko</t>
  </si>
  <si>
    <t>Irsko</t>
  </si>
  <si>
    <t>Kypr</t>
  </si>
  <si>
    <t>Litva</t>
  </si>
  <si>
    <t>Lotyšsko</t>
  </si>
  <si>
    <t>Lucembursko</t>
  </si>
  <si>
    <t>Maďarsko</t>
  </si>
  <si>
    <t>Malta</t>
  </si>
  <si>
    <t>Portugalsko</t>
  </si>
  <si>
    <t>Rumunsko</t>
  </si>
  <si>
    <t>Řecko</t>
  </si>
  <si>
    <t>Slovinsko</t>
  </si>
  <si>
    <t>Švédsko</t>
  </si>
  <si>
    <t>Normální</t>
  </si>
  <si>
    <r>
      <t xml:space="preserve">1.1.2013 </t>
    </r>
    <r>
      <rPr>
        <b/>
        <sz val="8"/>
        <color rgb="FF000000"/>
        <rFont val="Arial"/>
        <family val="2"/>
        <charset val="204"/>
      </rPr>
      <t> – </t>
    </r>
    <r>
      <rPr>
        <sz val="8"/>
        <color rgb="FF000000"/>
        <rFont val="Arial"/>
        <family val="2"/>
        <charset val="204"/>
      </rPr>
      <t xml:space="preserve"> 31.12.2022</t>
    </r>
  </si>
  <si>
    <t>Rozdíl</t>
  </si>
  <si>
    <t>Tempo růstu 2013-2022 %</t>
  </si>
  <si>
    <t>Vývoz</t>
  </si>
  <si>
    <t>Obrat</t>
  </si>
  <si>
    <t>index růstu obratu</t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</si>
  <si>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</si>
  <si>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</si>
  <si>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</si>
  <si>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</si>
  <si>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</si>
  <si>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</si>
  <si>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</si>
  <si>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</si>
  <si>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>Rok 2022</t>
  </si>
  <si>
    <t>Časová osa</t>
  </si>
  <si>
    <t>Hodnoty</t>
  </si>
  <si>
    <t>Prognóza</t>
  </si>
  <si>
    <t>Dolní hranice spolehlivosti</t>
  </si>
  <si>
    <t>Horní hranice spolehlivosti</t>
  </si>
  <si>
    <t>Statistika</t>
  </si>
  <si>
    <t>Hodnota</t>
  </si>
  <si>
    <t>Alpha</t>
  </si>
  <si>
    <t>Beta</t>
  </si>
  <si>
    <t>Gamma</t>
  </si>
  <si>
    <t>MASE</t>
  </si>
  <si>
    <t>SMAPE</t>
  </si>
  <si>
    <t>MAE</t>
  </si>
  <si>
    <t>RMSE</t>
  </si>
  <si>
    <t xml:space="preserve">Hranice </t>
  </si>
  <si>
    <t>Hranice</t>
  </si>
  <si>
    <t xml:space="preserve">Lasperův objemový index vývozu </t>
  </si>
  <si>
    <t>Lasperův objemový index dovozu</t>
  </si>
  <si>
    <t>Objemový index dovozu</t>
  </si>
  <si>
    <t>objemový index vývozu</t>
  </si>
  <si>
    <t>Rok</t>
  </si>
  <si>
    <t>Prognóza(Objemový index dovozu)</t>
  </si>
  <si>
    <t>Dolní hranice spolehlivosti(Objemový index dovozu)</t>
  </si>
  <si>
    <t>Horní hranice spolehlivosti(Objemový index dovozu)</t>
  </si>
  <si>
    <t>hranice</t>
  </si>
  <si>
    <t>Prognóza(objemový index vývozu)</t>
  </si>
  <si>
    <t>Dolní hranice spolehlivosti(objemový index vývozu)</t>
  </si>
  <si>
    <t>Horní hranice spolehlivosti(objemový index vývozu)</t>
  </si>
  <si>
    <t xml:space="preserve">Objemový index dovozu </t>
  </si>
  <si>
    <t>Prognóza(Objemový index dovozu )</t>
  </si>
  <si>
    <t>Dolní hranice spolehlivosti(Objemový index dovozu )</t>
  </si>
  <si>
    <t>Horní hranice spolehlivosti(Objemový index dovozu )</t>
  </si>
  <si>
    <t>prognóza</t>
  </si>
  <si>
    <t>index objemu dovozu</t>
  </si>
  <si>
    <t>index objemu vývozu</t>
  </si>
  <si>
    <t xml:space="preserve"> -</t>
  </si>
  <si>
    <t xml:space="preserve">index objemu vývozu </t>
  </si>
  <si>
    <t xml:space="preserve">Index objemu dovozu </t>
  </si>
  <si>
    <t>Dovoz v netto kg a nominálních tis. CZK</t>
  </si>
  <si>
    <t>Vyvoz v netto kg a nominálních tis. CZK</t>
  </si>
  <si>
    <t>bilance a nominálních tis. CZK</t>
  </si>
  <si>
    <t>obrat v netto kg a nominálních tis. CZK</t>
  </si>
  <si>
    <t>dovoz země EU27 + RF v nominálních tis. CZK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</si>
</sst>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,###,###,###,##0"/>
    <numFmt numFmtId="165" formatCode="0.0000"/>
    <numFmt numFmtId="166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FFFFFF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AB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4">
    <xf numFmtId="0" fontId="0" fillId="0" borderId="0" xfId="0"/>
    <xf numFmtId="0" fontId="21" fillId="0" borderId="11" xfId="0" applyFont="1" applyBorder="1"/>
    <xf numFmtId="0" fontId="22" fillId="34" borderId="10" xfId="0" applyFont="1" applyFill="1" applyBorder="1" applyAlignment="1">
      <alignment vertical="center"/>
    </xf>
    <xf numFmtId="0" fontId="22" fillId="34" borderId="16" xfId="0" applyFont="1" applyFill="1" applyBorder="1" applyAlignment="1">
      <alignment vertical="center"/>
    </xf>
    <xf numFmtId="0" fontId="22" fillId="34" borderId="11" xfId="0" applyFont="1" applyFill="1" applyBorder="1" applyAlignment="1">
      <alignment vertical="center"/>
    </xf>
    <xf numFmtId="0" fontId="0" fillId="0" borderId="12" xfId="0" applyBorder="1"/>
    <xf numFmtId="164" fontId="23" fillId="33" borderId="18" xfId="41" applyNumberFormat="1" applyFont="1" applyFill="1" applyBorder="1" applyAlignment="1">
      <alignment horizontal="right" wrapText="1"/>
    </xf>
    <xf numFmtId="164" fontId="23" fillId="33" borderId="22" xfId="41" applyNumberFormat="1" applyFont="1" applyFill="1" applyBorder="1" applyAlignment="1">
      <alignment horizontal="right" wrapText="1"/>
    </xf>
    <xf numFmtId="0" fontId="21" fillId="33" borderId="11" xfId="0" applyFont="1" applyFill="1" applyBorder="1" applyAlignment="1">
      <alignment vertical="center"/>
    </xf>
    <xf numFmtId="164" fontId="23" fillId="33" borderId="15" xfId="41" applyNumberFormat="1" applyFont="1" applyFill="1" applyBorder="1" applyAlignment="1">
      <alignment horizontal="right" wrapText="1"/>
    </xf>
    <xf numFmtId="164" fontId="23" fillId="33" borderId="21" xfId="41" applyNumberFormat="1" applyFont="1" applyFill="1" applyBorder="1" applyAlignment="1">
      <alignment horizontal="right" wrapText="1"/>
    </xf>
    <xf numFmtId="0" fontId="22" fillId="34" borderId="12" xfId="0" applyFont="1" applyFill="1" applyBorder="1" applyAlignment="1">
      <alignment vertical="center"/>
    </xf>
    <xf numFmtId="0" fontId="0" fillId="0" borderId="24" xfId="0" applyBorder="1"/>
    <xf numFmtId="164" fontId="23" fillId="33" borderId="17" xfId="41" applyNumberFormat="1" applyFont="1" applyFill="1" applyBorder="1" applyAlignment="1">
      <alignment horizontal="right" wrapText="1"/>
    </xf>
    <xf numFmtId="164" fontId="23" fillId="33" borderId="16" xfId="41" applyNumberFormat="1" applyFont="1" applyFill="1" applyBorder="1" applyAlignment="1">
      <alignment horizontal="right" wrapText="1"/>
    </xf>
    <xf numFmtId="0" fontId="0" fillId="0" borderId="11" xfId="0" applyBorder="1"/>
    <xf numFmtId="164" fontId="23" fillId="33" borderId="19" xfId="41" applyNumberFormat="1" applyFont="1" applyFill="1" applyBorder="1" applyAlignment="1">
      <alignment horizontal="right" wrapText="1"/>
    </xf>
    <xf numFmtId="0" fontId="22" fillId="34" borderId="15" xfId="0" applyFont="1" applyFill="1" applyBorder="1" applyAlignment="1">
      <alignment vertical="center"/>
    </xf>
    <xf numFmtId="164" fontId="23" fillId="33" borderId="20" xfId="41" applyNumberFormat="1" applyFont="1" applyFill="1" applyBorder="1" applyAlignment="1">
      <alignment horizontal="right" wrapText="1"/>
    </xf>
    <xf numFmtId="0" fontId="24" fillId="35" borderId="10" xfId="0" applyFont="1" applyFill="1" applyBorder="1" applyAlignment="1">
      <alignment vertical="center"/>
    </xf>
    <xf numFmtId="0" fontId="19" fillId="35" borderId="10" xfId="0" applyFont="1" applyFill="1" applyBorder="1" applyAlignment="1">
      <alignment vertical="center"/>
    </xf>
    <xf numFmtId="0" fontId="0" fillId="0" borderId="23" xfId="0" applyBorder="1"/>
    <xf numFmtId="164" fontId="23" fillId="33" borderId="10" xfId="41" applyNumberFormat="1" applyFont="1" applyFill="1" applyBorder="1" applyAlignment="1">
      <alignment horizontal="right" wrapText="1"/>
    </xf>
    <xf numFmtId="0" fontId="22" fillId="34" borderId="10" xfId="0" applyFont="1" applyFill="1" applyBorder="1"/>
    <xf numFmtId="0" fontId="25" fillId="33" borderId="10" xfId="0" applyFont="1" applyFill="1" applyBorder="1"/>
    <xf numFmtId="0" fontId="25" fillId="35" borderId="10" xfId="0" applyFont="1" applyFill="1" applyBorder="1"/>
    <xf numFmtId="164" fontId="25" fillId="33" borderId="10" xfId="0" applyNumberFormat="1" applyFont="1" applyFill="1" applyBorder="1" applyAlignment="1">
      <alignment horizontal="right"/>
    </xf>
    <xf numFmtId="0" fontId="22" fillId="34" borderId="25" xfId="0" applyFont="1" applyFill="1" applyBorder="1"/>
    <xf numFmtId="0" fontId="24" fillId="35" borderId="26" xfId="0" applyFont="1" applyFill="1" applyBorder="1"/>
    <xf numFmtId="0" fontId="0" fillId="36" borderId="11" xfId="0" applyFill="1" applyBorder="1"/>
    <xf numFmtId="0" fontId="19" fillId="37" borderId="10" xfId="0" applyFont="1" applyFill="1" applyBorder="1"/>
    <xf numFmtId="164" fontId="19" fillId="37" borderId="10" xfId="0" applyNumberFormat="1" applyFont="1" applyFill="1" applyBorder="1" applyAlignment="1">
      <alignment horizontal="right"/>
    </xf>
    <xf numFmtId="0" fontId="0" fillId="38" borderId="11" xfId="0" applyFill="1" applyBorder="1"/>
    <xf numFmtId="0" fontId="0" fillId="38" borderId="11" xfId="0" applyFill="1" applyBorder="1" applyAlignment="1">
      <alignment wrapText="1"/>
    </xf>
    <xf numFmtId="164" fontId="25" fillId="33" borderId="25" xfId="0" applyNumberFormat="1" applyFont="1" applyFill="1" applyBorder="1" applyAlignment="1">
      <alignment horizontal="right"/>
    </xf>
    <xf numFmtId="164" fontId="19" fillId="37" borderId="25" xfId="0" applyNumberFormat="1" applyFont="1" applyFill="1" applyBorder="1" applyAlignment="1">
      <alignment horizontal="right"/>
    </xf>
    <xf numFmtId="164" fontId="0" fillId="0" borderId="11" xfId="0" applyNumberFormat="1" applyBorder="1"/>
    <xf numFmtId="165" fontId="0" fillId="0" borderId="11" xfId="0" applyNumberFormat="1" applyBorder="1"/>
    <xf numFmtId="164" fontId="0" fillId="38" borderId="11" xfId="0" applyNumberFormat="1" applyFill="1" applyBorder="1"/>
    <xf numFmtId="2" fontId="0" fillId="0" borderId="11" xfId="0" applyNumberFormat="1" applyBorder="1"/>
    <xf numFmtId="2" fontId="0" fillId="38" borderId="11" xfId="0" applyNumberFormat="1" applyFill="1" applyBorder="1"/>
    <xf numFmtId="164" fontId="23" fillId="36" borderId="11" xfId="41" applyNumberFormat="1" applyFont="1" applyFill="1" applyBorder="1" applyAlignment="1">
      <alignment horizontal="right" wrapText="1"/>
    </xf>
    <xf numFmtId="165" fontId="0" fillId="0" borderId="0" xfId="0" applyNumberFormat="1"/>
    <xf numFmtId="0" fontId="21" fillId="33" borderId="29" xfId="0" applyFont="1" applyFill="1" applyBorder="1" applyAlignment="1">
      <alignment vertical="center"/>
    </xf>
    <xf numFmtId="0" fontId="27" fillId="0" borderId="0" xfId="0" applyFont="1"/>
    <xf numFmtId="4" fontId="0" fillId="0" borderId="0" xfId="0" applyNumberFormat="1"/>
    <xf numFmtId="0" fontId="0" fillId="39" borderId="30" xfId="0" applyFill="1" applyBorder="1"/>
    <xf numFmtId="0" fontId="0" fillId="0" borderId="30" xfId="0" applyBorder="1"/>
    <xf numFmtId="0" fontId="0" fillId="40" borderId="11" xfId="0" applyFill="1" applyBorder="1"/>
    <xf numFmtId="0" fontId="21" fillId="40" borderId="11" xfId="0" applyFont="1" applyFill="1" applyBorder="1"/>
    <xf numFmtId="0" fontId="21" fillId="40" borderId="11" xfId="0" applyFont="1" applyFill="1" applyBorder="1" applyAlignment="1">
      <alignment vertical="center"/>
    </xf>
    <xf numFmtId="0" fontId="21" fillId="40" borderId="12" xfId="0" applyFont="1" applyFill="1" applyBorder="1" applyAlignment="1">
      <alignment vertical="center"/>
    </xf>
    <xf numFmtId="0" fontId="0" fillId="41" borderId="0" xfId="0" applyFill="1"/>
    <xf numFmtId="0" fontId="27" fillId="41" borderId="0" xfId="0" applyFont="1" applyFill="1"/>
    <xf numFmtId="165" fontId="0" fillId="41" borderId="0" xfId="0" applyNumberFormat="1" applyFill="1"/>
    <xf numFmtId="0" fontId="0" fillId="42" borderId="11" xfId="0" applyFill="1" applyBorder="1"/>
    <xf numFmtId="0" fontId="21" fillId="42" borderId="11" xfId="0" applyFont="1" applyFill="1" applyBorder="1" applyAlignment="1">
      <alignment vertical="center"/>
    </xf>
    <xf numFmtId="0" fontId="21" fillId="36" borderId="11" xfId="0" applyFont="1" applyFill="1" applyBorder="1" applyAlignment="1">
      <alignment vertical="center"/>
    </xf>
    <xf numFmtId="0" fontId="0" fillId="39" borderId="0" xfId="0" applyFill="1"/>
    <xf numFmtId="0" fontId="21" fillId="36" borderId="11" xfId="0" applyFont="1" applyFill="1" applyBorder="1"/>
    <xf numFmtId="0" fontId="0" fillId="0" borderId="0" xfId="0" applyAlignment="1">
      <alignment wrapText="1"/>
    </xf>
    <xf numFmtId="0" fontId="0" fillId="36" borderId="12" xfId="0" applyFill="1" applyBorder="1"/>
    <xf numFmtId="165" fontId="0" fillId="0" borderId="12" xfId="0" applyNumberFormat="1" applyBorder="1"/>
    <xf numFmtId="0" fontId="0" fillId="43" borderId="0" xfId="0" applyFill="1"/>
    <xf numFmtId="164" fontId="23" fillId="36" borderId="12" xfId="41" applyNumberFormat="1" applyFont="1" applyFill="1" applyBorder="1" applyAlignment="1">
      <alignment horizontal="right" wrapText="1"/>
    </xf>
    <xf numFmtId="164" fontId="23" fillId="43" borderId="0" xfId="41" applyNumberFormat="1" applyFont="1" applyFill="1" applyAlignment="1">
      <alignment horizontal="right" wrapText="1"/>
    </xf>
    <xf numFmtId="0" fontId="0" fillId="44" borderId="30" xfId="0" applyFill="1" applyBorder="1"/>
    <xf numFmtId="0" fontId="0" fillId="0" borderId="11" xfId="0" applyBorder="1" applyAlignment="1">
      <alignment wrapText="1"/>
    </xf>
    <xf numFmtId="165" fontId="0" fillId="45" borderId="11" xfId="0" applyNumberFormat="1" applyFill="1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5" fontId="0" fillId="0" borderId="15" xfId="0" applyNumberFormat="1" applyBorder="1"/>
    <xf numFmtId="165" fontId="0" fillId="45" borderId="15" xfId="0" applyNumberFormat="1" applyFill="1" applyBorder="1"/>
    <xf numFmtId="165" fontId="0" fillId="45" borderId="17" xfId="0" applyNumberFormat="1" applyFill="1" applyBorder="1"/>
    <xf numFmtId="165" fontId="0" fillId="45" borderId="32" xfId="0" applyNumberFormat="1" applyFill="1" applyBorder="1"/>
    <xf numFmtId="0" fontId="0" fillId="0" borderId="12" xfId="0" applyBorder="1" applyAlignment="1">
      <alignment wrapText="1"/>
    </xf>
    <xf numFmtId="165" fontId="0" fillId="0" borderId="36" xfId="0" applyNumberFormat="1" applyBorder="1"/>
    <xf numFmtId="165" fontId="0" fillId="0" borderId="29" xfId="0" applyNumberFormat="1" applyBorder="1"/>
    <xf numFmtId="165" fontId="0" fillId="45" borderId="13" xfId="0" applyNumberFormat="1" applyFill="1" applyBorder="1"/>
    <xf numFmtId="165" fontId="0" fillId="45" borderId="31" xfId="0" applyNumberFormat="1" applyFill="1" applyBorder="1"/>
    <xf numFmtId="0" fontId="0" fillId="46" borderId="40" xfId="0" applyFill="1" applyBorder="1"/>
    <xf numFmtId="0" fontId="0" fillId="0" borderId="41" xfId="0" applyBorder="1"/>
    <xf numFmtId="0" fontId="0" fillId="0" borderId="42" xfId="0" applyBorder="1"/>
    <xf numFmtId="0" fontId="0" fillId="45" borderId="40" xfId="0" applyFill="1" applyBorder="1"/>
    <xf numFmtId="0" fontId="0" fillId="45" borderId="41" xfId="0" applyFill="1" applyBorder="1"/>
    <xf numFmtId="0" fontId="0" fillId="45" borderId="42" xfId="0" applyFill="1" applyBorder="1"/>
    <xf numFmtId="166" fontId="0" fillId="0" borderId="16" xfId="0" applyNumberFormat="1" applyBorder="1"/>
    <xf numFmtId="166" fontId="0" fillId="0" borderId="15" xfId="0" applyNumberFormat="1" applyBorder="1"/>
    <xf numFmtId="166" fontId="0" fillId="0" borderId="11" xfId="0" applyNumberFormat="1" applyBorder="1"/>
    <xf numFmtId="166" fontId="0" fillId="0" borderId="12" xfId="0" applyNumberFormat="1" applyBorder="1"/>
    <xf numFmtId="166" fontId="0" fillId="0" borderId="37" xfId="0" applyNumberFormat="1" applyBorder="1"/>
    <xf numFmtId="166" fontId="0" fillId="0" borderId="36" xfId="0" applyNumberFormat="1" applyBorder="1"/>
    <xf numFmtId="166" fontId="0" fillId="0" borderId="29" xfId="0" applyNumberFormat="1" applyBorder="1"/>
    <xf numFmtId="166" fontId="0" fillId="0" borderId="35" xfId="0" applyNumberFormat="1" applyBorder="1"/>
    <xf numFmtId="166" fontId="0" fillId="45" borderId="14" xfId="0" applyNumberFormat="1" applyFill="1" applyBorder="1"/>
    <xf numFmtId="166" fontId="0" fillId="45" borderId="13" xfId="0" applyNumberFormat="1" applyFill="1" applyBorder="1"/>
    <xf numFmtId="166" fontId="0" fillId="45" borderId="31" xfId="0" applyNumberFormat="1" applyFill="1" applyBorder="1"/>
    <xf numFmtId="166" fontId="0" fillId="45" borderId="33" xfId="0" applyNumberFormat="1" applyFill="1" applyBorder="1"/>
    <xf numFmtId="166" fontId="0" fillId="45" borderId="16" xfId="0" applyNumberFormat="1" applyFill="1" applyBorder="1"/>
    <xf numFmtId="166" fontId="0" fillId="45" borderId="15" xfId="0" applyNumberFormat="1" applyFill="1" applyBorder="1"/>
    <xf numFmtId="166" fontId="0" fillId="45" borderId="11" xfId="0" applyNumberFormat="1" applyFill="1" applyBorder="1"/>
    <xf numFmtId="166" fontId="0" fillId="45" borderId="12" xfId="0" applyNumberFormat="1" applyFill="1" applyBorder="1"/>
    <xf numFmtId="166" fontId="0" fillId="45" borderId="38" xfId="0" applyNumberFormat="1" applyFill="1" applyBorder="1"/>
    <xf numFmtId="166" fontId="0" fillId="45" borderId="18" xfId="0" applyNumberFormat="1" applyFill="1" applyBorder="1"/>
    <xf numFmtId="166" fontId="0" fillId="45" borderId="17" xfId="0" applyNumberFormat="1" applyFill="1" applyBorder="1"/>
    <xf numFmtId="166" fontId="0" fillId="45" borderId="32" xfId="0" applyNumberFormat="1" applyFill="1" applyBorder="1"/>
    <xf numFmtId="166" fontId="0" fillId="45" borderId="34" xfId="0" applyNumberFormat="1" applyFill="1" applyBorder="1"/>
    <xf numFmtId="0" fontId="0" fillId="46" borderId="0" xfId="0" applyFill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46" borderId="13" xfId="0" applyFill="1" applyBorder="1" applyAlignment="1">
      <alignment horizontal="center"/>
    </xf>
    <xf numFmtId="0" fontId="0" fillId="46" borderId="31" xfId="0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0" fontId="0" fillId="46" borderId="33" xfId="0" applyFill="1" applyBorder="1" applyAlignment="1">
      <alignment horizontal="center"/>
    </xf>
    <xf numFmtId="0" fontId="0" fillId="45" borderId="43" xfId="0" applyFill="1" applyBorder="1" applyAlignment="1">
      <alignment horizontal="center"/>
    </xf>
    <xf numFmtId="0" fontId="0" fillId="45" borderId="44" xfId="0" applyFill="1" applyBorder="1" applyAlignment="1">
      <alignment horizontal="center"/>
    </xf>
    <xf numFmtId="0" fontId="0" fillId="45" borderId="4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3">
    <cellStyle name="20 % – Zvýraznění 1" xfId="18" builtinId="30" customBuiltin="1"/>
    <cellStyle name="20 % – Zvýraznění 2" xfId="22" builtinId="34" customBuiltin="1"/>
    <cellStyle name="20 % – Zvýraznění 3" xfId="26" builtinId="38" customBuiltin="1"/>
    <cellStyle name="20 % – Zvýraznění 4" xfId="30" builtinId="42" customBuiltin="1"/>
    <cellStyle name="20 % – Zvýraznění 5" xfId="34" builtinId="46" customBuiltin="1"/>
    <cellStyle name="20 % – Zvýraznění 6" xfId="38" builtinId="50" customBuiltin="1"/>
    <cellStyle name="40 % – Zvýraznění 1" xfId="19" builtinId="31" customBuiltin="1"/>
    <cellStyle name="40 % – Zvýraznění 2" xfId="23" builtinId="35" customBuiltin="1"/>
    <cellStyle name="40 % – Zvýraznění 3" xfId="27" builtinId="39" customBuiltin="1"/>
    <cellStyle name="40 % – Zvýraznění 4" xfId="31" builtinId="43" customBuiltin="1"/>
    <cellStyle name="40 % – Zvýraznění 5" xfId="35" builtinId="47" customBuiltin="1"/>
    <cellStyle name="40 % – Zvýraznění 6" xfId="39" builtinId="51" customBuiltin="1"/>
    <cellStyle name="60 % – Zvýraznění 1" xfId="20" builtinId="32" customBuiltin="1"/>
    <cellStyle name="60 % – Zvýraznění 2" xfId="24" builtinId="36" customBuiltin="1"/>
    <cellStyle name="60 % – Zvýraznění 3" xfId="28" builtinId="40" customBuiltin="1"/>
    <cellStyle name="60 % – Zvýraznění 4" xfId="32" builtinId="44" customBuiltin="1"/>
    <cellStyle name="60 % – Zvýraznění 5" xfId="36" builtinId="48" customBuiltin="1"/>
    <cellStyle name="60 % – Zvýraznění 6" xfId="40" builtinId="52" customBuiltin="1"/>
    <cellStyle name="Celkem" xfId="16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1" xr:uid="{E271D397-9248-40F6-936D-19D2404DADDB}"/>
    <cellStyle name="Poznámka 2" xfId="42" xr:uid="{A6CFAA46-8F12-4C74-A603-35E5E9515B45}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149"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4" formatCode="#,##0.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</dxfs>
  <tableStyles count="0" defaultTableStyle="TableStyleMedium2" defaultPivotStyle="PivotStyleLight16"/>
  <colors>
    <mruColors>
      <color rgb="FF66CCFF"/>
      <color rgb="FFFFFFCC"/>
      <color rgb="FFCCFF99"/>
      <color rgb="FFFFCCFF"/>
      <color rgb="FF66FFFF"/>
      <color rgb="FFCCFFCC"/>
      <color rgb="FFFFCC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</a:t>
            </a:r>
            <a:r>
              <a:rPr lang="cs-CZ"/>
              <a:t>ývoj</a:t>
            </a:r>
            <a:r>
              <a:rPr lang="cs-CZ" baseline="0"/>
              <a:t> indexu objemu dovozu SITC 0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8968458119792384E-2"/>
          <c:y val="7.3593828940396538E-2"/>
          <c:w val="0.87196959205476199"/>
          <c:h val="0.67850056087387411"/>
        </c:manualLayout>
      </c:layout>
      <c:areaChart>
        <c:grouping val="stacked"/>
        <c:varyColors val="0"/>
        <c:ser>
          <c:idx val="2"/>
          <c:order val="2"/>
          <c:tx>
            <c:strRef>
              <c:f>'Lasp objemový index'!$E$61</c:f>
              <c:strCache>
                <c:ptCount val="1"/>
                <c:pt idx="0">
                  <c:v>Dolní hranice spolehlivosti(Objemový index dovozu)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index'!$B$62:$B$73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index'!$E$62:$E$73</c:f>
              <c:numCache>
                <c:formatCode>General</c:formatCode>
                <c:ptCount val="12"/>
                <c:pt idx="8" formatCode="0.0000">
                  <c:v>3.7112602973911035</c:v>
                </c:pt>
                <c:pt idx="9" formatCode="0.0000">
                  <c:v>3.1427935821181388</c:v>
                </c:pt>
                <c:pt idx="10" formatCode="0.0000">
                  <c:v>3.4186672559386508</c:v>
                </c:pt>
                <c:pt idx="11" formatCode="0.0000">
                  <c:v>3.6945373753736881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D50-9771-9492AC8AC3F2}"/>
            </c:ext>
          </c:extLst>
        </c:ser>
        <c:ser>
          <c:idx val="3"/>
          <c:order val="3"/>
          <c:tx>
            <c:strRef>
              <c:f>'Lasp objemový index'!$G$61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val>
            <c:numRef>
              <c:f>'Lasp objemový index'!$G$62:$G$73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2.0311109999164767</c:v>
                </c:pt>
                <c:pt idx="10">
                  <c:v>2.0311201398954104</c:v>
                </c:pt>
                <c:pt idx="11">
                  <c:v>2.0311363886452956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4-4D50-9771-9492AC8AC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327320"/>
        <c:axId val="839328040"/>
      </c:areaChart>
      <c:lineChart>
        <c:grouping val="standard"/>
        <c:varyColors val="0"/>
        <c:ser>
          <c:idx val="0"/>
          <c:order val="0"/>
          <c:tx>
            <c:strRef>
              <c:f>'Lasp objemový index'!$C$61</c:f>
              <c:strCache>
                <c:ptCount val="1"/>
                <c:pt idx="0">
                  <c:v>Objemový index dovozu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index'!$C$62:$C$73</c:f>
              <c:numCache>
                <c:formatCode>0.0000</c:formatCode>
                <c:ptCount val="12"/>
                <c:pt idx="0">
                  <c:v>1.6770446167659303</c:v>
                </c:pt>
                <c:pt idx="1">
                  <c:v>1.6702627490478819</c:v>
                </c:pt>
                <c:pt idx="2">
                  <c:v>2.2437803269869843</c:v>
                </c:pt>
                <c:pt idx="3">
                  <c:v>2.3851893935697999</c:v>
                </c:pt>
                <c:pt idx="4">
                  <c:v>4.2490586517968048</c:v>
                </c:pt>
                <c:pt idx="5">
                  <c:v>3.2057616971937857</c:v>
                </c:pt>
                <c:pt idx="6">
                  <c:v>3.0213318256788635</c:v>
                </c:pt>
                <c:pt idx="7">
                  <c:v>3.6671822074189633</c:v>
                </c:pt>
                <c:pt idx="8">
                  <c:v>3.7112602973911035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A4-4D50-9771-9492AC8AC3F2}"/>
            </c:ext>
          </c:extLst>
        </c:ser>
        <c:ser>
          <c:idx val="1"/>
          <c:order val="1"/>
          <c:tx>
            <c:strRef>
              <c:f>'Lasp objemový index'!$D$61</c:f>
              <c:strCache>
                <c:ptCount val="1"/>
                <c:pt idx="0">
                  <c:v>Prognóza(Objemový index dovozu)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index'!$B$62:$B$73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index'!$D$62:$D$73</c:f>
              <c:numCache>
                <c:formatCode>General</c:formatCode>
                <c:ptCount val="12"/>
                <c:pt idx="8" formatCode="0.0000">
                  <c:v>3.7112602973911035</c:v>
                </c:pt>
                <c:pt idx="9" formatCode="0.0000">
                  <c:v>4.1583490820763771</c:v>
                </c:pt>
                <c:pt idx="10" formatCode="0.0000">
                  <c:v>4.434227325886356</c:v>
                </c:pt>
                <c:pt idx="11" formatCode="0.0000">
                  <c:v>4.7101055696963359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A4-4D50-9771-9492AC8AC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327320"/>
        <c:axId val="839328040"/>
      </c:lineChart>
      <c:catAx>
        <c:axId val="83932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9328040"/>
        <c:crosses val="autoZero"/>
        <c:auto val="1"/>
        <c:lblAlgn val="ctr"/>
        <c:lblOffset val="100"/>
        <c:noMultiLvlLbl val="0"/>
      </c:catAx>
      <c:valAx>
        <c:axId val="83932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932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973963780843184E-2"/>
          <c:y val="0.82201921361771524"/>
          <c:w val="0.93797745288120393"/>
          <c:h val="0.160452240469058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vývozu SITC 4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'Lasp objemový index'!$O$254</c:f>
              <c:strCache>
                <c:ptCount val="1"/>
                <c:pt idx="0">
                  <c:v>Dolní hranice spolehlivosti(objemový index vývozu)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index'!$L$255:$L$266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index'!$O$255:$O$266</c:f>
              <c:numCache>
                <c:formatCode>General</c:formatCode>
                <c:ptCount val="12"/>
                <c:pt idx="8" formatCode="0.0000">
                  <c:v>0.22149793126741535</c:v>
                </c:pt>
                <c:pt idx="9" formatCode="0.0000">
                  <c:v>-1.8935911188714223</c:v>
                </c:pt>
                <c:pt idx="10" formatCode="0.0000">
                  <c:v>-2.2239045538505922</c:v>
                </c:pt>
                <c:pt idx="11" formatCode="0.0000">
                  <c:v>-2.5543105164019142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E-4FC1-B30E-B7DB72773528}"/>
            </c:ext>
          </c:extLst>
        </c:ser>
        <c:ser>
          <c:idx val="3"/>
          <c:order val="3"/>
          <c:tx>
            <c:strRef>
              <c:f>'Lasp objemový index'!$Q$254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  <a:effectLst/>
          </c:spPr>
          <c:val>
            <c:numRef>
              <c:f>'Lasp objemový index'!$Q$255:$Q$266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2.4722700783266185</c:v>
                </c:pt>
                <c:pt idx="10">
                  <c:v>2.4848478966686014</c:v>
                </c:pt>
                <c:pt idx="11">
                  <c:v>2.49761077015489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E-4FC1-B30E-B7DB72773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304424"/>
        <c:axId val="953304784"/>
      </c:areaChart>
      <c:lineChart>
        <c:grouping val="standard"/>
        <c:varyColors val="0"/>
        <c:ser>
          <c:idx val="0"/>
          <c:order val="0"/>
          <c:tx>
            <c:strRef>
              <c:f>'Lasp objemový index'!$M$254</c:f>
              <c:strCache>
                <c:ptCount val="1"/>
                <c:pt idx="0">
                  <c:v>objemový index vývozu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index'!$M$255:$M$266</c:f>
              <c:numCache>
                <c:formatCode>0.0000</c:formatCode>
                <c:ptCount val="12"/>
                <c:pt idx="0">
                  <c:v>2.0616228996031412</c:v>
                </c:pt>
                <c:pt idx="1">
                  <c:v>2.4395845647217764</c:v>
                </c:pt>
                <c:pt idx="2">
                  <c:v>2.2154015029975511</c:v>
                </c:pt>
                <c:pt idx="3">
                  <c:v>2.121928565397281</c:v>
                </c:pt>
                <c:pt idx="4">
                  <c:v>5.7755636240817358E-2</c:v>
                </c:pt>
                <c:pt idx="5">
                  <c:v>5.1304568099299161E-2</c:v>
                </c:pt>
                <c:pt idx="6">
                  <c:v>0.30797939711221817</c:v>
                </c:pt>
                <c:pt idx="7">
                  <c:v>0.3335472430971882</c:v>
                </c:pt>
                <c:pt idx="8">
                  <c:v>0.22149793126741535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CE-4FC1-B30E-B7DB72773528}"/>
            </c:ext>
          </c:extLst>
        </c:ser>
        <c:ser>
          <c:idx val="1"/>
          <c:order val="1"/>
          <c:tx>
            <c:strRef>
              <c:f>'Lasp objemový index'!$N$254</c:f>
              <c:strCache>
                <c:ptCount val="1"/>
                <c:pt idx="0">
                  <c:v>Prognóza(objemový index vývozu)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index'!$L$255:$L$266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index'!$N$255:$N$266</c:f>
              <c:numCache>
                <c:formatCode>General</c:formatCode>
                <c:ptCount val="12"/>
                <c:pt idx="8" formatCode="0.0000">
                  <c:v>0.22149793126741535</c:v>
                </c:pt>
                <c:pt idx="9" formatCode="0.0000">
                  <c:v>-0.65745607970811293</c:v>
                </c:pt>
                <c:pt idx="10" formatCode="0.0000">
                  <c:v>-0.98148060551629135</c:v>
                </c:pt>
                <c:pt idx="11" formatCode="0.0000">
                  <c:v>-1.3055051313244692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CE-4FC1-B30E-B7DB72773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304424"/>
        <c:axId val="953304784"/>
      </c:lineChart>
      <c:catAx>
        <c:axId val="95330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3304784"/>
        <c:crosses val="autoZero"/>
        <c:auto val="1"/>
        <c:lblAlgn val="ctr"/>
        <c:lblOffset val="100"/>
        <c:noMultiLvlLbl val="0"/>
      </c:catAx>
      <c:valAx>
        <c:axId val="95330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330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dovozu SITC 5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'Lasp objemový index'!$G$302</c:f>
              <c:strCache>
                <c:ptCount val="1"/>
                <c:pt idx="0">
                  <c:v>Dolní hranice spolehlivosti(Objemový index dovozu 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index'!$D$303:$D$314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index'!$G$303:$G$314</c:f>
              <c:numCache>
                <c:formatCode>General</c:formatCode>
                <c:ptCount val="12"/>
                <c:pt idx="8" formatCode="0.0000">
                  <c:v>1.034596819666022</c:v>
                </c:pt>
                <c:pt idx="9" formatCode="0.0000">
                  <c:v>0.78173287506286471</c:v>
                </c:pt>
                <c:pt idx="10" formatCode="0.0000">
                  <c:v>0.74502199505134548</c:v>
                </c:pt>
                <c:pt idx="11" formatCode="0.0000">
                  <c:v>0.72040177492392798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3-4340-AC00-96CE1A7A42B5}"/>
            </c:ext>
          </c:extLst>
        </c:ser>
        <c:ser>
          <c:idx val="4"/>
          <c:order val="3"/>
          <c:tx>
            <c:strRef>
              <c:f>'Lasp objemový index'!$I$302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val>
            <c:numRef>
              <c:f>'Lasp objemový index'!$I$303:$I$314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0.57686986494675097</c:v>
                </c:pt>
                <c:pt idx="10">
                  <c:v>0.72143360071022533</c:v>
                </c:pt>
                <c:pt idx="11">
                  <c:v>0.84181601670549622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3-4340-AC00-96CE1A7A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817880"/>
        <c:axId val="839816800"/>
      </c:areaChart>
      <c:lineChart>
        <c:grouping val="standard"/>
        <c:varyColors val="0"/>
        <c:ser>
          <c:idx val="0"/>
          <c:order val="0"/>
          <c:tx>
            <c:strRef>
              <c:f>'Lasp objemový index'!$E$302</c:f>
              <c:strCache>
                <c:ptCount val="1"/>
                <c:pt idx="0">
                  <c:v>Objemový index dovozu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index'!$E$303:$E$314</c:f>
              <c:numCache>
                <c:formatCode>0.0000</c:formatCode>
                <c:ptCount val="12"/>
                <c:pt idx="0">
                  <c:v>0.94407834312038852</c:v>
                </c:pt>
                <c:pt idx="1">
                  <c:v>1.0500519317772636</c:v>
                </c:pt>
                <c:pt idx="2">
                  <c:v>1.1388294232997631</c:v>
                </c:pt>
                <c:pt idx="3">
                  <c:v>1.2734767279599948</c:v>
                </c:pt>
                <c:pt idx="4">
                  <c:v>1.3532151181913701</c:v>
                </c:pt>
                <c:pt idx="5">
                  <c:v>1.5562925656484066</c:v>
                </c:pt>
                <c:pt idx="6">
                  <c:v>1.3827288726054519</c:v>
                </c:pt>
                <c:pt idx="7">
                  <c:v>1.3839088083541804</c:v>
                </c:pt>
                <c:pt idx="8">
                  <c:v>1.034596819666022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F3-4340-AC00-96CE1A7A42B5}"/>
            </c:ext>
          </c:extLst>
        </c:ser>
        <c:ser>
          <c:idx val="1"/>
          <c:order val="1"/>
          <c:tx>
            <c:strRef>
              <c:f>'Lasp objemový index'!$F$302</c:f>
              <c:strCache>
                <c:ptCount val="1"/>
                <c:pt idx="0">
                  <c:v>Prognóza(Objemový index dovozu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index'!$D$303:$D$314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index'!$F$303:$F$314</c:f>
              <c:numCache>
                <c:formatCode>General</c:formatCode>
                <c:ptCount val="12"/>
                <c:pt idx="8" formatCode="0.0000">
                  <c:v>1.034596819666022</c:v>
                </c:pt>
                <c:pt idx="9" formatCode="0.0000">
                  <c:v>1.0701678075362402</c:v>
                </c:pt>
                <c:pt idx="10" formatCode="0.0000">
                  <c:v>1.1057387954064581</c:v>
                </c:pt>
                <c:pt idx="11" formatCode="0.0000">
                  <c:v>1.1413097832766761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F3-4340-AC00-96CE1A7A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817880"/>
        <c:axId val="839816800"/>
      </c:lineChart>
      <c:catAx>
        <c:axId val="83981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9816800"/>
        <c:crosses val="autoZero"/>
        <c:auto val="1"/>
        <c:lblAlgn val="ctr"/>
        <c:lblOffset val="100"/>
        <c:noMultiLvlLbl val="0"/>
      </c:catAx>
      <c:valAx>
        <c:axId val="83981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981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vývozu SITC 5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'Lasp objemový index'!$O$302</c:f>
              <c:strCache>
                <c:ptCount val="1"/>
                <c:pt idx="0">
                  <c:v>Dolní hranice spolehlivosti(objemový index vývozu)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index'!$L$303:$L$314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index'!$O$303:$O$314</c:f>
              <c:numCache>
                <c:formatCode>General</c:formatCode>
                <c:ptCount val="12"/>
                <c:pt idx="8" formatCode="0.0000">
                  <c:v>0.46026845759591084</c:v>
                </c:pt>
                <c:pt idx="9" formatCode="0.0000">
                  <c:v>0.40350340709312271</c:v>
                </c:pt>
                <c:pt idx="10" formatCode="0.0000">
                  <c:v>0.36552677130473837</c:v>
                </c:pt>
                <c:pt idx="11" formatCode="0.0000">
                  <c:v>0.32753230491672003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2-478F-8FCB-58A5F5CAC9C1}"/>
            </c:ext>
          </c:extLst>
        </c:ser>
        <c:ser>
          <c:idx val="3"/>
          <c:order val="3"/>
          <c:spPr>
            <a:solidFill>
              <a:srgbClr val="CCFFCC"/>
            </a:solidFill>
            <a:ln>
              <a:noFill/>
            </a:ln>
            <a:effectLst/>
          </c:spPr>
          <c:val>
            <c:numRef>
              <c:f>'Lasp objemový index'!$Q$303:$Q$314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0.57531600861420351</c:v>
                </c:pt>
                <c:pt idx="10">
                  <c:v>0.57993708576174274</c:v>
                </c:pt>
                <c:pt idx="11">
                  <c:v>0.58459382410854976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2-478F-8FCB-58A5F5CAC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979808"/>
        <c:axId val="942979088"/>
      </c:areaChart>
      <c:lineChart>
        <c:grouping val="standard"/>
        <c:varyColors val="0"/>
        <c:ser>
          <c:idx val="0"/>
          <c:order val="0"/>
          <c:tx>
            <c:strRef>
              <c:f>'Lasp objemový index'!$M$302</c:f>
              <c:strCache>
                <c:ptCount val="1"/>
                <c:pt idx="0">
                  <c:v>objemový index vývozu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index'!$M$303:$M$314</c:f>
              <c:numCache>
                <c:formatCode>0.0000</c:formatCode>
                <c:ptCount val="12"/>
                <c:pt idx="0">
                  <c:v>1.0732195064271817</c:v>
                </c:pt>
                <c:pt idx="1">
                  <c:v>0.85240117816143968</c:v>
                </c:pt>
                <c:pt idx="2">
                  <c:v>0.87042853824163358</c:v>
                </c:pt>
                <c:pt idx="3">
                  <c:v>0.75823135605547365</c:v>
                </c:pt>
                <c:pt idx="4">
                  <c:v>0.88530965801778083</c:v>
                </c:pt>
                <c:pt idx="5">
                  <c:v>0.90339537764537992</c:v>
                </c:pt>
                <c:pt idx="6">
                  <c:v>0.88328298054595056</c:v>
                </c:pt>
                <c:pt idx="7">
                  <c:v>0.90934948321392639</c:v>
                </c:pt>
                <c:pt idx="8">
                  <c:v>0.46026845759591084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F2-478F-8FCB-58A5F5CAC9C1}"/>
            </c:ext>
          </c:extLst>
        </c:ser>
        <c:ser>
          <c:idx val="1"/>
          <c:order val="1"/>
          <c:tx>
            <c:strRef>
              <c:f>'Lasp objemový index'!$N$302</c:f>
              <c:strCache>
                <c:ptCount val="1"/>
                <c:pt idx="0">
                  <c:v>Prognóza(objemový index vývozu)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index'!$L$303:$L$314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index'!$N$303:$N$314</c:f>
              <c:numCache>
                <c:formatCode>General</c:formatCode>
                <c:ptCount val="12"/>
                <c:pt idx="8" formatCode="0.0000">
                  <c:v>0.46026845759591084</c:v>
                </c:pt>
                <c:pt idx="9" formatCode="0.0000">
                  <c:v>0.69116141140022447</c:v>
                </c:pt>
                <c:pt idx="10" formatCode="0.0000">
                  <c:v>0.65549531418560969</c:v>
                </c:pt>
                <c:pt idx="11" formatCode="0.0000">
                  <c:v>0.61982921697099491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F2-478F-8FCB-58A5F5CAC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79808"/>
        <c:axId val="942979088"/>
      </c:lineChart>
      <c:catAx>
        <c:axId val="9429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2979088"/>
        <c:crosses val="autoZero"/>
        <c:auto val="1"/>
        <c:lblAlgn val="ctr"/>
        <c:lblOffset val="100"/>
        <c:noMultiLvlLbl val="0"/>
      </c:catAx>
      <c:valAx>
        <c:axId val="94297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297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dovozu SITC 6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2236878509844391E-2"/>
          <c:y val="0.11144588744588745"/>
          <c:w val="0.9116472620409628"/>
          <c:h val="0.55886150594812012"/>
        </c:manualLayout>
      </c:layout>
      <c:areaChart>
        <c:grouping val="stacked"/>
        <c:varyColors val="0"/>
        <c:ser>
          <c:idx val="2"/>
          <c:order val="2"/>
          <c:tx>
            <c:strRef>
              <c:f>'Lasp objemový index'!$G$350</c:f>
              <c:strCache>
                <c:ptCount val="1"/>
                <c:pt idx="0">
                  <c:v>Dolní hranice spolehlivosti(Objemový index dovozu 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index'!$D$351:$D$362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index'!$G$351:$G$362</c:f>
              <c:numCache>
                <c:formatCode>General</c:formatCode>
                <c:ptCount val="12"/>
                <c:pt idx="8" formatCode="0.0000">
                  <c:v>1.0691027568001732</c:v>
                </c:pt>
                <c:pt idx="9" formatCode="0.0000">
                  <c:v>0.46541313580675026</c:v>
                </c:pt>
                <c:pt idx="10" formatCode="0.0000">
                  <c:v>0.26184935833152911</c:v>
                </c:pt>
                <c:pt idx="11" formatCode="0.0000">
                  <c:v>0.10998346299650796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5-4263-A03A-7575AE6DB21B}"/>
            </c:ext>
          </c:extLst>
        </c:ser>
        <c:ser>
          <c:idx val="3"/>
          <c:order val="3"/>
          <c:tx>
            <c:strRef>
              <c:f>'Lasp objemový index'!$I$350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val>
            <c:numRef>
              <c:f>'Lasp objemový index'!$I$351:$I$362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1.4409958212037606</c:v>
                </c:pt>
                <c:pt idx="10">
                  <c:v>1.939625874303184</c:v>
                </c:pt>
                <c:pt idx="11">
                  <c:v>2.3348601631222077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5-4263-A03A-7575AE6DB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978728"/>
        <c:axId val="942979448"/>
      </c:areaChart>
      <c:lineChart>
        <c:grouping val="standard"/>
        <c:varyColors val="0"/>
        <c:ser>
          <c:idx val="0"/>
          <c:order val="0"/>
          <c:tx>
            <c:strRef>
              <c:f>'Lasp objemový index'!$E$350</c:f>
              <c:strCache>
                <c:ptCount val="1"/>
                <c:pt idx="0">
                  <c:v>Objemový index dovozu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index'!$E$351:$E$362</c:f>
              <c:numCache>
                <c:formatCode>0.0000</c:formatCode>
                <c:ptCount val="12"/>
                <c:pt idx="0">
                  <c:v>0.71167382340128194</c:v>
                </c:pt>
                <c:pt idx="1">
                  <c:v>1.1004246246001841</c:v>
                </c:pt>
                <c:pt idx="2">
                  <c:v>1.8480685516434598</c:v>
                </c:pt>
                <c:pt idx="3">
                  <c:v>1.8326747557841347</c:v>
                </c:pt>
                <c:pt idx="4">
                  <c:v>1.7845157338797926</c:v>
                </c:pt>
                <c:pt idx="5">
                  <c:v>1.6653243501945421</c:v>
                </c:pt>
                <c:pt idx="6">
                  <c:v>1.6306202430758145</c:v>
                </c:pt>
                <c:pt idx="7">
                  <c:v>1.7383565492555162</c:v>
                </c:pt>
                <c:pt idx="8">
                  <c:v>1.0691027568001732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75-4263-A03A-7575AE6DB21B}"/>
            </c:ext>
          </c:extLst>
        </c:ser>
        <c:ser>
          <c:idx val="1"/>
          <c:order val="1"/>
          <c:tx>
            <c:strRef>
              <c:f>'Lasp objemový index'!$F$350</c:f>
              <c:strCache>
                <c:ptCount val="1"/>
                <c:pt idx="0">
                  <c:v>Prognóza(Objemový index dovozu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index'!$D$351:$D$362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index'!$F$351:$F$362</c:f>
              <c:numCache>
                <c:formatCode>General</c:formatCode>
                <c:ptCount val="12"/>
                <c:pt idx="8" formatCode="0.0000">
                  <c:v>1.0691027568001732</c:v>
                </c:pt>
                <c:pt idx="9" formatCode="0.0000">
                  <c:v>1.1859110464086304</c:v>
                </c:pt>
                <c:pt idx="10" formatCode="0.0000">
                  <c:v>1.2316622954831211</c:v>
                </c:pt>
                <c:pt idx="11" formatCode="0.0000">
                  <c:v>1.2774135445576118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75-4263-A03A-7575AE6DB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78728"/>
        <c:axId val="942979448"/>
      </c:lineChart>
      <c:catAx>
        <c:axId val="94297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2979448"/>
        <c:crosses val="autoZero"/>
        <c:auto val="1"/>
        <c:lblAlgn val="ctr"/>
        <c:lblOffset val="100"/>
        <c:noMultiLvlLbl val="0"/>
      </c:catAx>
      <c:valAx>
        <c:axId val="94297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297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vývozu SITC 6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4420990854404059E-2"/>
          <c:y val="4.1558441558441558E-2"/>
          <c:w val="0.88188672068165375"/>
          <c:h val="0.6735624426257063"/>
        </c:manualLayout>
      </c:layout>
      <c:areaChart>
        <c:grouping val="stacked"/>
        <c:varyColors val="0"/>
        <c:ser>
          <c:idx val="2"/>
          <c:order val="2"/>
          <c:tx>
            <c:strRef>
              <c:f>'Lasp objemový index'!$O$350</c:f>
              <c:strCache>
                <c:ptCount val="1"/>
                <c:pt idx="0">
                  <c:v>Dolní hranice spolehlivosti(objemový index vývozu)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index'!$L$351:$L$362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index'!$O$351:$O$362</c:f>
              <c:numCache>
                <c:formatCode>General</c:formatCode>
                <c:ptCount val="12"/>
                <c:pt idx="8" formatCode="0.0000">
                  <c:v>0.28837735543586379</c:v>
                </c:pt>
                <c:pt idx="9" formatCode="0.0000">
                  <c:v>0.2960266728055494</c:v>
                </c:pt>
                <c:pt idx="10" formatCode="0.0000">
                  <c:v>0.26338502277363718</c:v>
                </c:pt>
                <c:pt idx="11" formatCode="0.0000">
                  <c:v>0.23074257545367491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6-488B-8662-39F3CFA04C79}"/>
            </c:ext>
          </c:extLst>
        </c:ser>
        <c:ser>
          <c:idx val="3"/>
          <c:order val="3"/>
          <c:tx>
            <c:v>Hranice</c:v>
          </c:tx>
          <c:spPr>
            <a:solidFill>
              <a:srgbClr val="66FFFF"/>
            </a:solidFill>
            <a:ln>
              <a:noFill/>
            </a:ln>
            <a:effectLst/>
          </c:spPr>
          <c:val>
            <c:numRef>
              <c:f>'Lasp objemový index'!$Q$351:$Q$362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0.45560070497397631</c:v>
                </c:pt>
                <c:pt idx="10">
                  <c:v>0.45560275517253557</c:v>
                </c:pt>
                <c:pt idx="11">
                  <c:v>0.45560639994719498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6-488B-8662-39F3CFA04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22600"/>
        <c:axId val="838319720"/>
      </c:areaChart>
      <c:lineChart>
        <c:grouping val="standard"/>
        <c:varyColors val="0"/>
        <c:ser>
          <c:idx val="0"/>
          <c:order val="0"/>
          <c:tx>
            <c:strRef>
              <c:f>'Lasp objemový index'!$M$350</c:f>
              <c:strCache>
                <c:ptCount val="1"/>
                <c:pt idx="0">
                  <c:v>objemový index vývozu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index'!$M$351:$M$362</c:f>
              <c:numCache>
                <c:formatCode>0.0000</c:formatCode>
                <c:ptCount val="12"/>
                <c:pt idx="0">
                  <c:v>0.81687011187145953</c:v>
                </c:pt>
                <c:pt idx="1">
                  <c:v>0.63507291242352049</c:v>
                </c:pt>
                <c:pt idx="2">
                  <c:v>0.63238609177666238</c:v>
                </c:pt>
                <c:pt idx="3">
                  <c:v>0.71952706519957221</c:v>
                </c:pt>
                <c:pt idx="4">
                  <c:v>0.67721951083668941</c:v>
                </c:pt>
                <c:pt idx="5">
                  <c:v>0.70304251657414307</c:v>
                </c:pt>
                <c:pt idx="6">
                  <c:v>0.6542587576554566</c:v>
                </c:pt>
                <c:pt idx="7">
                  <c:v>0.68520668186715672</c:v>
                </c:pt>
                <c:pt idx="8">
                  <c:v>0.28837735543586379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76-488B-8662-39F3CFA04C79}"/>
            </c:ext>
          </c:extLst>
        </c:ser>
        <c:ser>
          <c:idx val="1"/>
          <c:order val="1"/>
          <c:tx>
            <c:strRef>
              <c:f>'Lasp objemový index'!$N$350</c:f>
              <c:strCache>
                <c:ptCount val="1"/>
                <c:pt idx="0">
                  <c:v>Prognóza(objemový index vývozu)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index'!$L$351:$L$362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index'!$N$351:$N$362</c:f>
              <c:numCache>
                <c:formatCode>General</c:formatCode>
                <c:ptCount val="12"/>
                <c:pt idx="8" formatCode="0.0000">
                  <c:v>0.28837735543586379</c:v>
                </c:pt>
                <c:pt idx="9" formatCode="0.0000">
                  <c:v>0.52382702529253755</c:v>
                </c:pt>
                <c:pt idx="10" formatCode="0.0000">
                  <c:v>0.49118640035990496</c:v>
                </c:pt>
                <c:pt idx="11" formatCode="0.0000">
                  <c:v>0.45854577542727243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76-488B-8662-39F3CFA04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322600"/>
        <c:axId val="838319720"/>
      </c:lineChart>
      <c:catAx>
        <c:axId val="83832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8319720"/>
        <c:crosses val="autoZero"/>
        <c:auto val="1"/>
        <c:lblAlgn val="ctr"/>
        <c:lblOffset val="100"/>
        <c:noMultiLvlLbl val="0"/>
      </c:catAx>
      <c:valAx>
        <c:axId val="83831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8322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dovozu SITC 7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1022498223633646E-2"/>
          <c:y val="0.13568831168831169"/>
          <c:w val="0.92365521816678997"/>
          <c:h val="0.53461908170569594"/>
        </c:manualLayout>
      </c:layout>
      <c:areaChart>
        <c:grouping val="stacked"/>
        <c:varyColors val="0"/>
        <c:ser>
          <c:idx val="2"/>
          <c:order val="2"/>
          <c:tx>
            <c:strRef>
              <c:f>'Lasp objemový index'!$G$398</c:f>
              <c:strCache>
                <c:ptCount val="1"/>
                <c:pt idx="0">
                  <c:v>Dolní hranice spolehlivosti(Objemový index dovozu 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index'!$D$399:$D$410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index'!$G$399:$G$410</c:f>
              <c:numCache>
                <c:formatCode>General</c:formatCode>
                <c:ptCount val="12"/>
                <c:pt idx="8" formatCode="0.0000">
                  <c:v>1.7490803710958935</c:v>
                </c:pt>
                <c:pt idx="9" formatCode="0.0000">
                  <c:v>-0.95501359499060623</c:v>
                </c:pt>
                <c:pt idx="10" formatCode="0.0000">
                  <c:v>-1.2706696837516729</c:v>
                </c:pt>
                <c:pt idx="11" formatCode="0.0000">
                  <c:v>-1.5473809046767903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C-4399-9438-B66B6C45ACFC}"/>
            </c:ext>
          </c:extLst>
        </c:ser>
        <c:ser>
          <c:idx val="3"/>
          <c:order val="3"/>
          <c:tx>
            <c:v>Hranice</c:v>
          </c:tx>
          <c:spPr>
            <a:solidFill>
              <a:srgbClr val="FFFFCC"/>
            </a:solidFill>
            <a:ln>
              <a:noFill/>
            </a:ln>
            <a:effectLst/>
          </c:spPr>
          <c:val>
            <c:numRef>
              <c:f>'Lasp objemový index'!$I$399:$I$410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7.0859893938890517</c:v>
                </c:pt>
                <c:pt idx="10">
                  <c:v>7.9255484712303135</c:v>
                </c:pt>
                <c:pt idx="11">
                  <c:v>8.687217812899684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2C-4399-9438-B66B6C45A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94088"/>
        <c:axId val="965893008"/>
      </c:areaChart>
      <c:lineChart>
        <c:grouping val="standard"/>
        <c:varyColors val="0"/>
        <c:ser>
          <c:idx val="0"/>
          <c:order val="0"/>
          <c:tx>
            <c:strRef>
              <c:f>'Lasp objemový index'!$E$398</c:f>
              <c:strCache>
                <c:ptCount val="1"/>
                <c:pt idx="0">
                  <c:v>Objemový index dovozu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index'!$E$399:$E$410</c:f>
              <c:numCache>
                <c:formatCode>0.0000</c:formatCode>
                <c:ptCount val="12"/>
                <c:pt idx="0">
                  <c:v>1.0551149176987229</c:v>
                </c:pt>
                <c:pt idx="1">
                  <c:v>1.29651891036846</c:v>
                </c:pt>
                <c:pt idx="2">
                  <c:v>2.1306914335182316</c:v>
                </c:pt>
                <c:pt idx="3">
                  <c:v>5.9540282806522002</c:v>
                </c:pt>
                <c:pt idx="4">
                  <c:v>3.7195935341071547</c:v>
                </c:pt>
                <c:pt idx="5">
                  <c:v>5.2254098645892952</c:v>
                </c:pt>
                <c:pt idx="6">
                  <c:v>1.9615311105198265</c:v>
                </c:pt>
                <c:pt idx="7">
                  <c:v>2.7860587952178761</c:v>
                </c:pt>
                <c:pt idx="8">
                  <c:v>1.7490803710958935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2C-4399-9438-B66B6C45ACFC}"/>
            </c:ext>
          </c:extLst>
        </c:ser>
        <c:ser>
          <c:idx val="1"/>
          <c:order val="1"/>
          <c:tx>
            <c:strRef>
              <c:f>'Lasp objemový index'!$F$398</c:f>
              <c:strCache>
                <c:ptCount val="1"/>
                <c:pt idx="0">
                  <c:v>Prognóza(Objemový index dovozu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index'!$D$399:$D$410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index'!$F$399:$F$410</c:f>
              <c:numCache>
                <c:formatCode>General</c:formatCode>
                <c:ptCount val="12"/>
                <c:pt idx="8" formatCode="0.0000">
                  <c:v>1.7490803710958935</c:v>
                </c:pt>
                <c:pt idx="9" formatCode="0.0000">
                  <c:v>2.5879811019539196</c:v>
                </c:pt>
                <c:pt idx="10" formatCode="0.0000">
                  <c:v>2.6921045518634839</c:v>
                </c:pt>
                <c:pt idx="11" formatCode="0.0000">
                  <c:v>2.7962280017730516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2C-4399-9438-B66B6C45A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894088"/>
        <c:axId val="965893008"/>
      </c:lineChart>
      <c:catAx>
        <c:axId val="96589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65893008"/>
        <c:crosses val="autoZero"/>
        <c:auto val="1"/>
        <c:lblAlgn val="ctr"/>
        <c:lblOffset val="100"/>
        <c:noMultiLvlLbl val="0"/>
      </c:catAx>
      <c:valAx>
        <c:axId val="96589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6589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vývozu SITC 7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7944679991924083E-2"/>
          <c:y val="0.13222510822510822"/>
          <c:w val="0.91774055431399992"/>
          <c:h val="0.53808228516889944"/>
        </c:manualLayout>
      </c:layout>
      <c:areaChart>
        <c:grouping val="stacked"/>
        <c:varyColors val="0"/>
        <c:ser>
          <c:idx val="2"/>
          <c:order val="2"/>
          <c:tx>
            <c:strRef>
              <c:f>'Lasp objemový index'!$O$398</c:f>
              <c:strCache>
                <c:ptCount val="1"/>
                <c:pt idx="0">
                  <c:v>Dolní hranice spolehlivosti(objemový index vývozu)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index'!$L$399:$L$410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index'!$O$399:$O$410</c:f>
              <c:numCache>
                <c:formatCode>General</c:formatCode>
                <c:ptCount val="12"/>
                <c:pt idx="8" formatCode="0.0000">
                  <c:v>0.17804276812661199</c:v>
                </c:pt>
                <c:pt idx="9" formatCode="0.0000">
                  <c:v>0.1092248801552671</c:v>
                </c:pt>
                <c:pt idx="10" formatCode="0.0000">
                  <c:v>7.371711325204866E-2</c:v>
                </c:pt>
                <c:pt idx="11" formatCode="0.0000">
                  <c:v>3.8186437944571716E-2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C-42CB-AAE5-59E0A4E57AEB}"/>
            </c:ext>
          </c:extLst>
        </c:ser>
        <c:ser>
          <c:idx val="3"/>
          <c:order val="3"/>
          <c:tx>
            <c:v>Hranice</c:v>
          </c:tx>
          <c:spPr>
            <a:solidFill>
              <a:srgbClr val="FFCCFF"/>
            </a:solidFill>
            <a:ln>
              <a:noFill/>
            </a:ln>
            <a:effectLst/>
          </c:spPr>
          <c:val>
            <c:numRef>
              <c:f>'Lasp objemový index'!$Q$399:$Q$410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0.73915471000814237</c:v>
                </c:pt>
                <c:pt idx="10">
                  <c:v>0.74509177918016489</c:v>
                </c:pt>
                <c:pt idx="11">
                  <c:v>0.75107466516070476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C-42CB-AAE5-59E0A4E57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25120"/>
        <c:axId val="838327280"/>
      </c:areaChart>
      <c:lineChart>
        <c:grouping val="standard"/>
        <c:varyColors val="0"/>
        <c:ser>
          <c:idx val="0"/>
          <c:order val="0"/>
          <c:tx>
            <c:strRef>
              <c:f>'Lasp objemový index'!$M$398</c:f>
              <c:strCache>
                <c:ptCount val="1"/>
                <c:pt idx="0">
                  <c:v>objemový index vývozu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index'!$M$399:$M$410</c:f>
              <c:numCache>
                <c:formatCode>0.0000</c:formatCode>
                <c:ptCount val="12"/>
                <c:pt idx="0">
                  <c:v>0.85467199851515685</c:v>
                </c:pt>
                <c:pt idx="1">
                  <c:v>0.5274713172068044</c:v>
                </c:pt>
                <c:pt idx="2">
                  <c:v>0.51456394643711545</c:v>
                </c:pt>
                <c:pt idx="3">
                  <c:v>0.61778315061931188</c:v>
                </c:pt>
                <c:pt idx="4">
                  <c:v>0.72482374768975755</c:v>
                </c:pt>
                <c:pt idx="5">
                  <c:v>0.72554289272791284</c:v>
                </c:pt>
                <c:pt idx="6">
                  <c:v>0.68177983837217204</c:v>
                </c:pt>
                <c:pt idx="7">
                  <c:v>0.64501460103780794</c:v>
                </c:pt>
                <c:pt idx="8">
                  <c:v>0.17804276812661199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0C-42CB-AAE5-59E0A4E57AEB}"/>
            </c:ext>
          </c:extLst>
        </c:ser>
        <c:ser>
          <c:idx val="1"/>
          <c:order val="1"/>
          <c:tx>
            <c:strRef>
              <c:f>'Lasp objemový index'!$N$398</c:f>
              <c:strCache>
                <c:ptCount val="1"/>
                <c:pt idx="0">
                  <c:v>Prognóza(objemový index vývozu)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index'!$L$399:$L$410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index'!$N$399:$N$410</c:f>
              <c:numCache>
                <c:formatCode>General</c:formatCode>
                <c:ptCount val="12"/>
                <c:pt idx="8" formatCode="0.0000">
                  <c:v>0.17804276812661199</c:v>
                </c:pt>
                <c:pt idx="9" formatCode="0.0000">
                  <c:v>0.47880223515933829</c:v>
                </c:pt>
                <c:pt idx="10" formatCode="0.0000">
                  <c:v>0.44626300284213111</c:v>
                </c:pt>
                <c:pt idx="11" formatCode="0.0000">
                  <c:v>0.41372377052492415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0C-42CB-AAE5-59E0A4E57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325120"/>
        <c:axId val="838327280"/>
      </c:lineChart>
      <c:catAx>
        <c:axId val="8383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8327280"/>
        <c:crosses val="autoZero"/>
        <c:auto val="1"/>
        <c:lblAlgn val="ctr"/>
        <c:lblOffset val="100"/>
        <c:noMultiLvlLbl val="0"/>
      </c:catAx>
      <c:valAx>
        <c:axId val="83832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832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dovozu SITC 8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8775938830047845E-2"/>
          <c:y val="7.2294781334151417E-2"/>
          <c:w val="0.91440603224294237"/>
          <c:h val="0.63329935440027185"/>
        </c:manualLayout>
      </c:layout>
      <c:areaChart>
        <c:grouping val="stacked"/>
        <c:varyColors val="0"/>
        <c:ser>
          <c:idx val="2"/>
          <c:order val="2"/>
          <c:tx>
            <c:strRef>
              <c:f>'Lasp objemový index'!$H$446</c:f>
              <c:strCache>
                <c:ptCount val="1"/>
                <c:pt idx="0">
                  <c:v>Dolní hranice spolehlivosti(Objemový index dovozu 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index'!$E$447:$E$458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index'!$H$447:$H$458</c:f>
              <c:numCache>
                <c:formatCode>General</c:formatCode>
                <c:ptCount val="12"/>
                <c:pt idx="8" formatCode="0.0000">
                  <c:v>0.83856806698688657</c:v>
                </c:pt>
                <c:pt idx="9" formatCode="0.0000">
                  <c:v>0.67359593232683701</c:v>
                </c:pt>
                <c:pt idx="10" formatCode="0.0000">
                  <c:v>0.73792222013945785</c:v>
                </c:pt>
                <c:pt idx="11" formatCode="0.0000">
                  <c:v>0.80224584030233637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6-4F8A-8852-264440606C9A}"/>
            </c:ext>
          </c:extLst>
        </c:ser>
        <c:ser>
          <c:idx val="3"/>
          <c:order val="3"/>
          <c:tx>
            <c:strRef>
              <c:f>'Lasp objemový index'!$J$446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rgbClr val="CCFF99"/>
            </a:solidFill>
            <a:ln>
              <a:noFill/>
            </a:ln>
            <a:effectLst/>
          </c:spPr>
          <c:val>
            <c:numRef>
              <c:f>'Lasp objemový index'!$J$447:$J$458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1.5243964882871921</c:v>
                </c:pt>
                <c:pt idx="10">
                  <c:v>1.5244033480559547</c:v>
                </c:pt>
                <c:pt idx="11">
                  <c:v>1.5244155431242041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26-4F8A-8852-264440606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97328"/>
        <c:axId val="965895888"/>
      </c:areaChart>
      <c:lineChart>
        <c:grouping val="standard"/>
        <c:varyColors val="0"/>
        <c:ser>
          <c:idx val="0"/>
          <c:order val="0"/>
          <c:tx>
            <c:strRef>
              <c:f>'Lasp objemový index'!$F$446</c:f>
              <c:strCache>
                <c:ptCount val="1"/>
                <c:pt idx="0">
                  <c:v>Objemový index dovozu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index'!$F$447:$F$458</c:f>
              <c:numCache>
                <c:formatCode>0.0000</c:formatCode>
                <c:ptCount val="12"/>
                <c:pt idx="0">
                  <c:v>0.8589149141525394</c:v>
                </c:pt>
                <c:pt idx="1">
                  <c:v>1.2503452625592584</c:v>
                </c:pt>
                <c:pt idx="2">
                  <c:v>1.0526122727034533</c:v>
                </c:pt>
                <c:pt idx="3">
                  <c:v>0.94058247959793173</c:v>
                </c:pt>
                <c:pt idx="4">
                  <c:v>0.9468357247528254</c:v>
                </c:pt>
                <c:pt idx="5">
                  <c:v>1.7817882168334469</c:v>
                </c:pt>
                <c:pt idx="6">
                  <c:v>1.3882172927532128</c:v>
                </c:pt>
                <c:pt idx="7">
                  <c:v>2.0385687768237433</c:v>
                </c:pt>
                <c:pt idx="8">
                  <c:v>0.83856806698688657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26-4F8A-8852-264440606C9A}"/>
            </c:ext>
          </c:extLst>
        </c:ser>
        <c:ser>
          <c:idx val="1"/>
          <c:order val="1"/>
          <c:tx>
            <c:strRef>
              <c:f>'Lasp objemový index'!$G$446</c:f>
              <c:strCache>
                <c:ptCount val="1"/>
                <c:pt idx="0">
                  <c:v>Prognóza(Objemový index dovozu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index'!$E$447:$E$458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index'!$G$447:$G$458</c:f>
              <c:numCache>
                <c:formatCode>General</c:formatCode>
                <c:ptCount val="12"/>
                <c:pt idx="8" formatCode="0.0000">
                  <c:v>0.83856806698688657</c:v>
                </c:pt>
                <c:pt idx="9" formatCode="0.0000">
                  <c:v>1.4357941764704332</c:v>
                </c:pt>
                <c:pt idx="10" formatCode="0.0000">
                  <c:v>1.5001238941674353</c:v>
                </c:pt>
                <c:pt idx="11" formatCode="0.0000">
                  <c:v>1.5644536118644383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26-4F8A-8852-264440606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897328"/>
        <c:axId val="965895888"/>
      </c:lineChart>
      <c:catAx>
        <c:axId val="96589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65895888"/>
        <c:crosses val="autoZero"/>
        <c:auto val="1"/>
        <c:lblAlgn val="ctr"/>
        <c:lblOffset val="100"/>
        <c:noMultiLvlLbl val="0"/>
      </c:catAx>
      <c:valAx>
        <c:axId val="96589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658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vývozu SITC 8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'Lasp objemový index'!$P$446</c:f>
              <c:strCache>
                <c:ptCount val="1"/>
                <c:pt idx="0">
                  <c:v>Dolní hranice spolehlivosti(objemový index vývozu)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index'!$M$447:$M$458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index'!$P$447:$P$458</c:f>
              <c:numCache>
                <c:formatCode>General</c:formatCode>
                <c:ptCount val="12"/>
                <c:pt idx="8" formatCode="0.0000">
                  <c:v>0.17473666314030939</c:v>
                </c:pt>
                <c:pt idx="9" formatCode="0.0000">
                  <c:v>0.17193094952918198</c:v>
                </c:pt>
                <c:pt idx="10" formatCode="0.0000">
                  <c:v>0.11464116918561895</c:v>
                </c:pt>
                <c:pt idx="11" formatCode="0.0000">
                  <c:v>5.7350400974651494E-2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5-4366-AEC5-20C62B18CF50}"/>
            </c:ext>
          </c:extLst>
        </c:ser>
        <c:ser>
          <c:idx val="3"/>
          <c:order val="3"/>
          <c:tx>
            <c:strRef>
              <c:f>'Lasp objemový index'!$R$446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val>
            <c:numRef>
              <c:f>'Lasp objemový index'!$R$447:$R$458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0.56450499418393529</c:v>
                </c:pt>
                <c:pt idx="10">
                  <c:v>0.56450753445069346</c:v>
                </c:pt>
                <c:pt idx="11">
                  <c:v>0.56451205045226105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5-4366-AEC5-20C62B18C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838728"/>
        <c:axId val="1122845568"/>
      </c:areaChart>
      <c:lineChart>
        <c:grouping val="standard"/>
        <c:varyColors val="0"/>
        <c:ser>
          <c:idx val="0"/>
          <c:order val="0"/>
          <c:tx>
            <c:strRef>
              <c:f>'Lasp objemový index'!$N$446</c:f>
              <c:strCache>
                <c:ptCount val="1"/>
                <c:pt idx="0">
                  <c:v>objemový index vývozu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index'!$N$447:$N$458</c:f>
              <c:numCache>
                <c:formatCode>0.0000</c:formatCode>
                <c:ptCount val="12"/>
                <c:pt idx="0">
                  <c:v>0.96925550325976106</c:v>
                </c:pt>
                <c:pt idx="1">
                  <c:v>0.79281940628424818</c:v>
                </c:pt>
                <c:pt idx="2">
                  <c:v>0.72217725868454274</c:v>
                </c:pt>
                <c:pt idx="3">
                  <c:v>0.75306885882816332</c:v>
                </c:pt>
                <c:pt idx="4">
                  <c:v>0.80895064634989944</c:v>
                </c:pt>
                <c:pt idx="5">
                  <c:v>0.73283416703385229</c:v>
                </c:pt>
                <c:pt idx="6">
                  <c:v>0.72545541907628686</c:v>
                </c:pt>
                <c:pt idx="7">
                  <c:v>0.71631532553960253</c:v>
                </c:pt>
                <c:pt idx="8">
                  <c:v>0.17473666314030939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85-4366-AEC5-20C62B18CF50}"/>
            </c:ext>
          </c:extLst>
        </c:ser>
        <c:ser>
          <c:idx val="1"/>
          <c:order val="1"/>
          <c:tx>
            <c:strRef>
              <c:f>'Lasp objemový index'!$O$446</c:f>
              <c:strCache>
                <c:ptCount val="1"/>
                <c:pt idx="0">
                  <c:v>Prognóza(objemový index vývozu)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index'!$M$447:$M$458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index'!$O$447:$O$458</c:f>
              <c:numCache>
                <c:formatCode>General</c:formatCode>
                <c:ptCount val="12"/>
                <c:pt idx="8" formatCode="0.0000">
                  <c:v>0.17473666314030939</c:v>
                </c:pt>
                <c:pt idx="9" formatCode="0.0000">
                  <c:v>0.45418344662114962</c:v>
                </c:pt>
                <c:pt idx="10" formatCode="0.0000">
                  <c:v>0.39689493641096568</c:v>
                </c:pt>
                <c:pt idx="11" formatCode="0.0000">
                  <c:v>0.33960642620078202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85-4366-AEC5-20C62B18C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38728"/>
        <c:axId val="1122845568"/>
      </c:lineChart>
      <c:catAx>
        <c:axId val="112283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22845568"/>
        <c:crosses val="autoZero"/>
        <c:auto val="1"/>
        <c:lblAlgn val="ctr"/>
        <c:lblOffset val="100"/>
        <c:noMultiLvlLbl val="0"/>
      </c:catAx>
      <c:valAx>
        <c:axId val="112284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2283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vývozu SITC 9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'Lasp objemový index'!$N$495</c:f>
              <c:strCache>
                <c:ptCount val="1"/>
                <c:pt idx="0">
                  <c:v>Dolní hranice spolehlivosti(objemový index vývozu)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index'!$K$496:$K$507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index'!$N$496:$N$507</c:f>
              <c:numCache>
                <c:formatCode>General</c:formatCode>
                <c:ptCount val="12"/>
                <c:pt idx="8" formatCode="0.0000">
                  <c:v>0</c:v>
                </c:pt>
                <c:pt idx="9" formatCode="0.0000">
                  <c:v>-1.4400228577817806</c:v>
                </c:pt>
                <c:pt idx="10" formatCode="0.0000">
                  <c:v>-2.0941718657707074</c:v>
                </c:pt>
                <c:pt idx="11" formatCode="0.0000">
                  <c:v>-2.6649972483488984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2-448F-8BCD-D70C32017166}"/>
            </c:ext>
          </c:extLst>
        </c:ser>
        <c:ser>
          <c:idx val="3"/>
          <c:order val="3"/>
          <c:tx>
            <c:strRef>
              <c:f>'Lasp objemový index'!$P$495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rgbClr val="FFFFCC"/>
            </a:solidFill>
            <a:ln>
              <a:noFill/>
            </a:ln>
            <a:effectLst/>
          </c:spPr>
          <c:val>
            <c:numRef>
              <c:f>'Lasp objemový index'!$P$496:$P$507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2.3225128584339321</c:v>
                </c:pt>
                <c:pt idx="10">
                  <c:v>3.1261756400217293</c:v>
                </c:pt>
                <c:pt idx="11">
                  <c:v>3.7631911707880565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2-448F-8BCD-D70C32017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849888"/>
        <c:axId val="1122850248"/>
      </c:areaChart>
      <c:lineChart>
        <c:grouping val="standard"/>
        <c:varyColors val="0"/>
        <c:ser>
          <c:idx val="0"/>
          <c:order val="0"/>
          <c:tx>
            <c:strRef>
              <c:f>'Lasp objemový index'!$L$495</c:f>
              <c:strCache>
                <c:ptCount val="1"/>
                <c:pt idx="0">
                  <c:v>objemový index vývozu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index'!$L$496:$L$507</c:f>
              <c:numCache>
                <c:formatCode>0.0000</c:formatCode>
                <c:ptCount val="12"/>
                <c:pt idx="0">
                  <c:v>2.5285714285714285</c:v>
                </c:pt>
                <c:pt idx="1">
                  <c:v>1.7714285714285714</c:v>
                </c:pt>
                <c:pt idx="2">
                  <c:v>0</c:v>
                </c:pt>
                <c:pt idx="3">
                  <c:v>0.16071428571428573</c:v>
                </c:pt>
                <c:pt idx="4">
                  <c:v>0.17499999999999999</c:v>
                </c:pt>
                <c:pt idx="5">
                  <c:v>0.31428571428571428</c:v>
                </c:pt>
                <c:pt idx="6">
                  <c:v>7.4999999999999997E-2</c:v>
                </c:pt>
                <c:pt idx="7">
                  <c:v>7.1428571428571426E-3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12-448F-8BCD-D70C32017166}"/>
            </c:ext>
          </c:extLst>
        </c:ser>
        <c:ser>
          <c:idx val="1"/>
          <c:order val="1"/>
          <c:tx>
            <c:strRef>
              <c:f>'Lasp objemový index'!$M$495</c:f>
              <c:strCache>
                <c:ptCount val="1"/>
                <c:pt idx="0">
                  <c:v>Prognóza(objemový index vývozu)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index'!$K$496:$K$507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index'!$M$496:$M$507</c:f>
              <c:numCache>
                <c:formatCode>General</c:formatCode>
                <c:ptCount val="12"/>
                <c:pt idx="8" formatCode="0.0000">
                  <c:v>0</c:v>
                </c:pt>
                <c:pt idx="9" formatCode="0.0000">
                  <c:v>-0.27876642856481465</c:v>
                </c:pt>
                <c:pt idx="10" formatCode="0.0000">
                  <c:v>-0.53108404575984269</c:v>
                </c:pt>
                <c:pt idx="11" formatCode="0.0000">
                  <c:v>-0.78340166295487024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12-448F-8BCD-D70C32017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49888"/>
        <c:axId val="1122850248"/>
      </c:lineChart>
      <c:catAx>
        <c:axId val="11228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22850248"/>
        <c:crosses val="autoZero"/>
        <c:auto val="1"/>
        <c:lblAlgn val="ctr"/>
        <c:lblOffset val="100"/>
        <c:noMultiLvlLbl val="0"/>
      </c:catAx>
      <c:valAx>
        <c:axId val="112285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2284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v</a:t>
            </a:r>
            <a:r>
              <a:rPr lang="cs-CZ" sz="1400" b="0" i="0" baseline="0">
                <a:effectLst/>
              </a:rPr>
              <a:t>ývoj indexu objemu vývozu SITC 0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0227268039303148E-2"/>
          <c:y val="3.8095238095238099E-2"/>
          <c:w val="0.86139542249131562"/>
          <c:h val="0.73727733660158157"/>
        </c:manualLayout>
      </c:layout>
      <c:areaChart>
        <c:grouping val="stacked"/>
        <c:varyColors val="0"/>
        <c:ser>
          <c:idx val="2"/>
          <c:order val="2"/>
          <c:tx>
            <c:strRef>
              <c:f>'Lasp objemový index'!$O$60</c:f>
              <c:strCache>
                <c:ptCount val="1"/>
                <c:pt idx="0">
                  <c:v>Dolní hranice spolehlivosti(objemový index vývozu)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index'!$L$61:$L$72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index'!$O$61:$O$72</c:f>
              <c:numCache>
                <c:formatCode>General</c:formatCode>
                <c:ptCount val="12"/>
                <c:pt idx="8" formatCode="0.0000">
                  <c:v>0.50773578561570343</c:v>
                </c:pt>
                <c:pt idx="9" formatCode="0.0000">
                  <c:v>0.56826781444706509</c:v>
                </c:pt>
                <c:pt idx="10" formatCode="0.0000">
                  <c:v>0.55777949461278209</c:v>
                </c:pt>
                <c:pt idx="11" formatCode="0.0000">
                  <c:v>0.5472896089449909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E-4937-A199-2B84F2AA14AC}"/>
            </c:ext>
          </c:extLst>
        </c:ser>
        <c:ser>
          <c:idx val="3"/>
          <c:order val="3"/>
          <c:tx>
            <c:strRef>
              <c:f>'Lasp objemový index'!$Q$60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val>
            <c:numRef>
              <c:f>'Lasp objemový index'!$Q$61:$Q$72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0.89477680010584393</c:v>
                </c:pt>
                <c:pt idx="10">
                  <c:v>0.89478082659238467</c:v>
                </c:pt>
                <c:pt idx="11">
                  <c:v>0.89478798474594134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E-4937-A199-2B84F2AA1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773552"/>
        <c:axId val="831772112"/>
      </c:areaChart>
      <c:lineChart>
        <c:grouping val="standard"/>
        <c:varyColors val="0"/>
        <c:ser>
          <c:idx val="0"/>
          <c:order val="0"/>
          <c:tx>
            <c:strRef>
              <c:f>'Lasp objemový index'!$M$60</c:f>
              <c:strCache>
                <c:ptCount val="1"/>
                <c:pt idx="0">
                  <c:v>objemový index vývozu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index'!$M$61:$M$72</c:f>
              <c:numCache>
                <c:formatCode>0.0000</c:formatCode>
                <c:ptCount val="12"/>
                <c:pt idx="0">
                  <c:v>1.1093365638326991</c:v>
                </c:pt>
                <c:pt idx="1">
                  <c:v>0.82649463790590771</c:v>
                </c:pt>
                <c:pt idx="2">
                  <c:v>0.94481548009261451</c:v>
                </c:pt>
                <c:pt idx="3">
                  <c:v>1.0623670120559219</c:v>
                </c:pt>
                <c:pt idx="4">
                  <c:v>1.1525360000144369</c:v>
                </c:pt>
                <c:pt idx="5">
                  <c:v>1.2156443051116401</c:v>
                </c:pt>
                <c:pt idx="6">
                  <c:v>1.2910560070505421</c:v>
                </c:pt>
                <c:pt idx="7">
                  <c:v>1.1440662468106368</c:v>
                </c:pt>
                <c:pt idx="8">
                  <c:v>0.50773578561570343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E-4937-A199-2B84F2AA14AC}"/>
            </c:ext>
          </c:extLst>
        </c:ser>
        <c:ser>
          <c:idx val="1"/>
          <c:order val="1"/>
          <c:tx>
            <c:strRef>
              <c:f>'Lasp objemový index'!$N$60</c:f>
              <c:strCache>
                <c:ptCount val="1"/>
                <c:pt idx="0">
                  <c:v>Prognóza(objemový index vývozu)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index'!$L$61:$L$72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index'!$N$61:$N$72</c:f>
              <c:numCache>
                <c:formatCode>General</c:formatCode>
                <c:ptCount val="12"/>
                <c:pt idx="8" formatCode="0.0000">
                  <c:v>0.50773578561570343</c:v>
                </c:pt>
                <c:pt idx="9" formatCode="0.0000">
                  <c:v>1.015656214499987</c:v>
                </c:pt>
                <c:pt idx="10" formatCode="0.0000">
                  <c:v>1.0051699079089744</c:v>
                </c:pt>
                <c:pt idx="11" formatCode="0.0000">
                  <c:v>0.99468360131796163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4E-4937-A199-2B84F2AA1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773552"/>
        <c:axId val="831772112"/>
      </c:lineChart>
      <c:catAx>
        <c:axId val="83177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1772112"/>
        <c:crosses val="autoZero"/>
        <c:auto val="1"/>
        <c:lblAlgn val="ctr"/>
        <c:lblOffset val="100"/>
        <c:noMultiLvlLbl val="0"/>
      </c:catAx>
      <c:valAx>
        <c:axId val="83177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177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68822883239201E-2"/>
          <c:y val="0.86817177513827726"/>
          <c:w val="0.9277029986271883"/>
          <c:h val="0.112995833147975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List4!$B$1</c:f>
              <c:strCache>
                <c:ptCount val="1"/>
                <c:pt idx="0">
                  <c:v>Hodnoty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List4!$B$2:$B$13</c:f>
              <c:numCache>
                <c:formatCode>0.0000</c:formatCode>
                <c:ptCount val="12"/>
                <c:pt idx="0">
                  <c:v>1.5261978503262099</c:v>
                </c:pt>
                <c:pt idx="1">
                  <c:v>0.93517082379224092</c:v>
                </c:pt>
                <c:pt idx="2">
                  <c:v>1.2557864715587135</c:v>
                </c:pt>
                <c:pt idx="3">
                  <c:v>1.4664918852460846</c:v>
                </c:pt>
                <c:pt idx="4">
                  <c:v>2.0527287661696931</c:v>
                </c:pt>
                <c:pt idx="5">
                  <c:v>2.2915295891772591</c:v>
                </c:pt>
                <c:pt idx="6">
                  <c:v>2.480577713601547</c:v>
                </c:pt>
                <c:pt idx="7">
                  <c:v>2.7636435786174758</c:v>
                </c:pt>
                <c:pt idx="8">
                  <c:v>1.4539427590205012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1-4F50-AFFD-0670F56E909A}"/>
            </c:ext>
          </c:extLst>
        </c:ser>
        <c:ser>
          <c:idx val="1"/>
          <c:order val="1"/>
          <c:tx>
            <c:strRef>
              <c:f>List4!$C$1</c:f>
              <c:strCache>
                <c:ptCount val="1"/>
                <c:pt idx="0">
                  <c:v>Prognóza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List4!$A$2:$A$13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List4!$C$2:$C$13</c:f>
              <c:numCache>
                <c:formatCode>General</c:formatCode>
                <c:ptCount val="12"/>
                <c:pt idx="8" formatCode="0.0000">
                  <c:v>1.4539427590205012</c:v>
                </c:pt>
                <c:pt idx="9" formatCode="0.0000">
                  <c:v>2.6097392649605875</c:v>
                </c:pt>
                <c:pt idx="10" formatCode="0.0000">
                  <c:v>2.7491480404768009</c:v>
                </c:pt>
                <c:pt idx="11" formatCode="0.0000">
                  <c:v>2.8885568159930139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1-4F50-AFFD-0670F56E909A}"/>
            </c:ext>
          </c:extLst>
        </c:ser>
        <c:ser>
          <c:idx val="2"/>
          <c:order val="2"/>
          <c:tx>
            <c:strRef>
              <c:f>List4!$D$1</c:f>
              <c:strCache>
                <c:ptCount val="1"/>
                <c:pt idx="0">
                  <c:v>Dolní hranice spolehlivosti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List4!$A$2:$A$13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List4!$D$2:$D$13</c:f>
              <c:numCache>
                <c:formatCode>General</c:formatCode>
                <c:ptCount val="12"/>
                <c:pt idx="8" formatCode="0.0000">
                  <c:v>1.4539427590205012</c:v>
                </c:pt>
                <c:pt idx="9" formatCode="0.0000">
                  <c:v>1.5949180235178895</c:v>
                </c:pt>
                <c:pt idx="10" formatCode="0.0000">
                  <c:v>1.7291638367281836</c:v>
                </c:pt>
                <c:pt idx="11" formatCode="0.0000">
                  <c:v>1.8633336882169305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01-4F50-AFFD-0670F56E909A}"/>
            </c:ext>
          </c:extLst>
        </c:ser>
        <c:ser>
          <c:idx val="3"/>
          <c:order val="3"/>
          <c:tx>
            <c:strRef>
              <c:f>List4!$E$1</c:f>
              <c:strCache>
                <c:ptCount val="1"/>
                <c:pt idx="0">
                  <c:v>Horní hranice spolehlivosti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List4!$A$2:$A$13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List4!$E$2:$E$13</c:f>
              <c:numCache>
                <c:formatCode>General</c:formatCode>
                <c:ptCount val="12"/>
                <c:pt idx="8" formatCode="0.0000">
                  <c:v>1.4539427590205012</c:v>
                </c:pt>
                <c:pt idx="9" formatCode="0.0000">
                  <c:v>3.6245605064032853</c:v>
                </c:pt>
                <c:pt idx="10" formatCode="0.0000">
                  <c:v>3.7691322442254185</c:v>
                </c:pt>
                <c:pt idx="11" formatCode="0.0000">
                  <c:v>3.9137799437690974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01-4F50-AFFD-0670F56E9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159608"/>
        <c:axId val="836159968"/>
      </c:lineChart>
      <c:catAx>
        <c:axId val="83615960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6159968"/>
        <c:crosses val="autoZero"/>
        <c:auto val="1"/>
        <c:lblAlgn val="ctr"/>
        <c:lblOffset val="100"/>
        <c:noMultiLvlLbl val="0"/>
      </c:catAx>
      <c:valAx>
        <c:axId val="83615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615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Prognóza</a:t>
            </a:r>
            <a:r>
              <a:rPr lang="cs-CZ" b="1" baseline="0"/>
              <a:t> vývoje indexu růstu obratu SITC 0 </a:t>
            </a:r>
            <a:endParaRPr lang="cs-CZ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9389934953782956E-2"/>
          <c:y val="0.1974328866786389"/>
          <c:w val="0.91570323274808041"/>
          <c:h val="0.66032140719252186"/>
        </c:manualLayout>
      </c:layout>
      <c:areaChart>
        <c:grouping val="stacked"/>
        <c:varyColors val="0"/>
        <c:ser>
          <c:idx val="2"/>
          <c:order val="2"/>
          <c:tx>
            <c:v>Dolní hranice spolehlivosti </c:v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'index růstu obratu'!$E$32:$E$43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obratu'!$H$32:$H$43</c:f>
              <c:numCache>
                <c:formatCode>General</c:formatCode>
                <c:ptCount val="12"/>
                <c:pt idx="8" formatCode="0.0000">
                  <c:v>1.4539427590205012</c:v>
                </c:pt>
                <c:pt idx="9" formatCode="0.0000">
                  <c:v>1.5949180235178895</c:v>
                </c:pt>
                <c:pt idx="10" formatCode="0.0000">
                  <c:v>1.7291638367281836</c:v>
                </c:pt>
                <c:pt idx="11" formatCode="0.0000">
                  <c:v>1.8633336882169305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8-4024-8D25-CB969310491C}"/>
            </c:ext>
          </c:extLst>
        </c:ser>
        <c:ser>
          <c:idx val="3"/>
          <c:order val="3"/>
          <c:tx>
            <c:strRef>
              <c:f>'index růstu obratu'!$J$31</c:f>
              <c:strCache>
                <c:ptCount val="1"/>
                <c:pt idx="0">
                  <c:v>Hranice </c:v>
                </c:pt>
              </c:strCache>
            </c:strRef>
          </c:tx>
          <c:spPr>
            <a:solidFill>
              <a:srgbClr val="FFFFCC"/>
            </a:solidFill>
            <a:ln>
              <a:noFill/>
            </a:ln>
            <a:effectLst/>
          </c:spPr>
          <c:val>
            <c:numRef>
              <c:f>'index růstu obratu'!$J$32:$J$43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2.0296424828853956</c:v>
                </c:pt>
                <c:pt idx="10">
                  <c:v>2.0399684074972351</c:v>
                </c:pt>
                <c:pt idx="11">
                  <c:v>2.050446255552167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8-4024-8D25-CB969310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068608"/>
        <c:axId val="838067168"/>
      </c:areaChart>
      <c:lineChart>
        <c:grouping val="standard"/>
        <c:varyColors val="0"/>
        <c:ser>
          <c:idx val="0"/>
          <c:order val="0"/>
          <c:tx>
            <c:strRef>
              <c:f>'index růstu obratu'!$F$31</c:f>
              <c:strCache>
                <c:ptCount val="1"/>
                <c:pt idx="0">
                  <c:v>Hodnoty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'index růstu obratu'!$F$32:$F$43</c:f>
              <c:numCache>
                <c:formatCode>0.0000</c:formatCode>
                <c:ptCount val="12"/>
                <c:pt idx="0">
                  <c:v>1.5261978503262099</c:v>
                </c:pt>
                <c:pt idx="1">
                  <c:v>0.93517082379224092</c:v>
                </c:pt>
                <c:pt idx="2">
                  <c:v>1.2557864715587135</c:v>
                </c:pt>
                <c:pt idx="3">
                  <c:v>1.4664918852460846</c:v>
                </c:pt>
                <c:pt idx="4">
                  <c:v>2.0527287661696931</c:v>
                </c:pt>
                <c:pt idx="5">
                  <c:v>2.2915295891772591</c:v>
                </c:pt>
                <c:pt idx="6">
                  <c:v>2.480577713601547</c:v>
                </c:pt>
                <c:pt idx="7">
                  <c:v>2.7636435786174758</c:v>
                </c:pt>
                <c:pt idx="8">
                  <c:v>1.4539427590205012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D8-4024-8D25-CB969310491C}"/>
            </c:ext>
          </c:extLst>
        </c:ser>
        <c:ser>
          <c:idx val="1"/>
          <c:order val="1"/>
          <c:tx>
            <c:strRef>
              <c:f>'index růstu obratu'!$G$31</c:f>
              <c:strCache>
                <c:ptCount val="1"/>
                <c:pt idx="0">
                  <c:v>Prognóza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'index růstu obratu'!$E$32:$E$43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obratu'!$G$32:$G$43</c:f>
              <c:numCache>
                <c:formatCode>General</c:formatCode>
                <c:ptCount val="12"/>
                <c:pt idx="8" formatCode="0.0000">
                  <c:v>1.4539427590205012</c:v>
                </c:pt>
                <c:pt idx="9" formatCode="0.0000">
                  <c:v>2.6097392649605875</c:v>
                </c:pt>
                <c:pt idx="10" formatCode="0.0000">
                  <c:v>2.7491480404768009</c:v>
                </c:pt>
                <c:pt idx="11" formatCode="0.0000">
                  <c:v>2.8885568159930139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D8-4024-8D25-CB969310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068608"/>
        <c:axId val="838067168"/>
      </c:lineChart>
      <c:catAx>
        <c:axId val="83806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8067168"/>
        <c:crosses val="autoZero"/>
        <c:auto val="1"/>
        <c:lblAlgn val="ctr"/>
        <c:lblOffset val="100"/>
        <c:noMultiLvlLbl val="0"/>
      </c:catAx>
      <c:valAx>
        <c:axId val="83806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806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effectLst/>
              </a:rPr>
              <a:t>Prognóza vývoje indexu růstu obratu SITC 1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cs-CZ" sz="1200" b="0" i="0" baseline="0">
                <a:effectLst/>
              </a:rPr>
              <a:t> </a:t>
            </a:r>
            <a:endParaRPr lang="cs-CZ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layout>
        <c:manualLayout>
          <c:xMode val="edge"/>
          <c:yMode val="edge"/>
          <c:x val="0.15151006793357369"/>
          <c:y val="2.1739130434782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9358485199067355E-2"/>
          <c:y val="7.6190476190476197E-2"/>
          <c:w val="0.91570323274808041"/>
          <c:h val="0.802343252547977"/>
        </c:manualLayout>
      </c:layout>
      <c:areaChart>
        <c:grouping val="stacked"/>
        <c:varyColors val="0"/>
        <c:ser>
          <c:idx val="2"/>
          <c:order val="2"/>
          <c:tx>
            <c:strRef>
              <c:f>'index růstu obratu'!$H$49</c:f>
              <c:strCache>
                <c:ptCount val="1"/>
                <c:pt idx="0">
                  <c:v>Dolní hranice spolehlivosti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'index růstu obratu'!$E$50:$E$61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obratu'!$H$50:$H$61</c:f>
              <c:numCache>
                <c:formatCode>General</c:formatCode>
                <c:ptCount val="12"/>
                <c:pt idx="8" formatCode="0.0000">
                  <c:v>1.4198362089986027</c:v>
                </c:pt>
                <c:pt idx="9" formatCode="0.0000">
                  <c:v>1.514602326578381</c:v>
                </c:pt>
                <c:pt idx="10" formatCode="0.0000">
                  <c:v>1.7494905783389116</c:v>
                </c:pt>
                <c:pt idx="11" formatCode="0.0000">
                  <c:v>1.9842930037708835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4-466E-8950-8B19C76FBB5E}"/>
            </c:ext>
          </c:extLst>
        </c:ser>
        <c:ser>
          <c:idx val="4"/>
          <c:order val="3"/>
          <c:tx>
            <c:strRef>
              <c:f>'index růstu obratu'!$J$49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val>
            <c:numRef>
              <c:f>'index růstu obratu'!$J$50:$J$61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2.7692428630369674</c:v>
                </c:pt>
                <c:pt idx="10">
                  <c:v>2.791486090617564</c:v>
                </c:pt>
                <c:pt idx="11">
                  <c:v>2.8139009708552774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4-466E-8950-8B19C76FB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733472"/>
        <c:axId val="835730952"/>
      </c:areaChart>
      <c:lineChart>
        <c:grouping val="standard"/>
        <c:varyColors val="0"/>
        <c:ser>
          <c:idx val="0"/>
          <c:order val="0"/>
          <c:tx>
            <c:strRef>
              <c:f>'index růstu obratu'!$F$49</c:f>
              <c:strCache>
                <c:ptCount val="1"/>
                <c:pt idx="0">
                  <c:v>Hodnoty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'index růstu obratu'!$F$50:$F$61</c:f>
              <c:numCache>
                <c:formatCode>0.0000</c:formatCode>
                <c:ptCount val="12"/>
                <c:pt idx="0">
                  <c:v>1.0114787893276513</c:v>
                </c:pt>
                <c:pt idx="1">
                  <c:v>0.4462017293416794</c:v>
                </c:pt>
                <c:pt idx="2">
                  <c:v>0.5243843153734683</c:v>
                </c:pt>
                <c:pt idx="3">
                  <c:v>0.83107189226276823</c:v>
                </c:pt>
                <c:pt idx="4">
                  <c:v>1.8690141200720811</c:v>
                </c:pt>
                <c:pt idx="5">
                  <c:v>1.9968006160199838</c:v>
                </c:pt>
                <c:pt idx="6">
                  <c:v>2.5066949109738919</c:v>
                </c:pt>
                <c:pt idx="7">
                  <c:v>3.1649972355579119</c:v>
                </c:pt>
                <c:pt idx="8">
                  <c:v>1.4198362089986027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44-466E-8950-8B19C76FBB5E}"/>
            </c:ext>
          </c:extLst>
        </c:ser>
        <c:ser>
          <c:idx val="1"/>
          <c:order val="1"/>
          <c:tx>
            <c:strRef>
              <c:f>'index růstu obratu'!$G$49</c:f>
              <c:strCache>
                <c:ptCount val="1"/>
                <c:pt idx="0">
                  <c:v>Prognóza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'index růstu obratu'!$E$50:$E$61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obratu'!$G$50:$G$61</c:f>
              <c:numCache>
                <c:formatCode>General</c:formatCode>
                <c:ptCount val="12"/>
                <c:pt idx="8" formatCode="0.0000">
                  <c:v>1.4198362089986027</c:v>
                </c:pt>
                <c:pt idx="9" formatCode="0.0000">
                  <c:v>2.8992237580968649</c:v>
                </c:pt>
                <c:pt idx="10" formatCode="0.0000">
                  <c:v>3.1452336236476937</c:v>
                </c:pt>
                <c:pt idx="11" formatCode="0.0000">
                  <c:v>3.3912434891985219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44-466E-8950-8B19C76FB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733472"/>
        <c:axId val="835730952"/>
      </c:lineChart>
      <c:catAx>
        <c:axId val="83573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5730952"/>
        <c:crosses val="autoZero"/>
        <c:auto val="1"/>
        <c:lblAlgn val="ctr"/>
        <c:lblOffset val="100"/>
        <c:noMultiLvlLbl val="0"/>
      </c:catAx>
      <c:valAx>
        <c:axId val="83573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573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effectLst/>
              </a:rPr>
              <a:t>Prognóza vývoje indexu růstu obratu SITC </a:t>
            </a:r>
            <a:r>
              <a:rPr lang="en-US" sz="1400" b="1" i="0" baseline="0">
                <a:effectLst/>
              </a:rPr>
              <a:t>2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8316465536916577E-2"/>
          <c:y val="5.1202643230202294E-2"/>
          <c:w val="0.9111400205409107"/>
          <c:h val="0.802343252547977"/>
        </c:manualLayout>
      </c:layout>
      <c:areaChart>
        <c:grouping val="stacked"/>
        <c:varyColors val="0"/>
        <c:ser>
          <c:idx val="2"/>
          <c:order val="2"/>
          <c:tx>
            <c:strRef>
              <c:f>'index růstu obratu'!$I$73</c:f>
              <c:strCache>
                <c:ptCount val="1"/>
                <c:pt idx="0">
                  <c:v>Dolní hranice spolehlivosti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'index růstu obratu'!$F$74:$F$85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obratu'!$I$74:$I$85</c:f>
              <c:numCache>
                <c:formatCode>General</c:formatCode>
                <c:ptCount val="12"/>
                <c:pt idx="8" formatCode="0.0000">
                  <c:v>0.15962528982904137</c:v>
                </c:pt>
                <c:pt idx="9" formatCode="0.0000">
                  <c:v>-0.47563305764164543</c:v>
                </c:pt>
                <c:pt idx="10" formatCode="0.0000">
                  <c:v>-0.60375793663697508</c:v>
                </c:pt>
                <c:pt idx="11" formatCode="0.0000">
                  <c:v>-0.73143581204461938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4-41B5-A170-345575287907}"/>
            </c:ext>
          </c:extLst>
        </c:ser>
        <c:ser>
          <c:idx val="3"/>
          <c:order val="3"/>
          <c:tx>
            <c:strRef>
              <c:f>'index růstu obratu'!$K$73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val>
            <c:numRef>
              <c:f>'index růstu obratu'!$K$74:$K$85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1.3355381552509145</c:v>
                </c:pt>
                <c:pt idx="10">
                  <c:v>1.3769657454466449</c:v>
                </c:pt>
                <c:pt idx="11">
                  <c:v>1.417499328467005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04-41B5-A170-345575287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231800"/>
        <c:axId val="945230360"/>
      </c:areaChart>
      <c:lineChart>
        <c:grouping val="standard"/>
        <c:varyColors val="0"/>
        <c:ser>
          <c:idx val="0"/>
          <c:order val="0"/>
          <c:tx>
            <c:strRef>
              <c:f>'index růstu obratu'!$G$73</c:f>
              <c:strCache>
                <c:ptCount val="1"/>
                <c:pt idx="0">
                  <c:v>Hodnoty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'index růstu obratu'!$G$74:$G$85</c:f>
              <c:numCache>
                <c:formatCode>0.0000</c:formatCode>
                <c:ptCount val="12"/>
                <c:pt idx="0">
                  <c:v>1.328807852227504</c:v>
                </c:pt>
                <c:pt idx="1">
                  <c:v>1.084648757764358</c:v>
                </c:pt>
                <c:pt idx="2">
                  <c:v>0.92244102161974406</c:v>
                </c:pt>
                <c:pt idx="3">
                  <c:v>0.80119105479946318</c:v>
                </c:pt>
                <c:pt idx="4">
                  <c:v>0.15718874752529591</c:v>
                </c:pt>
                <c:pt idx="5">
                  <c:v>0.20643198124874923</c:v>
                </c:pt>
                <c:pt idx="6">
                  <c:v>0.6356769923170329</c:v>
                </c:pt>
                <c:pt idx="7">
                  <c:v>0.89840868981036293</c:v>
                </c:pt>
                <c:pt idx="8">
                  <c:v>0.15962528982904137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04-41B5-A170-345575287907}"/>
            </c:ext>
          </c:extLst>
        </c:ser>
        <c:ser>
          <c:idx val="1"/>
          <c:order val="1"/>
          <c:tx>
            <c:strRef>
              <c:f>'index růstu obratu'!$H$73</c:f>
              <c:strCache>
                <c:ptCount val="1"/>
                <c:pt idx="0">
                  <c:v>Prognóza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'index růstu obratu'!$F$74:$F$85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obratu'!$H$74:$H$85</c:f>
              <c:numCache>
                <c:formatCode>General</c:formatCode>
                <c:ptCount val="12"/>
                <c:pt idx="8" formatCode="0.0000">
                  <c:v>0.15962528982904137</c:v>
                </c:pt>
                <c:pt idx="9" formatCode="0.0000">
                  <c:v>0.19213601998381177</c:v>
                </c:pt>
                <c:pt idx="10" formatCode="0.0000">
                  <c:v>8.4724936086347305E-2</c:v>
                </c:pt>
                <c:pt idx="11" formatCode="0.0000">
                  <c:v>-2.2686147811116865E-2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04-41B5-A170-345575287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31800"/>
        <c:axId val="945230360"/>
      </c:lineChart>
      <c:catAx>
        <c:axId val="94523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5230360"/>
        <c:crosses val="autoZero"/>
        <c:auto val="1"/>
        <c:lblAlgn val="ctr"/>
        <c:lblOffset val="100"/>
        <c:noMultiLvlLbl val="0"/>
      </c:catAx>
      <c:valAx>
        <c:axId val="94523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523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228459172664764E-2"/>
          <c:y val="4.8484848484848485E-2"/>
          <c:w val="0.90487174532631276"/>
          <c:h val="0.802343252547977"/>
        </c:manualLayout>
      </c:layout>
      <c:areaChart>
        <c:grouping val="stacked"/>
        <c:varyColors val="0"/>
        <c:ser>
          <c:idx val="2"/>
          <c:order val="2"/>
          <c:tx>
            <c:strRef>
              <c:f>'index růstu obratu'!$I$94</c:f>
              <c:strCache>
                <c:ptCount val="1"/>
                <c:pt idx="0">
                  <c:v>Dolní hranice spolehlivosti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'index růstu obratu'!$F$95:$F$106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obratu'!$I$95:$I$106</c:f>
              <c:numCache>
                <c:formatCode>General</c:formatCode>
                <c:ptCount val="12"/>
                <c:pt idx="8" formatCode="0.0000">
                  <c:v>1.9103841038540841</c:v>
                </c:pt>
                <c:pt idx="9" formatCode="0.0000">
                  <c:v>1.093831804543673</c:v>
                </c:pt>
                <c:pt idx="10" formatCode="0.0000">
                  <c:v>0.90630616300321098</c:v>
                </c:pt>
                <c:pt idx="11" formatCode="0.0000">
                  <c:v>0.77812444865605235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A-48C9-8039-8C52A6563031}"/>
            </c:ext>
          </c:extLst>
        </c:ser>
        <c:ser>
          <c:idx val="3"/>
          <c:order val="3"/>
          <c:tx>
            <c:v>Hranice</c:v>
          </c:tx>
          <c:spPr>
            <a:solidFill>
              <a:srgbClr val="FFFFCC"/>
            </a:solidFill>
            <a:ln>
              <a:noFill/>
            </a:ln>
            <a:effectLst/>
          </c:spPr>
          <c:val>
            <c:numRef>
              <c:f>'index růstu obratu'!$K$95:$K$106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1.6541171042067628</c:v>
                </c:pt>
                <c:pt idx="10">
                  <c:v>2.2264938504587262</c:v>
                </c:pt>
                <c:pt idx="11">
                  <c:v>2.6801827423240816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6A-48C9-8039-8C52A6563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145400"/>
        <c:axId val="945146480"/>
      </c:areaChart>
      <c:lineChart>
        <c:grouping val="standard"/>
        <c:varyColors val="0"/>
        <c:ser>
          <c:idx val="0"/>
          <c:order val="0"/>
          <c:tx>
            <c:strRef>
              <c:f>'index růstu obratu'!$G$94</c:f>
              <c:strCache>
                <c:ptCount val="1"/>
                <c:pt idx="0">
                  <c:v>Hodnoty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'index růstu obratu'!$G$95:$G$106</c:f>
              <c:numCache>
                <c:formatCode>0.0000</c:formatCode>
                <c:ptCount val="12"/>
                <c:pt idx="0">
                  <c:v>0.73459334737621274</c:v>
                </c:pt>
                <c:pt idx="1">
                  <c:v>0.5330079080079434</c:v>
                </c:pt>
                <c:pt idx="2">
                  <c:v>0.38916302907602707</c:v>
                </c:pt>
                <c:pt idx="3">
                  <c:v>0.65603877961586166</c:v>
                </c:pt>
                <c:pt idx="4">
                  <c:v>0.79866967750571394</c:v>
                </c:pt>
                <c:pt idx="5">
                  <c:v>0.70990309125853446</c:v>
                </c:pt>
                <c:pt idx="6">
                  <c:v>0.2801369660392321</c:v>
                </c:pt>
                <c:pt idx="7">
                  <c:v>0.98649509197477447</c:v>
                </c:pt>
                <c:pt idx="8">
                  <c:v>1.9103841038540841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6A-48C9-8039-8C52A6563031}"/>
            </c:ext>
          </c:extLst>
        </c:ser>
        <c:ser>
          <c:idx val="1"/>
          <c:order val="1"/>
          <c:tx>
            <c:strRef>
              <c:f>'index růstu obratu'!$H$94</c:f>
              <c:strCache>
                <c:ptCount val="1"/>
                <c:pt idx="0">
                  <c:v>Prognóza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'index růstu obratu'!$F$95:$F$106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obratu'!$H$95:$H$106</c:f>
              <c:numCache>
                <c:formatCode>General</c:formatCode>
                <c:ptCount val="12"/>
                <c:pt idx="8" formatCode="0.0000">
                  <c:v>1.9103841038540841</c:v>
                </c:pt>
                <c:pt idx="9" formatCode="0.0000">
                  <c:v>1.9208903566470545</c:v>
                </c:pt>
                <c:pt idx="10" formatCode="0.0000">
                  <c:v>2.0195530882325738</c:v>
                </c:pt>
                <c:pt idx="11" formatCode="0.0000">
                  <c:v>2.1182158198180931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6A-48C9-8039-8C52A6563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45400"/>
        <c:axId val="945146480"/>
      </c:lineChart>
      <c:catAx>
        <c:axId val="94514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5146480"/>
        <c:crosses val="autoZero"/>
        <c:auto val="1"/>
        <c:lblAlgn val="ctr"/>
        <c:lblOffset val="100"/>
        <c:noMultiLvlLbl val="0"/>
      </c:catAx>
      <c:valAx>
        <c:axId val="94514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514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effectLst/>
              </a:rPr>
              <a:t>Prognóza vývoje indexu růstu obratu SITC </a:t>
            </a:r>
            <a:r>
              <a:rPr lang="en-US" sz="1400" b="1" i="0" baseline="0">
                <a:effectLst/>
              </a:rPr>
              <a:t>4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'index růstu obratu'!$I$117</c:f>
              <c:strCache>
                <c:ptCount val="1"/>
                <c:pt idx="0">
                  <c:v>Dolní hranice spolehlivosti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'index růstu obratu'!$F$118:$F$129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obratu'!$I$118:$I$129</c:f>
              <c:numCache>
                <c:formatCode>General</c:formatCode>
                <c:ptCount val="12"/>
                <c:pt idx="8" formatCode="0.0000">
                  <c:v>10.880487315251177</c:v>
                </c:pt>
                <c:pt idx="9" formatCode="0.0000">
                  <c:v>8.1720578407217239</c:v>
                </c:pt>
                <c:pt idx="10" formatCode="0.0000">
                  <c:v>8.0148263947875797</c:v>
                </c:pt>
                <c:pt idx="11" formatCode="0.0000">
                  <c:v>8.1365651396822631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5-428E-B7CF-B61A8C4A5FFF}"/>
            </c:ext>
          </c:extLst>
        </c:ser>
        <c:ser>
          <c:idx val="3"/>
          <c:order val="3"/>
          <c:tx>
            <c:strRef>
              <c:f>'index růstu obratu'!$K$117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  <a:effectLst/>
          </c:spPr>
          <c:val>
            <c:numRef>
              <c:f>'index růstu obratu'!$K$118:$K$129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7.7758481118158649</c:v>
                </c:pt>
                <c:pt idx="10">
                  <c:v>10.466537078317415</c:v>
                </c:pt>
                <c:pt idx="11">
                  <c:v>12.599285663161316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15-428E-B7CF-B61A8C4A5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330920"/>
        <c:axId val="839328760"/>
      </c:areaChart>
      <c:lineChart>
        <c:grouping val="standard"/>
        <c:varyColors val="0"/>
        <c:ser>
          <c:idx val="0"/>
          <c:order val="0"/>
          <c:tx>
            <c:strRef>
              <c:f>'index růstu obratu'!$G$117</c:f>
              <c:strCache>
                <c:ptCount val="1"/>
                <c:pt idx="0">
                  <c:v>Hodnoty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'index růstu obratu'!$G$118:$G$129</c:f>
              <c:numCache>
                <c:formatCode>0.0000</c:formatCode>
                <c:ptCount val="12"/>
                <c:pt idx="0">
                  <c:v>0.42609825353304781</c:v>
                </c:pt>
                <c:pt idx="1">
                  <c:v>3.2862627473735859</c:v>
                </c:pt>
                <c:pt idx="2">
                  <c:v>1.7779119838845543</c:v>
                </c:pt>
                <c:pt idx="3">
                  <c:v>1.836780829614743</c:v>
                </c:pt>
                <c:pt idx="4">
                  <c:v>5.4011516525844273E-2</c:v>
                </c:pt>
                <c:pt idx="5">
                  <c:v>2.7657646628006365</c:v>
                </c:pt>
                <c:pt idx="6">
                  <c:v>6.113226712901529</c:v>
                </c:pt>
                <c:pt idx="7">
                  <c:v>9.8881080763269438</c:v>
                </c:pt>
                <c:pt idx="8">
                  <c:v>10.880487315251177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15-428E-B7CF-B61A8C4A5FFF}"/>
            </c:ext>
          </c:extLst>
        </c:ser>
        <c:ser>
          <c:idx val="1"/>
          <c:order val="1"/>
          <c:tx>
            <c:strRef>
              <c:f>'index růstu obratu'!$H$117</c:f>
              <c:strCache>
                <c:ptCount val="1"/>
                <c:pt idx="0">
                  <c:v>Prognóza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'index růstu obratu'!$F$118:$F$129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obratu'!$H$118:$H$129</c:f>
              <c:numCache>
                <c:formatCode>General</c:formatCode>
                <c:ptCount val="12"/>
                <c:pt idx="8" formatCode="0.0000">
                  <c:v>10.880487315251177</c:v>
                </c:pt>
                <c:pt idx="9" formatCode="0.0000">
                  <c:v>12.059981896629656</c:v>
                </c:pt>
                <c:pt idx="10" formatCode="0.0000">
                  <c:v>13.248094933946287</c:v>
                </c:pt>
                <c:pt idx="11" formatCode="0.0000">
                  <c:v>14.43620797126292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15-428E-B7CF-B61A8C4A5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330920"/>
        <c:axId val="839328760"/>
      </c:lineChart>
      <c:catAx>
        <c:axId val="83933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9328760"/>
        <c:crosses val="autoZero"/>
        <c:auto val="1"/>
        <c:lblAlgn val="ctr"/>
        <c:lblOffset val="100"/>
        <c:noMultiLvlLbl val="0"/>
      </c:catAx>
      <c:valAx>
        <c:axId val="83932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9330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effectLst/>
              </a:rPr>
              <a:t>Prognóza vývoje indexu růstu obratu SITC </a:t>
            </a:r>
            <a:r>
              <a:rPr lang="en-US" sz="1400" b="1" i="0" baseline="0">
                <a:effectLst/>
              </a:rPr>
              <a:t>5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4296767251919591E-2"/>
          <c:y val="5.8874458874458878E-2"/>
          <c:w val="0.91570323274808041"/>
          <c:h val="0.802343252547977"/>
        </c:manualLayout>
      </c:layout>
      <c:areaChart>
        <c:grouping val="stacked"/>
        <c:varyColors val="0"/>
        <c:ser>
          <c:idx val="2"/>
          <c:order val="2"/>
          <c:tx>
            <c:strRef>
              <c:f>'index růstu obratu'!$I$137</c:f>
              <c:strCache>
                <c:ptCount val="1"/>
                <c:pt idx="0">
                  <c:v>Dolní hranice spolehlivosti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'index růstu obratu'!$F$138:$F$149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obratu'!$I$138:$I$149</c:f>
              <c:numCache>
                <c:formatCode>General</c:formatCode>
                <c:ptCount val="12"/>
                <c:pt idx="8" formatCode="0.0000">
                  <c:v>0.91130662735666834</c:v>
                </c:pt>
                <c:pt idx="9" formatCode="0.0000">
                  <c:v>0.81891860405259065</c:v>
                </c:pt>
                <c:pt idx="10" formatCode="0.0000">
                  <c:v>0.85247093233919302</c:v>
                </c:pt>
                <c:pt idx="11" formatCode="0.0000">
                  <c:v>0.88602143155264568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9-4863-8443-0A27E227DB89}"/>
            </c:ext>
          </c:extLst>
        </c:ser>
        <c:ser>
          <c:idx val="4"/>
          <c:order val="3"/>
          <c:tx>
            <c:strRef>
              <c:f>'index růstu obratu'!$K$137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rgbClr val="CCFFCC"/>
            </a:solidFill>
            <a:ln>
              <a:noFill/>
            </a:ln>
            <a:effectLst/>
          </c:spPr>
          <c:val>
            <c:numRef>
              <c:f>'index růstu obratu'!$K$138:$K$149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1.0452019400046089</c:v>
                </c:pt>
                <c:pt idx="10">
                  <c:v>1.0452066434027563</c:v>
                </c:pt>
                <c:pt idx="11">
                  <c:v>1.0452150049472038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9-4863-8443-0A27E227D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235824"/>
        <c:axId val="943238704"/>
      </c:areaChart>
      <c:lineChart>
        <c:grouping val="standard"/>
        <c:varyColors val="0"/>
        <c:ser>
          <c:idx val="0"/>
          <c:order val="0"/>
          <c:tx>
            <c:strRef>
              <c:f>'index růstu obratu'!$G$137</c:f>
              <c:strCache>
                <c:ptCount val="1"/>
                <c:pt idx="0">
                  <c:v>Hodnoty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'index růstu obratu'!$G$138:$G$149</c:f>
              <c:numCache>
                <c:formatCode>0.0000</c:formatCode>
                <c:ptCount val="12"/>
                <c:pt idx="0">
                  <c:v>1.0386375393906468</c:v>
                </c:pt>
                <c:pt idx="1">
                  <c:v>0.87618104606384795</c:v>
                </c:pt>
                <c:pt idx="2">
                  <c:v>0.80564582644301819</c:v>
                </c:pt>
                <c:pt idx="3">
                  <c:v>0.99287637335126011</c:v>
                </c:pt>
                <c:pt idx="4">
                  <c:v>1.405969789070693</c:v>
                </c:pt>
                <c:pt idx="5">
                  <c:v>1.6950105899343606</c:v>
                </c:pt>
                <c:pt idx="6">
                  <c:v>1.0534582362648006</c:v>
                </c:pt>
                <c:pt idx="7">
                  <c:v>1.32685972358263</c:v>
                </c:pt>
                <c:pt idx="8">
                  <c:v>0.91130662735666834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B9-4863-8443-0A27E227DB89}"/>
            </c:ext>
          </c:extLst>
        </c:ser>
        <c:ser>
          <c:idx val="1"/>
          <c:order val="1"/>
          <c:tx>
            <c:strRef>
              <c:f>'index růstu obratu'!$H$137</c:f>
              <c:strCache>
                <c:ptCount val="1"/>
                <c:pt idx="0">
                  <c:v>Prognóza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'index růstu obratu'!$F$138:$F$149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obratu'!$H$138:$H$149</c:f>
              <c:numCache>
                <c:formatCode>General</c:formatCode>
                <c:ptCount val="12"/>
                <c:pt idx="8" formatCode="0.0000">
                  <c:v>0.91130662735666834</c:v>
                </c:pt>
                <c:pt idx="9" formatCode="0.0000">
                  <c:v>1.3415195740548951</c:v>
                </c:pt>
                <c:pt idx="10" formatCode="0.0000">
                  <c:v>1.3750742540405712</c:v>
                </c:pt>
                <c:pt idx="11" formatCode="0.0000">
                  <c:v>1.4086289340262474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B9-4863-8443-0A27E227D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35824"/>
        <c:axId val="943238704"/>
      </c:lineChart>
      <c:catAx>
        <c:axId val="94323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3238704"/>
        <c:crosses val="autoZero"/>
        <c:auto val="1"/>
        <c:lblAlgn val="ctr"/>
        <c:lblOffset val="100"/>
        <c:noMultiLvlLbl val="0"/>
      </c:catAx>
      <c:valAx>
        <c:axId val="94323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323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effectLst/>
              </a:rPr>
              <a:t>Prognóza vývoje indexu růstu obratu SITC </a:t>
            </a:r>
            <a:r>
              <a:rPr lang="en-US" sz="1400" b="1" i="0" baseline="0">
                <a:effectLst/>
              </a:rPr>
              <a:t>6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'index růstu obratu'!$I$160</c:f>
              <c:strCache>
                <c:ptCount val="1"/>
                <c:pt idx="0">
                  <c:v>Dolní hranice spolehlivosti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'index růstu obratu'!$F$161:$F$172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obratu'!$I$161:$I$172</c:f>
              <c:numCache>
                <c:formatCode>General</c:formatCode>
                <c:ptCount val="12"/>
                <c:pt idx="8" formatCode="0.0000">
                  <c:v>0.68236514412948779</c:v>
                </c:pt>
                <c:pt idx="9" formatCode="0.0000">
                  <c:v>0.29000934623878794</c:v>
                </c:pt>
                <c:pt idx="10" formatCode="0.0000">
                  <c:v>0.21216135973062422</c:v>
                </c:pt>
                <c:pt idx="11" formatCode="0.0000">
                  <c:v>0.14459790152822971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B-4D36-8C45-716988016E29}"/>
            </c:ext>
          </c:extLst>
        </c:ser>
        <c:ser>
          <c:idx val="3"/>
          <c:order val="3"/>
          <c:tx>
            <c:strRef>
              <c:f>'index růstu obratu'!$K$160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val>
            <c:numRef>
              <c:f>'index růstu obratu'!$K$161:$K$172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1.8712621853748219</c:v>
                </c:pt>
                <c:pt idx="10">
                  <c:v>2.0929722482168209</c:v>
                </c:pt>
                <c:pt idx="11">
                  <c:v>2.2941132544472831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DB-4D36-8C45-71698801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965048"/>
        <c:axId val="942972248"/>
      </c:areaChart>
      <c:lineChart>
        <c:grouping val="standard"/>
        <c:varyColors val="0"/>
        <c:ser>
          <c:idx val="0"/>
          <c:order val="0"/>
          <c:tx>
            <c:strRef>
              <c:f>'index růstu obratu'!$G$160</c:f>
              <c:strCache>
                <c:ptCount val="1"/>
                <c:pt idx="0">
                  <c:v>Hodnoty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'index růstu obratu'!$G$161:$G$172</c:f>
              <c:numCache>
                <c:formatCode>0.0000</c:formatCode>
                <c:ptCount val="12"/>
                <c:pt idx="0">
                  <c:v>0.73535284474229579</c:v>
                </c:pt>
                <c:pt idx="1">
                  <c:v>0.91649099737898521</c:v>
                </c:pt>
                <c:pt idx="2">
                  <c:v>1.4482651788679988</c:v>
                </c:pt>
                <c:pt idx="3">
                  <c:v>1.8430819120473403</c:v>
                </c:pt>
                <c:pt idx="4">
                  <c:v>1.6697780463417589</c:v>
                </c:pt>
                <c:pt idx="5">
                  <c:v>1.4811834329766194</c:v>
                </c:pt>
                <c:pt idx="6">
                  <c:v>1.3227406983111614</c:v>
                </c:pt>
                <c:pt idx="7">
                  <c:v>1.8440479966052612</c:v>
                </c:pt>
                <c:pt idx="8">
                  <c:v>0.68236514412948779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DB-4D36-8C45-716988016E29}"/>
            </c:ext>
          </c:extLst>
        </c:ser>
        <c:ser>
          <c:idx val="1"/>
          <c:order val="1"/>
          <c:tx>
            <c:strRef>
              <c:f>'index růstu obratu'!$H$160</c:f>
              <c:strCache>
                <c:ptCount val="1"/>
                <c:pt idx="0">
                  <c:v>Prognóza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'index růstu obratu'!$F$161:$F$172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obratu'!$H$161:$H$172</c:f>
              <c:numCache>
                <c:formatCode>General</c:formatCode>
                <c:ptCount val="12"/>
                <c:pt idx="8" formatCode="0.0000">
                  <c:v>0.68236514412948779</c:v>
                </c:pt>
                <c:pt idx="9" formatCode="0.0000">
                  <c:v>1.2256404389261988</c:v>
                </c:pt>
                <c:pt idx="10" formatCode="0.0000">
                  <c:v>1.2586474838390345</c:v>
                </c:pt>
                <c:pt idx="11" formatCode="0.0000">
                  <c:v>1.2916545287518713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DB-4D36-8C45-71698801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65048"/>
        <c:axId val="942972248"/>
      </c:lineChart>
      <c:catAx>
        <c:axId val="94296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2972248"/>
        <c:crosses val="autoZero"/>
        <c:auto val="1"/>
        <c:lblAlgn val="ctr"/>
        <c:lblOffset val="100"/>
        <c:noMultiLvlLbl val="0"/>
      </c:catAx>
      <c:valAx>
        <c:axId val="9429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296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effectLst/>
              </a:rPr>
              <a:t>Prognóza vývoje indexu růstu obratu SITC </a:t>
            </a:r>
            <a:r>
              <a:rPr lang="en-US" sz="1400" b="1" i="0" baseline="0">
                <a:effectLst/>
              </a:rPr>
              <a:t>7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'index růstu obratu'!$I$181</c:f>
              <c:strCache>
                <c:ptCount val="1"/>
                <c:pt idx="0">
                  <c:v>Dolní hranice spolehlivosti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'index růstu obratu'!$F$182:$F$193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obratu'!$I$182:$I$193</c:f>
              <c:numCache>
                <c:formatCode>General</c:formatCode>
                <c:ptCount val="12"/>
                <c:pt idx="8" formatCode="0.0000">
                  <c:v>5.1078239501748605E-2</c:v>
                </c:pt>
                <c:pt idx="9" formatCode="0.0000">
                  <c:v>-0.37583466147365424</c:v>
                </c:pt>
                <c:pt idx="10" formatCode="0.0000">
                  <c:v>-0.55799509860397545</c:v>
                </c:pt>
                <c:pt idx="11" formatCode="0.0000">
                  <c:v>-0.70846914783978565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7-431B-A261-BF18BBE34132}"/>
            </c:ext>
          </c:extLst>
        </c:ser>
        <c:ser>
          <c:idx val="3"/>
          <c:order val="3"/>
          <c:tx>
            <c:strRef>
              <c:f>'index růstu obratu'!$K$181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val>
            <c:numRef>
              <c:f>'index růstu obratu'!$K$182:$K$193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0.88320740917792806</c:v>
                </c:pt>
                <c:pt idx="10">
                  <c:v>1.188825059733156</c:v>
                </c:pt>
                <c:pt idx="11">
                  <c:v>1.431069934499362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7-431B-A261-BF18BBE34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341984"/>
        <c:axId val="831344864"/>
      </c:areaChart>
      <c:lineChart>
        <c:grouping val="standard"/>
        <c:varyColors val="0"/>
        <c:ser>
          <c:idx val="0"/>
          <c:order val="0"/>
          <c:tx>
            <c:strRef>
              <c:f>'index růstu obratu'!$G$181</c:f>
              <c:strCache>
                <c:ptCount val="1"/>
                <c:pt idx="0">
                  <c:v>Hodnoty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'index růstu obratu'!$G$182:$G$193</c:f>
              <c:numCache>
                <c:formatCode>0.0000</c:formatCode>
                <c:ptCount val="12"/>
                <c:pt idx="0">
                  <c:v>0.7846350340606808</c:v>
                </c:pt>
                <c:pt idx="1">
                  <c:v>0.34342376964607368</c:v>
                </c:pt>
                <c:pt idx="2">
                  <c:v>0.32336205309197552</c:v>
                </c:pt>
                <c:pt idx="3">
                  <c:v>0.52278877149827474</c:v>
                </c:pt>
                <c:pt idx="4">
                  <c:v>0.58245320300959158</c:v>
                </c:pt>
                <c:pt idx="5">
                  <c:v>0.69177968743898632</c:v>
                </c:pt>
                <c:pt idx="6">
                  <c:v>0.58170822592322757</c:v>
                </c:pt>
                <c:pt idx="7">
                  <c:v>0.51607360348516174</c:v>
                </c:pt>
                <c:pt idx="8">
                  <c:v>5.1078239501748605E-2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87-431B-A261-BF18BBE34132}"/>
            </c:ext>
          </c:extLst>
        </c:ser>
        <c:ser>
          <c:idx val="1"/>
          <c:order val="1"/>
          <c:tx>
            <c:strRef>
              <c:f>'index růstu obratu'!$H$181</c:f>
              <c:strCache>
                <c:ptCount val="1"/>
                <c:pt idx="0">
                  <c:v>Prognóza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'index růstu obratu'!$F$182:$F$193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obratu'!$H$182:$H$193</c:f>
              <c:numCache>
                <c:formatCode>General</c:formatCode>
                <c:ptCount val="12"/>
                <c:pt idx="8" formatCode="0.0000">
                  <c:v>5.1078239501748605E-2</c:v>
                </c:pt>
                <c:pt idx="9" formatCode="0.0000">
                  <c:v>6.5769043115309775E-2</c:v>
                </c:pt>
                <c:pt idx="10" formatCode="0.0000">
                  <c:v>3.6417431262602516E-2</c:v>
                </c:pt>
                <c:pt idx="11" formatCode="0.0000">
                  <c:v>7.0658194098954206E-3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87-431B-A261-BF18BBE34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341984"/>
        <c:axId val="831344864"/>
      </c:lineChart>
      <c:catAx>
        <c:axId val="83134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1344864"/>
        <c:crosses val="autoZero"/>
        <c:auto val="1"/>
        <c:lblAlgn val="ctr"/>
        <c:lblOffset val="100"/>
        <c:noMultiLvlLbl val="0"/>
      </c:catAx>
      <c:valAx>
        <c:axId val="83134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134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effectLst/>
              </a:rPr>
              <a:t>Prognóza vývoje indexu růstu obratu SITC </a:t>
            </a:r>
            <a:r>
              <a:rPr lang="en-US" sz="1400" b="1" i="0" baseline="0">
                <a:effectLst/>
              </a:rPr>
              <a:t>8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layout>
        <c:manualLayout>
          <c:xMode val="edge"/>
          <c:yMode val="edge"/>
          <c:x val="0.22630091417664258"/>
          <c:y val="3.58851674641148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8859979459089355E-2"/>
          <c:y val="5.1948051948051951E-2"/>
          <c:w val="0.9111400205409107"/>
          <c:h val="0.802343252547977"/>
        </c:manualLayout>
      </c:layout>
      <c:areaChart>
        <c:grouping val="stacked"/>
        <c:varyColors val="0"/>
        <c:ser>
          <c:idx val="2"/>
          <c:order val="2"/>
          <c:tx>
            <c:strRef>
              <c:f>'index růstu obratu'!$I$203</c:f>
              <c:strCache>
                <c:ptCount val="1"/>
                <c:pt idx="0">
                  <c:v>Dolní hranice spolehlivosti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'index růstu obratu'!$F$204:$F$215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obratu'!$I$204:$I$215</c:f>
              <c:numCache>
                <c:formatCode>General</c:formatCode>
                <c:ptCount val="12"/>
                <c:pt idx="8" formatCode="0.0000">
                  <c:v>7.5777474568641798E-2</c:v>
                </c:pt>
                <c:pt idx="9" formatCode="0.0000">
                  <c:v>-1.9071337710091174E-2</c:v>
                </c:pt>
                <c:pt idx="10" formatCode="0.0000">
                  <c:v>-9.4399773153140187E-2</c:v>
                </c:pt>
                <c:pt idx="11" formatCode="0.0000">
                  <c:v>-0.16975819232564443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D-462B-A9C8-8258C0761158}"/>
            </c:ext>
          </c:extLst>
        </c:ser>
        <c:ser>
          <c:idx val="3"/>
          <c:order val="3"/>
          <c:tx>
            <c:strRef>
              <c:f>'index růstu obratu'!$K$203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val>
            <c:numRef>
              <c:f>'index růstu obratu'!$K$204:$K$215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0.96744472467008369</c:v>
                </c:pt>
                <c:pt idx="10">
                  <c:v>0.97521547438283529</c:v>
                </c:pt>
                <c:pt idx="11">
                  <c:v>0.98304619155449768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D-462B-A9C8-8258C0761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180432"/>
        <c:axId val="841181512"/>
      </c:areaChart>
      <c:lineChart>
        <c:grouping val="standard"/>
        <c:varyColors val="0"/>
        <c:ser>
          <c:idx val="0"/>
          <c:order val="0"/>
          <c:tx>
            <c:strRef>
              <c:f>'index růstu obratu'!$G$203</c:f>
              <c:strCache>
                <c:ptCount val="1"/>
                <c:pt idx="0">
                  <c:v>Hodnoty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'index růstu obratu'!$G$204:$G$215</c:f>
              <c:numCache>
                <c:formatCode>0.0000</c:formatCode>
                <c:ptCount val="12"/>
                <c:pt idx="0">
                  <c:v>1.2096187744856741</c:v>
                </c:pt>
                <c:pt idx="1">
                  <c:v>0.82911826878458217</c:v>
                </c:pt>
                <c:pt idx="2">
                  <c:v>0.80980632075789616</c:v>
                </c:pt>
                <c:pt idx="3">
                  <c:v>0.70839282968411521</c:v>
                </c:pt>
                <c:pt idx="4">
                  <c:v>0.83259246066537784</c:v>
                </c:pt>
                <c:pt idx="5">
                  <c:v>0.86477005962583886</c:v>
                </c:pt>
                <c:pt idx="6">
                  <c:v>0.80472132707635247</c:v>
                </c:pt>
                <c:pt idx="7">
                  <c:v>0.87994527828987912</c:v>
                </c:pt>
                <c:pt idx="8">
                  <c:v>7.5777474568641798E-2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1D-462B-A9C8-8258C0761158}"/>
            </c:ext>
          </c:extLst>
        </c:ser>
        <c:ser>
          <c:idx val="1"/>
          <c:order val="1"/>
          <c:tx>
            <c:strRef>
              <c:f>'index růstu obratu'!$H$203</c:f>
              <c:strCache>
                <c:ptCount val="1"/>
                <c:pt idx="0">
                  <c:v>Prognóza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'index růstu obratu'!$F$204:$F$215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obratu'!$H$204:$H$215</c:f>
              <c:numCache>
                <c:formatCode>General</c:formatCode>
                <c:ptCount val="12"/>
                <c:pt idx="8" formatCode="0.0000">
                  <c:v>7.5777474568641798E-2</c:v>
                </c:pt>
                <c:pt idx="9" formatCode="0.0000">
                  <c:v>0.46465102462495067</c:v>
                </c:pt>
                <c:pt idx="10" formatCode="0.0000">
                  <c:v>0.39320796403827746</c:v>
                </c:pt>
                <c:pt idx="11" formatCode="0.0000">
                  <c:v>0.32176490345160441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1D-462B-A9C8-8258C0761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180432"/>
        <c:axId val="841181512"/>
      </c:lineChart>
      <c:catAx>
        <c:axId val="84118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41181512"/>
        <c:crosses val="autoZero"/>
        <c:auto val="1"/>
        <c:lblAlgn val="ctr"/>
        <c:lblOffset val="100"/>
        <c:noMultiLvlLbl val="0"/>
      </c:catAx>
      <c:valAx>
        <c:axId val="84118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4118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dovozu SITC 1</a:t>
            </a:r>
            <a:endParaRPr lang="cs-CZ" sz="1400" b="1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'Lasp objemový index'!$G$109</c:f>
              <c:strCache>
                <c:ptCount val="1"/>
                <c:pt idx="0">
                  <c:v>Dolní hranice spolehlivosti(Objemový index dovozu)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index'!$D$110:$D$121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index'!$G$110:$G$121</c:f>
              <c:numCache>
                <c:formatCode>General</c:formatCode>
                <c:ptCount val="12"/>
                <c:pt idx="8" formatCode="0.0000">
                  <c:v>1.4250747585896093</c:v>
                </c:pt>
                <c:pt idx="9" formatCode="0.0000">
                  <c:v>1.070660305119485</c:v>
                </c:pt>
                <c:pt idx="10" formatCode="0.0000">
                  <c:v>1.0770943292913766</c:v>
                </c:pt>
                <c:pt idx="11" formatCode="0.0000">
                  <c:v>1.0835267373103445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A-4DA1-B6F3-A92E301B5249}"/>
            </c:ext>
          </c:extLst>
        </c:ser>
        <c:ser>
          <c:idx val="3"/>
          <c:order val="3"/>
          <c:tx>
            <c:strRef>
              <c:f>'Lasp objemový index'!$I$109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val>
            <c:numRef>
              <c:f>'Lasp objemový index'!$I$110:$I$121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0.92353122768903351</c:v>
                </c:pt>
                <c:pt idx="10">
                  <c:v>0.92353538357020781</c:v>
                </c:pt>
                <c:pt idx="11">
                  <c:v>0.92354277175722976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A-4DA1-B6F3-A92E301B5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538168"/>
        <c:axId val="1040547528"/>
      </c:areaChart>
      <c:lineChart>
        <c:grouping val="standard"/>
        <c:varyColors val="0"/>
        <c:ser>
          <c:idx val="0"/>
          <c:order val="0"/>
          <c:tx>
            <c:strRef>
              <c:f>'Lasp objemový index'!$E$109</c:f>
              <c:strCache>
                <c:ptCount val="1"/>
                <c:pt idx="0">
                  <c:v>Objemový index dovozu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index'!$E$110:$E$121</c:f>
              <c:numCache>
                <c:formatCode>0.0000</c:formatCode>
                <c:ptCount val="12"/>
                <c:pt idx="0">
                  <c:v>1.4756265872997245</c:v>
                </c:pt>
                <c:pt idx="1">
                  <c:v>1.2761561175294223</c:v>
                </c:pt>
                <c:pt idx="2">
                  <c:v>1.6003525507114389</c:v>
                </c:pt>
                <c:pt idx="3">
                  <c:v>1.8294213192250457</c:v>
                </c:pt>
                <c:pt idx="4">
                  <c:v>1.7719428783347964</c:v>
                </c:pt>
                <c:pt idx="5">
                  <c:v>1.7609532483017947</c:v>
                </c:pt>
                <c:pt idx="6">
                  <c:v>1.1693088409954042</c:v>
                </c:pt>
                <c:pt idx="7">
                  <c:v>1.7708983705678836</c:v>
                </c:pt>
                <c:pt idx="8">
                  <c:v>1.4250747585896093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5A-4DA1-B6F3-A92E301B5249}"/>
            </c:ext>
          </c:extLst>
        </c:ser>
        <c:ser>
          <c:idx val="1"/>
          <c:order val="1"/>
          <c:tx>
            <c:strRef>
              <c:f>'Lasp objemový index'!$F$109</c:f>
              <c:strCache>
                <c:ptCount val="1"/>
                <c:pt idx="0">
                  <c:v>Prognóza(Objemový index dovozu)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index'!$D$110:$D$121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index'!$F$110:$F$121</c:f>
              <c:numCache>
                <c:formatCode>General</c:formatCode>
                <c:ptCount val="12"/>
                <c:pt idx="8" formatCode="0.0000">
                  <c:v>1.4250747585896093</c:v>
                </c:pt>
                <c:pt idx="9" formatCode="0.0000">
                  <c:v>1.5324259189640017</c:v>
                </c:pt>
                <c:pt idx="10" formatCode="0.0000">
                  <c:v>1.5388620210764805</c:v>
                </c:pt>
                <c:pt idx="11" formatCode="0.0000">
                  <c:v>1.5452981231889595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5A-4DA1-B6F3-A92E301B5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538168"/>
        <c:axId val="1040547528"/>
      </c:lineChart>
      <c:catAx>
        <c:axId val="104053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0547528"/>
        <c:crosses val="autoZero"/>
        <c:auto val="1"/>
        <c:lblAlgn val="ctr"/>
        <c:lblOffset val="100"/>
        <c:noMultiLvlLbl val="0"/>
      </c:catAx>
      <c:valAx>
        <c:axId val="104054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053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effectLst/>
              </a:rPr>
              <a:t>Prognóza vývoje indexu růstu obratu SITC </a:t>
            </a:r>
            <a:r>
              <a:rPr lang="en-US" sz="1400" b="1" i="0" baseline="0">
                <a:effectLst/>
              </a:rPr>
              <a:t>9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'index růstu obratu'!$I$223</c:f>
              <c:strCache>
                <c:ptCount val="1"/>
                <c:pt idx="0">
                  <c:v>Dolní hranice spolehlivosti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'index růstu obratu'!$F$224:$F$235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obratu'!$I$224:$I$235</c:f>
              <c:numCache>
                <c:formatCode>General</c:formatCode>
                <c:ptCount val="12"/>
                <c:pt idx="8" formatCode="0.0000">
                  <c:v>0</c:v>
                </c:pt>
                <c:pt idx="9" formatCode="0.0000">
                  <c:v>-3.3622653673579919</c:v>
                </c:pt>
                <c:pt idx="10" formatCode="0.0000">
                  <c:v>-4.8248530349732599</c:v>
                </c:pt>
                <c:pt idx="11" formatCode="0.0000">
                  <c:v>-6.0844823460997421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6-4881-B3FA-B18EDFA06332}"/>
            </c:ext>
          </c:extLst>
        </c:ser>
        <c:ser>
          <c:idx val="3"/>
          <c:order val="3"/>
          <c:tx>
            <c:strRef>
              <c:f>'index růstu obratu'!$K$223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val>
            <c:numRef>
              <c:f>'index růstu obratu'!$K$224:$K$235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5.6571397409586384</c:v>
                </c:pt>
                <c:pt idx="10">
                  <c:v>7.6146887136327202</c:v>
                </c:pt>
                <c:pt idx="11">
                  <c:v>9.166320973329233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26-4881-B3FA-B18EDFA06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537448"/>
        <c:axId val="1040545368"/>
      </c:areaChart>
      <c:lineChart>
        <c:grouping val="standard"/>
        <c:varyColors val="0"/>
        <c:ser>
          <c:idx val="0"/>
          <c:order val="0"/>
          <c:tx>
            <c:strRef>
              <c:f>'index růstu obratu'!$G$223</c:f>
              <c:strCache>
                <c:ptCount val="1"/>
                <c:pt idx="0">
                  <c:v>Hodnoty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'index růstu obratu'!$G$224:$G$235</c:f>
              <c:numCache>
                <c:formatCode>0.0000</c:formatCode>
                <c:ptCount val="12"/>
                <c:pt idx="0">
                  <c:v>5.4578975741239892</c:v>
                </c:pt>
                <c:pt idx="1">
                  <c:v>3.0175000000000001</c:v>
                </c:pt>
                <c:pt idx="2">
                  <c:v>3.0997304582210241E-4</c:v>
                </c:pt>
                <c:pt idx="3">
                  <c:v>0.59805929919137468</c:v>
                </c:pt>
                <c:pt idx="4">
                  <c:v>1.5374123989218329</c:v>
                </c:pt>
                <c:pt idx="5">
                  <c:v>2.2818328840970352</c:v>
                </c:pt>
                <c:pt idx="6">
                  <c:v>0.13132075471698113</c:v>
                </c:pt>
                <c:pt idx="7">
                  <c:v>6.12533692722372E-3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26-4881-B3FA-B18EDFA06332}"/>
            </c:ext>
          </c:extLst>
        </c:ser>
        <c:ser>
          <c:idx val="1"/>
          <c:order val="1"/>
          <c:tx>
            <c:strRef>
              <c:f>'index růstu obratu'!$H$223</c:f>
              <c:strCache>
                <c:ptCount val="1"/>
                <c:pt idx="0">
                  <c:v>Prognóza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'index růstu obratu'!$F$224:$F$235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'index růstu obratu'!$H$224:$H$235</c:f>
              <c:numCache>
                <c:formatCode>General</c:formatCode>
                <c:ptCount val="12"/>
                <c:pt idx="8" formatCode="0.0000">
                  <c:v>0</c:v>
                </c:pt>
                <c:pt idx="9" formatCode="0.0000">
                  <c:v>-0.53369549687867268</c:v>
                </c:pt>
                <c:pt idx="10" formatCode="0.0000">
                  <c:v>-1.0175086781568998</c:v>
                </c:pt>
                <c:pt idx="11" formatCode="0.0000">
                  <c:v>-1.5013218594351259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26-4881-B3FA-B18EDFA06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537448"/>
        <c:axId val="1040545368"/>
      </c:lineChart>
      <c:catAx>
        <c:axId val="104053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0545368"/>
        <c:crosses val="autoZero"/>
        <c:auto val="1"/>
        <c:lblAlgn val="ctr"/>
        <c:lblOffset val="100"/>
        <c:noMultiLvlLbl val="0"/>
      </c:catAx>
      <c:valAx>
        <c:axId val="104054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053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603674540683"/>
          <c:y val="4.6296296296296294E-2"/>
          <c:w val="0.85862729658792647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'souhrn analýzy'!$B$33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'souhrn analýzy'!$C$32:$L$32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analýzy'!$C$33:$L$33</c:f>
              <c:numCache>
                <c:formatCode>0.000</c:formatCode>
                <c:ptCount val="10"/>
                <c:pt idx="0" formatCode="0.0000">
                  <c:v>1.1093365638326991</c:v>
                </c:pt>
                <c:pt idx="1">
                  <c:v>0.95610985441987095</c:v>
                </c:pt>
                <c:pt idx="2">
                  <c:v>0.98645942479449822</c:v>
                </c:pt>
                <c:pt idx="3">
                  <c:v>1.1250267933481446</c:v>
                </c:pt>
                <c:pt idx="4">
                  <c:v>2.0616228996031412</c:v>
                </c:pt>
                <c:pt idx="5">
                  <c:v>1.0732195064271817</c:v>
                </c:pt>
                <c:pt idx="6">
                  <c:v>0.81687011187145953</c:v>
                </c:pt>
                <c:pt idx="7">
                  <c:v>0.85467199851515685</c:v>
                </c:pt>
                <c:pt idx="8">
                  <c:v>0.96925550325976106</c:v>
                </c:pt>
                <c:pt idx="9">
                  <c:v>2.5285714285714285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0-4768-A18D-39E4E2F0FB55}"/>
            </c:ext>
          </c:extLst>
        </c:ser>
        <c:ser>
          <c:idx val="1"/>
          <c:order val="1"/>
          <c:tx>
            <c:strRef>
              <c:f>'souhrn analýzy'!$B$34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'souhrn analýzy'!$C$32:$L$32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analýzy'!$C$34:$L$34</c:f>
              <c:numCache>
                <c:formatCode>0.000</c:formatCode>
                <c:ptCount val="10"/>
                <c:pt idx="0" formatCode="0.0000">
                  <c:v>0.82649463790590771</c:v>
                </c:pt>
                <c:pt idx="1">
                  <c:v>0.62042336530678799</c:v>
                </c:pt>
                <c:pt idx="2">
                  <c:v>0.83723790590961045</c:v>
                </c:pt>
                <c:pt idx="3">
                  <c:v>0.7402827960560191</c:v>
                </c:pt>
                <c:pt idx="4">
                  <c:v>2.4395845647217764</c:v>
                </c:pt>
                <c:pt idx="5" formatCode="0.0000">
                  <c:v>0.85240117816143968</c:v>
                </c:pt>
                <c:pt idx="6">
                  <c:v>0.63507291242352049</c:v>
                </c:pt>
                <c:pt idx="7">
                  <c:v>0.5274713172068044</c:v>
                </c:pt>
                <c:pt idx="8">
                  <c:v>0.79281940628424818</c:v>
                </c:pt>
                <c:pt idx="9">
                  <c:v>1.7714285714285714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0-4768-A18D-39E4E2F0FB55}"/>
            </c:ext>
          </c:extLst>
        </c:ser>
        <c:ser>
          <c:idx val="2"/>
          <c:order val="2"/>
          <c:tx>
            <c:strRef>
              <c:f>'souhrn analýzy'!$B$35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'souhrn analýzy'!$C$32:$L$32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analýzy'!$C$35:$L$35</c:f>
              <c:numCache>
                <c:formatCode>0.000</c:formatCode>
                <c:ptCount val="10"/>
                <c:pt idx="0" formatCode="0.0000">
                  <c:v>0.94481548009261451</c:v>
                </c:pt>
                <c:pt idx="1">
                  <c:v>0.68698698404262759</c:v>
                </c:pt>
                <c:pt idx="2">
                  <c:v>0.83128285974232574</c:v>
                </c:pt>
                <c:pt idx="3">
                  <c:v>0.73683613367894918</c:v>
                </c:pt>
                <c:pt idx="4">
                  <c:v>2.2154015029975511</c:v>
                </c:pt>
                <c:pt idx="5">
                  <c:v>0.87042853824163358</c:v>
                </c:pt>
                <c:pt idx="6">
                  <c:v>0.63238609177666238</c:v>
                </c:pt>
                <c:pt idx="7">
                  <c:v>0.51456394643711545</c:v>
                </c:pt>
                <c:pt idx="8">
                  <c:v>0.72217725868454274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80-4768-A18D-39E4E2F0FB55}"/>
            </c:ext>
          </c:extLst>
        </c:ser>
        <c:ser>
          <c:idx val="3"/>
          <c:order val="3"/>
          <c:tx>
            <c:strRef>
              <c:f>'souhrn analýzy'!$B$36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'souhrn analýzy'!$C$32:$L$32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analýzy'!$C$36:$L$36</c:f>
              <c:numCache>
                <c:formatCode>0.000</c:formatCode>
                <c:ptCount val="10"/>
                <c:pt idx="0" formatCode="0.0000">
                  <c:v>1.0623670120559219</c:v>
                </c:pt>
                <c:pt idx="1">
                  <c:v>0.91650229538856898</c:v>
                </c:pt>
                <c:pt idx="2">
                  <c:v>0.75018368372985711</c:v>
                </c:pt>
                <c:pt idx="3">
                  <c:v>0.79457729576583269</c:v>
                </c:pt>
                <c:pt idx="4">
                  <c:v>2.121928565397281</c:v>
                </c:pt>
                <c:pt idx="5">
                  <c:v>0.75823135605547365</c:v>
                </c:pt>
                <c:pt idx="6">
                  <c:v>0.71952706519957221</c:v>
                </c:pt>
                <c:pt idx="7">
                  <c:v>0.61778315061931188</c:v>
                </c:pt>
                <c:pt idx="8">
                  <c:v>0.75306885882816332</c:v>
                </c:pt>
                <c:pt idx="9">
                  <c:v>0.16071428571428573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80-4768-A18D-39E4E2F0FB55}"/>
            </c:ext>
          </c:extLst>
        </c:ser>
        <c:ser>
          <c:idx val="4"/>
          <c:order val="4"/>
          <c:tx>
            <c:strRef>
              <c:f>'souhrn analýzy'!$B$37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'souhrn analýzy'!$C$32:$L$32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analýzy'!$C$37:$L$37</c:f>
              <c:numCache>
                <c:formatCode>0.000</c:formatCode>
                <c:ptCount val="10"/>
                <c:pt idx="0" formatCode="0.0000">
                  <c:v>1.1525360000144369</c:v>
                </c:pt>
                <c:pt idx="1">
                  <c:v>1.3942355520056235</c:v>
                </c:pt>
                <c:pt idx="2">
                  <c:v>0.69486627745885132</c:v>
                </c:pt>
                <c:pt idx="3">
                  <c:v>0.94603899514865764</c:v>
                </c:pt>
                <c:pt idx="4">
                  <c:v>5.7755636240817358E-2</c:v>
                </c:pt>
                <c:pt idx="5">
                  <c:v>0.88530965801778083</c:v>
                </c:pt>
                <c:pt idx="6">
                  <c:v>0.67721951083668941</c:v>
                </c:pt>
                <c:pt idx="7">
                  <c:v>0.72482374768975755</c:v>
                </c:pt>
                <c:pt idx="8">
                  <c:v>0.80895064634989944</c:v>
                </c:pt>
                <c:pt idx="9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80-4768-A18D-39E4E2F0FB55}"/>
            </c:ext>
          </c:extLst>
        </c:ser>
        <c:ser>
          <c:idx val="5"/>
          <c:order val="5"/>
          <c:tx>
            <c:strRef>
              <c:f>'souhrn analýzy'!$B$38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'souhrn analýzy'!$C$32:$L$32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analýzy'!$C$38:$L$38</c:f>
              <c:numCache>
                <c:formatCode>0.000</c:formatCode>
                <c:ptCount val="10"/>
                <c:pt idx="0" formatCode="0.0000">
                  <c:v>1.2156443051116401</c:v>
                </c:pt>
                <c:pt idx="1">
                  <c:v>1.4612120003048827</c:v>
                </c:pt>
                <c:pt idx="2">
                  <c:v>0.58602685059295068</c:v>
                </c:pt>
                <c:pt idx="3">
                  <c:v>1.0172165972268237</c:v>
                </c:pt>
                <c:pt idx="4">
                  <c:v>5.1304568099299161E-2</c:v>
                </c:pt>
                <c:pt idx="5">
                  <c:v>0.90339537764537992</c:v>
                </c:pt>
                <c:pt idx="6">
                  <c:v>0.70304251657414307</c:v>
                </c:pt>
                <c:pt idx="7">
                  <c:v>0.72554289272791284</c:v>
                </c:pt>
                <c:pt idx="8">
                  <c:v>0.73283416703385229</c:v>
                </c:pt>
                <c:pt idx="9">
                  <c:v>0.31428571428571428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80-4768-A18D-39E4E2F0FB55}"/>
            </c:ext>
          </c:extLst>
        </c:ser>
        <c:ser>
          <c:idx val="6"/>
          <c:order val="6"/>
          <c:tx>
            <c:strRef>
              <c:f>'souhrn analýzy'!$B$39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'souhrn analýzy'!$C$32:$L$32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analýzy'!$C$39:$L$39</c:f>
              <c:numCache>
                <c:formatCode>0.000</c:formatCode>
                <c:ptCount val="10"/>
                <c:pt idx="0" formatCode="0.0000">
                  <c:v>1.2910560070505421</c:v>
                </c:pt>
                <c:pt idx="1">
                  <c:v>1.7585742694326971</c:v>
                </c:pt>
                <c:pt idx="2">
                  <c:v>0.57776025764599737</c:v>
                </c:pt>
                <c:pt idx="3">
                  <c:v>0.37161186387502265</c:v>
                </c:pt>
                <c:pt idx="4">
                  <c:v>0.30797939711221817</c:v>
                </c:pt>
                <c:pt idx="5">
                  <c:v>0.88328298054595056</c:v>
                </c:pt>
                <c:pt idx="6">
                  <c:v>0.6542587576554566</c:v>
                </c:pt>
                <c:pt idx="7">
                  <c:v>0.68177983837217204</c:v>
                </c:pt>
                <c:pt idx="8">
                  <c:v>0.72545541907628686</c:v>
                </c:pt>
                <c:pt idx="9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80-4768-A18D-39E4E2F0FB55}"/>
            </c:ext>
          </c:extLst>
        </c:ser>
        <c:ser>
          <c:idx val="7"/>
          <c:order val="7"/>
          <c:tx>
            <c:strRef>
              <c:f>'souhrn analýzy'!$B$40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'souhrn analýzy'!$C$32:$L$32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analýzy'!$C$40:$L$40</c:f>
              <c:numCache>
                <c:formatCode>0.000</c:formatCode>
                <c:ptCount val="10"/>
                <c:pt idx="0" formatCode="0.0000">
                  <c:v>1.1440662468106368</c:v>
                </c:pt>
                <c:pt idx="1">
                  <c:v>1.9787408957956936</c:v>
                </c:pt>
                <c:pt idx="2">
                  <c:v>0.61755825504935768</c:v>
                </c:pt>
                <c:pt idx="3">
                  <c:v>0.237507314534149</c:v>
                </c:pt>
                <c:pt idx="4">
                  <c:v>0.3335472430971882</c:v>
                </c:pt>
                <c:pt idx="5">
                  <c:v>0.90934948321392639</c:v>
                </c:pt>
                <c:pt idx="6">
                  <c:v>0.68520668186715672</c:v>
                </c:pt>
                <c:pt idx="7">
                  <c:v>0.64501460103780794</c:v>
                </c:pt>
                <c:pt idx="8">
                  <c:v>0.71631532553960253</c:v>
                </c:pt>
                <c:pt idx="9">
                  <c:v>7.1428571428571426E-3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C80-4768-A18D-39E4E2F0FB55}"/>
            </c:ext>
          </c:extLst>
        </c:ser>
        <c:ser>
          <c:idx val="8"/>
          <c:order val="8"/>
          <c:tx>
            <c:strRef>
              <c:f>'souhrn analýzy'!$B$41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'souhrn analýzy'!$C$32:$L$32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analýzy'!$C$41:$L$41</c:f>
              <c:numCache>
                <c:formatCode>0.000</c:formatCode>
                <c:ptCount val="10"/>
                <c:pt idx="0" formatCode="0.0000">
                  <c:v>0.50773578561570343</c:v>
                </c:pt>
                <c:pt idx="1">
                  <c:v>1.1780443530538913</c:v>
                </c:pt>
                <c:pt idx="2">
                  <c:v>0.32642641908745451</c:v>
                </c:pt>
                <c:pt idx="3">
                  <c:v>7.6187958181221621E-2</c:v>
                </c:pt>
                <c:pt idx="4">
                  <c:v>0.22149793126741535</c:v>
                </c:pt>
                <c:pt idx="5">
                  <c:v>0.46026845759591084</c:v>
                </c:pt>
                <c:pt idx="6">
                  <c:v>0.28837735543586379</c:v>
                </c:pt>
                <c:pt idx="7">
                  <c:v>0.17804276812661199</c:v>
                </c:pt>
                <c:pt idx="8">
                  <c:v>0.17473666314030939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80-4768-A18D-39E4E2F0F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5938816"/>
        <c:axId val="855934136"/>
      </c:barChart>
      <c:catAx>
        <c:axId val="85593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55934136"/>
        <c:crosses val="autoZero"/>
        <c:auto val="1"/>
        <c:lblAlgn val="ctr"/>
        <c:lblOffset val="100"/>
        <c:noMultiLvlLbl val="0"/>
      </c:catAx>
      <c:valAx>
        <c:axId val="85593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5593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'souhrn analýzy'!$C$53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'souhrn analýzy'!$D$52:$M$52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analýzy'!$D$53:$M$53</c:f>
              <c:numCache>
                <c:formatCode>0.000</c:formatCode>
                <c:ptCount val="10"/>
                <c:pt idx="0" formatCode="0.0000">
                  <c:v>1.6770446167659303</c:v>
                </c:pt>
                <c:pt idx="1">
                  <c:v>1.4756265872997245</c:v>
                </c:pt>
                <c:pt idx="2">
                  <c:v>1.2942262942925491</c:v>
                </c:pt>
                <c:pt idx="3">
                  <c:v>0.89259994065784931</c:v>
                </c:pt>
                <c:pt idx="4">
                  <c:v>0.64753961920521697</c:v>
                </c:pt>
                <c:pt idx="5">
                  <c:v>0.94407834312038852</c:v>
                </c:pt>
                <c:pt idx="6">
                  <c:v>0.71167382340128194</c:v>
                </c:pt>
                <c:pt idx="7">
                  <c:v>1.0551149176987229</c:v>
                </c:pt>
                <c:pt idx="8">
                  <c:v>0.8589149141525394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6-4BE5-A97F-E4BAF077B9B1}"/>
            </c:ext>
          </c:extLst>
        </c:ser>
        <c:ser>
          <c:idx val="1"/>
          <c:order val="1"/>
          <c:tx>
            <c:strRef>
              <c:f>'souhrn analýzy'!$C$54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'souhrn analýzy'!$D$52:$M$52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analýzy'!$D$54:$M$54</c:f>
              <c:numCache>
                <c:formatCode>0.000</c:formatCode>
                <c:ptCount val="10"/>
                <c:pt idx="0" formatCode="0.0000">
                  <c:v>1.6702627490478819</c:v>
                </c:pt>
                <c:pt idx="1">
                  <c:v>1.2761561175294223</c:v>
                </c:pt>
                <c:pt idx="2">
                  <c:v>1.2562251965300424</c:v>
                </c:pt>
                <c:pt idx="3">
                  <c:v>0.88452722409425122</c:v>
                </c:pt>
                <c:pt idx="4">
                  <c:v>2.7341119276205954</c:v>
                </c:pt>
                <c:pt idx="5">
                  <c:v>1.0500519317772636</c:v>
                </c:pt>
                <c:pt idx="6">
                  <c:v>1.1004246246001841</c:v>
                </c:pt>
                <c:pt idx="7">
                  <c:v>1.29651891036846</c:v>
                </c:pt>
                <c:pt idx="8">
                  <c:v>1.2503452625592584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6-4BE5-A97F-E4BAF077B9B1}"/>
            </c:ext>
          </c:extLst>
        </c:ser>
        <c:ser>
          <c:idx val="2"/>
          <c:order val="2"/>
          <c:tx>
            <c:strRef>
              <c:f>'souhrn analýzy'!$C$55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'souhrn analýzy'!$D$52:$M$52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analýzy'!$D$55:$M$55</c:f>
              <c:numCache>
                <c:formatCode>0.000</c:formatCode>
                <c:ptCount val="10"/>
                <c:pt idx="0" formatCode="0.0000">
                  <c:v>2.2437803269869843</c:v>
                </c:pt>
                <c:pt idx="1">
                  <c:v>1.6003525507114389</c:v>
                </c:pt>
                <c:pt idx="2">
                  <c:v>1.2233190814065682</c:v>
                </c:pt>
                <c:pt idx="3">
                  <c:v>0.86372749002645655</c:v>
                </c:pt>
                <c:pt idx="4">
                  <c:v>1.8330155147681597</c:v>
                </c:pt>
                <c:pt idx="5">
                  <c:v>1.1388294232997631</c:v>
                </c:pt>
                <c:pt idx="6">
                  <c:v>1.8480685516434598</c:v>
                </c:pt>
                <c:pt idx="7">
                  <c:v>2.1306914335182316</c:v>
                </c:pt>
                <c:pt idx="8">
                  <c:v>1.0526122727034533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E6-4BE5-A97F-E4BAF077B9B1}"/>
            </c:ext>
          </c:extLst>
        </c:ser>
        <c:ser>
          <c:idx val="3"/>
          <c:order val="3"/>
          <c:tx>
            <c:strRef>
              <c:f>'souhrn analýzy'!$C$56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'souhrn analýzy'!$D$52:$M$52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analýzy'!$D$56:$M$56</c:f>
              <c:numCache>
                <c:formatCode>0.000</c:formatCode>
                <c:ptCount val="10"/>
                <c:pt idx="0" formatCode="0.0000">
                  <c:v>2.3851893935697999</c:v>
                </c:pt>
                <c:pt idx="1">
                  <c:v>1.8294213192250457</c:v>
                </c:pt>
                <c:pt idx="2">
                  <c:v>0.94596824747691632</c:v>
                </c:pt>
                <c:pt idx="3">
                  <c:v>1.0651948192635872</c:v>
                </c:pt>
                <c:pt idx="4">
                  <c:v>1.617227316566874</c:v>
                </c:pt>
                <c:pt idx="5">
                  <c:v>1.2734767279599948</c:v>
                </c:pt>
                <c:pt idx="6">
                  <c:v>1.8326747557841347</c:v>
                </c:pt>
                <c:pt idx="7">
                  <c:v>5.9540282806522002</c:v>
                </c:pt>
                <c:pt idx="8">
                  <c:v>0.94058247959793173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E6-4BE5-A97F-E4BAF077B9B1}"/>
            </c:ext>
          </c:extLst>
        </c:ser>
        <c:ser>
          <c:idx val="4"/>
          <c:order val="4"/>
          <c:tx>
            <c:strRef>
              <c:f>'souhrn analýzy'!$C$57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'souhrn analýzy'!$D$52:$M$52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analýzy'!$D$57:$M$57</c:f>
              <c:numCache>
                <c:formatCode>0.000</c:formatCode>
                <c:ptCount val="10"/>
                <c:pt idx="0" formatCode="0.0000">
                  <c:v>4.2490586517968048</c:v>
                </c:pt>
                <c:pt idx="1">
                  <c:v>1.7719428783347964</c:v>
                </c:pt>
                <c:pt idx="2">
                  <c:v>0.25974083691046951</c:v>
                </c:pt>
                <c:pt idx="3">
                  <c:v>1.0811517887818662</c:v>
                </c:pt>
                <c:pt idx="4">
                  <c:v>0.19767131603812843</c:v>
                </c:pt>
                <c:pt idx="5">
                  <c:v>1.3532151181913701</c:v>
                </c:pt>
                <c:pt idx="6">
                  <c:v>1.7845157338797926</c:v>
                </c:pt>
                <c:pt idx="7">
                  <c:v>3.7195935341071547</c:v>
                </c:pt>
                <c:pt idx="8">
                  <c:v>0.9468357247528254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E6-4BE5-A97F-E4BAF077B9B1}"/>
            </c:ext>
          </c:extLst>
        </c:ser>
        <c:ser>
          <c:idx val="5"/>
          <c:order val="5"/>
          <c:tx>
            <c:strRef>
              <c:f>'souhrn analýzy'!$C$58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'souhrn analýzy'!$D$52:$M$52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analýzy'!$D$58:$M$58</c:f>
              <c:numCache>
                <c:formatCode>0.000</c:formatCode>
                <c:ptCount val="10"/>
                <c:pt idx="0" formatCode="0.0000">
                  <c:v>3.2057616971937857</c:v>
                </c:pt>
                <c:pt idx="1">
                  <c:v>1.7609532483017947</c:v>
                </c:pt>
                <c:pt idx="2">
                  <c:v>0.33958213416973715</c:v>
                </c:pt>
                <c:pt idx="3">
                  <c:v>1.1253157816390427</c:v>
                </c:pt>
                <c:pt idx="4">
                  <c:v>2.1534880077549361</c:v>
                </c:pt>
                <c:pt idx="5">
                  <c:v>1.5562925656484066</c:v>
                </c:pt>
                <c:pt idx="6">
                  <c:v>1.6653243501945421</c:v>
                </c:pt>
                <c:pt idx="7">
                  <c:v>5.2254098645892952</c:v>
                </c:pt>
                <c:pt idx="8">
                  <c:v>1.7817882168334469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E6-4BE5-A97F-E4BAF077B9B1}"/>
            </c:ext>
          </c:extLst>
        </c:ser>
        <c:ser>
          <c:idx val="6"/>
          <c:order val="6"/>
          <c:tx>
            <c:strRef>
              <c:f>'souhrn analýzy'!$C$59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'souhrn analýzy'!$D$52:$M$52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analýzy'!$D$59:$M$59</c:f>
              <c:numCache>
                <c:formatCode>0.000</c:formatCode>
                <c:ptCount val="10"/>
                <c:pt idx="0" formatCode="0.0000">
                  <c:v>3.0213318256788635</c:v>
                </c:pt>
                <c:pt idx="1">
                  <c:v>1.1693088409954042</c:v>
                </c:pt>
                <c:pt idx="2">
                  <c:v>0.81476262084623208</c:v>
                </c:pt>
                <c:pt idx="3">
                  <c:v>0.84595868877451974</c:v>
                </c:pt>
                <c:pt idx="4">
                  <c:v>2.6776132519326143</c:v>
                </c:pt>
                <c:pt idx="5">
                  <c:v>1.3827288726054519</c:v>
                </c:pt>
                <c:pt idx="6">
                  <c:v>1.6306202430758145</c:v>
                </c:pt>
                <c:pt idx="7">
                  <c:v>1.9615311105198265</c:v>
                </c:pt>
                <c:pt idx="8">
                  <c:v>1.3882172927532128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E6-4BE5-A97F-E4BAF077B9B1}"/>
            </c:ext>
          </c:extLst>
        </c:ser>
        <c:ser>
          <c:idx val="7"/>
          <c:order val="7"/>
          <c:tx>
            <c:strRef>
              <c:f>'souhrn analýzy'!$C$60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'souhrn analýzy'!$D$52:$M$52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analýzy'!$D$60:$M$60</c:f>
              <c:numCache>
                <c:formatCode>0.000</c:formatCode>
                <c:ptCount val="10"/>
                <c:pt idx="0" formatCode="0.0000">
                  <c:v>3.6671822074189633</c:v>
                </c:pt>
                <c:pt idx="1">
                  <c:v>1.7708983705678836</c:v>
                </c:pt>
                <c:pt idx="2">
                  <c:v>0.85352051002770812</c:v>
                </c:pt>
                <c:pt idx="3">
                  <c:v>1.0852331632853134</c:v>
                </c:pt>
                <c:pt idx="4">
                  <c:v>2.992593889071121</c:v>
                </c:pt>
                <c:pt idx="5">
                  <c:v>1.3839088083541804</c:v>
                </c:pt>
                <c:pt idx="6">
                  <c:v>1.7383565492555162</c:v>
                </c:pt>
                <c:pt idx="7">
                  <c:v>2.7860587952178761</c:v>
                </c:pt>
                <c:pt idx="8">
                  <c:v>2.0385687768237433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E6-4BE5-A97F-E4BAF077B9B1}"/>
            </c:ext>
          </c:extLst>
        </c:ser>
        <c:ser>
          <c:idx val="8"/>
          <c:order val="8"/>
          <c:tx>
            <c:strRef>
              <c:f>'souhrn analýzy'!$C$61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'souhrn analýzy'!$D$52:$M$52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analýzy'!$D$61:$M$61</c:f>
              <c:numCache>
                <c:formatCode>0.000</c:formatCode>
                <c:ptCount val="10"/>
                <c:pt idx="0" formatCode="0.0000">
                  <c:v>3.7112602973911035</c:v>
                </c:pt>
                <c:pt idx="1">
                  <c:v>1.4250747585896093</c:v>
                </c:pt>
                <c:pt idx="2">
                  <c:v>0.28776219963771416</c:v>
                </c:pt>
                <c:pt idx="3">
                  <c:v>1.0179812617780009</c:v>
                </c:pt>
                <c:pt idx="4">
                  <c:v>2.791753770984593</c:v>
                </c:pt>
                <c:pt idx="5">
                  <c:v>1.034596819666022</c:v>
                </c:pt>
                <c:pt idx="6">
                  <c:v>1.0691027568001732</c:v>
                </c:pt>
                <c:pt idx="7">
                  <c:v>1.7490803710958935</c:v>
                </c:pt>
                <c:pt idx="8">
                  <c:v>0.83856806698688657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E6-4BE5-A97F-E4BAF077B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942232"/>
        <c:axId val="901941512"/>
      </c:barChart>
      <c:catAx>
        <c:axId val="90194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01941512"/>
        <c:crosses val="autoZero"/>
        <c:auto val="1"/>
        <c:lblAlgn val="ctr"/>
        <c:lblOffset val="100"/>
        <c:noMultiLvlLbl val="0"/>
      </c:catAx>
      <c:valAx>
        <c:axId val="90194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01942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'souhrn analýzy'!$C$72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'souhrn analýzy'!$D$71:$M$71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analýzy'!$D$72:$M$72</c:f>
              <c:numCache>
                <c:formatCode>0.000</c:formatCode>
                <c:ptCount val="10"/>
                <c:pt idx="0">
                  <c:v>1.5261978503262099</c:v>
                </c:pt>
                <c:pt idx="1">
                  <c:v>1.0114787893276513</c:v>
                </c:pt>
                <c:pt idx="2">
                  <c:v>1.328807852227504</c:v>
                </c:pt>
                <c:pt idx="3">
                  <c:v>0.73459334737621274</c:v>
                </c:pt>
                <c:pt idx="4">
                  <c:v>0.42609825353304781</c:v>
                </c:pt>
                <c:pt idx="5">
                  <c:v>1.0386375393906468</c:v>
                </c:pt>
                <c:pt idx="6">
                  <c:v>0.73535284474229579</c:v>
                </c:pt>
                <c:pt idx="7">
                  <c:v>0.7846350340606808</c:v>
                </c:pt>
                <c:pt idx="8">
                  <c:v>1.2096187744856741</c:v>
                </c:pt>
                <c:pt idx="9">
                  <c:v>5.4578975741239892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7-4DBA-9742-0F18D4228B39}"/>
            </c:ext>
          </c:extLst>
        </c:ser>
        <c:ser>
          <c:idx val="1"/>
          <c:order val="1"/>
          <c:tx>
            <c:strRef>
              <c:f>'souhrn analýzy'!$C$73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'souhrn analýzy'!$D$71:$M$71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analýzy'!$D$73:$M$73</c:f>
              <c:numCache>
                <c:formatCode>0.000</c:formatCode>
                <c:ptCount val="10"/>
                <c:pt idx="0">
                  <c:v>0.93517082379224092</c:v>
                </c:pt>
                <c:pt idx="1">
                  <c:v>0.4462017293416794</c:v>
                </c:pt>
                <c:pt idx="2">
                  <c:v>1.084648757764358</c:v>
                </c:pt>
                <c:pt idx="3">
                  <c:v>0.5330079080079434</c:v>
                </c:pt>
                <c:pt idx="4">
                  <c:v>3.2862627473735859</c:v>
                </c:pt>
                <c:pt idx="5">
                  <c:v>0.87618104606384795</c:v>
                </c:pt>
                <c:pt idx="6">
                  <c:v>0.91649099737898521</c:v>
                </c:pt>
                <c:pt idx="7">
                  <c:v>0.34342376964607368</c:v>
                </c:pt>
                <c:pt idx="8">
                  <c:v>0.82911826878458217</c:v>
                </c:pt>
                <c:pt idx="9">
                  <c:v>3.0175000000000001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7-4DBA-9742-0F18D4228B39}"/>
            </c:ext>
          </c:extLst>
        </c:ser>
        <c:ser>
          <c:idx val="2"/>
          <c:order val="2"/>
          <c:tx>
            <c:strRef>
              <c:f>'souhrn analýzy'!$C$74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'souhrn analýzy'!$D$71:$M$71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analýzy'!$D$74:$M$74</c:f>
              <c:numCache>
                <c:formatCode>0.000</c:formatCode>
                <c:ptCount val="10"/>
                <c:pt idx="0">
                  <c:v>1.2557864715587135</c:v>
                </c:pt>
                <c:pt idx="1">
                  <c:v>0.5243843153734683</c:v>
                </c:pt>
                <c:pt idx="2">
                  <c:v>0.92244102161974406</c:v>
                </c:pt>
                <c:pt idx="3">
                  <c:v>0.38916302907602707</c:v>
                </c:pt>
                <c:pt idx="4">
                  <c:v>1.7779119838845543</c:v>
                </c:pt>
                <c:pt idx="5">
                  <c:v>0.80564582644301819</c:v>
                </c:pt>
                <c:pt idx="6">
                  <c:v>1.4482651788679988</c:v>
                </c:pt>
                <c:pt idx="7">
                  <c:v>0.32336205309197552</c:v>
                </c:pt>
                <c:pt idx="8">
                  <c:v>0.80980632075789616</c:v>
                </c:pt>
                <c:pt idx="9">
                  <c:v>3.0997304582210241E-4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D7-4DBA-9742-0F18D4228B39}"/>
            </c:ext>
          </c:extLst>
        </c:ser>
        <c:ser>
          <c:idx val="3"/>
          <c:order val="3"/>
          <c:tx>
            <c:strRef>
              <c:f>'souhrn analýzy'!$C$75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'souhrn analýzy'!$D$71:$M$71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analýzy'!$D$75:$M$75</c:f>
              <c:numCache>
                <c:formatCode>0.000</c:formatCode>
                <c:ptCount val="10"/>
                <c:pt idx="0">
                  <c:v>1.4664918852460846</c:v>
                </c:pt>
                <c:pt idx="1">
                  <c:v>0.83107189226276823</c:v>
                </c:pt>
                <c:pt idx="2">
                  <c:v>0.80119105479946318</c:v>
                </c:pt>
                <c:pt idx="3">
                  <c:v>0.65603877961586166</c:v>
                </c:pt>
                <c:pt idx="4">
                  <c:v>1.836780829614743</c:v>
                </c:pt>
                <c:pt idx="5">
                  <c:v>0.99287637335126011</c:v>
                </c:pt>
                <c:pt idx="6">
                  <c:v>1.8430819120473403</c:v>
                </c:pt>
                <c:pt idx="7">
                  <c:v>0.52278877149827474</c:v>
                </c:pt>
                <c:pt idx="8">
                  <c:v>0.70839282968411521</c:v>
                </c:pt>
                <c:pt idx="9">
                  <c:v>0.59805929919137468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D7-4DBA-9742-0F18D4228B39}"/>
            </c:ext>
          </c:extLst>
        </c:ser>
        <c:ser>
          <c:idx val="4"/>
          <c:order val="4"/>
          <c:tx>
            <c:strRef>
              <c:f>'souhrn analýzy'!$C$76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'souhrn analýzy'!$D$71:$M$71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analýzy'!$D$76:$M$76</c:f>
              <c:numCache>
                <c:formatCode>0.000</c:formatCode>
                <c:ptCount val="10"/>
                <c:pt idx="0">
                  <c:v>2.0527287661696931</c:v>
                </c:pt>
                <c:pt idx="1">
                  <c:v>1.8690141200720811</c:v>
                </c:pt>
                <c:pt idx="2">
                  <c:v>0.15718874752529591</c:v>
                </c:pt>
                <c:pt idx="3">
                  <c:v>0.79866967750571394</c:v>
                </c:pt>
                <c:pt idx="4">
                  <c:v>5.4011516525844273E-2</c:v>
                </c:pt>
                <c:pt idx="5">
                  <c:v>1.405969789070693</c:v>
                </c:pt>
                <c:pt idx="6">
                  <c:v>1.6697780463417589</c:v>
                </c:pt>
                <c:pt idx="7">
                  <c:v>0.58245320300959158</c:v>
                </c:pt>
                <c:pt idx="8">
                  <c:v>0.83259246066537784</c:v>
                </c:pt>
                <c:pt idx="9">
                  <c:v>1.5374123989218329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D7-4DBA-9742-0F18D4228B39}"/>
            </c:ext>
          </c:extLst>
        </c:ser>
        <c:ser>
          <c:idx val="5"/>
          <c:order val="5"/>
          <c:tx>
            <c:strRef>
              <c:f>'souhrn analýzy'!$C$77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'souhrn analýzy'!$D$71:$M$71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analýzy'!$D$77:$M$77</c:f>
              <c:numCache>
                <c:formatCode>0.000</c:formatCode>
                <c:ptCount val="10"/>
                <c:pt idx="0">
                  <c:v>2.2915295891772591</c:v>
                </c:pt>
                <c:pt idx="1">
                  <c:v>1.9968006160199838</c:v>
                </c:pt>
                <c:pt idx="2">
                  <c:v>0.20643198124874923</c:v>
                </c:pt>
                <c:pt idx="3">
                  <c:v>0.70990309125853446</c:v>
                </c:pt>
                <c:pt idx="4">
                  <c:v>2.7657646628006365</c:v>
                </c:pt>
                <c:pt idx="5">
                  <c:v>1.6950105899343606</c:v>
                </c:pt>
                <c:pt idx="6">
                  <c:v>1.4811834329766194</c:v>
                </c:pt>
                <c:pt idx="7">
                  <c:v>0.69177968743898632</c:v>
                </c:pt>
                <c:pt idx="8">
                  <c:v>0.86477005962583886</c:v>
                </c:pt>
                <c:pt idx="9">
                  <c:v>2.2818328840970352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D7-4DBA-9742-0F18D4228B39}"/>
            </c:ext>
          </c:extLst>
        </c:ser>
        <c:ser>
          <c:idx val="6"/>
          <c:order val="6"/>
          <c:tx>
            <c:strRef>
              <c:f>'souhrn analýzy'!$C$78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'souhrn analýzy'!$D$71:$M$71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analýzy'!$D$78:$M$78</c:f>
              <c:numCache>
                <c:formatCode>0.000</c:formatCode>
                <c:ptCount val="10"/>
                <c:pt idx="0">
                  <c:v>2.480577713601547</c:v>
                </c:pt>
                <c:pt idx="1">
                  <c:v>2.5066949109738919</c:v>
                </c:pt>
                <c:pt idx="2">
                  <c:v>0.6356769923170329</c:v>
                </c:pt>
                <c:pt idx="3">
                  <c:v>0.2801369660392321</c:v>
                </c:pt>
                <c:pt idx="4">
                  <c:v>6.113226712901529</c:v>
                </c:pt>
                <c:pt idx="5">
                  <c:v>1.0534582362648006</c:v>
                </c:pt>
                <c:pt idx="6">
                  <c:v>1.3227406983111614</c:v>
                </c:pt>
                <c:pt idx="7">
                  <c:v>0.58170822592322757</c:v>
                </c:pt>
                <c:pt idx="8">
                  <c:v>0.80472132707635247</c:v>
                </c:pt>
                <c:pt idx="9">
                  <c:v>0.13132075471698113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D7-4DBA-9742-0F18D4228B39}"/>
            </c:ext>
          </c:extLst>
        </c:ser>
        <c:ser>
          <c:idx val="7"/>
          <c:order val="7"/>
          <c:tx>
            <c:strRef>
              <c:f>'souhrn analýzy'!$C$79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'souhrn analýzy'!$D$71:$M$71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analýzy'!$D$79:$M$79</c:f>
              <c:numCache>
                <c:formatCode>0.000</c:formatCode>
                <c:ptCount val="10"/>
                <c:pt idx="0">
                  <c:v>2.7636435786174758</c:v>
                </c:pt>
                <c:pt idx="1">
                  <c:v>3.1649972355579119</c:v>
                </c:pt>
                <c:pt idx="2">
                  <c:v>0.89840868981036293</c:v>
                </c:pt>
                <c:pt idx="3">
                  <c:v>0.98649509197477447</c:v>
                </c:pt>
                <c:pt idx="4">
                  <c:v>9.8881080763269438</c:v>
                </c:pt>
                <c:pt idx="5">
                  <c:v>1.32685972358263</c:v>
                </c:pt>
                <c:pt idx="6">
                  <c:v>1.8440479966052612</c:v>
                </c:pt>
                <c:pt idx="7">
                  <c:v>0.51607360348516174</c:v>
                </c:pt>
                <c:pt idx="8">
                  <c:v>0.87994527828987912</c:v>
                </c:pt>
                <c:pt idx="9">
                  <c:v>6.12533692722372E-3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D7-4DBA-9742-0F18D4228B39}"/>
            </c:ext>
          </c:extLst>
        </c:ser>
        <c:ser>
          <c:idx val="8"/>
          <c:order val="8"/>
          <c:tx>
            <c:strRef>
              <c:f>'souhrn analýzy'!$C$80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'souhrn analýzy'!$D$71:$M$71</c:f>
              <c:strCache>
                <c:ptCount val="10"/>
                <c:pt idx="0">
                  <c:v>SITC 0</c:v>
                </c:pt>
                <c:pt idx="1">
                  <c:v>SITC 1</c:v>
                </c:pt>
                <c:pt idx="2">
                  <c:v>SITC 2</c:v>
                </c:pt>
                <c:pt idx="3">
                  <c:v>SITC 3</c:v>
                </c:pt>
                <c:pt idx="4">
                  <c:v>SITC 4</c:v>
                </c:pt>
                <c:pt idx="5">
                  <c:v>SITC 5</c:v>
                </c:pt>
                <c:pt idx="6">
                  <c:v>SITC 6</c:v>
                </c:pt>
                <c:pt idx="7">
                  <c:v>SITC 7</c:v>
                </c:pt>
                <c:pt idx="8">
                  <c:v>SITC 8</c:v>
                </c:pt>
                <c:pt idx="9">
                  <c:v>SITC 9</c:v>
                </c:pt>
              </c:strCache>
            </c:strRef>
          </c:cat>
          <c:val>
            <c:numRef>
              <c:f>'souhrn analýzy'!$D$80:$M$80</c:f>
              <c:numCache>
                <c:formatCode>0.000</c:formatCode>
                <c:ptCount val="10"/>
                <c:pt idx="0">
                  <c:v>1.4539427590205012</c:v>
                </c:pt>
                <c:pt idx="1">
                  <c:v>1.4198362089986027</c:v>
                </c:pt>
                <c:pt idx="2">
                  <c:v>0.15962528982904137</c:v>
                </c:pt>
                <c:pt idx="3">
                  <c:v>1.9103841038540841</c:v>
                </c:pt>
                <c:pt idx="4">
                  <c:v>10.880487315251177</c:v>
                </c:pt>
                <c:pt idx="5">
                  <c:v>0.91130662735666834</c:v>
                </c:pt>
                <c:pt idx="6">
                  <c:v>0.68236514412948779</c:v>
                </c:pt>
                <c:pt idx="7">
                  <c:v>5.1078239501748605E-2</c:v>
                </c:pt>
                <c:pt idx="8">
                  <c:v>7.5777474568641798E-2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D7-4DBA-9742-0F18D4228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3837184"/>
        <c:axId val="903836824"/>
      </c:barChart>
      <c:catAx>
        <c:axId val="90383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03836824"/>
        <c:crosses val="autoZero"/>
        <c:auto val="1"/>
        <c:lblAlgn val="ctr"/>
        <c:lblOffset val="100"/>
        <c:noMultiLvlLbl val="0"/>
      </c:catAx>
      <c:valAx>
        <c:axId val="90383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0383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vývozu SITC 1</a:t>
            </a:r>
            <a:endParaRPr lang="cs-CZ" sz="1400" b="1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'Lasp objemový index'!$O$109</c:f>
              <c:strCache>
                <c:ptCount val="1"/>
                <c:pt idx="0">
                  <c:v>Dolní hranice spolehlivosti(objemový index vývozu)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index'!$L$110:$L$121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index'!$O$110:$O$121</c:f>
              <c:numCache>
                <c:formatCode>General</c:formatCode>
                <c:ptCount val="12"/>
                <c:pt idx="8" formatCode="0.0000">
                  <c:v>1.1780443530538913</c:v>
                </c:pt>
                <c:pt idx="9" formatCode="0.0000">
                  <c:v>1.1548943659997055</c:v>
                </c:pt>
                <c:pt idx="10" formatCode="0.0000">
                  <c:v>1.2599122368510978</c:v>
                </c:pt>
                <c:pt idx="11" formatCode="0.0000">
                  <c:v>1.3653938926089841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B-4270-8F39-C20BDBB24586}"/>
            </c:ext>
          </c:extLst>
        </c:ser>
        <c:ser>
          <c:idx val="3"/>
          <c:order val="3"/>
          <c:tx>
            <c:v>hranice</c:v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val>
            <c:numRef>
              <c:f>'Lasp objemový index'!$Q$110:$Q$121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1.3856766601355848</c:v>
                </c:pt>
                <c:pt idx="10">
                  <c:v>1.4286595165925018</c:v>
                </c:pt>
                <c:pt idx="11">
                  <c:v>1.4707148032364303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B-4270-8F39-C20BDBB24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762176"/>
        <c:axId val="1036762536"/>
      </c:areaChart>
      <c:lineChart>
        <c:grouping val="standard"/>
        <c:varyColors val="0"/>
        <c:ser>
          <c:idx val="0"/>
          <c:order val="0"/>
          <c:tx>
            <c:strRef>
              <c:f>'Lasp objemový index'!$M$109</c:f>
              <c:strCache>
                <c:ptCount val="1"/>
                <c:pt idx="0">
                  <c:v>objemový index vývozu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index'!$M$110:$M$121</c:f>
              <c:numCache>
                <c:formatCode>0.0000</c:formatCode>
                <c:ptCount val="12"/>
                <c:pt idx="0">
                  <c:v>0.95610985441987095</c:v>
                </c:pt>
                <c:pt idx="1">
                  <c:v>0.62042336530678799</c:v>
                </c:pt>
                <c:pt idx="2">
                  <c:v>0.68698698404262759</c:v>
                </c:pt>
                <c:pt idx="3">
                  <c:v>0.91650229538856898</c:v>
                </c:pt>
                <c:pt idx="4">
                  <c:v>1.3942355520056235</c:v>
                </c:pt>
                <c:pt idx="5">
                  <c:v>1.4612120003048827</c:v>
                </c:pt>
                <c:pt idx="6">
                  <c:v>1.7585742694326971</c:v>
                </c:pt>
                <c:pt idx="7">
                  <c:v>1.9787408957956936</c:v>
                </c:pt>
                <c:pt idx="8">
                  <c:v>1.1780443530538913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6B-4270-8F39-C20BDBB24586}"/>
            </c:ext>
          </c:extLst>
        </c:ser>
        <c:ser>
          <c:idx val="1"/>
          <c:order val="1"/>
          <c:tx>
            <c:strRef>
              <c:f>'Lasp objemový index'!$N$109</c:f>
              <c:strCache>
                <c:ptCount val="1"/>
                <c:pt idx="0">
                  <c:v>Prognóza(objemový index vývozu)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index'!$L$110:$L$121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index'!$N$110:$N$121</c:f>
              <c:numCache>
                <c:formatCode>General</c:formatCode>
                <c:ptCount val="12"/>
                <c:pt idx="8" formatCode="0.0000">
                  <c:v>1.1780443530538913</c:v>
                </c:pt>
                <c:pt idx="9" formatCode="0.0000">
                  <c:v>1.847732696067498</c:v>
                </c:pt>
                <c:pt idx="10" formatCode="0.0000">
                  <c:v>1.9742419951473487</c:v>
                </c:pt>
                <c:pt idx="11" formatCode="0.0000">
                  <c:v>2.1007512942271993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6B-4270-8F39-C20BDBB24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762176"/>
        <c:axId val="1036762536"/>
      </c:lineChart>
      <c:catAx>
        <c:axId val="103676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6762536"/>
        <c:crosses val="autoZero"/>
        <c:auto val="1"/>
        <c:lblAlgn val="ctr"/>
        <c:lblOffset val="100"/>
        <c:noMultiLvlLbl val="0"/>
      </c:catAx>
      <c:valAx>
        <c:axId val="103676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676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dovozu SITC 2</a:t>
            </a:r>
            <a:endParaRPr lang="cs-CZ" sz="1400" b="1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3279188725262558E-2"/>
          <c:y val="0.10798268398268399"/>
          <c:w val="0.91269285146696111"/>
          <c:h val="0.56232470941132362"/>
        </c:manualLayout>
      </c:layout>
      <c:areaChart>
        <c:grouping val="stacked"/>
        <c:varyColors val="0"/>
        <c:ser>
          <c:idx val="2"/>
          <c:order val="2"/>
          <c:tx>
            <c:strRef>
              <c:f>'Lasp objemový index'!$G$157</c:f>
              <c:strCache>
                <c:ptCount val="1"/>
                <c:pt idx="0">
                  <c:v>Dolní hranice spolehlivosti(Objemový index dovozu 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index'!$D$158:$D$169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index'!$G$158:$G$169</c:f>
              <c:numCache>
                <c:formatCode>General</c:formatCode>
                <c:ptCount val="12"/>
                <c:pt idx="8" formatCode="0.0000">
                  <c:v>0.28776219963771416</c:v>
                </c:pt>
                <c:pt idx="9" formatCode="0.0000">
                  <c:v>-0.25416738106618297</c:v>
                </c:pt>
                <c:pt idx="10" formatCode="0.0000">
                  <c:v>-0.36550064870623511</c:v>
                </c:pt>
                <c:pt idx="11" formatCode="0.0000">
                  <c:v>-0.47683583130691565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5-4298-91CE-FC33D9233EDB}"/>
            </c:ext>
          </c:extLst>
        </c:ser>
        <c:ser>
          <c:idx val="3"/>
          <c:order val="3"/>
          <c:tx>
            <c:strRef>
              <c:f>'Lasp objemový index'!$I$157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val>
            <c:numRef>
              <c:f>'Lasp objemový index'!$I$158:$I$169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1.0942813108386602</c:v>
                </c:pt>
                <c:pt idx="10">
                  <c:v>1.0942862350934794</c:v>
                </c:pt>
                <c:pt idx="11">
                  <c:v>1.0942949892695559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D5-4298-91CE-FC33D9233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064864"/>
        <c:axId val="953304784"/>
      </c:areaChart>
      <c:lineChart>
        <c:grouping val="standard"/>
        <c:varyColors val="0"/>
        <c:ser>
          <c:idx val="0"/>
          <c:order val="0"/>
          <c:tx>
            <c:strRef>
              <c:f>'Lasp objemový index'!$E$157</c:f>
              <c:strCache>
                <c:ptCount val="1"/>
                <c:pt idx="0">
                  <c:v>Objemový index dovozu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index'!$E$158:$E$169</c:f>
              <c:numCache>
                <c:formatCode>0.0000</c:formatCode>
                <c:ptCount val="12"/>
                <c:pt idx="0">
                  <c:v>1.2942262942925491</c:v>
                </c:pt>
                <c:pt idx="1">
                  <c:v>1.2562251965300424</c:v>
                </c:pt>
                <c:pt idx="2">
                  <c:v>1.2233190814065682</c:v>
                </c:pt>
                <c:pt idx="3">
                  <c:v>0.94596824747691632</c:v>
                </c:pt>
                <c:pt idx="4">
                  <c:v>0.25974083691046951</c:v>
                </c:pt>
                <c:pt idx="5">
                  <c:v>0.33958213416973715</c:v>
                </c:pt>
                <c:pt idx="6">
                  <c:v>0.81476262084623208</c:v>
                </c:pt>
                <c:pt idx="7">
                  <c:v>0.85352051002770812</c:v>
                </c:pt>
                <c:pt idx="8">
                  <c:v>0.28776219963771416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D5-4298-91CE-FC33D9233EDB}"/>
            </c:ext>
          </c:extLst>
        </c:ser>
        <c:ser>
          <c:idx val="1"/>
          <c:order val="1"/>
          <c:tx>
            <c:strRef>
              <c:f>'Lasp objemový index'!$F$157</c:f>
              <c:strCache>
                <c:ptCount val="1"/>
                <c:pt idx="0">
                  <c:v>Prognóza(Objemový index dovozu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index'!$D$158:$D$169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index'!$F$158:$F$169</c:f>
              <c:numCache>
                <c:formatCode>General</c:formatCode>
                <c:ptCount val="12"/>
                <c:pt idx="8" formatCode="0.0000">
                  <c:v>0.28776219963771416</c:v>
                </c:pt>
                <c:pt idx="9" formatCode="0.0000">
                  <c:v>0.29297327435314713</c:v>
                </c:pt>
                <c:pt idx="10" formatCode="0.0000">
                  <c:v>0.18164246884050464</c:v>
                </c:pt>
                <c:pt idx="11" formatCode="0.0000">
                  <c:v>7.0311663327862303E-2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D5-4298-91CE-FC33D9233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064864"/>
        <c:axId val="953304784"/>
      </c:lineChart>
      <c:catAx>
        <c:axId val="8380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3304784"/>
        <c:crosses val="autoZero"/>
        <c:auto val="1"/>
        <c:lblAlgn val="ctr"/>
        <c:lblOffset val="100"/>
        <c:noMultiLvlLbl val="0"/>
      </c:catAx>
      <c:valAx>
        <c:axId val="95330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80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vývozu SITC 2</a:t>
            </a:r>
            <a:endParaRPr lang="cs-CZ" sz="1400" b="1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layout>
        <c:manualLayout>
          <c:xMode val="edge"/>
          <c:yMode val="edge"/>
          <c:x val="0.23449522584715432"/>
          <c:y val="1.38528138528138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7319397093853248E-2"/>
          <c:y val="0.12183549783549784"/>
          <c:w val="0.90443201533552531"/>
          <c:h val="0.54847189555850973"/>
        </c:manualLayout>
      </c:layout>
      <c:areaChart>
        <c:grouping val="stacked"/>
        <c:varyColors val="0"/>
        <c:ser>
          <c:idx val="2"/>
          <c:order val="2"/>
          <c:tx>
            <c:strRef>
              <c:f>'Lasp objemový index'!$O$157</c:f>
              <c:strCache>
                <c:ptCount val="1"/>
                <c:pt idx="0">
                  <c:v>Dolní hranice spolehlivosti(objemový index vývozu)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index'!$L$158:$L$169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index'!$O$158:$O$169</c:f>
              <c:numCache>
                <c:formatCode>General</c:formatCode>
                <c:ptCount val="12"/>
                <c:pt idx="8" formatCode="0.0000">
                  <c:v>0.32642641908745451</c:v>
                </c:pt>
                <c:pt idx="9" formatCode="0.0000">
                  <c:v>0.23730418795046501</c:v>
                </c:pt>
                <c:pt idx="10" formatCode="0.0000">
                  <c:v>0.17317773582211085</c:v>
                </c:pt>
                <c:pt idx="11" formatCode="0.0000">
                  <c:v>0.10364457600364479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F-437D-885C-C98B00992272}"/>
            </c:ext>
          </c:extLst>
        </c:ser>
        <c:ser>
          <c:idx val="3"/>
          <c:order val="3"/>
          <c:tx>
            <c:strRef>
              <c:f>'Lasp objemový index'!$Q$157</c:f>
              <c:strCache>
                <c:ptCount val="1"/>
                <c:pt idx="0">
                  <c:v>Hranice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val>
            <c:numRef>
              <c:f>'Lasp objemový index'!$Q$158:$Q$169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0.25717481486214722</c:v>
                </c:pt>
                <c:pt idx="10">
                  <c:v>0.25717597214621035</c:v>
                </c:pt>
                <c:pt idx="11">
                  <c:v>0.25930695679306293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F-437D-885C-C98B00992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463784"/>
        <c:axId val="961462704"/>
      </c:areaChart>
      <c:lineChart>
        <c:grouping val="standard"/>
        <c:varyColors val="0"/>
        <c:ser>
          <c:idx val="0"/>
          <c:order val="0"/>
          <c:tx>
            <c:strRef>
              <c:f>'Lasp objemový index'!$M$157</c:f>
              <c:strCache>
                <c:ptCount val="1"/>
                <c:pt idx="0">
                  <c:v>objemový index vývozu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index'!$M$158:$M$169</c:f>
              <c:numCache>
                <c:formatCode>0.0000</c:formatCode>
                <c:ptCount val="12"/>
                <c:pt idx="0">
                  <c:v>0.98645942479449822</c:v>
                </c:pt>
                <c:pt idx="1">
                  <c:v>0.83723790590961045</c:v>
                </c:pt>
                <c:pt idx="2">
                  <c:v>0.83128285974232574</c:v>
                </c:pt>
                <c:pt idx="3">
                  <c:v>0.75018368372985711</c:v>
                </c:pt>
                <c:pt idx="4">
                  <c:v>0.69486627745885132</c:v>
                </c:pt>
                <c:pt idx="5">
                  <c:v>0.58602685059295068</c:v>
                </c:pt>
                <c:pt idx="6">
                  <c:v>0.57776025764599737</c:v>
                </c:pt>
                <c:pt idx="7">
                  <c:v>0.61755825504935768</c:v>
                </c:pt>
                <c:pt idx="8">
                  <c:v>0.32642641908745451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F-437D-885C-C98B00992272}"/>
            </c:ext>
          </c:extLst>
        </c:ser>
        <c:ser>
          <c:idx val="1"/>
          <c:order val="1"/>
          <c:tx>
            <c:strRef>
              <c:f>'Lasp objemový index'!$N$157</c:f>
              <c:strCache>
                <c:ptCount val="1"/>
                <c:pt idx="0">
                  <c:v>Prognóza(objemový index vývozu)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index'!$L$158:$L$169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index'!$N$158:$N$169</c:f>
              <c:numCache>
                <c:formatCode>General</c:formatCode>
                <c:ptCount val="12"/>
                <c:pt idx="8" formatCode="0.0000">
                  <c:v>0.32642641908745451</c:v>
                </c:pt>
                <c:pt idx="9" formatCode="0.0000">
                  <c:v>0.36589159538153865</c:v>
                </c:pt>
                <c:pt idx="10" formatCode="0.0000">
                  <c:v>0.301765721895216</c:v>
                </c:pt>
                <c:pt idx="11" formatCode="0.0000">
                  <c:v>0.23329805440017626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F-437D-885C-C98B00992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463784"/>
        <c:axId val="961462704"/>
      </c:lineChart>
      <c:catAx>
        <c:axId val="9614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61462704"/>
        <c:crosses val="autoZero"/>
        <c:auto val="1"/>
        <c:lblAlgn val="ctr"/>
        <c:lblOffset val="100"/>
        <c:noMultiLvlLbl val="0"/>
      </c:catAx>
      <c:valAx>
        <c:axId val="96146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614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dovozu SITC 3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'Lasp objemový index'!$G$206</c:f>
              <c:strCache>
                <c:ptCount val="1"/>
                <c:pt idx="0">
                  <c:v>Dolní hranice spolehlivosti(Objemový index dovozu 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index'!$D$207:$D$218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index'!$G$207:$G$218</c:f>
              <c:numCache>
                <c:formatCode>General</c:formatCode>
                <c:ptCount val="12"/>
                <c:pt idx="8" formatCode="0.0000">
                  <c:v>1.0179812617780009</c:v>
                </c:pt>
                <c:pt idx="9" formatCode="0.0000">
                  <c:v>0.8772553389632165</c:v>
                </c:pt>
                <c:pt idx="10" formatCode="0.0000">
                  <c:v>0.89620728022176399</c:v>
                </c:pt>
                <c:pt idx="11" formatCode="0.0000">
                  <c:v>0.91515857178644022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6-49CA-B05B-FA7FEE394573}"/>
            </c:ext>
          </c:extLst>
        </c:ser>
        <c:ser>
          <c:idx val="3"/>
          <c:order val="3"/>
          <c:tx>
            <c:v>Hranice</c:v>
          </c:tx>
          <c:spPr>
            <a:solidFill>
              <a:srgbClr val="CCFFCC"/>
            </a:solidFill>
            <a:ln>
              <a:noFill/>
            </a:ln>
            <a:effectLst/>
          </c:spPr>
          <c:val>
            <c:numRef>
              <c:f>'Lasp objemový index'!$I$207:$I$218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0.37125977958235179</c:v>
                </c:pt>
                <c:pt idx="10">
                  <c:v>0.37126145024760104</c:v>
                </c:pt>
                <c:pt idx="11">
                  <c:v>0.37126442030059226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6-49CA-B05B-FA7FEE394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304424"/>
        <c:axId val="953305144"/>
      </c:areaChart>
      <c:lineChart>
        <c:grouping val="standard"/>
        <c:varyColors val="0"/>
        <c:ser>
          <c:idx val="0"/>
          <c:order val="0"/>
          <c:tx>
            <c:strRef>
              <c:f>'Lasp objemový index'!$E$206</c:f>
              <c:strCache>
                <c:ptCount val="1"/>
                <c:pt idx="0">
                  <c:v>Objemový index dovozu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index'!$E$207:$E$218</c:f>
              <c:numCache>
                <c:formatCode>0.0000</c:formatCode>
                <c:ptCount val="12"/>
                <c:pt idx="0">
                  <c:v>0.89259994065784931</c:v>
                </c:pt>
                <c:pt idx="1">
                  <c:v>0.88452722409425122</c:v>
                </c:pt>
                <c:pt idx="2">
                  <c:v>0.86372749002645655</c:v>
                </c:pt>
                <c:pt idx="3">
                  <c:v>1.0651948192635872</c:v>
                </c:pt>
                <c:pt idx="4">
                  <c:v>1.0811517887818662</c:v>
                </c:pt>
                <c:pt idx="5">
                  <c:v>1.1253157816390427</c:v>
                </c:pt>
                <c:pt idx="6">
                  <c:v>0.84595868877451974</c:v>
                </c:pt>
                <c:pt idx="7">
                  <c:v>1.0852331632853134</c:v>
                </c:pt>
                <c:pt idx="8">
                  <c:v>1.0179812617780009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F6-49CA-B05B-FA7FEE394573}"/>
            </c:ext>
          </c:extLst>
        </c:ser>
        <c:ser>
          <c:idx val="1"/>
          <c:order val="1"/>
          <c:tx>
            <c:strRef>
              <c:f>'Lasp objemový index'!$F$206</c:f>
              <c:strCache>
                <c:ptCount val="1"/>
                <c:pt idx="0">
                  <c:v>Prognóza(Objemový index dovozu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index'!$D$207:$D$218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index'!$F$207:$F$218</c:f>
              <c:numCache>
                <c:formatCode>General</c:formatCode>
                <c:ptCount val="12"/>
                <c:pt idx="8" formatCode="0.0000">
                  <c:v>1.0179812617780009</c:v>
                </c:pt>
                <c:pt idx="9" formatCode="0.0000">
                  <c:v>1.0628852287543924</c:v>
                </c:pt>
                <c:pt idx="10" formatCode="0.0000">
                  <c:v>1.0818380053455645</c:v>
                </c:pt>
                <c:pt idx="11" formatCode="0.0000">
                  <c:v>1.1007907819367364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F6-49CA-B05B-FA7FEE394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304424"/>
        <c:axId val="953305144"/>
      </c:lineChart>
      <c:catAx>
        <c:axId val="95330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3305144"/>
        <c:crosses val="autoZero"/>
        <c:auto val="1"/>
        <c:lblAlgn val="ctr"/>
        <c:lblOffset val="100"/>
        <c:noMultiLvlLbl val="0"/>
      </c:catAx>
      <c:valAx>
        <c:axId val="95330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330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vývozu SITC 3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'Lasp objemový index'!$O$206</c:f>
              <c:strCache>
                <c:ptCount val="1"/>
                <c:pt idx="0">
                  <c:v>Dolní hranice spolehlivosti(objemový index vývozu)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index'!$L$207:$L$218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index'!$O$207:$O$218</c:f>
              <c:numCache>
                <c:formatCode>General</c:formatCode>
                <c:ptCount val="12"/>
                <c:pt idx="8" formatCode="0.0000">
                  <c:v>7.6187958181221621E-2</c:v>
                </c:pt>
                <c:pt idx="9" formatCode="0.0000">
                  <c:v>-0.23708079520632819</c:v>
                </c:pt>
                <c:pt idx="10" formatCode="0.0000">
                  <c:v>-0.34095022430641797</c:v>
                </c:pt>
                <c:pt idx="11" formatCode="0.0000">
                  <c:v>-0.44482115129352662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7-41DE-B67A-72545D726B18}"/>
            </c:ext>
          </c:extLst>
        </c:ser>
        <c:ser>
          <c:idx val="3"/>
          <c:order val="3"/>
          <c:tx>
            <c:v>Hranice</c:v>
          </c:tx>
          <c:spPr>
            <a:solidFill>
              <a:srgbClr val="FFCCCC"/>
            </a:solidFill>
            <a:ln>
              <a:noFill/>
            </a:ln>
            <a:effectLst/>
          </c:spPr>
          <c:val>
            <c:numRef>
              <c:f>'Lasp objemový index'!$Q$207:$Q$218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0.85594959289837869</c:v>
                </c:pt>
                <c:pt idx="10">
                  <c:v>0.85595344466288015</c:v>
                </c:pt>
                <c:pt idx="11">
                  <c:v>0.85596029220141967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7-41DE-B67A-72545D726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550048"/>
        <c:axId val="1040550768"/>
      </c:areaChart>
      <c:lineChart>
        <c:grouping val="standard"/>
        <c:varyColors val="0"/>
        <c:ser>
          <c:idx val="0"/>
          <c:order val="0"/>
          <c:tx>
            <c:strRef>
              <c:f>'Lasp objemový index'!$M$206</c:f>
              <c:strCache>
                <c:ptCount val="1"/>
                <c:pt idx="0">
                  <c:v>objemový index vývozu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index'!$M$207:$M$218</c:f>
              <c:numCache>
                <c:formatCode>0.0000</c:formatCode>
                <c:ptCount val="12"/>
                <c:pt idx="0">
                  <c:v>1.1250267933481446</c:v>
                </c:pt>
                <c:pt idx="1">
                  <c:v>0.7402827960560191</c:v>
                </c:pt>
                <c:pt idx="2">
                  <c:v>0.73683613367894918</c:v>
                </c:pt>
                <c:pt idx="3">
                  <c:v>0.79457729576583269</c:v>
                </c:pt>
                <c:pt idx="4">
                  <c:v>0.94603899514865764</c:v>
                </c:pt>
                <c:pt idx="5">
                  <c:v>1.0172165972268237</c:v>
                </c:pt>
                <c:pt idx="6">
                  <c:v>0.37161186387502265</c:v>
                </c:pt>
                <c:pt idx="7">
                  <c:v>0.237507314534149</c:v>
                </c:pt>
                <c:pt idx="8">
                  <c:v>7.6187958181221621E-2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B7-41DE-B67A-72545D726B18}"/>
            </c:ext>
          </c:extLst>
        </c:ser>
        <c:ser>
          <c:idx val="1"/>
          <c:order val="1"/>
          <c:tx>
            <c:strRef>
              <c:f>'Lasp objemový index'!$N$206</c:f>
              <c:strCache>
                <c:ptCount val="1"/>
                <c:pt idx="0">
                  <c:v>Prognóza(objemový index vývozu)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index'!$L$207:$L$218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index'!$N$207:$N$218</c:f>
              <c:numCache>
                <c:formatCode>General</c:formatCode>
                <c:ptCount val="12"/>
                <c:pt idx="8" formatCode="0.0000">
                  <c:v>7.6187958181221621E-2</c:v>
                </c:pt>
                <c:pt idx="9" formatCode="0.0000">
                  <c:v>0.19089400124286116</c:v>
                </c:pt>
                <c:pt idx="10" formatCode="0.0000">
                  <c:v>8.7026498025022131E-2</c:v>
                </c:pt>
                <c:pt idx="11" formatCode="0.0000">
                  <c:v>-1.6841005192816755E-2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B7-41DE-B67A-72545D726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550048"/>
        <c:axId val="1040550768"/>
      </c:lineChart>
      <c:catAx>
        <c:axId val="104055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0550768"/>
        <c:crosses val="autoZero"/>
        <c:auto val="1"/>
        <c:lblAlgn val="ctr"/>
        <c:lblOffset val="100"/>
        <c:noMultiLvlLbl val="0"/>
      </c:catAx>
      <c:valAx>
        <c:axId val="104055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055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v</a:t>
            </a:r>
            <a:r>
              <a:rPr lang="cs-CZ" sz="1400" b="1" i="0" baseline="0">
                <a:effectLst/>
              </a:rPr>
              <a:t>ývoj indexu objemu dovozu SITC 4</a:t>
            </a:r>
            <a:endParaRPr lang="cs-CZ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4804094779011351E-2"/>
          <c:y val="0.11490909090909091"/>
          <c:w val="0.9298034767814688"/>
          <c:h val="0.55539830248491662"/>
        </c:manualLayout>
      </c:layout>
      <c:areaChart>
        <c:grouping val="stacked"/>
        <c:varyColors val="0"/>
        <c:ser>
          <c:idx val="2"/>
          <c:order val="2"/>
          <c:tx>
            <c:strRef>
              <c:f>'Lasp objemový index'!$G$254</c:f>
              <c:strCache>
                <c:ptCount val="1"/>
                <c:pt idx="0">
                  <c:v>Dolní hranice spolehlivosti(Objemový index dovozu )</c:v>
                </c:pt>
              </c:strCache>
            </c:strRef>
          </c:tx>
          <c:spPr>
            <a:noFill/>
            <a:ln w="12700">
              <a:noFill/>
              <a:prstDash val="solid"/>
            </a:ln>
            <a:effectLst/>
          </c:spPr>
          <c:cat>
            <c:numRef>
              <c:f>'Lasp objemový index'!$D$255:$D$266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index'!$G$255:$G$266</c:f>
              <c:numCache>
                <c:formatCode>General</c:formatCode>
                <c:ptCount val="12"/>
                <c:pt idx="8" formatCode="0.0000">
                  <c:v>2.791753770984593</c:v>
                </c:pt>
                <c:pt idx="9" formatCode="0.0000">
                  <c:v>0.99288129546646053</c:v>
                </c:pt>
                <c:pt idx="10" formatCode="0.0000">
                  <c:v>1.1744940232547394</c:v>
                </c:pt>
                <c:pt idx="11" formatCode="0.0000">
                  <c:v>1.355995747632033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8-4F5B-8D68-CCC1BF9C0941}"/>
            </c:ext>
          </c:extLst>
        </c:ser>
        <c:ser>
          <c:idx val="3"/>
          <c:order val="3"/>
          <c:tx>
            <c:v>Hranice</c:v>
          </c:tx>
          <c:spPr>
            <a:solidFill>
              <a:srgbClr val="CCFF99"/>
            </a:solidFill>
            <a:ln>
              <a:noFill/>
            </a:ln>
            <a:effectLst/>
          </c:spPr>
          <c:val>
            <c:numRef>
              <c:f>'Lasp objemový index'!$I$255:$I$266</c:f>
              <c:numCache>
                <c:formatCode>0.0000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3.5815979643125821</c:v>
                </c:pt>
                <c:pt idx="10">
                  <c:v>3.6103662242892591</c:v>
                </c:pt>
                <c:pt idx="11">
                  <c:v>3.639356491087911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8-4F5B-8D68-CCC1BF9C0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146120"/>
        <c:axId val="942965408"/>
      </c:areaChart>
      <c:lineChart>
        <c:grouping val="standard"/>
        <c:varyColors val="0"/>
        <c:ser>
          <c:idx val="0"/>
          <c:order val="0"/>
          <c:tx>
            <c:strRef>
              <c:f>'Lasp objemový index'!$E$254</c:f>
              <c:strCache>
                <c:ptCount val="1"/>
                <c:pt idx="0">
                  <c:v>Objemový index dovozu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'Lasp objemový index'!$E$255:$E$266</c:f>
              <c:numCache>
                <c:formatCode>0.0000</c:formatCode>
                <c:ptCount val="12"/>
                <c:pt idx="0">
                  <c:v>0.64753961920521697</c:v>
                </c:pt>
                <c:pt idx="1">
                  <c:v>2.7341119276205954</c:v>
                </c:pt>
                <c:pt idx="2">
                  <c:v>1.8330155147681597</c:v>
                </c:pt>
                <c:pt idx="3">
                  <c:v>1.617227316566874</c:v>
                </c:pt>
                <c:pt idx="4">
                  <c:v>0.19767131603812843</c:v>
                </c:pt>
                <c:pt idx="5">
                  <c:v>2.1534880077549361</c:v>
                </c:pt>
                <c:pt idx="6">
                  <c:v>2.6776132519326143</c:v>
                </c:pt>
                <c:pt idx="7">
                  <c:v>2.992593889071121</c:v>
                </c:pt>
                <c:pt idx="8">
                  <c:v>2.791753770984593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C8-4F5B-8D68-CCC1BF9C0941}"/>
            </c:ext>
          </c:extLst>
        </c:ser>
        <c:ser>
          <c:idx val="1"/>
          <c:order val="1"/>
          <c:tx>
            <c:strRef>
              <c:f>'Lasp objemový index'!$F$254</c:f>
              <c:strCache>
                <c:ptCount val="1"/>
                <c:pt idx="0">
                  <c:v>Prognóza(Objemový index dovozu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'Lasp objemový index'!$D$255:$D$266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'Lasp objemový index'!$F$255:$F$266</c:f>
              <c:numCache>
                <c:formatCode>General</c:formatCode>
                <c:ptCount val="12"/>
                <c:pt idx="8" formatCode="0.0000">
                  <c:v>2.791753770984593</c:v>
                </c:pt>
                <c:pt idx="9" formatCode="0.0000">
                  <c:v>2.7836802776227518</c:v>
                </c:pt>
                <c:pt idx="10" formatCode="0.0000">
                  <c:v>2.9796771353993692</c:v>
                </c:pt>
                <c:pt idx="11" formatCode="0.0000">
                  <c:v>3.1756739931759883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C8-4F5B-8D68-CCC1BF9C0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46120"/>
        <c:axId val="942965408"/>
      </c:lineChart>
      <c:catAx>
        <c:axId val="94514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2965408"/>
        <c:crosses val="autoZero"/>
        <c:auto val="1"/>
        <c:lblAlgn val="ctr"/>
        <c:lblOffset val="100"/>
        <c:noMultiLvlLbl val="0"/>
      </c:catAx>
      <c:valAx>
        <c:axId val="94296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514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73</xdr:row>
      <xdr:rowOff>91440</xdr:rowOff>
    </xdr:from>
    <xdr:to>
      <xdr:col>6</xdr:col>
      <xdr:colOff>723900</xdr:colOff>
      <xdr:row>93</xdr:row>
      <xdr:rowOff>106680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0A7B7F9-60BD-4B14-B577-D52FDDA75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</xdr:colOff>
      <xdr:row>73</xdr:row>
      <xdr:rowOff>0</xdr:rowOff>
    </xdr:from>
    <xdr:to>
      <xdr:col>17</xdr:col>
      <xdr:colOff>152401</xdr:colOff>
      <xdr:row>92</xdr:row>
      <xdr:rowOff>99060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78B91CA-F125-4222-9C73-F4FAD1A90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122</xdr:row>
      <xdr:rowOff>0</xdr:rowOff>
    </xdr:from>
    <xdr:to>
      <xdr:col>8</xdr:col>
      <xdr:colOff>297180</xdr:colOff>
      <xdr:row>142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CC623B6-D977-4DF4-B5AD-0A12C4C86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123</xdr:row>
      <xdr:rowOff>0</xdr:rowOff>
    </xdr:from>
    <xdr:to>
      <xdr:col>16</xdr:col>
      <xdr:colOff>480060</xdr:colOff>
      <xdr:row>142</xdr:row>
      <xdr:rowOff>57149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564AA496-4655-4E2E-A464-6A2B2CF55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170</xdr:row>
      <xdr:rowOff>0</xdr:rowOff>
    </xdr:from>
    <xdr:to>
      <xdr:col>8</xdr:col>
      <xdr:colOff>701040</xdr:colOff>
      <xdr:row>190</xdr:row>
      <xdr:rowOff>9525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566564AF-AE0B-4283-9938-661E093A9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170</xdr:row>
      <xdr:rowOff>0</xdr:rowOff>
    </xdr:from>
    <xdr:to>
      <xdr:col>16</xdr:col>
      <xdr:colOff>281940</xdr:colOff>
      <xdr:row>190</xdr:row>
      <xdr:rowOff>9525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F9B30A0A-CB28-442C-942A-ACEEAA4F8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219</xdr:row>
      <xdr:rowOff>0</xdr:rowOff>
    </xdr:from>
    <xdr:to>
      <xdr:col>8</xdr:col>
      <xdr:colOff>190500</xdr:colOff>
      <xdr:row>239</xdr:row>
      <xdr:rowOff>171450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F22A8B4E-1C10-480A-AF95-313D294EE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220</xdr:row>
      <xdr:rowOff>0</xdr:rowOff>
    </xdr:from>
    <xdr:to>
      <xdr:col>16</xdr:col>
      <xdr:colOff>449580</xdr:colOff>
      <xdr:row>240</xdr:row>
      <xdr:rowOff>9525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1155D6B5-C4C8-4F3A-AEE3-714FC1FAC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15240</xdr:colOff>
      <xdr:row>267</xdr:row>
      <xdr:rowOff>15240</xdr:rowOff>
    </xdr:from>
    <xdr:to>
      <xdr:col>8</xdr:col>
      <xdr:colOff>403860</xdr:colOff>
      <xdr:row>287</xdr:row>
      <xdr:rowOff>24765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297DBEFF-114E-40C6-8150-B5BDD6F7A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267</xdr:row>
      <xdr:rowOff>0</xdr:rowOff>
    </xdr:from>
    <xdr:to>
      <xdr:col>17</xdr:col>
      <xdr:colOff>68580</xdr:colOff>
      <xdr:row>287</xdr:row>
      <xdr:rowOff>9525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7B607AD-694E-409A-9E85-4E432219C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315</xdr:row>
      <xdr:rowOff>0</xdr:rowOff>
    </xdr:from>
    <xdr:to>
      <xdr:col>8</xdr:col>
      <xdr:colOff>472440</xdr:colOff>
      <xdr:row>335</xdr:row>
      <xdr:rowOff>9525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5823149B-F38B-4DA9-AD96-F297152E0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315</xdr:row>
      <xdr:rowOff>0</xdr:rowOff>
    </xdr:from>
    <xdr:to>
      <xdr:col>16</xdr:col>
      <xdr:colOff>548640</xdr:colOff>
      <xdr:row>335</xdr:row>
      <xdr:rowOff>9525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06B94199-5F83-480D-A651-151127BCD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363</xdr:row>
      <xdr:rowOff>0</xdr:rowOff>
    </xdr:from>
    <xdr:to>
      <xdr:col>8</xdr:col>
      <xdr:colOff>236220</xdr:colOff>
      <xdr:row>383</xdr:row>
      <xdr:rowOff>9525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id="{3DCE8052-F8B1-4027-A5EF-8E3A6F730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45720</xdr:colOff>
      <xdr:row>363</xdr:row>
      <xdr:rowOff>0</xdr:rowOff>
    </xdr:from>
    <xdr:to>
      <xdr:col>16</xdr:col>
      <xdr:colOff>594360</xdr:colOff>
      <xdr:row>383</xdr:row>
      <xdr:rowOff>38100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601C4768-75F6-4F0D-950D-66E754E90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0</xdr:colOff>
      <xdr:row>411</xdr:row>
      <xdr:rowOff>0</xdr:rowOff>
    </xdr:from>
    <xdr:to>
      <xdr:col>8</xdr:col>
      <xdr:colOff>403860</xdr:colOff>
      <xdr:row>431</xdr:row>
      <xdr:rowOff>9525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765234A9-269A-490E-96AE-9C3A37E29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0</xdr:colOff>
      <xdr:row>411</xdr:row>
      <xdr:rowOff>0</xdr:rowOff>
    </xdr:from>
    <xdr:to>
      <xdr:col>16</xdr:col>
      <xdr:colOff>1082040</xdr:colOff>
      <xdr:row>431</xdr:row>
      <xdr:rowOff>9525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DE0B5C95-F612-400A-97B3-509DA1A86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0</xdr:colOff>
      <xdr:row>459</xdr:row>
      <xdr:rowOff>0</xdr:rowOff>
    </xdr:from>
    <xdr:to>
      <xdr:col>10</xdr:col>
      <xdr:colOff>60960</xdr:colOff>
      <xdr:row>479</xdr:row>
      <xdr:rowOff>80010</xdr:rowOff>
    </xdr:to>
    <xdr:graphicFrame macro="">
      <xdr:nvGraphicFramePr>
        <xdr:cNvPr id="19" name="Graf 18">
          <a:extLst>
            <a:ext uri="{FF2B5EF4-FFF2-40B4-BE49-F238E27FC236}">
              <a16:creationId xmlns:a16="http://schemas.microsoft.com/office/drawing/2014/main" id="{A0CBC5F7-65C2-426A-9CD1-1092503C4D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0</xdr:colOff>
      <xdr:row>459</xdr:row>
      <xdr:rowOff>0</xdr:rowOff>
    </xdr:from>
    <xdr:to>
      <xdr:col>18</xdr:col>
      <xdr:colOff>152400</xdr:colOff>
      <xdr:row>479</xdr:row>
      <xdr:rowOff>9525</xdr:rowOff>
    </xdr:to>
    <xdr:graphicFrame macro="">
      <xdr:nvGraphicFramePr>
        <xdr:cNvPr id="20" name="Graf 19">
          <a:extLst>
            <a:ext uri="{FF2B5EF4-FFF2-40B4-BE49-F238E27FC236}">
              <a16:creationId xmlns:a16="http://schemas.microsoft.com/office/drawing/2014/main" id="{AE8C53DF-974E-4FB5-973F-E5A8EF09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0</xdr:colOff>
      <xdr:row>508</xdr:row>
      <xdr:rowOff>0</xdr:rowOff>
    </xdr:from>
    <xdr:to>
      <xdr:col>16</xdr:col>
      <xdr:colOff>724338</xdr:colOff>
      <xdr:row>533</xdr:row>
      <xdr:rowOff>162582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A56A2B1A-717F-437C-AF01-13AA4813F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822960</xdr:colOff>
      <xdr:row>6</xdr:row>
      <xdr:rowOff>179070</xdr:rowOff>
    </xdr:from>
    <xdr:to>
      <xdr:col>15</xdr:col>
      <xdr:colOff>474345</xdr:colOff>
      <xdr:row>27</xdr:row>
      <xdr:rowOff>5715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1729FF3-528D-7C7A-315B-347B360D3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30</xdr:row>
      <xdr:rowOff>45720</xdr:rowOff>
    </xdr:from>
    <xdr:to>
      <xdr:col>3</xdr:col>
      <xdr:colOff>845820</xdr:colOff>
      <xdr:row>46</xdr:row>
      <xdr:rowOff>99060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6D856595-F2BC-420E-92EC-F90A02E4B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121921</xdr:colOff>
      <xdr:row>49</xdr:row>
      <xdr:rowOff>144780</xdr:rowOff>
    </xdr:from>
    <xdr:to>
      <xdr:col>4</xdr:col>
      <xdr:colOff>152400</xdr:colOff>
      <xdr:row>68</xdr:row>
      <xdr:rowOff>175260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8AA5E2A-73FA-4CD3-AAA7-0779023939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76201</xdr:rowOff>
    </xdr:from>
    <xdr:to>
      <xdr:col>4</xdr:col>
      <xdr:colOff>929640</xdr:colOff>
      <xdr:row>88</xdr:row>
      <xdr:rowOff>167641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A69E76E1-CEFB-48A2-9CA0-C1268B99C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45721</xdr:colOff>
      <xdr:row>92</xdr:row>
      <xdr:rowOff>7620</xdr:rowOff>
    </xdr:from>
    <xdr:to>
      <xdr:col>4</xdr:col>
      <xdr:colOff>944881</xdr:colOff>
      <xdr:row>112</xdr:row>
      <xdr:rowOff>17145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AA559F-1BFF-4CD8-A85D-E6C8BC44F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115</xdr:row>
      <xdr:rowOff>83821</xdr:rowOff>
    </xdr:from>
    <xdr:to>
      <xdr:col>4</xdr:col>
      <xdr:colOff>868681</xdr:colOff>
      <xdr:row>132</xdr:row>
      <xdr:rowOff>30481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47AF725E-E95A-44D4-8B91-95B3136F3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99061</xdr:colOff>
      <xdr:row>135</xdr:row>
      <xdr:rowOff>137160</xdr:rowOff>
    </xdr:from>
    <xdr:to>
      <xdr:col>4</xdr:col>
      <xdr:colOff>434341</xdr:colOff>
      <xdr:row>155</xdr:row>
      <xdr:rowOff>146685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89ACFA63-977E-4632-A2C8-EEDCBC33C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158</xdr:row>
      <xdr:rowOff>175261</xdr:rowOff>
    </xdr:from>
    <xdr:to>
      <xdr:col>5</xdr:col>
      <xdr:colOff>53341</xdr:colOff>
      <xdr:row>176</xdr:row>
      <xdr:rowOff>175260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BC67E0B7-EF46-4F0A-9DBF-26431CCC6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45720</xdr:colOff>
      <xdr:row>181</xdr:row>
      <xdr:rowOff>0</xdr:rowOff>
    </xdr:from>
    <xdr:to>
      <xdr:col>4</xdr:col>
      <xdr:colOff>937259</xdr:colOff>
      <xdr:row>198</xdr:row>
      <xdr:rowOff>30480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4C7F4995-EB13-47F9-B985-844F43D7A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</xdr:colOff>
      <xdr:row>202</xdr:row>
      <xdr:rowOff>1</xdr:rowOff>
    </xdr:from>
    <xdr:to>
      <xdr:col>4</xdr:col>
      <xdr:colOff>861060</xdr:colOff>
      <xdr:row>219</xdr:row>
      <xdr:rowOff>76201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B7B34A9D-C3C0-45AB-9083-63BD7F2AC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30481</xdr:colOff>
      <xdr:row>222</xdr:row>
      <xdr:rowOff>99060</xdr:rowOff>
    </xdr:from>
    <xdr:to>
      <xdr:col>4</xdr:col>
      <xdr:colOff>830580</xdr:colOff>
      <xdr:row>240</xdr:row>
      <xdr:rowOff>137160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id="{DE7A979D-5335-45D5-B5F6-E1A785F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30</xdr:row>
      <xdr:rowOff>125730</xdr:rowOff>
    </xdr:from>
    <xdr:to>
      <xdr:col>19</xdr:col>
      <xdr:colOff>327660</xdr:colOff>
      <xdr:row>45</xdr:row>
      <xdr:rowOff>118110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263863A9-F1A5-BF09-BBCC-209805D882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312420</xdr:colOff>
      <xdr:row>50</xdr:row>
      <xdr:rowOff>140970</xdr:rowOff>
    </xdr:from>
    <xdr:to>
      <xdr:col>20</xdr:col>
      <xdr:colOff>601980</xdr:colOff>
      <xdr:row>65</xdr:row>
      <xdr:rowOff>68580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7D53DCFC-8A35-8482-3330-F581FDDB4F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327660</xdr:colOff>
      <xdr:row>67</xdr:row>
      <xdr:rowOff>148590</xdr:rowOff>
    </xdr:from>
    <xdr:to>
      <xdr:col>21</xdr:col>
      <xdr:colOff>22860</xdr:colOff>
      <xdr:row>88</xdr:row>
      <xdr:rowOff>160020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1FD73F81-7962-9DB7-FB64-ADDC51894D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EAC0114-F7EF-4E29-A5D2-A046C75B0FB6}" name="Tabulka34" displayName="Tabulka34" ref="B61:G73" totalsRowShown="0">
  <autoFilter ref="B61:G73" xr:uid="{0EAC0114-F7EF-4E29-A5D2-A046C75B0FB6}"/>
  <tableColumns count="6">
    <tableColumn id="1" xr3:uid="{4392BAEF-5A31-45BC-A31C-E0BCE678F0B6}" name="Rok"/>
    <tableColumn id="2" xr3:uid="{059EFE57-878C-4798-B5F5-A704354D06D5}" name="Objemový index dovozu"/>
    <tableColumn id="3" xr3:uid="{F9C5B63F-4835-4A9F-96CC-BA3FF7DB2117}" name="Prognóza(Objemový index dovozu)" dataDxfId="148"/>
    <tableColumn id="4" xr3:uid="{4BA7A26B-4C2E-43C3-948F-2B6CD68136A2}" name="Dolní hranice spolehlivosti(Objemový index dovozu)" dataDxfId="147"/>
    <tableColumn id="5" xr3:uid="{07F4A995-A392-4991-839D-DC69BB824BDD}" name="Horní hranice spolehlivosti(Objemový index dovozu)" dataDxfId="146"/>
    <tableColumn id="6" xr3:uid="{E58C1BC6-79E8-4CF1-A813-2264DCDACEA8}" name="hranice" dataDxfId="145">
      <calculatedColumnFormula>Tabulka34[[#This Row],[Horní hranice spolehlivosti(Objemový index dovozu)]]-Tabulka34[[#This Row],[Dolní hranice spolehlivosti(Objemový index dovozu)]]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A9CC988-D782-4805-B811-0A950FFAE7AB}" name="Tabulka51" displayName="Tabulka51" ref="D147:E154" totalsRowShown="0">
  <autoFilter ref="D147:E154" xr:uid="{EA9CC988-D782-4805-B811-0A950FFAE7AB}"/>
  <tableColumns count="2">
    <tableColumn id="1" xr3:uid="{FD618650-C781-4D3A-B93B-C278958080C5}" name="Statistika"/>
    <tableColumn id="2" xr3:uid="{28690579-151F-4BC0-8810-9476A709AC28}" name="Hodnota" dataDxfId="12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540CD22-AF8B-488E-9E4B-3674F9AEED04}" name="Tabulka53" displayName="Tabulka53" ref="L147:M154" totalsRowShown="0">
  <autoFilter ref="L147:M154" xr:uid="{6540CD22-AF8B-488E-9E4B-3674F9AEED04}"/>
  <tableColumns count="2">
    <tableColumn id="1" xr3:uid="{DE16D333-25CF-42AC-90A7-ECFDE1EF4E2D}" name="Statistika"/>
    <tableColumn id="2" xr3:uid="{3974A5D9-BD10-44F6-9A18-95F9F3C468B8}" name="Hodnota" dataDxfId="12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117FB09-C8B0-4397-ABA8-CB35646430FF}" name="Tabulka52" displayName="Tabulka52" ref="L157:Q169" totalsRowShown="0">
  <autoFilter ref="L157:Q169" xr:uid="{E117FB09-C8B0-4397-ABA8-CB35646430FF}"/>
  <tableColumns count="6">
    <tableColumn id="1" xr3:uid="{5B67D4A0-856C-412E-93A7-5CDB825900DC}" name="Časová osa"/>
    <tableColumn id="2" xr3:uid="{89418005-13C2-4DE2-BB80-FD3DE10FBCC7}" name="objemový index vývozu"/>
    <tableColumn id="3" xr3:uid="{F1D8D88F-58F1-4702-A432-7D83A308BD03}" name="Prognóza(objemový index vývozu)" dataDxfId="122"/>
    <tableColumn id="4" xr3:uid="{5DF55DC4-120B-448E-BC1B-96F36C9251CE}" name="Dolní hranice spolehlivosti(objemový index vývozu)" dataDxfId="121"/>
    <tableColumn id="5" xr3:uid="{E1C98FC6-8B6A-4BEB-9B00-23FAD33D3B53}" name="Horní hranice spolehlivosti(objemový index vývozu)" dataDxfId="120"/>
    <tableColumn id="6" xr3:uid="{EE7CA29C-6F3E-4C8D-A1BE-DFFBDE727867}" name="Hranice" dataDxfId="119">
      <calculatedColumnFormula>Tabulka52[[#This Row],[Horní hranice spolehlivosti(objemový index vývozu)]]-Tabulka52[[#This Row],[Dolní hranice spolehlivosti(objemový index vývozu)]]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94EB270-FE2F-401A-A053-5F93FE36C82A}" name="Tabulka54" displayName="Tabulka54" ref="D206:I218" totalsRowShown="0">
  <autoFilter ref="D206:I218" xr:uid="{A94EB270-FE2F-401A-A053-5F93FE36C82A}"/>
  <tableColumns count="6">
    <tableColumn id="1" xr3:uid="{098CA5D7-6D2C-4D79-98FF-333AF1D72326}" name="Časová osa"/>
    <tableColumn id="2" xr3:uid="{4F6D1B24-A357-47D3-B085-85B4E72DAA20}" name="Objemový index dovozu "/>
    <tableColumn id="3" xr3:uid="{4719075C-7E23-46BB-959D-00FA0A358B97}" name="Prognóza(Objemový index dovozu )" dataDxfId="118"/>
    <tableColumn id="4" xr3:uid="{E0593737-3E77-435E-A414-6EE9E1570C02}" name="Dolní hranice spolehlivosti(Objemový index dovozu )" dataDxfId="117"/>
    <tableColumn id="5" xr3:uid="{D5F24CB9-FA31-42F5-9AB7-EDE16F678BA0}" name="Horní hranice spolehlivosti(Objemový index dovozu )" dataDxfId="116"/>
    <tableColumn id="6" xr3:uid="{D867740B-28AD-4B2C-8C58-644C753D889D}" name="Hranice" dataDxfId="115">
      <calculatedColumnFormula>Tabulka54[[#This Row],[Horní hranice spolehlivosti(Objemový index dovozu )]]-Tabulka54[[#This Row],[Dolní hranice spolehlivosti(Objemový index dovozu )]]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2A0B688-D919-4468-AFFC-4618B660B896}" name="Tabulka55" displayName="Tabulka55" ref="D196:E203" totalsRowShown="0">
  <autoFilter ref="D196:E203" xr:uid="{72A0B688-D919-4468-AFFC-4618B660B896}"/>
  <tableColumns count="2">
    <tableColumn id="1" xr3:uid="{559CFD24-A09E-48A4-BA21-75204862E4F0}" name="Statistika"/>
    <tableColumn id="2" xr3:uid="{F36DE8E6-BF17-4741-B647-F39010D8A4FA}" name="Hodnota" dataDxfId="11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6BFC69E-F545-412E-9971-70DF08214820}" name="Tabulka56" displayName="Tabulka56" ref="L206:Q218" totalsRowShown="0">
  <autoFilter ref="L206:Q218" xr:uid="{86BFC69E-F545-412E-9971-70DF08214820}"/>
  <tableColumns count="6">
    <tableColumn id="1" xr3:uid="{D9518BA3-A73C-484E-9A0F-BB6394C4B38B}" name="Časová osa"/>
    <tableColumn id="2" xr3:uid="{54F01500-78DC-480D-B087-C8315FE4604F}" name="objemový index vývozu"/>
    <tableColumn id="3" xr3:uid="{3C118ED2-733D-454D-8496-1BC0464C8685}" name="Prognóza(objemový index vývozu)" dataDxfId="113"/>
    <tableColumn id="4" xr3:uid="{BD124C06-C09E-4ADF-80AE-92C88301AC0A}" name="Dolní hranice spolehlivosti(objemový index vývozu)" dataDxfId="112"/>
    <tableColumn id="5" xr3:uid="{92E6E9C3-ECF2-47EA-B07E-A9B916B000E9}" name="Horní hranice spolehlivosti(objemový index vývozu)" dataDxfId="111"/>
    <tableColumn id="6" xr3:uid="{4758CD19-65ED-425F-B9C6-F8F2BADB6DDB}" name="Hranice" dataDxfId="110">
      <calculatedColumnFormula>Tabulka56[[#This Row],[Horní hranice spolehlivosti(objemový index vývozu)]]-Tabulka56[[#This Row],[Dolní hranice spolehlivosti(objemový index vývozu)]]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4C0F8DF2-07CB-4674-823B-D1EE0DC34C6E}" name="Tabulka57" displayName="Tabulka57" ref="L196:M203" totalsRowShown="0">
  <autoFilter ref="L196:M203" xr:uid="{4C0F8DF2-07CB-4674-823B-D1EE0DC34C6E}"/>
  <tableColumns count="2">
    <tableColumn id="1" xr3:uid="{5C50FC45-5AA8-4BEC-B21E-B2D166E1D0CF}" name="Statistika"/>
    <tableColumn id="2" xr3:uid="{290A9BEC-10F3-4515-A6B7-160FD2C64823}" name="Hodnota" dataDxfId="109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35101BA-A49E-4C79-88E1-A5537D7A9380}" name="Tabulka58" displayName="Tabulka58" ref="D254:I266" totalsRowShown="0">
  <autoFilter ref="D254:I266" xr:uid="{C35101BA-A49E-4C79-88E1-A5537D7A9380}"/>
  <tableColumns count="6">
    <tableColumn id="1" xr3:uid="{94187FF8-FBB5-4D80-AE35-6289A2C7AA4B}" name="Časová osa"/>
    <tableColumn id="2" xr3:uid="{D9036FE7-CDAF-493D-B1AF-8E2F8B38DF34}" name="Objemový index dovozu "/>
    <tableColumn id="3" xr3:uid="{82C613A4-F5A0-48AB-A2BF-89BBA7320731}" name="Prognóza(Objemový index dovozu )" dataDxfId="108"/>
    <tableColumn id="4" xr3:uid="{50B34D89-99A4-4490-BD13-332CAA972365}" name="Dolní hranice spolehlivosti(Objemový index dovozu )" dataDxfId="107"/>
    <tableColumn id="5" xr3:uid="{4BC96CBF-45CF-4EB1-B2AF-1AF62C70F564}" name="Horní hranice spolehlivosti(Objemový index dovozu )" dataDxfId="106"/>
    <tableColumn id="6" xr3:uid="{B5F004B0-0986-49E2-8461-6C38C5D3FA98}" name="Hranice" dataDxfId="105">
      <calculatedColumnFormula>Tabulka58[[#This Row],[Horní hranice spolehlivosti(Objemový index dovozu )]]-Tabulka58[[#This Row],[Dolní hranice spolehlivosti(Objemový index dovozu )]]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05022AE-9AFE-433A-986F-B9E99F871601}" name="Tabulka59" displayName="Tabulka59" ref="D245:E252" totalsRowShown="0">
  <autoFilter ref="D245:E252" xr:uid="{705022AE-9AFE-433A-986F-B9E99F871601}"/>
  <tableColumns count="2">
    <tableColumn id="1" xr3:uid="{BC9DA3C8-8907-4BBB-85DF-19D77FCDC418}" name="Statistika"/>
    <tableColumn id="2" xr3:uid="{752C717E-3B6D-4B13-89BB-1310E5A89CF6}" name="Hodnota" dataDxfId="104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887565E5-0749-4D2D-B0F3-427C31BAC734}" name="Tabulka60" displayName="Tabulka60" ref="L254:Q266" totalsRowShown="0">
  <autoFilter ref="L254:Q266" xr:uid="{887565E5-0749-4D2D-B0F3-427C31BAC734}"/>
  <tableColumns count="6">
    <tableColumn id="1" xr3:uid="{BF71EE6E-1F37-482C-AF30-FE81C2C6EBA7}" name="Časová osa"/>
    <tableColumn id="2" xr3:uid="{C4866159-0A2F-4868-A35F-52B67768E4EB}" name="objemový index vývozu"/>
    <tableColumn id="3" xr3:uid="{8BCCEF5A-588B-42FD-89C6-2B1B8F42BAF6}" name="Prognóza(objemový index vývozu)" dataDxfId="103"/>
    <tableColumn id="4" xr3:uid="{858B6B84-53D2-4380-B3E2-3B9F36AA9633}" name="Dolní hranice spolehlivosti(objemový index vývozu)" dataDxfId="102"/>
    <tableColumn id="5" xr3:uid="{761472B5-5CAC-4B54-896C-CBBEDC5C2A37}" name="Horní hranice spolehlivosti(objemový index vývozu)" dataDxfId="101"/>
    <tableColumn id="6" xr3:uid="{811111D4-AB10-4593-8955-AA73320FF7DD}" name="Hranice" dataDxfId="100">
      <calculatedColumnFormula>Tabulka60[[#This Row],[Horní hranice spolehlivosti(objemový index vývozu)]]-Tabulka60[[#This Row],[Dolní hranice spolehlivosti(objemový index vývozu)]]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4E40BD9-47AB-4DF3-8C15-A53CF5C918DF}" name="Tabulka35" displayName="Tabulka35" ref="H61:I68" totalsRowShown="0">
  <autoFilter ref="H61:I68" xr:uid="{B4E40BD9-47AB-4DF3-8C15-A53CF5C918DF}"/>
  <tableColumns count="2">
    <tableColumn id="1" xr3:uid="{AEAFEB4B-BCDA-4AA7-9C82-D1261738DD09}" name="Statistika"/>
    <tableColumn id="2" xr3:uid="{137642E1-DACD-44E8-9086-20FF600CE041}" name="Hodnota" dataDxfId="14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25A97CF0-7F71-4513-83CC-1956925A63CD}" name="Tabulka61" displayName="Tabulka61" ref="L245:M252" totalsRowShown="0">
  <autoFilter ref="L245:M252" xr:uid="{25A97CF0-7F71-4513-83CC-1956925A63CD}"/>
  <tableColumns count="2">
    <tableColumn id="1" xr3:uid="{19CDCC7C-0FA5-4B97-989E-B5B88D3F7299}" name="Statistika"/>
    <tableColumn id="2" xr3:uid="{DA7B9AC7-19DE-4BFC-BC0B-E48636E9A6C6}" name="Hodnota" dataDxfId="99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35883650-020D-4FEC-875D-E2D55D6B6418}" name="Tabulka62" displayName="Tabulka62" ref="D302:I314" totalsRowShown="0">
  <autoFilter ref="D302:I314" xr:uid="{35883650-020D-4FEC-875D-E2D55D6B6418}"/>
  <tableColumns count="6">
    <tableColumn id="1" xr3:uid="{17FD4732-8915-4C0C-8538-176A2BA1C48E}" name="Časová osa"/>
    <tableColumn id="2" xr3:uid="{74879442-ADB2-41B9-97C5-F52F44A33525}" name="Objemový index dovozu "/>
    <tableColumn id="3" xr3:uid="{7BA24520-F66A-4F2B-884A-3F3341377EB5}" name="Prognóza(Objemový index dovozu )" dataDxfId="98"/>
    <tableColumn id="4" xr3:uid="{3399CC59-EFB9-43E0-9EFA-03D3FF05A86D}" name="Dolní hranice spolehlivosti(Objemový index dovozu )" dataDxfId="97"/>
    <tableColumn id="5" xr3:uid="{BEB46613-1FDE-49C5-ADD3-F4AA646F8B69}" name="Horní hranice spolehlivosti(Objemový index dovozu )" dataDxfId="96"/>
    <tableColumn id="6" xr3:uid="{DC5DF3BA-C71B-4484-9022-6B0C46F74E98}" name="Hranice" dataDxfId="95">
      <calculatedColumnFormula>Tabulka62[[#This Row],[Horní hranice spolehlivosti(Objemový index dovozu )]]-Tabulka62[[#This Row],[Dolní hranice spolehlivosti(Objemový index dovozu )]]</calculatedColumnFormula>
    </tableColumn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CD6F3D6C-300D-4541-9591-DC6A251C2763}" name="Tabulka63" displayName="Tabulka63" ref="D292:E299" totalsRowShown="0">
  <autoFilter ref="D292:E299" xr:uid="{CD6F3D6C-300D-4541-9591-DC6A251C2763}"/>
  <tableColumns count="2">
    <tableColumn id="1" xr3:uid="{B13D1B39-322B-426E-AB87-794489849F79}" name="Statistika"/>
    <tableColumn id="2" xr3:uid="{0B8E1E2A-D958-4D9F-BCB9-E575DD9A5B41}" name="Hodnota" dataDxfId="9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76F85FCC-15DA-403E-B780-94283F1FC3DF}" name="Tabulka64" displayName="Tabulka64" ref="L302:Q314" totalsRowShown="0">
  <autoFilter ref="L302:Q314" xr:uid="{76F85FCC-15DA-403E-B780-94283F1FC3DF}"/>
  <tableColumns count="6">
    <tableColumn id="1" xr3:uid="{A0364385-C75F-47F1-B2DF-699CD9BB6CA1}" name="Časová osa"/>
    <tableColumn id="2" xr3:uid="{8FCE3175-7277-4384-8745-C105413D5370}" name="objemový index vývozu"/>
    <tableColumn id="3" xr3:uid="{E18D06B0-DCF6-4562-A455-54506D1B70C0}" name="Prognóza(objemový index vývozu)" dataDxfId="93"/>
    <tableColumn id="4" xr3:uid="{7211617E-B2EF-4758-8AD3-49E4AB4C7E71}" name="Dolní hranice spolehlivosti(objemový index vývozu)" dataDxfId="92"/>
    <tableColumn id="5" xr3:uid="{F74E4A3F-6EEA-4FE7-BD44-FACDC3B90F2B}" name="Horní hranice spolehlivosti(objemový index vývozu)" dataDxfId="91"/>
    <tableColumn id="6" xr3:uid="{FFFDF659-7B82-47F2-8E9B-476BD8EDC867}" name="Hranice" dataDxfId="90">
      <calculatedColumnFormula>Tabulka64[[#This Row],[Horní hranice spolehlivosti(objemový index vývozu)]]-Tabulka64[[#This Row],[Dolní hranice spolehlivosti(objemový index vývozu)]]</calculatedColumnFormula>
    </tableColumn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30C0CE5E-5A24-4F3F-9824-5D25AABB0C73}" name="Tabulka65" displayName="Tabulka65" ref="L292:M299" totalsRowShown="0">
  <autoFilter ref="L292:M299" xr:uid="{30C0CE5E-5A24-4F3F-9824-5D25AABB0C73}"/>
  <tableColumns count="2">
    <tableColumn id="1" xr3:uid="{3D5658C1-5672-466B-868E-58E9D4C3DFF4}" name="Statistika"/>
    <tableColumn id="2" xr3:uid="{A2192E54-008B-4EC4-ADE7-EBAA699AE6A4}" name="Hodnota" dataDxfId="89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1454DA7A-864F-4287-9ED4-D7AEBD694D7B}" name="Tabulka66" displayName="Tabulka66" ref="D350:I362" totalsRowShown="0">
  <autoFilter ref="D350:I362" xr:uid="{1454DA7A-864F-4287-9ED4-D7AEBD694D7B}"/>
  <tableColumns count="6">
    <tableColumn id="1" xr3:uid="{F80CE351-50F3-455D-BBAB-E4B000EF929B}" name="Časová osa"/>
    <tableColumn id="2" xr3:uid="{C5EAD924-BE57-48DE-A490-992AB5B3CF1E}" name="Objemový index dovozu "/>
    <tableColumn id="3" xr3:uid="{264BE0CF-25C8-44FE-803B-53EF2C74455C}" name="Prognóza(Objemový index dovozu )" dataDxfId="88"/>
    <tableColumn id="4" xr3:uid="{E8B14479-474E-4641-B246-BEB33B63EF3A}" name="Dolní hranice spolehlivosti(Objemový index dovozu )" dataDxfId="87"/>
    <tableColumn id="5" xr3:uid="{964815B0-61A7-4B70-A56D-F1FFC8193FE3}" name="Horní hranice spolehlivosti(Objemový index dovozu )" dataDxfId="86"/>
    <tableColumn id="6" xr3:uid="{9188C53C-5421-4AD6-BF15-4671ECF361AA}" name="Hranice" dataDxfId="85">
      <calculatedColumnFormula>Tabulka66[[#This Row],[Horní hranice spolehlivosti(Objemový index dovozu )]]-Tabulka66[[#This Row],[Dolní hranice spolehlivosti(Objemový index dovozu )]]</calculatedColumnFormula>
    </tableColumn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AB7FA0F5-92F6-4EB6-94E3-5D78E178DAC5}" name="Tabulka67" displayName="Tabulka67" ref="D341:E348" totalsRowShown="0">
  <autoFilter ref="D341:E348" xr:uid="{AB7FA0F5-92F6-4EB6-94E3-5D78E178DAC5}"/>
  <tableColumns count="2">
    <tableColumn id="1" xr3:uid="{1FAE9E6D-D1F6-41BD-8296-041FE9218999}" name="Statistika"/>
    <tableColumn id="2" xr3:uid="{3F13FD36-73B7-42A6-9DBB-3E1B26AA0867}" name="Hodnota" dataDxfId="84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81E50761-A1B1-4C53-B83C-8B32EF4F4DC6}" name="Tabulka68" displayName="Tabulka68" ref="L350:Q362" totalsRowShown="0">
  <autoFilter ref="L350:Q362" xr:uid="{81E50761-A1B1-4C53-B83C-8B32EF4F4DC6}"/>
  <tableColumns count="6">
    <tableColumn id="1" xr3:uid="{FA04345D-E44A-4A6D-AC8B-52E212A723C5}" name="Časová osa"/>
    <tableColumn id="2" xr3:uid="{8E5C424A-07C0-4F86-87F5-9FCACEB2C2AA}" name="objemový index vývozu"/>
    <tableColumn id="3" xr3:uid="{31BB1EB5-A7F6-4285-A612-9607735190FF}" name="Prognóza(objemový index vývozu)" dataDxfId="83"/>
    <tableColumn id="4" xr3:uid="{3F7F764A-AD2E-4D80-B7F0-72B42336BAE1}" name="Dolní hranice spolehlivosti(objemový index vývozu)" dataDxfId="82"/>
    <tableColumn id="5" xr3:uid="{665C6680-878E-46F3-B3FB-049ED6C173D8}" name="Horní hranice spolehlivosti(objemový index vývozu)" dataDxfId="81"/>
    <tableColumn id="6" xr3:uid="{EFA26A25-3640-44B0-B2AD-ECA9E0F319EF}" name="Hranice" dataDxfId="80">
      <calculatedColumnFormula>Tabulka68[[#This Row],[Horní hranice spolehlivosti(objemový index vývozu)]]-Tabulka68[[#This Row],[Dolní hranice spolehlivosti(objemový index vývozu)]]</calculatedColumn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AEF8460B-ACAF-45DB-9B6B-61112996F230}" name="Tabulka69" displayName="Tabulka69" ref="L340:M347" totalsRowShown="0">
  <autoFilter ref="L340:M347" xr:uid="{AEF8460B-ACAF-45DB-9B6B-61112996F230}"/>
  <tableColumns count="2">
    <tableColumn id="1" xr3:uid="{0EA638EE-B9F8-4C21-9139-674EAA2418B4}" name="Statistika"/>
    <tableColumn id="2" xr3:uid="{01C3971A-EB0A-45B4-BCA9-989B68370DE6}" name="Hodnota" dataDxfId="79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D90A78B-7850-4D0B-9132-6CC6E4134259}" name="Tabulka70" displayName="Tabulka70" ref="D398:I410" totalsRowShown="0">
  <autoFilter ref="D398:I410" xr:uid="{0D90A78B-7850-4D0B-9132-6CC6E4134259}"/>
  <tableColumns count="6">
    <tableColumn id="1" xr3:uid="{05601421-1E5B-4C64-81A6-DD6D9293B2C2}" name="Časová osa"/>
    <tableColumn id="2" xr3:uid="{824BFB45-3113-42AC-9CFF-2B5CD0018B1D}" name="Objemový index dovozu "/>
    <tableColumn id="3" xr3:uid="{FF142E6B-157A-4C80-889A-566C67DEF3D8}" name="Prognóza(Objemový index dovozu )" dataDxfId="78"/>
    <tableColumn id="4" xr3:uid="{852ACAEF-ED4D-4BD1-B7E9-B9F228AA86F9}" name="Dolní hranice spolehlivosti(Objemový index dovozu )" dataDxfId="77"/>
    <tableColumn id="5" xr3:uid="{699E07C6-27E0-42C8-8BB6-FCC4F523D3E5}" name="Horní hranice spolehlivosti(Objemový index dovozu )" dataDxfId="76"/>
    <tableColumn id="6" xr3:uid="{DD7F05F5-47F7-43DF-AEEB-AF4114C211E9}" name="Hranice" dataDxfId="75">
      <calculatedColumnFormula>Tabulka70[[#This Row],[Horní hranice spolehlivosti(Objemový index dovozu )]]-Tabulka70[[#This Row],[Dolní hranice spolehlivosti(Objemový index dovozu )]]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0A9BC96-A25B-4982-83A4-40C2A0B205F2}" name="Tabulka36" displayName="Tabulka36" ref="L60:Q72" totalsRowShown="0">
  <autoFilter ref="L60:Q72" xr:uid="{50A9BC96-A25B-4982-83A4-40C2A0B205F2}"/>
  <tableColumns count="6">
    <tableColumn id="1" xr3:uid="{302F0906-AD31-4B1A-923C-171C28203C9A}" name="Rok"/>
    <tableColumn id="2" xr3:uid="{7FE6A19F-8ED4-4C82-A21C-4EEB855B580D}" name="objemový index vývozu"/>
    <tableColumn id="3" xr3:uid="{5AB233CB-862E-4CE3-9152-27FBB8416E58}" name="Prognóza(objemový index vývozu)" dataDxfId="143"/>
    <tableColumn id="4" xr3:uid="{740B6181-AE85-4F85-A71F-62B0151997DC}" name="Dolní hranice spolehlivosti(objemový index vývozu)" dataDxfId="142"/>
    <tableColumn id="5" xr3:uid="{004FD6DD-AB29-4F65-A197-A59984F53AF5}" name="Horní hranice spolehlivosti(objemový index vývozu)" dataDxfId="141"/>
    <tableColumn id="6" xr3:uid="{35557A0D-D6B2-4912-A6F1-067FB994F8D8}" name="Hranice" dataDxfId="140">
      <calculatedColumnFormula>Tabulka36[[#This Row],[Horní hranice spolehlivosti(objemový index vývozu)]]-Tabulka36[[#This Row],[Dolní hranice spolehlivosti(objemový index vývozu)]]</calculatedColumnFormula>
    </tableColumn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3EA71485-5750-49EA-8AAA-6107EE1F20DA}" name="Tabulka71" displayName="Tabulka71" ref="D388:E395" totalsRowShown="0">
  <autoFilter ref="D388:E395" xr:uid="{3EA71485-5750-49EA-8AAA-6107EE1F20DA}"/>
  <tableColumns count="2">
    <tableColumn id="1" xr3:uid="{DCCBB5FA-457A-4CC1-A8DC-20C256EF65E1}" name="Statistika"/>
    <tableColumn id="2" xr3:uid="{6AD2E601-E3AE-4F12-81B0-619B49CEBD42}" name="Hodnota" dataDxfId="74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29094ED6-36AF-42E1-8DFB-F79B2FDAD00B}" name="Tabulka72" displayName="Tabulka72" ref="L398:Q410" totalsRowShown="0">
  <autoFilter ref="L398:Q410" xr:uid="{29094ED6-36AF-42E1-8DFB-F79B2FDAD00B}"/>
  <tableColumns count="6">
    <tableColumn id="1" xr3:uid="{9E09BB04-9B52-4A23-B167-E2F3A13028D5}" name="Časová osa"/>
    <tableColumn id="2" xr3:uid="{1B7C73A7-8144-4F5C-B575-35E348AB6729}" name="objemový index vývozu"/>
    <tableColumn id="3" xr3:uid="{4A8BFCE2-E839-425A-89D7-F3C98A3A162D}" name="Prognóza(objemový index vývozu)" dataDxfId="73"/>
    <tableColumn id="4" xr3:uid="{0FA08D5D-12F6-457E-8008-25DF955FFBA1}" name="Dolní hranice spolehlivosti(objemový index vývozu)" dataDxfId="72"/>
    <tableColumn id="5" xr3:uid="{63234EAF-9438-4E1B-B26D-1CFF5C5AC872}" name="Horní hranice spolehlivosti(objemový index vývozu)" dataDxfId="71"/>
    <tableColumn id="6" xr3:uid="{7811A93D-26A4-424D-813A-56AFAC198E3D}" name="Hranice" dataDxfId="70">
      <calculatedColumnFormula>Tabulka72[[#This Row],[Horní hranice spolehlivosti(objemový index vývozu)]]-Tabulka72[[#This Row],[Dolní hranice spolehlivosti(objemový index vývozu)]]</calculatedColumnFormula>
    </tableColumn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4C14CD9B-3111-495C-BFD8-B7BFB9764675}" name="Tabulka73" displayName="Tabulka73" ref="L388:M395" totalsRowShown="0">
  <autoFilter ref="L388:M395" xr:uid="{4C14CD9B-3111-495C-BFD8-B7BFB9764675}"/>
  <tableColumns count="2">
    <tableColumn id="1" xr3:uid="{BE568189-2EEB-4785-BCCC-BBFA4000E2C3}" name="Statistika"/>
    <tableColumn id="2" xr3:uid="{D1652C4E-99A6-4AC3-B15D-B8F30B8A40B8}" name="Hodnota" dataDxfId="69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9BD53E5E-4A4C-4F01-A186-26E1CA98F63B}" name="Tabulka75" displayName="Tabulka75" ref="E446:J458" totalsRowShown="0">
  <autoFilter ref="E446:J458" xr:uid="{9BD53E5E-4A4C-4F01-A186-26E1CA98F63B}"/>
  <tableColumns count="6">
    <tableColumn id="1" xr3:uid="{F5815BD5-B3EA-4ACC-A25A-A78A384425EA}" name="Časová osa"/>
    <tableColumn id="2" xr3:uid="{6C39CEB4-0C7D-4908-9632-22D281E3D5B3}" name="Objemový index dovozu "/>
    <tableColumn id="3" xr3:uid="{AE25C7A5-843C-40D8-950E-2F2B25F542F7}" name="Prognóza(Objemový index dovozu )" dataDxfId="68"/>
    <tableColumn id="4" xr3:uid="{340FF9DB-E2CC-46CE-9928-BCF9581DA5F3}" name="Dolní hranice spolehlivosti(Objemový index dovozu )" dataDxfId="67"/>
    <tableColumn id="5" xr3:uid="{6B891861-4C52-4828-9154-5948DDA13345}" name="Horní hranice spolehlivosti(Objemový index dovozu )" dataDxfId="66"/>
    <tableColumn id="6" xr3:uid="{F6B13034-60CC-4409-8452-D919445744FF}" name="Hranice" dataDxfId="65">
      <calculatedColumnFormula>Tabulka75[[#This Row],[Horní hranice spolehlivosti(Objemový index dovozu )]]-Tabulka75[[#This Row],[Dolní hranice spolehlivosti(Objemový index dovozu )]]</calculatedColumnFormula>
    </tableColumn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6F763353-7BEF-4A2C-BB51-10B6BBC0EC1E}" name="Tabulka76" displayName="Tabulka76" ref="E437:F444" totalsRowShown="0">
  <autoFilter ref="E437:F444" xr:uid="{6F763353-7BEF-4A2C-BB51-10B6BBC0EC1E}"/>
  <tableColumns count="2">
    <tableColumn id="1" xr3:uid="{B7447550-137D-4500-9CB6-5F9FAE4A40F6}" name="Statistika"/>
    <tableColumn id="2" xr3:uid="{BB787177-B350-4D32-9EBB-5FB963700686}" name="Hodnota" dataDxfId="64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58F13980-DC25-421F-876D-D61B7ED00DD3}" name="Tabulka77" displayName="Tabulka77" ref="M446:R458" totalsRowShown="0">
  <autoFilter ref="M446:R458" xr:uid="{58F13980-DC25-421F-876D-D61B7ED00DD3}"/>
  <tableColumns count="6">
    <tableColumn id="1" xr3:uid="{52BAF214-4A20-47B9-BD73-0CE10267BBC2}" name="Časová osa"/>
    <tableColumn id="2" xr3:uid="{9FB5F518-5941-4B3A-8927-8528F23E7CA8}" name="objemový index vývozu"/>
    <tableColumn id="3" xr3:uid="{DBB39E61-8272-44A0-B615-D989B07FDA9E}" name="Prognóza(objemový index vývozu)" dataDxfId="63"/>
    <tableColumn id="4" xr3:uid="{4E8BD600-5929-48AB-A262-A2D0088B4CF1}" name="Dolní hranice spolehlivosti(objemový index vývozu)" dataDxfId="62"/>
    <tableColumn id="5" xr3:uid="{4A2D74B1-5EF4-46C0-8655-241C478C36C4}" name="Horní hranice spolehlivosti(objemový index vývozu)" dataDxfId="61"/>
    <tableColumn id="6" xr3:uid="{28FEA58C-D1F1-4FD5-8155-B80F0D9FBE31}" name="Hranice" dataDxfId="60">
      <calculatedColumnFormula>Tabulka77[[#This Row],[Horní hranice spolehlivosti(objemový index vývozu)]]-Tabulka77[[#This Row],[Dolní hranice spolehlivosti(objemový index vývozu)]]</calculatedColumnFormula>
    </tableColumn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CD98B270-1527-4C0C-9A3F-EB4F030061B7}" name="Tabulka78" displayName="Tabulka78" ref="M436:N443" totalsRowShown="0">
  <autoFilter ref="M436:N443" xr:uid="{CD98B270-1527-4C0C-9A3F-EB4F030061B7}"/>
  <tableColumns count="2">
    <tableColumn id="1" xr3:uid="{A6351826-E693-48A8-B737-DEECCFE68990}" name="Statistika"/>
    <tableColumn id="2" xr3:uid="{B0483E42-EEAB-4208-9648-B39000DE75CD}" name="Hodnota" dataDxfId="59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2A10C423-FDCC-47A2-A737-269F8CA6BBEF}" name="Tabulka79" displayName="Tabulka79" ref="K495:P507" totalsRowShown="0">
  <autoFilter ref="K495:P507" xr:uid="{2A10C423-FDCC-47A2-A737-269F8CA6BBEF}"/>
  <tableColumns count="6">
    <tableColumn id="1" xr3:uid="{31EE9A7E-957A-4459-9638-C63FAE2CC463}" name="Časová osa"/>
    <tableColumn id="2" xr3:uid="{C8D535D7-7846-48E9-9ED5-74B1E1455191}" name="objemový index vývozu"/>
    <tableColumn id="3" xr3:uid="{46809FDC-26DB-4DE8-8DCE-929030A0FF43}" name="Prognóza(objemový index vývozu)" dataDxfId="58"/>
    <tableColumn id="4" xr3:uid="{9F9C7E76-CFE2-4A92-A1E3-9B73079729BA}" name="Dolní hranice spolehlivosti(objemový index vývozu)" dataDxfId="57"/>
    <tableColumn id="5" xr3:uid="{7CA690F9-7674-4F60-8452-C5666997E3C5}" name="Horní hranice spolehlivosti(objemový index vývozu)" dataDxfId="56"/>
    <tableColumn id="6" xr3:uid="{0C7319ED-91CD-4BE9-89B1-60095F52B7AB}" name="Hranice" dataDxfId="55">
      <calculatedColumnFormula>Tabulka79[[#This Row],[Horní hranice spolehlivosti(objemový index vývozu)]]-Tabulka79[[#This Row],[Dolní hranice spolehlivosti(objemový index vývozu)]]</calculatedColumnFormula>
    </tableColumn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CE82144F-FA64-405B-812A-188CA55F152E}" name="Tabulka80" displayName="Tabulka80" ref="K485:L492" totalsRowShown="0">
  <autoFilter ref="K485:L492" xr:uid="{CE82144F-FA64-405B-812A-188CA55F152E}"/>
  <tableColumns count="2">
    <tableColumn id="1" xr3:uid="{BBE4D492-4E74-40FD-A0CC-3F65365FD0CA}" name="Statistika"/>
    <tableColumn id="2" xr3:uid="{5220543A-FEB5-43A6-8F57-B4B6CEDA2082}" name="Hodnota" dataDxfId="54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CC15EC-E4B4-45EB-A47D-131F6EF0E6B4}" name="Tabulka3" displayName="Tabulka3" ref="A1:E13" totalsRowShown="0">
  <autoFilter ref="A1:E13" xr:uid="{BFCC15EC-E4B4-45EB-A47D-131F6EF0E6B4}"/>
  <tableColumns count="5">
    <tableColumn id="1" xr3:uid="{14E3993C-6001-4683-BF45-F772C1A04375}" name="Časová osa"/>
    <tableColumn id="2" xr3:uid="{CF62D3CC-F130-49E8-9031-149B8011DE43}" name="Hodnoty"/>
    <tableColumn id="3" xr3:uid="{C56547BD-87EA-4EDE-9F52-FDE46AADC9E0}" name="Prognóza" dataDxfId="53"/>
    <tableColumn id="4" xr3:uid="{C44FB4B1-0206-4804-B447-3FB211DEC792}" name="Dolní hranice spolehlivosti" dataDxfId="52"/>
    <tableColumn id="5" xr3:uid="{4EF0050A-A5A1-48CC-9000-52B986D04302}" name="Horní hranice spolehlivosti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5709380-A0BC-4E74-B871-6AEA9C834B7A}" name="Tabulka37" displayName="Tabulka37" ref="S60:T67" totalsRowShown="0">
  <autoFilter ref="S60:T67" xr:uid="{C5709380-A0BC-4E74-B871-6AEA9C834B7A}"/>
  <tableColumns count="2">
    <tableColumn id="1" xr3:uid="{5974BF05-61FF-4106-8A91-C9DE547BFF6A}" name="Statistika"/>
    <tableColumn id="2" xr3:uid="{FCBD0E04-380A-4B26-802A-9BDFA3C81BD6}" name="Hodnota" dataDxfId="139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AC4480D-4725-41C9-9B91-B4AC17943F8D}" name="Tabulka4" displayName="Tabulka4" ref="G1:H8" totalsRowShown="0">
  <autoFilter ref="G1:H8" xr:uid="{AAC4480D-4725-41C9-9B91-B4AC17943F8D}"/>
  <tableColumns count="2">
    <tableColumn id="1" xr3:uid="{529CFC12-DE9B-4CAC-8870-0A06AF87627C}" name="Statistika"/>
    <tableColumn id="2" xr3:uid="{C4E6755F-813B-420A-AB9D-88E826E86B38}" name="Hodnota" dataDxfId="50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3D23BB-6888-445C-BED0-04EAC4529A09}" name="Tabulka1" displayName="Tabulka1" ref="E31:J43" totalsRowShown="0">
  <autoFilter ref="E31:J43" xr:uid="{F43D23BB-6888-445C-BED0-04EAC4529A09}"/>
  <tableColumns count="6">
    <tableColumn id="1" xr3:uid="{6E1E8454-136E-4F7F-98D9-28A43351A8B4}" name="Časová osa"/>
    <tableColumn id="2" xr3:uid="{5481B290-CAA7-4E67-A7FC-E52D2213764A}" name="Hodnoty"/>
    <tableColumn id="3" xr3:uid="{F672B977-DDFC-4316-9C08-026133146AE4}" name="Prognóza" dataDxfId="49"/>
    <tableColumn id="4" xr3:uid="{CA74826B-2EB0-4FA6-A437-7A47AC469BB2}" name="Dolní hranice spolehlivosti" dataDxfId="48"/>
    <tableColumn id="5" xr3:uid="{ECF10659-14D4-4988-B930-CA7C1D958647}" name="Horní hranice spolehlivosti" dataDxfId="47"/>
    <tableColumn id="6" xr3:uid="{4F5408B0-71CF-4700-ACDC-BA357AC2309F}" name="Hranice " dataDxfId="46">
      <calculatedColumnFormula>Tabulka1[[#This Row],[Horní hranice spolehlivosti]]-Tabulka1[[#This Row],[Dolní hranice spolehlivosti]]</calculatedColumnFormula>
    </tableColumn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0E935E-EBF5-4749-8346-A4B855DD45F9}" name="Tabulka2" displayName="Tabulka2" ref="L31:M38" totalsRowShown="0">
  <autoFilter ref="L31:M38" xr:uid="{7A0E935E-EBF5-4749-8346-A4B855DD45F9}"/>
  <tableColumns count="2">
    <tableColumn id="1" xr3:uid="{73442B73-BB25-437A-9A62-6E5179F5D2E9}" name="Statistika"/>
    <tableColumn id="2" xr3:uid="{EA8990DE-B90C-421F-A659-974E56DA51A7}" name="Hodnota" dataDxfId="45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5902689-37D8-4196-A346-7973C01DB6A7}" name="Tabulka5" displayName="Tabulka5" ref="E49:J61" totalsRowShown="0">
  <autoFilter ref="E49:J61" xr:uid="{55902689-37D8-4196-A346-7973C01DB6A7}"/>
  <tableColumns count="6">
    <tableColumn id="1" xr3:uid="{3E57F3FF-AE4B-4FA2-8242-EF0392F8B103}" name="Časová osa"/>
    <tableColumn id="2" xr3:uid="{EE2F28AC-85AA-44D3-BF12-66F476683B1D}" name="Hodnoty"/>
    <tableColumn id="3" xr3:uid="{8ACDB91C-5F43-4589-A3F0-7509FCD27CA6}" name="Prognóza" dataDxfId="44"/>
    <tableColumn id="4" xr3:uid="{1816F7E8-07A9-4861-8FB9-9103F6236277}" name="Dolní hranice spolehlivosti" dataDxfId="43"/>
    <tableColumn id="5" xr3:uid="{962381F6-C9BB-4A91-96B9-F0E0AF9FC480}" name="Horní hranice spolehlivosti" dataDxfId="42"/>
    <tableColumn id="6" xr3:uid="{84AFAE84-0A7D-4FC2-81F3-5163ED95498A}" name="Hranice" dataDxfId="41">
      <calculatedColumnFormula>Tabulka5[[#This Row],[Horní hranice spolehlivosti]]-Tabulka5[[#This Row],[Dolní hranice spolehlivosti]]</calculatedColumnFormula>
    </tableColumn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6C77D7D-2851-45A7-BB8B-0D8EE93B4223}" name="Tabulka6" displayName="Tabulka6" ref="L49:M56" totalsRowShown="0">
  <autoFilter ref="L49:M56" xr:uid="{96C77D7D-2851-45A7-BB8B-0D8EE93B4223}"/>
  <tableColumns count="2">
    <tableColumn id="1" xr3:uid="{91671112-A752-4142-8337-37E784E3294C}" name="Statistika"/>
    <tableColumn id="2" xr3:uid="{780DAAD8-DE12-42AA-89C6-F19A2D509418}" name="Hodnota" dataDxfId="40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4C1A0D0-D1E0-454C-B041-30FF7D5DD798}" name="Tabulka7" displayName="Tabulka7" ref="F73:K85" totalsRowShown="0">
  <autoFilter ref="F73:K85" xr:uid="{A4C1A0D0-D1E0-454C-B041-30FF7D5DD798}"/>
  <tableColumns count="6">
    <tableColumn id="1" xr3:uid="{F77FABB1-7CBE-4AB3-9ED7-E81F7172D803}" name="Časová osa"/>
    <tableColumn id="2" xr3:uid="{2C2EF65F-353F-45BA-8065-2FAD0A269005}" name="Hodnoty"/>
    <tableColumn id="3" xr3:uid="{BAD84654-4E3F-4CD8-861C-A1D4A8C4DC30}" name="Prognóza" dataDxfId="39"/>
    <tableColumn id="4" xr3:uid="{F6EA794D-788E-45A5-BBA2-0C753EFE7216}" name="Dolní hranice spolehlivosti" dataDxfId="38"/>
    <tableColumn id="5" xr3:uid="{18D1766D-1B2C-4824-BB95-39C536A976CA}" name="Horní hranice spolehlivosti" dataDxfId="37"/>
    <tableColumn id="6" xr3:uid="{661E4AE3-CCC4-4E3D-ABC2-8D17F02E7DA1}" name="Hranice" dataDxfId="36">
      <calculatedColumnFormula>Tabulka7[[#This Row],[Horní hranice spolehlivosti]]+Tabulka7[[#This Row],[Dolní hranice spolehlivosti]]</calculatedColumnFormula>
    </tableColumn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58BAC2D-FB6E-4746-8438-3DB0F7B35E01}" name="Tabulka8" displayName="Tabulka8" ref="M73:N80" totalsRowShown="0">
  <autoFilter ref="M73:N80" xr:uid="{358BAC2D-FB6E-4746-8438-3DB0F7B35E01}"/>
  <tableColumns count="2">
    <tableColumn id="1" xr3:uid="{187FB99F-30B6-4A2A-8E21-CF65D45AF087}" name="Statistika"/>
    <tableColumn id="2" xr3:uid="{7F5E9858-2F1D-4810-A7F1-A7DDC0C3C8B1}" name="Hodnota" dataDxfId="35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5B9A0D3-0F13-4763-806E-279AFBA1F2F2}" name="Tabulka10" displayName="Tabulka10" ref="F94:K106" totalsRowShown="0">
  <autoFilter ref="F94:K106" xr:uid="{D5B9A0D3-0F13-4763-806E-279AFBA1F2F2}"/>
  <tableColumns count="6">
    <tableColumn id="1" xr3:uid="{33E38AF9-22A8-425A-BEFA-F0383408B801}" name="Časová osa"/>
    <tableColumn id="2" xr3:uid="{D3BC0C82-F755-40BC-AEF5-04A1869DD8FF}" name="Hodnoty"/>
    <tableColumn id="3" xr3:uid="{8DFCA7A8-D873-4A5B-9366-523D10089873}" name="Prognóza" dataDxfId="34"/>
    <tableColumn id="4" xr3:uid="{0261E696-90E1-4EB1-B1BA-F30689EE0144}" name="Dolní hranice spolehlivosti" dataDxfId="33"/>
    <tableColumn id="5" xr3:uid="{1D030FB9-83C4-495A-9121-4E6822B21175}" name="Horní hranice spolehlivosti" dataDxfId="32"/>
    <tableColumn id="6" xr3:uid="{F783E3E2-56AC-4F71-AA6D-CD231E89849F}" name="Hranice" dataDxfId="31">
      <calculatedColumnFormula>Tabulka10[[#This Row],[Horní hranice spolehlivosti]]-Tabulka10[[#This Row],[Dolní hranice spolehlivosti]]</calculatedColumnFormula>
    </tableColumn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9FCB8F0-077C-4B8A-85E3-66FA530EEF96}" name="Tabulka11" displayName="Tabulka11" ref="M94:N101" totalsRowShown="0">
  <autoFilter ref="M94:N101" xr:uid="{A9FCB8F0-077C-4B8A-85E3-66FA530EEF96}"/>
  <tableColumns count="2">
    <tableColumn id="1" xr3:uid="{6EB0B22E-C510-4440-BE20-9230641CBCCE}" name="Statistika"/>
    <tableColumn id="2" xr3:uid="{34D708E5-F291-4F92-BA2A-17658B80E9AB}" name="Hodnota" dataDxfId="30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BE60B28-5AE6-4E91-99B1-75AB495D3A8D}" name="Tabulka12" displayName="Tabulka12" ref="F117:K129" totalsRowShown="0">
  <autoFilter ref="F117:K129" xr:uid="{1BE60B28-5AE6-4E91-99B1-75AB495D3A8D}"/>
  <tableColumns count="6">
    <tableColumn id="1" xr3:uid="{A4E78E7E-C2A6-4B1F-A99C-0E2529D9D6F1}" name="Časová osa"/>
    <tableColumn id="2" xr3:uid="{DCE5D7C8-C601-49FB-84F2-0D0CF4B17B5C}" name="Hodnoty"/>
    <tableColumn id="3" xr3:uid="{18E92527-D4CA-4BCA-86A6-4781C0E46F8E}" name="Prognóza" dataDxfId="29"/>
    <tableColumn id="4" xr3:uid="{AE36BAF6-ECC6-4C00-90FD-0E88FF3A7DA1}" name="Dolní hranice spolehlivosti" dataDxfId="28"/>
    <tableColumn id="5" xr3:uid="{FEFBEA6A-F0CC-4909-8E47-868E08DBC0DC}" name="Horní hranice spolehlivosti" dataDxfId="27"/>
    <tableColumn id="6" xr3:uid="{E7C038FB-6676-45DF-A748-3BE05272A7CF}" name="Hranice" dataDxfId="26">
      <calculatedColumnFormula>Tabulka12[[#This Row],[Horní hranice spolehlivosti]]-Tabulka12[[#This Row],[Dolní hranice spolehlivosti]]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D18285F-07DF-4847-A825-6BCDACC1325F}" name="Tabulka43" displayName="Tabulka43" ref="D109:I121" totalsRowShown="0">
  <autoFilter ref="D109:I121" xr:uid="{0D18285F-07DF-4847-A825-6BCDACC1325F}"/>
  <tableColumns count="6">
    <tableColumn id="1" xr3:uid="{0C11D5C9-0AF5-42C3-892B-8E031FB86A54}" name="Časová osa"/>
    <tableColumn id="2" xr3:uid="{4EADC4C0-DD7A-474C-907E-763F01BDB7C8}" name="Objemový index dovozu"/>
    <tableColumn id="3" xr3:uid="{AF2DC725-AAFF-4375-937C-A9F801AAA4A7}" name="Prognóza(Objemový index dovozu)" dataDxfId="138"/>
    <tableColumn id="4" xr3:uid="{C75412EC-C7F3-4556-9D18-66DCDFFED9C6}" name="Dolní hranice spolehlivosti(Objemový index dovozu)" dataDxfId="137"/>
    <tableColumn id="5" xr3:uid="{7F6A5D3A-FD7A-44DA-A98B-735CB73161D9}" name="Horní hranice spolehlivosti(Objemový index dovozu)" dataDxfId="136"/>
    <tableColumn id="6" xr3:uid="{A64187D3-FED8-416F-8E00-6D2EF84F6889}" name="Hranice" dataDxfId="135">
      <calculatedColumnFormula>Tabulka43[[#This Row],[Horní hranice spolehlivosti(Objemový index dovozu)]]-Tabulka43[[#This Row],[Dolní hranice spolehlivosti(Objemový index dovozu)]]</calculatedColumnFormula>
    </tableColumn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B35ADD0-7371-475A-AB6D-0F4C9B70EE4F}" name="Tabulka13" displayName="Tabulka13" ref="M117:N124" totalsRowShown="0">
  <autoFilter ref="M117:N124" xr:uid="{9B35ADD0-7371-475A-AB6D-0F4C9B70EE4F}"/>
  <tableColumns count="2">
    <tableColumn id="1" xr3:uid="{0D774696-420C-4AC5-8AB4-47C07FF11902}" name="Statistika"/>
    <tableColumn id="2" xr3:uid="{BF435E7F-D2EE-4FA4-B2B3-C5EBC5B2618C}" name="Hodnota" dataDxfId="25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83241C8-3F6C-4D03-8D33-A42055AC97D3}" name="Tabulka16" displayName="Tabulka16" ref="F137:K149" totalsRowShown="0">
  <autoFilter ref="F137:K149" xr:uid="{283241C8-3F6C-4D03-8D33-A42055AC97D3}"/>
  <tableColumns count="6">
    <tableColumn id="1" xr3:uid="{9457CDD9-223C-4FCB-9336-DB1BF3CFEB21}" name="Časová osa"/>
    <tableColumn id="2" xr3:uid="{B95A4F96-76F0-48BB-BB61-A16B2854AAAE}" name="Hodnoty"/>
    <tableColumn id="3" xr3:uid="{A43F56A7-D3A1-4000-90E3-C0514786953C}" name="Prognóza" dataDxfId="24"/>
    <tableColumn id="4" xr3:uid="{D52C804B-9FB1-417F-9998-5C3ADBB511C3}" name="Dolní hranice spolehlivosti" dataDxfId="23"/>
    <tableColumn id="5" xr3:uid="{F0617FE7-ADF6-4927-A46D-FE3B0531E24A}" name="Horní hranice spolehlivosti" dataDxfId="22"/>
    <tableColumn id="6" xr3:uid="{B1379E57-CC12-4A31-AD6E-37017731CD07}" name="Hranice" dataDxfId="21">
      <calculatedColumnFormula>Tabulka16[[#This Row],[Horní hranice spolehlivosti]]-Tabulka16[[#This Row],[Dolní hranice spolehlivosti]]</calculatedColumnFormula>
    </tableColumn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4AC4859-C1B2-45C5-8A31-20313F804B1C}" name="Tabulka17" displayName="Tabulka17" ref="M137:N144" totalsRowShown="0">
  <autoFilter ref="M137:N144" xr:uid="{74AC4859-C1B2-45C5-8A31-20313F804B1C}"/>
  <tableColumns count="2">
    <tableColumn id="1" xr3:uid="{1BB3ECAC-B45C-4BB7-A804-DA4F6DEA5446}" name="Statistika"/>
    <tableColumn id="2" xr3:uid="{0A92190D-448A-4E5A-9E72-2926A6EED4BC}" name="Hodnota" dataDxfId="20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2AE0A2C-FCBB-42DD-BDE1-1BEC1A462405}" name="Tabulka18" displayName="Tabulka18" ref="F160:K172" totalsRowShown="0">
  <autoFilter ref="F160:K172" xr:uid="{02AE0A2C-FCBB-42DD-BDE1-1BEC1A462405}"/>
  <tableColumns count="6">
    <tableColumn id="1" xr3:uid="{014D0676-F723-4994-B9BF-93BF205708EB}" name="Časová osa"/>
    <tableColumn id="2" xr3:uid="{D58D04EA-8269-4DD1-8A6F-53A72432E6C1}" name="Hodnoty"/>
    <tableColumn id="3" xr3:uid="{ACB08348-A792-482D-9EE7-2416246971F9}" name="Prognóza" dataDxfId="19"/>
    <tableColumn id="4" xr3:uid="{D34598B2-0C34-4F63-8F52-9D42D1E169A9}" name="Dolní hranice spolehlivosti" dataDxfId="18"/>
    <tableColumn id="5" xr3:uid="{A10332A6-F034-4B44-B3B2-E04122D7E345}" name="Horní hranice spolehlivosti" dataDxfId="17"/>
    <tableColumn id="6" xr3:uid="{874B6D8A-05FC-47E7-A475-AFCBF283A0C3}" name="Hranice" dataDxfId="16">
      <calculatedColumnFormula>Tabulka18[[#This Row],[Horní hranice spolehlivosti]]-Tabulka18[[#This Row],[Dolní hranice spolehlivosti]]</calculatedColumnFormula>
    </tableColumn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1EDC57F-3FE1-4218-A656-68B1C36460DF}" name="Tabulka19" displayName="Tabulka19" ref="M160:N167" totalsRowShown="0">
  <autoFilter ref="M160:N167" xr:uid="{21EDC57F-3FE1-4218-A656-68B1C36460DF}"/>
  <tableColumns count="2">
    <tableColumn id="1" xr3:uid="{0829A987-433B-4BFD-BA95-2C45D4908396}" name="Statistika"/>
    <tableColumn id="2" xr3:uid="{59BEFA78-2B92-4EAE-8976-F8D74D517B85}" name="Hodnota" dataDxfId="15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40ADB75-4D26-4DE0-9391-C5ACE671DB4E}" name="Tabulka20" displayName="Tabulka20" ref="F181:K193" totalsRowShown="0">
  <autoFilter ref="F181:K193" xr:uid="{340ADB75-4D26-4DE0-9391-C5ACE671DB4E}"/>
  <tableColumns count="6">
    <tableColumn id="1" xr3:uid="{BBE7F638-3910-4475-9281-8E4FF228DAC9}" name="Časová osa"/>
    <tableColumn id="2" xr3:uid="{F05D692B-79C6-4454-9F0B-BE99462328CB}" name="Hodnoty"/>
    <tableColumn id="3" xr3:uid="{023CE704-8A93-4359-8049-2DB671431245}" name="Prognóza" dataDxfId="14"/>
    <tableColumn id="4" xr3:uid="{480DF5E4-9062-4963-BBA9-06871FFA25A6}" name="Dolní hranice spolehlivosti" dataDxfId="13"/>
    <tableColumn id="5" xr3:uid="{DF0A5070-F5FE-450E-8869-FB0F8C9A4121}" name="Horní hranice spolehlivosti" dataDxfId="12"/>
    <tableColumn id="6" xr3:uid="{F8BFA359-4E61-4738-93D4-767960FFFAB5}" name="Hranice" dataDxfId="11">
      <calculatedColumnFormula>Tabulka20[[#This Row],[Horní hranice spolehlivosti]]-Tabulka20[[#This Row],[Dolní hranice spolehlivosti]]</calculatedColumnFormula>
    </tableColumn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DE413A2-0383-4B0E-80F6-AC2F4A1F8909}" name="Tabulka21" displayName="Tabulka21" ref="M181:N188" totalsRowShown="0">
  <autoFilter ref="M181:N188" xr:uid="{4DE413A2-0383-4B0E-80F6-AC2F4A1F8909}"/>
  <tableColumns count="2">
    <tableColumn id="1" xr3:uid="{9B66D220-DD60-4F1E-9FE5-AF361D6B021D}" name="Statistika"/>
    <tableColumn id="2" xr3:uid="{D0C9273B-B931-4A81-BC73-92B5ABBA3F25}" name="Hodnota" dataDxfId="10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FFDEAD5-D1C9-48E4-8991-0195949601EA}" name="Tabulka22" displayName="Tabulka22" ref="F203:K215" totalsRowShown="0">
  <autoFilter ref="F203:K215" xr:uid="{AFFDEAD5-D1C9-48E4-8991-0195949601EA}"/>
  <tableColumns count="6">
    <tableColumn id="1" xr3:uid="{9E87B793-9643-40A7-96E9-F7DD2860EF49}" name="Časová osa"/>
    <tableColumn id="2" xr3:uid="{60A04C7C-B26C-4148-9DE8-E3F1AFCC897B}" name="Hodnoty"/>
    <tableColumn id="3" xr3:uid="{EE56C884-8118-4821-B971-3BF21F976229}" name="Prognóza" dataDxfId="9"/>
    <tableColumn id="4" xr3:uid="{C4257A34-971B-4F7C-ADDB-DB44C15FC89E}" name="Dolní hranice spolehlivosti" dataDxfId="8"/>
    <tableColumn id="5" xr3:uid="{905696DA-B519-4CA1-8006-FD9EC2991EF5}" name="Horní hranice spolehlivosti" dataDxfId="7"/>
    <tableColumn id="6" xr3:uid="{CEC68BA5-C78C-4CBF-BB26-B0A2EA53C227}" name="Hranice" dataDxfId="6">
      <calculatedColumnFormula>Tabulka22[[#This Row],[Horní hranice spolehlivosti]]-Tabulka22[[#This Row],[Dolní hranice spolehlivosti]]</calculatedColumnFormula>
    </tableColumn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EF041D5-580E-40CF-BAA2-635ED4CB4723}" name="Tabulka2325" displayName="Tabulka2325" ref="M203:N210" totalsRowShown="0">
  <autoFilter ref="M203:N210" xr:uid="{DEF041D5-580E-40CF-BAA2-635ED4CB4723}"/>
  <tableColumns count="2">
    <tableColumn id="1" xr3:uid="{4C035EF1-67F5-493E-87A0-06FEC52BDB2D}" name="Statistika"/>
    <tableColumn id="2" xr3:uid="{BBBE2501-943D-42F2-8329-67897BFF65B8}" name="Hodnota" dataDxfId="5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8E43222-ABAD-4832-A6D5-7164E28E24BE}" name="Tabulka25" displayName="Tabulka25" ref="F223:K235" totalsRowShown="0">
  <autoFilter ref="F223:K235" xr:uid="{C8E43222-ABAD-4832-A6D5-7164E28E24BE}"/>
  <tableColumns count="6">
    <tableColumn id="1" xr3:uid="{5B67E6C1-CBBF-4D7F-ABF5-92AD9F96336E}" name="Časová osa"/>
    <tableColumn id="2" xr3:uid="{A7FDFD11-9E96-48E4-8F78-E2CB351340EF}" name="Hodnoty"/>
    <tableColumn id="3" xr3:uid="{0CCBB646-7F0D-4054-A75D-0E408D8BFC5A}" name="Prognóza" dataDxfId="4"/>
    <tableColumn id="4" xr3:uid="{308732FE-9D7A-461B-A952-F33D73D8104C}" name="Dolní hranice spolehlivosti" dataDxfId="3"/>
    <tableColumn id="5" xr3:uid="{A934BCEB-641C-411A-9FA2-3935D04A29D3}" name="Horní hranice spolehlivosti" dataDxfId="2"/>
    <tableColumn id="6" xr3:uid="{03FC133E-B242-4701-9971-CFFE18446950}" name="Hranice" dataDxfId="1">
      <calculatedColumnFormula>Tabulka25[[#This Row],[Horní hranice spolehlivosti]]-Tabulka25[[#This Row],[Dolní hranice spolehlivosti]]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982D070A-CCB5-4330-B05A-27B7DB8F473B}" name="Tabulka44" displayName="Tabulka44" ref="D99:E106" totalsRowShown="0">
  <autoFilter ref="D99:E106" xr:uid="{982D070A-CCB5-4330-B05A-27B7DB8F473B}"/>
  <tableColumns count="2">
    <tableColumn id="1" xr3:uid="{14104F2D-E3AC-4D6E-9DF6-DD68094D55AB}" name="Statistika"/>
    <tableColumn id="2" xr3:uid="{6A041E40-C6D3-43D1-9B42-2BACAFEBB9FF}" name="Hodnota" dataDxfId="134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A1FFC1E-345C-4BF7-B62E-73743ABEDF71}" name="Tabulka26" displayName="Tabulka26" ref="M223:N230" totalsRowShown="0">
  <autoFilter ref="M223:N230" xr:uid="{DA1FFC1E-345C-4BF7-B62E-73743ABEDF71}"/>
  <tableColumns count="2">
    <tableColumn id="1" xr3:uid="{0538D3D8-7B95-42E4-BFE2-69E6183CD77C}" name="Statistika"/>
    <tableColumn id="2" xr3:uid="{4CADB2B7-4F54-48B1-9414-C6CA0B5E6591}" name="Hodnota" dataDxfId="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9AFEE95-0BB8-4471-8516-498EB8BAFFB8}" name="Tabulka46" displayName="Tabulka46" ref="L109:Q121" totalsRowShown="0">
  <autoFilter ref="L109:Q121" xr:uid="{B9AFEE95-0BB8-4471-8516-498EB8BAFFB8}"/>
  <tableColumns count="6">
    <tableColumn id="1" xr3:uid="{CA47B8A3-677D-43CA-866F-ED6FC8969C7A}" name="Časová osa"/>
    <tableColumn id="2" xr3:uid="{5BF07497-1850-4E2A-A3AE-1EBC56135801}" name="objemový index vývozu"/>
    <tableColumn id="3" xr3:uid="{182EA342-009B-4DB4-961F-6D22649829F3}" name="Prognóza(objemový index vývozu)" dataDxfId="133"/>
    <tableColumn id="4" xr3:uid="{3FFD5D5C-856B-47C5-BD89-771ADAA9DA7B}" name="Dolní hranice spolehlivosti(objemový index vývozu)" dataDxfId="132"/>
    <tableColumn id="5" xr3:uid="{7D9BC36E-CC93-45AA-93E1-08EF6086F651}" name="Horní hranice spolehlivosti(objemový index vývozu)" dataDxfId="131"/>
    <tableColumn id="6" xr3:uid="{348B451F-9362-4ED0-B244-B36B19E5EDA8}" name="Hranice" dataDxfId="130">
      <calculatedColumnFormula>Tabulka46[[#This Row],[Horní hranice spolehlivosti(objemový index vývozu)]]-Tabulka46[[#This Row],[Dolní hranice spolehlivosti(objemový index vývozu)]]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5BCD4F3-454E-4E0C-BD46-33A977630E3E}" name="Tabulka47" displayName="Tabulka47" ref="L99:M106" totalsRowShown="0">
  <autoFilter ref="L99:M106" xr:uid="{C5BCD4F3-454E-4E0C-BD46-33A977630E3E}"/>
  <tableColumns count="2">
    <tableColumn id="1" xr3:uid="{DC72F46E-605B-4B3A-B9E1-C7A99776964E}" name="Statistika"/>
    <tableColumn id="2" xr3:uid="{FCCE22A7-0C41-4198-9E87-E298C9258AC7}" name="Hodnota" dataDxfId="12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D52726C-D0B0-4815-95BF-2BE889ABE041}" name="Tabulka50" displayName="Tabulka50" ref="D157:I169" totalsRowShown="0">
  <autoFilter ref="D157:I169" xr:uid="{AD52726C-D0B0-4815-95BF-2BE889ABE041}"/>
  <tableColumns count="6">
    <tableColumn id="1" xr3:uid="{2AE7B8D2-87E4-4DE6-B0C0-136EEA7C5A13}" name="Časová osa"/>
    <tableColumn id="2" xr3:uid="{13E7870D-2811-4029-B34D-663BF1664E08}" name="Objemový index dovozu "/>
    <tableColumn id="3" xr3:uid="{76151BDA-A948-4989-8B20-878D167A329B}" name="Prognóza(Objemový index dovozu )" dataDxfId="128"/>
    <tableColumn id="4" xr3:uid="{EAED91E2-FC07-4949-8CE5-66BF1829AC62}" name="Dolní hranice spolehlivosti(Objemový index dovozu )" dataDxfId="127"/>
    <tableColumn id="5" xr3:uid="{91972402-CBC9-4DEA-9750-9B1312BCBBA1}" name="Horní hranice spolehlivosti(Objemový index dovozu )" dataDxfId="126"/>
    <tableColumn id="6" xr3:uid="{09CBAA85-58DB-492E-89ED-6F55C7EEEB42}" name="Hranice" dataDxfId="125">
      <calculatedColumnFormula>Tabulka50[[#This Row],[Horní hranice spolehlivosti(Objemový index dovozu )]]-Tabulka50[[#This Row],[Dolní hranice spolehlivosti(Objemový index dovozu )]]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table" Target="../tables/table39.xml"/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7.xml"/><Relationship Id="rId13" Type="http://schemas.openxmlformats.org/officeDocument/2006/relationships/table" Target="../tables/table52.xml"/><Relationship Id="rId18" Type="http://schemas.openxmlformats.org/officeDocument/2006/relationships/table" Target="../tables/table57.xml"/><Relationship Id="rId3" Type="http://schemas.openxmlformats.org/officeDocument/2006/relationships/table" Target="../tables/table42.xml"/><Relationship Id="rId21" Type="http://schemas.openxmlformats.org/officeDocument/2006/relationships/table" Target="../tables/table60.xml"/><Relationship Id="rId7" Type="http://schemas.openxmlformats.org/officeDocument/2006/relationships/table" Target="../tables/table46.xml"/><Relationship Id="rId12" Type="http://schemas.openxmlformats.org/officeDocument/2006/relationships/table" Target="../tables/table51.xml"/><Relationship Id="rId17" Type="http://schemas.openxmlformats.org/officeDocument/2006/relationships/table" Target="../tables/table56.xml"/><Relationship Id="rId2" Type="http://schemas.openxmlformats.org/officeDocument/2006/relationships/table" Target="../tables/table41.xml"/><Relationship Id="rId16" Type="http://schemas.openxmlformats.org/officeDocument/2006/relationships/table" Target="../tables/table55.xml"/><Relationship Id="rId20" Type="http://schemas.openxmlformats.org/officeDocument/2006/relationships/table" Target="../tables/table59.xml"/><Relationship Id="rId1" Type="http://schemas.openxmlformats.org/officeDocument/2006/relationships/drawing" Target="../drawings/drawing3.xml"/><Relationship Id="rId6" Type="http://schemas.openxmlformats.org/officeDocument/2006/relationships/table" Target="../tables/table45.xml"/><Relationship Id="rId11" Type="http://schemas.openxmlformats.org/officeDocument/2006/relationships/table" Target="../tables/table50.xml"/><Relationship Id="rId5" Type="http://schemas.openxmlformats.org/officeDocument/2006/relationships/table" Target="../tables/table44.xml"/><Relationship Id="rId15" Type="http://schemas.openxmlformats.org/officeDocument/2006/relationships/table" Target="../tables/table54.xml"/><Relationship Id="rId10" Type="http://schemas.openxmlformats.org/officeDocument/2006/relationships/table" Target="../tables/table49.xml"/><Relationship Id="rId19" Type="http://schemas.openxmlformats.org/officeDocument/2006/relationships/table" Target="../tables/table58.xml"/><Relationship Id="rId4" Type="http://schemas.openxmlformats.org/officeDocument/2006/relationships/table" Target="../tables/table43.xml"/><Relationship Id="rId9" Type="http://schemas.openxmlformats.org/officeDocument/2006/relationships/table" Target="../tables/table48.xml"/><Relationship Id="rId14" Type="http://schemas.openxmlformats.org/officeDocument/2006/relationships/table" Target="../tables/table5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440AC-A543-4CDE-8A2D-F2685918561E}">
  <dimension ref="A1:B5"/>
  <sheetViews>
    <sheetView workbookViewId="0">
      <selection sqref="A1:B5"/>
    </sheetView>
  </sheetViews>
  <sheetFormatPr defaultRowHeight="14.4" x14ac:dyDescent="0.3"/>
  <cols>
    <col min="1" max="1" width="16.88671875" customWidth="1"/>
    <col min="2" max="2" width="17.6640625" customWidth="1"/>
  </cols>
  <sheetData>
    <row r="1" spans="1:2" x14ac:dyDescent="0.3">
      <c r="A1" s="2" t="s">
        <v>38</v>
      </c>
      <c r="B1" s="20" t="s">
        <v>47</v>
      </c>
    </row>
    <row r="2" spans="1:2" x14ac:dyDescent="0.3">
      <c r="A2" s="2" t="s">
        <v>39</v>
      </c>
      <c r="B2" s="20" t="s">
        <v>40</v>
      </c>
    </row>
    <row r="3" spans="1:2" x14ac:dyDescent="0.3">
      <c r="A3" s="2" t="s">
        <v>41</v>
      </c>
      <c r="B3" s="20" t="s">
        <v>42</v>
      </c>
    </row>
    <row r="4" spans="1:2" x14ac:dyDescent="0.3">
      <c r="A4" s="2" t="s">
        <v>43</v>
      </c>
      <c r="B4" s="20" t="s">
        <v>44</v>
      </c>
    </row>
    <row r="5" spans="1:2" x14ac:dyDescent="0.3">
      <c r="A5" s="2" t="s">
        <v>45</v>
      </c>
      <c r="B5" s="19" t="s">
        <v>46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82679-9E2E-4DD5-A8ED-182096C84C6C}">
  <dimension ref="A1:H13"/>
  <sheetViews>
    <sheetView workbookViewId="0"/>
  </sheetViews>
  <sheetFormatPr defaultRowHeight="14.4" x14ac:dyDescent="0.3"/>
  <cols>
    <col min="1" max="1" width="12.21875" customWidth="1"/>
    <col min="2" max="2" width="10.21875" customWidth="1"/>
    <col min="3" max="3" width="10.77734375" customWidth="1"/>
    <col min="4" max="4" width="24.77734375" customWidth="1"/>
    <col min="5" max="5" width="25" customWidth="1"/>
    <col min="7" max="7" width="10.5546875" customWidth="1"/>
    <col min="8" max="8" width="10.21875" customWidth="1"/>
  </cols>
  <sheetData>
    <row r="1" spans="1:8" x14ac:dyDescent="0.3">
      <c r="A1" t="s">
        <v>92</v>
      </c>
      <c r="B1" t="s">
        <v>93</v>
      </c>
      <c r="C1" t="s">
        <v>94</v>
      </c>
      <c r="D1" t="s">
        <v>95</v>
      </c>
      <c r="E1" t="s">
        <v>96</v>
      </c>
      <c r="G1" t="s">
        <v>97</v>
      </c>
      <c r="H1" t="s">
        <v>98</v>
      </c>
    </row>
    <row r="2" spans="1:8" x14ac:dyDescent="0.3">
      <c r="A2">
        <v>2014</v>
      </c>
      <c r="B2" s="42">
        <v>1.5261978503262099</v>
      </c>
      <c r="G2" t="s">
        <v>99</v>
      </c>
      <c r="H2" s="45">
        <f>_xlfn.FORECAST.ETS.STAT($B$2:$B$10,$A$2:$A$10,1,1,1)</f>
        <v>0.1</v>
      </c>
    </row>
    <row r="3" spans="1:8" x14ac:dyDescent="0.3">
      <c r="A3">
        <v>2015</v>
      </c>
      <c r="B3" s="42">
        <v>0.93517082379224092</v>
      </c>
      <c r="G3" t="s">
        <v>100</v>
      </c>
      <c r="H3" s="45">
        <f>_xlfn.FORECAST.ETS.STAT($B$2:$B$10,$A$2:$A$10,2,1,1)</f>
        <v>1E-3</v>
      </c>
    </row>
    <row r="4" spans="1:8" x14ac:dyDescent="0.3">
      <c r="A4">
        <v>2016</v>
      </c>
      <c r="B4" s="42">
        <v>1.2557864715587135</v>
      </c>
      <c r="G4" t="s">
        <v>101</v>
      </c>
      <c r="H4" s="45">
        <f>_xlfn.FORECAST.ETS.STAT($B$2:$B$10,$A$2:$A$10,3,1,1)</f>
        <v>2.2204460492503131E-16</v>
      </c>
    </row>
    <row r="5" spans="1:8" x14ac:dyDescent="0.3">
      <c r="A5">
        <v>2017</v>
      </c>
      <c r="B5" s="42">
        <v>1.4664918852460846</v>
      </c>
      <c r="G5" t="s">
        <v>102</v>
      </c>
      <c r="H5" s="45">
        <f>_xlfn.FORECAST.ETS.STAT($B$2:$B$10,$A$2:$A$10,4,1,1)</f>
        <v>0.8643549762534688</v>
      </c>
    </row>
    <row r="6" spans="1:8" x14ac:dyDescent="0.3">
      <c r="A6">
        <v>2018</v>
      </c>
      <c r="B6" s="42">
        <v>2.0527287661696931</v>
      </c>
      <c r="G6" t="s">
        <v>103</v>
      </c>
      <c r="H6" s="45">
        <f>_xlfn.FORECAST.ETS.STAT($B$2:$B$10,$A$2:$A$10,5,1,1)</f>
        <v>0.22852908592972365</v>
      </c>
    </row>
    <row r="7" spans="1:8" x14ac:dyDescent="0.3">
      <c r="A7">
        <v>2019</v>
      </c>
      <c r="B7" s="42">
        <v>2.2915295891772591</v>
      </c>
      <c r="G7" t="s">
        <v>104</v>
      </c>
      <c r="H7" s="45">
        <f>_xlfn.FORECAST.ETS.STAT($B$2:$B$10,$A$2:$A$10,6,1,1)</f>
        <v>0.40291913711048744</v>
      </c>
    </row>
    <row r="8" spans="1:8" x14ac:dyDescent="0.3">
      <c r="A8">
        <v>2020</v>
      </c>
      <c r="B8" s="42">
        <v>2.480577713601547</v>
      </c>
      <c r="G8" t="s">
        <v>105</v>
      </c>
      <c r="H8" s="45">
        <f>_xlfn.FORECAST.ETS.STAT($B$2:$B$10,$A$2:$A$10,7,1,1)</f>
        <v>0.51777545375704803</v>
      </c>
    </row>
    <row r="9" spans="1:8" x14ac:dyDescent="0.3">
      <c r="A9">
        <v>2021</v>
      </c>
      <c r="B9" s="42">
        <v>2.7636435786174758</v>
      </c>
    </row>
    <row r="10" spans="1:8" x14ac:dyDescent="0.3">
      <c r="A10">
        <v>2022</v>
      </c>
      <c r="B10" s="42">
        <v>1.4539427590205012</v>
      </c>
      <c r="C10" s="42">
        <v>1.4539427590205012</v>
      </c>
      <c r="D10" s="42">
        <v>1.4539427590205012</v>
      </c>
      <c r="E10" s="42">
        <v>1.4539427590205012</v>
      </c>
    </row>
    <row r="11" spans="1:8" x14ac:dyDescent="0.3">
      <c r="A11">
        <v>2023</v>
      </c>
      <c r="C11" s="42">
        <f>_xlfn.FORECAST.ETS(A11,$B$2:$B$10,$A$2:$A$10,1,1)</f>
        <v>2.6097392649605875</v>
      </c>
      <c r="D11" s="42">
        <f>C11-_xlfn.FORECAST.ETS.CONFINT(A11,$B$2:$B$10,$A$2:$A$10,0.95,1,1)</f>
        <v>1.5949180235178895</v>
      </c>
      <c r="E11" s="42">
        <f>C11+_xlfn.FORECAST.ETS.CONFINT(A11,$B$2:$B$10,$A$2:$A$10,0.95,1,1)</f>
        <v>3.6245605064032853</v>
      </c>
    </row>
    <row r="12" spans="1:8" x14ac:dyDescent="0.3">
      <c r="A12">
        <v>2024</v>
      </c>
      <c r="C12" s="42">
        <f>_xlfn.FORECAST.ETS(A12,$B$2:$B$10,$A$2:$A$10,1,1)</f>
        <v>2.7491480404768009</v>
      </c>
      <c r="D12" s="42">
        <f>C12-_xlfn.FORECAST.ETS.CONFINT(A12,$B$2:$B$10,$A$2:$A$10,0.95,1,1)</f>
        <v>1.7291638367281836</v>
      </c>
      <c r="E12" s="42">
        <f>C12+_xlfn.FORECAST.ETS.CONFINT(A12,$B$2:$B$10,$A$2:$A$10,0.95,1,1)</f>
        <v>3.7691322442254185</v>
      </c>
    </row>
    <row r="13" spans="1:8" x14ac:dyDescent="0.3">
      <c r="A13">
        <v>2025</v>
      </c>
      <c r="C13" s="42">
        <f>_xlfn.FORECAST.ETS(A13,$B$2:$B$10,$A$2:$A$10,1,1)</f>
        <v>2.8885568159930139</v>
      </c>
      <c r="D13" s="42">
        <f>C13-_xlfn.FORECAST.ETS.CONFINT(A13,$B$2:$B$10,$A$2:$A$10,0.95,1,1)</f>
        <v>1.8633336882169305</v>
      </c>
      <c r="E13" s="42">
        <f>C13+_xlfn.FORECAST.ETS.CONFINT(A13,$B$2:$B$10,$A$2:$A$10,0.95,1,1)</f>
        <v>3.9137799437690974</v>
      </c>
    </row>
  </sheetData>
  <pageMargins left="0.7" right="0.7" top="0.78740157499999996" bottom="0.78740157499999996" header="0.3" footer="0.3"/>
  <drawing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AFF0-71AD-46B0-ABD0-6E73721ABDBF}">
  <dimension ref="A1"/>
  <sheetViews>
    <sheetView workbookViewId="0">
      <selection activeCell="I1" sqref="I1:J8"/>
    </sheetView>
  </sheetViews>
  <sheetFormatPr defaultRowHeight="14.4" x14ac:dyDescent="0.3"/>
  <cols>
    <col min="1" max="1" width="12.21875" customWidth="1"/>
    <col min="2" max="2" width="10.21875" customWidth="1"/>
    <col min="3" max="3" width="10.77734375" customWidth="1"/>
    <col min="4" max="4" width="24.77734375" customWidth="1"/>
    <col min="5" max="5" width="25" customWidth="1"/>
    <col min="7" max="7" width="10.5546875" customWidth="1"/>
    <col min="8" max="8" width="10.21875" customWidth="1"/>
  </cols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C14CD-C374-49C3-A208-AD21588C77F0}">
  <dimension ref="A1:W243"/>
  <sheetViews>
    <sheetView topLeftCell="A219" zoomScale="88" zoomScaleNormal="88" workbookViewId="0">
      <selection activeCell="H233" sqref="H233:H235"/>
    </sheetView>
  </sheetViews>
  <sheetFormatPr defaultRowHeight="14.4" x14ac:dyDescent="0.3"/>
  <cols>
    <col min="2" max="2" width="9.33203125" customWidth="1"/>
    <col min="3" max="3" width="36.77734375" customWidth="1"/>
    <col min="4" max="4" width="13.21875" customWidth="1"/>
    <col min="5" max="5" width="13.88671875" customWidth="1"/>
    <col min="6" max="6" width="15.33203125" customWidth="1"/>
    <col min="7" max="7" width="14.88671875" customWidth="1"/>
    <col min="8" max="8" width="12.88671875" customWidth="1"/>
    <col min="9" max="9" width="11.88671875" customWidth="1"/>
    <col min="10" max="10" width="12.88671875" customWidth="1"/>
    <col min="11" max="11" width="12" customWidth="1"/>
    <col min="12" max="12" width="12.88671875" customWidth="1"/>
    <col min="13" max="13" width="10.109375" customWidth="1"/>
    <col min="14" max="14" width="14.21875" customWidth="1"/>
    <col min="15" max="15" width="10.33203125" customWidth="1"/>
    <col min="16" max="16" width="14" customWidth="1"/>
    <col min="17" max="17" width="11.88671875" customWidth="1"/>
    <col min="18" max="18" width="14" customWidth="1"/>
    <col min="19" max="19" width="12.77734375" customWidth="1"/>
    <col min="20" max="20" width="14.21875" customWidth="1"/>
    <col min="21" max="21" width="12.5546875" customWidth="1"/>
    <col min="22" max="22" width="12.77734375" customWidth="1"/>
    <col min="23" max="23" width="11.6640625" customWidth="1"/>
  </cols>
  <sheetData>
    <row r="1" spans="2:23" ht="15" thickBot="1" x14ac:dyDescent="0.35"/>
    <row r="2" spans="2:23" x14ac:dyDescent="0.3">
      <c r="B2" s="111" t="s">
        <v>81</v>
      </c>
      <c r="C2" s="114"/>
      <c r="D2" s="109" t="s">
        <v>26</v>
      </c>
      <c r="E2" s="110"/>
      <c r="F2" s="109" t="s">
        <v>27</v>
      </c>
      <c r="G2" s="110"/>
      <c r="H2" s="109" t="s">
        <v>28</v>
      </c>
      <c r="I2" s="110"/>
      <c r="J2" s="109" t="s">
        <v>29</v>
      </c>
      <c r="K2" s="110"/>
      <c r="L2" s="109" t="s">
        <v>30</v>
      </c>
      <c r="M2" s="110"/>
      <c r="N2" s="109" t="s">
        <v>31</v>
      </c>
      <c r="O2" s="110"/>
      <c r="P2" s="109" t="s">
        <v>32</v>
      </c>
      <c r="Q2" s="110"/>
      <c r="R2" s="109" t="s">
        <v>33</v>
      </c>
      <c r="S2" s="110"/>
      <c r="T2" s="109" t="s">
        <v>34</v>
      </c>
      <c r="U2" s="110"/>
      <c r="V2" s="109" t="s">
        <v>35</v>
      </c>
      <c r="W2" s="110"/>
    </row>
    <row r="3" spans="2:23" x14ac:dyDescent="0.3">
      <c r="B3" s="4" t="s">
        <v>21</v>
      </c>
      <c r="C3" s="4" t="s">
        <v>22</v>
      </c>
      <c r="D3" s="17" t="s">
        <v>24</v>
      </c>
      <c r="E3" s="3" t="s">
        <v>25</v>
      </c>
      <c r="F3" s="17" t="s">
        <v>24</v>
      </c>
      <c r="G3" s="3" t="s">
        <v>25</v>
      </c>
      <c r="H3" s="17" t="s">
        <v>24</v>
      </c>
      <c r="I3" s="3" t="s">
        <v>25</v>
      </c>
      <c r="J3" s="17" t="s">
        <v>24</v>
      </c>
      <c r="K3" s="3" t="s">
        <v>25</v>
      </c>
      <c r="L3" s="17" t="s">
        <v>24</v>
      </c>
      <c r="M3" s="3" t="s">
        <v>25</v>
      </c>
      <c r="N3" s="17" t="s">
        <v>24</v>
      </c>
      <c r="O3" s="3" t="s">
        <v>25</v>
      </c>
      <c r="P3" s="17" t="s">
        <v>24</v>
      </c>
      <c r="Q3" s="3" t="s">
        <v>25</v>
      </c>
      <c r="R3" s="17" t="s">
        <v>24</v>
      </c>
      <c r="S3" s="3" t="s">
        <v>25</v>
      </c>
      <c r="T3" s="17" t="s">
        <v>24</v>
      </c>
      <c r="U3" s="3" t="s">
        <v>25</v>
      </c>
      <c r="V3" s="17" t="s">
        <v>24</v>
      </c>
      <c r="W3" s="3" t="s">
        <v>25</v>
      </c>
    </row>
    <row r="4" spans="2:23" x14ac:dyDescent="0.3">
      <c r="B4" s="15" t="s">
        <v>0</v>
      </c>
      <c r="C4" s="1" t="s">
        <v>11</v>
      </c>
      <c r="D4" s="22">
        <v>38126060</v>
      </c>
      <c r="E4" s="22">
        <v>1840589</v>
      </c>
      <c r="F4" s="22">
        <v>45378330</v>
      </c>
      <c r="G4" s="22">
        <v>2360158</v>
      </c>
      <c r="H4" s="22">
        <v>36094195</v>
      </c>
      <c r="I4" s="22">
        <v>1818161</v>
      </c>
      <c r="J4" s="22">
        <v>43077857</v>
      </c>
      <c r="K4" s="22">
        <v>2045693</v>
      </c>
      <c r="L4" s="22">
        <v>47689224</v>
      </c>
      <c r="M4" s="22">
        <v>2157934</v>
      </c>
      <c r="N4" s="22">
        <v>60761463</v>
      </c>
      <c r="O4" s="22">
        <v>2370730</v>
      </c>
      <c r="P4" s="22">
        <v>57157720</v>
      </c>
      <c r="Q4" s="22">
        <v>2813386</v>
      </c>
      <c r="R4" s="22">
        <v>58621455</v>
      </c>
      <c r="S4" s="22">
        <v>2969443</v>
      </c>
      <c r="T4" s="22">
        <v>57323893</v>
      </c>
      <c r="U4" s="22">
        <v>3383180</v>
      </c>
      <c r="V4" s="22">
        <v>36758988</v>
      </c>
      <c r="W4" s="22">
        <v>2775636</v>
      </c>
    </row>
    <row r="5" spans="2:23" x14ac:dyDescent="0.3">
      <c r="B5" s="15" t="s">
        <v>1</v>
      </c>
      <c r="C5" s="8" t="s">
        <v>12</v>
      </c>
      <c r="D5" s="22">
        <v>28541757</v>
      </c>
      <c r="E5" s="22">
        <v>650779</v>
      </c>
      <c r="F5" s="22">
        <v>27510389</v>
      </c>
      <c r="G5" s="22">
        <v>682927</v>
      </c>
      <c r="H5" s="22">
        <v>17987340</v>
      </c>
      <c r="I5" s="22">
        <v>460764</v>
      </c>
      <c r="J5" s="22">
        <v>19996944</v>
      </c>
      <c r="K5" s="22">
        <v>487080</v>
      </c>
      <c r="L5" s="22">
        <v>26547524</v>
      </c>
      <c r="M5" s="22">
        <v>581472</v>
      </c>
      <c r="N5" s="22">
        <v>39954851</v>
      </c>
      <c r="O5" s="22">
        <v>868875</v>
      </c>
      <c r="P5" s="22">
        <v>41833259</v>
      </c>
      <c r="Q5" s="22">
        <v>886599</v>
      </c>
      <c r="R5" s="22">
        <v>49941750</v>
      </c>
      <c r="S5" s="22">
        <v>932292</v>
      </c>
      <c r="T5" s="22">
        <v>56388193</v>
      </c>
      <c r="U5" s="22">
        <v>1042556</v>
      </c>
      <c r="V5" s="22">
        <v>33728700</v>
      </c>
      <c r="W5" s="22">
        <v>781903</v>
      </c>
    </row>
    <row r="6" spans="2:23" x14ac:dyDescent="0.3">
      <c r="B6" s="15" t="s">
        <v>2</v>
      </c>
      <c r="C6" s="8" t="s">
        <v>13</v>
      </c>
      <c r="D6" s="22">
        <v>959903019</v>
      </c>
      <c r="E6" s="22">
        <v>5681675</v>
      </c>
      <c r="F6" s="22">
        <v>1234498643</v>
      </c>
      <c r="G6" s="22">
        <v>5870503</v>
      </c>
      <c r="H6" s="22">
        <v>1195190564</v>
      </c>
      <c r="I6" s="22">
        <v>4949436</v>
      </c>
      <c r="J6" s="22">
        <v>1164289826</v>
      </c>
      <c r="K6" s="22">
        <v>4320970</v>
      </c>
      <c r="L6" s="22">
        <v>903054794</v>
      </c>
      <c r="M6" s="22">
        <v>4838667</v>
      </c>
      <c r="N6" s="22">
        <v>260400546</v>
      </c>
      <c r="O6" s="22">
        <v>3292178</v>
      </c>
      <c r="P6" s="22">
        <v>332238268</v>
      </c>
      <c r="Q6" s="22">
        <v>3388684</v>
      </c>
      <c r="R6" s="22">
        <v>776061069</v>
      </c>
      <c r="S6" s="22">
        <v>4467292</v>
      </c>
      <c r="T6" s="22">
        <v>813291355</v>
      </c>
      <c r="U6" s="22">
        <v>6024646</v>
      </c>
      <c r="V6" s="22">
        <v>277207860</v>
      </c>
      <c r="W6" s="22">
        <v>3140508</v>
      </c>
    </row>
    <row r="7" spans="2:23" x14ac:dyDescent="0.3">
      <c r="B7" s="15" t="s">
        <v>3</v>
      </c>
      <c r="C7" s="8" t="s">
        <v>14</v>
      </c>
      <c r="D7" s="22">
        <v>9331696724</v>
      </c>
      <c r="E7" s="22">
        <v>126060445</v>
      </c>
      <c r="F7" s="22">
        <v>8334130308</v>
      </c>
      <c r="G7" s="22">
        <v>103687441</v>
      </c>
      <c r="H7" s="22">
        <v>8251248811</v>
      </c>
      <c r="I7" s="22">
        <v>75989471</v>
      </c>
      <c r="J7" s="22">
        <v>8057499796</v>
      </c>
      <c r="K7" s="22">
        <v>56816009</v>
      </c>
      <c r="L7" s="22">
        <v>9934651211</v>
      </c>
      <c r="M7" s="22">
        <v>77681274</v>
      </c>
      <c r="N7" s="22">
        <v>10086272635</v>
      </c>
      <c r="O7" s="22">
        <v>93148517</v>
      </c>
      <c r="P7" s="22">
        <v>10498939039</v>
      </c>
      <c r="Q7" s="22">
        <v>79541377</v>
      </c>
      <c r="R7" s="22">
        <v>7884722929</v>
      </c>
      <c r="S7" s="22">
        <v>41794914</v>
      </c>
      <c r="T7" s="22">
        <v>10110076389</v>
      </c>
      <c r="U7" s="22">
        <v>114783627</v>
      </c>
      <c r="V7" s="22">
        <v>9480616712</v>
      </c>
      <c r="W7" s="22">
        <v>237041048</v>
      </c>
    </row>
    <row r="8" spans="2:23" x14ac:dyDescent="0.3">
      <c r="B8" s="15" t="s">
        <v>4</v>
      </c>
      <c r="C8" s="8" t="s">
        <v>15</v>
      </c>
      <c r="D8" s="22">
        <v>876243</v>
      </c>
      <c r="E8" s="22">
        <v>22689</v>
      </c>
      <c r="F8" s="22">
        <v>651137</v>
      </c>
      <c r="G8" s="22">
        <v>13010</v>
      </c>
      <c r="H8" s="22">
        <v>2378306</v>
      </c>
      <c r="I8" s="22">
        <v>27471</v>
      </c>
      <c r="J8" s="22">
        <v>1628810</v>
      </c>
      <c r="K8" s="22">
        <v>21701</v>
      </c>
      <c r="L8" s="22">
        <v>1446970</v>
      </c>
      <c r="M8" s="22">
        <v>25237</v>
      </c>
      <c r="N8" s="22">
        <v>164922</v>
      </c>
      <c r="O8" s="22">
        <v>6511</v>
      </c>
      <c r="P8" s="22">
        <v>1762497</v>
      </c>
      <c r="Q8" s="22">
        <v>31198</v>
      </c>
      <c r="R8" s="22">
        <v>2205923</v>
      </c>
      <c r="S8" s="22">
        <v>55096</v>
      </c>
      <c r="T8" s="22">
        <v>2464784</v>
      </c>
      <c r="U8" s="22">
        <v>79758</v>
      </c>
      <c r="V8" s="22">
        <v>2294057</v>
      </c>
      <c r="W8" s="22">
        <v>94294</v>
      </c>
    </row>
    <row r="9" spans="2:23" x14ac:dyDescent="0.3">
      <c r="B9" s="15" t="s">
        <v>5</v>
      </c>
      <c r="C9" s="8" t="s">
        <v>16</v>
      </c>
      <c r="D9" s="22">
        <v>251969890</v>
      </c>
      <c r="E9" s="22">
        <v>14445869</v>
      </c>
      <c r="F9" s="22">
        <v>247711027</v>
      </c>
      <c r="G9" s="22">
        <v>15261984</v>
      </c>
      <c r="H9" s="22">
        <v>249534021</v>
      </c>
      <c r="I9" s="22">
        <v>12780752</v>
      </c>
      <c r="J9" s="22">
        <v>266516962</v>
      </c>
      <c r="K9" s="22">
        <v>11003013</v>
      </c>
      <c r="L9" s="22">
        <v>281651387</v>
      </c>
      <c r="M9" s="22">
        <v>12831446</v>
      </c>
      <c r="N9" s="22">
        <v>305347119</v>
      </c>
      <c r="O9" s="22">
        <v>16760018</v>
      </c>
      <c r="P9" s="22">
        <v>342432823</v>
      </c>
      <c r="Q9" s="22">
        <v>18017285</v>
      </c>
      <c r="R9" s="22">
        <v>310382476</v>
      </c>
      <c r="S9" s="22">
        <v>12354138</v>
      </c>
      <c r="T9" s="22">
        <v>312574437</v>
      </c>
      <c r="U9" s="22">
        <v>15451259</v>
      </c>
      <c r="V9" s="22">
        <v>216962766</v>
      </c>
      <c r="W9" s="22">
        <v>15288738</v>
      </c>
    </row>
    <row r="10" spans="2:23" x14ac:dyDescent="0.3">
      <c r="B10" s="15" t="s">
        <v>6</v>
      </c>
      <c r="C10" s="8" t="s">
        <v>17</v>
      </c>
      <c r="D10" s="22">
        <v>625670936</v>
      </c>
      <c r="E10" s="22">
        <v>21544609</v>
      </c>
      <c r="F10" s="22">
        <v>464901699</v>
      </c>
      <c r="G10" s="22">
        <v>21321573</v>
      </c>
      <c r="H10" s="22">
        <v>601675957</v>
      </c>
      <c r="I10" s="22">
        <v>20532893</v>
      </c>
      <c r="J10" s="22">
        <v>929454411</v>
      </c>
      <c r="K10" s="22">
        <v>21004125</v>
      </c>
      <c r="L10" s="22">
        <v>938954432</v>
      </c>
      <c r="M10" s="22">
        <v>26459688</v>
      </c>
      <c r="N10" s="22">
        <v>909914529</v>
      </c>
      <c r="O10" s="22">
        <v>24736756</v>
      </c>
      <c r="P10" s="22">
        <v>862397485</v>
      </c>
      <c r="Q10" s="22">
        <v>23151864</v>
      </c>
      <c r="R10" s="22">
        <v>838057079</v>
      </c>
      <c r="S10" s="22">
        <v>21275791</v>
      </c>
      <c r="T10" s="22">
        <v>891136978</v>
      </c>
      <c r="U10" s="22">
        <v>27894100</v>
      </c>
      <c r="V10" s="22">
        <v>523234708</v>
      </c>
      <c r="W10" s="22">
        <v>17579434</v>
      </c>
    </row>
    <row r="11" spans="2:23" x14ac:dyDescent="0.3">
      <c r="B11" s="15" t="s">
        <v>7</v>
      </c>
      <c r="C11" s="8" t="s">
        <v>18</v>
      </c>
      <c r="D11" s="22">
        <v>315271333</v>
      </c>
      <c r="E11" s="22">
        <v>87502445</v>
      </c>
      <c r="F11" s="22">
        <v>270576786</v>
      </c>
      <c r="G11" s="22">
        <v>79998498</v>
      </c>
      <c r="H11" s="22">
        <v>170606035</v>
      </c>
      <c r="I11" s="22">
        <v>55531657</v>
      </c>
      <c r="J11" s="22">
        <v>171283424</v>
      </c>
      <c r="K11" s="22">
        <v>52080889</v>
      </c>
      <c r="L11" s="22">
        <v>224671602</v>
      </c>
      <c r="M11" s="22">
        <v>64192271</v>
      </c>
      <c r="N11" s="22">
        <v>245297698</v>
      </c>
      <c r="O11" s="22">
        <v>65504666</v>
      </c>
      <c r="P11" s="22">
        <v>253958416</v>
      </c>
      <c r="Q11" s="22">
        <v>75146692</v>
      </c>
      <c r="R11" s="22">
        <v>222116877</v>
      </c>
      <c r="S11" s="22">
        <v>72248414</v>
      </c>
      <c r="T11" s="22">
        <v>215352209</v>
      </c>
      <c r="U11" s="22">
        <v>66109974</v>
      </c>
      <c r="V11" s="22">
        <v>64935277</v>
      </c>
      <c r="W11" s="22">
        <v>21700008</v>
      </c>
    </row>
    <row r="12" spans="2:23" x14ac:dyDescent="0.3">
      <c r="B12" s="15" t="s">
        <v>8</v>
      </c>
      <c r="C12" s="8" t="s">
        <v>19</v>
      </c>
      <c r="D12" s="22">
        <v>48432603</v>
      </c>
      <c r="E12" s="22">
        <v>10548824</v>
      </c>
      <c r="F12" s="22">
        <v>46415054</v>
      </c>
      <c r="G12" s="22">
        <v>13314704</v>
      </c>
      <c r="H12" s="22">
        <v>40589780</v>
      </c>
      <c r="I12" s="22">
        <v>10436182</v>
      </c>
      <c r="J12" s="22">
        <v>36559653</v>
      </c>
      <c r="K12" s="22">
        <v>11316730</v>
      </c>
      <c r="L12" s="22">
        <v>37371244</v>
      </c>
      <c r="M12" s="22">
        <v>9684528</v>
      </c>
      <c r="N12" s="22">
        <v>39840032</v>
      </c>
      <c r="O12" s="22">
        <v>10677133</v>
      </c>
      <c r="P12" s="22">
        <v>40517381</v>
      </c>
      <c r="Q12" s="22">
        <v>10904384</v>
      </c>
      <c r="R12" s="22">
        <v>38310212</v>
      </c>
      <c r="S12" s="22">
        <v>10731806</v>
      </c>
      <c r="T12" s="22">
        <v>41026389</v>
      </c>
      <c r="U12" s="22">
        <v>10958074</v>
      </c>
      <c r="V12" s="22">
        <v>11642593</v>
      </c>
      <c r="W12" s="22">
        <v>3325311</v>
      </c>
    </row>
    <row r="13" spans="2:23" x14ac:dyDescent="0.3">
      <c r="B13" s="15" t="s">
        <v>9</v>
      </c>
      <c r="C13" s="8" t="s">
        <v>20</v>
      </c>
      <c r="D13" s="22">
        <v>280</v>
      </c>
      <c r="E13" s="22">
        <v>530</v>
      </c>
      <c r="F13" s="22">
        <v>708</v>
      </c>
      <c r="G13" s="22">
        <v>1144</v>
      </c>
      <c r="H13" s="22">
        <v>497</v>
      </c>
      <c r="I13" s="22">
        <v>901</v>
      </c>
      <c r="J13" s="22">
        <v>2</v>
      </c>
      <c r="K13" s="22">
        <v>23</v>
      </c>
      <c r="L13" s="22">
        <v>48</v>
      </c>
      <c r="M13" s="22">
        <v>1849</v>
      </c>
      <c r="N13" s="22">
        <v>76</v>
      </c>
      <c r="O13" s="22">
        <v>3002</v>
      </c>
      <c r="P13" s="22">
        <v>88</v>
      </c>
      <c r="Q13" s="22">
        <v>3848</v>
      </c>
      <c r="R13" s="22">
        <v>21</v>
      </c>
      <c r="S13" s="22">
        <v>928</v>
      </c>
      <c r="T13" s="22">
        <v>3</v>
      </c>
      <c r="U13" s="22">
        <v>303</v>
      </c>
      <c r="V13" s="22">
        <v>0</v>
      </c>
      <c r="W13" s="22">
        <v>1322</v>
      </c>
    </row>
    <row r="16" spans="2:23" x14ac:dyDescent="0.3">
      <c r="B16" s="111" t="s">
        <v>82</v>
      </c>
      <c r="C16" s="114"/>
    </row>
    <row r="17" spans="2:13" x14ac:dyDescent="0.3">
      <c r="B17" s="4" t="s">
        <v>21</v>
      </c>
      <c r="C17" s="4" t="s">
        <v>22</v>
      </c>
      <c r="D17" s="29" t="s">
        <v>83</v>
      </c>
      <c r="E17" s="29" t="s">
        <v>84</v>
      </c>
      <c r="F17" s="29" t="s">
        <v>85</v>
      </c>
      <c r="G17" s="29" t="s">
        <v>86</v>
      </c>
      <c r="H17" s="29" t="s">
        <v>87</v>
      </c>
      <c r="I17" s="29" t="s">
        <v>88</v>
      </c>
      <c r="J17" s="29" t="s">
        <v>89</v>
      </c>
      <c r="K17" s="29" t="s">
        <v>90</v>
      </c>
      <c r="L17" s="29" t="s">
        <v>91</v>
      </c>
    </row>
    <row r="18" spans="2:13" x14ac:dyDescent="0.3">
      <c r="B18" s="15" t="s">
        <v>0</v>
      </c>
      <c r="C18" s="1" t="s">
        <v>11</v>
      </c>
      <c r="D18" s="37">
        <f>($F4*$G4)/($D4*$E4)</f>
        <v>1.5261978503262099</v>
      </c>
      <c r="E18" s="37">
        <f>($H4*$I4)/($D4*$E4)</f>
        <v>0.93517082379224092</v>
      </c>
      <c r="F18" s="37">
        <f>($J4*$K4)/($D4*$E4)</f>
        <v>1.2557864715587135</v>
      </c>
      <c r="G18" s="37">
        <f>($L4*$M4)/($D4*$E4)</f>
        <v>1.4664918852460846</v>
      </c>
      <c r="H18" s="37">
        <f>($N4*$O4)/($D4*$E4)</f>
        <v>2.0527287661696931</v>
      </c>
      <c r="I18" s="37">
        <f>($P4*$Q4)/($D4*$E4)</f>
        <v>2.2915295891772591</v>
      </c>
      <c r="J18" s="37">
        <f>($R4*$S4)/($D4*$E4)</f>
        <v>2.480577713601547</v>
      </c>
      <c r="K18" s="37">
        <f>($T4*$U4)/($D4*$E4)</f>
        <v>2.7636435786174758</v>
      </c>
      <c r="L18" s="37">
        <f>($V4*$W4)/($D4*$E4)</f>
        <v>1.4539427590205012</v>
      </c>
    </row>
    <row r="19" spans="2:13" x14ac:dyDescent="0.3">
      <c r="B19" s="15" t="s">
        <v>1</v>
      </c>
      <c r="C19" s="8" t="s">
        <v>12</v>
      </c>
      <c r="D19" s="37">
        <f t="shared" ref="D19:D26" si="0">($F5*$G5)/($D5*$E5)</f>
        <v>1.0114787893276513</v>
      </c>
      <c r="E19" s="37">
        <f t="shared" ref="E19:E26" si="1">($H5*$I5)/($D5*$E5)</f>
        <v>0.4462017293416794</v>
      </c>
      <c r="F19" s="37">
        <f t="shared" ref="F19:F26" si="2">($J5*$K5)/($D5*$E5)</f>
        <v>0.5243843153734683</v>
      </c>
      <c r="G19" s="37">
        <f t="shared" ref="G19:G27" si="3">($L5*$M5)/($D5*$E5)</f>
        <v>0.83107189226276823</v>
      </c>
      <c r="H19" s="37">
        <f t="shared" ref="H19:H27" si="4">($N5*$O5)/($D5*$E5)</f>
        <v>1.8690141200720811</v>
      </c>
      <c r="I19" s="37">
        <f t="shared" ref="I19:I27" si="5">($P5*$Q5)/($D5*$E5)</f>
        <v>1.9968006160199838</v>
      </c>
      <c r="J19" s="37">
        <f t="shared" ref="J19:J27" si="6">($R5*$S5)/($D5*$E5)</f>
        <v>2.5066949109738919</v>
      </c>
      <c r="K19" s="37">
        <f t="shared" ref="K19:K27" si="7">($T5*$U5)/($D5*$E5)</f>
        <v>3.1649972355579119</v>
      </c>
      <c r="L19" s="37">
        <f t="shared" ref="L19:L27" si="8">($V5*$W5)/($D5*$E5)</f>
        <v>1.4198362089986027</v>
      </c>
    </row>
    <row r="20" spans="2:13" x14ac:dyDescent="0.3">
      <c r="B20" s="15" t="s">
        <v>2</v>
      </c>
      <c r="C20" s="8" t="s">
        <v>13</v>
      </c>
      <c r="D20" s="37">
        <f t="shared" si="0"/>
        <v>1.328807852227504</v>
      </c>
      <c r="E20" s="37">
        <f t="shared" si="1"/>
        <v>1.084648757764358</v>
      </c>
      <c r="F20" s="37">
        <f t="shared" si="2"/>
        <v>0.92244102161974406</v>
      </c>
      <c r="G20" s="37">
        <f t="shared" si="3"/>
        <v>0.80119105479946318</v>
      </c>
      <c r="H20" s="37">
        <f t="shared" si="4"/>
        <v>0.15718874752529591</v>
      </c>
      <c r="I20" s="37">
        <f t="shared" si="5"/>
        <v>0.20643198124874923</v>
      </c>
      <c r="J20" s="37">
        <f t="shared" si="6"/>
        <v>0.6356769923170329</v>
      </c>
      <c r="K20" s="37">
        <f t="shared" si="7"/>
        <v>0.89840868981036293</v>
      </c>
      <c r="L20" s="37">
        <f t="shared" si="8"/>
        <v>0.15962528982904137</v>
      </c>
    </row>
    <row r="21" spans="2:13" x14ac:dyDescent="0.3">
      <c r="B21" s="15" t="s">
        <v>3</v>
      </c>
      <c r="C21" s="8" t="s">
        <v>14</v>
      </c>
      <c r="D21" s="37">
        <f t="shared" si="0"/>
        <v>0.73459334737621274</v>
      </c>
      <c r="E21" s="37">
        <f t="shared" si="1"/>
        <v>0.5330079080079434</v>
      </c>
      <c r="F21" s="37">
        <f t="shared" si="2"/>
        <v>0.38916302907602707</v>
      </c>
      <c r="G21" s="37">
        <f t="shared" si="3"/>
        <v>0.65603877961586166</v>
      </c>
      <c r="H21" s="37">
        <f t="shared" si="4"/>
        <v>0.79866967750571394</v>
      </c>
      <c r="I21" s="37">
        <f t="shared" si="5"/>
        <v>0.70990309125853446</v>
      </c>
      <c r="J21" s="37">
        <f t="shared" si="6"/>
        <v>0.2801369660392321</v>
      </c>
      <c r="K21" s="37">
        <f t="shared" si="7"/>
        <v>0.98649509197477447</v>
      </c>
      <c r="L21" s="37">
        <f>($V7*$W7)/($D7*$E7)</f>
        <v>1.9103841038540841</v>
      </c>
    </row>
    <row r="22" spans="2:13" x14ac:dyDescent="0.3">
      <c r="B22" s="15" t="s">
        <v>4</v>
      </c>
      <c r="C22" s="8" t="s">
        <v>15</v>
      </c>
      <c r="D22" s="37">
        <f t="shared" si="0"/>
        <v>0.42609825353304781</v>
      </c>
      <c r="E22" s="37">
        <f t="shared" si="1"/>
        <v>3.2862627473735859</v>
      </c>
      <c r="F22" s="37">
        <f t="shared" si="2"/>
        <v>1.7779119838845543</v>
      </c>
      <c r="G22" s="37">
        <f t="shared" si="3"/>
        <v>1.836780829614743</v>
      </c>
      <c r="H22" s="37">
        <f t="shared" si="4"/>
        <v>5.4011516525844273E-2</v>
      </c>
      <c r="I22" s="37">
        <f t="shared" si="5"/>
        <v>2.7657646628006365</v>
      </c>
      <c r="J22" s="37">
        <f t="shared" si="6"/>
        <v>6.113226712901529</v>
      </c>
      <c r="K22" s="37">
        <f t="shared" si="7"/>
        <v>9.8881080763269438</v>
      </c>
      <c r="L22" s="37">
        <f>($V8*$W8)/($D8*$E8)</f>
        <v>10.880487315251177</v>
      </c>
    </row>
    <row r="23" spans="2:13" x14ac:dyDescent="0.3">
      <c r="B23" s="15" t="s">
        <v>5</v>
      </c>
      <c r="C23" s="8" t="s">
        <v>16</v>
      </c>
      <c r="D23" s="37">
        <f t="shared" si="0"/>
        <v>1.0386375393906468</v>
      </c>
      <c r="E23" s="37">
        <f t="shared" si="1"/>
        <v>0.87618104606384795</v>
      </c>
      <c r="F23" s="37">
        <f t="shared" si="2"/>
        <v>0.80564582644301819</v>
      </c>
      <c r="G23" s="37">
        <f t="shared" si="3"/>
        <v>0.99287637335126011</v>
      </c>
      <c r="H23" s="37">
        <f t="shared" si="4"/>
        <v>1.405969789070693</v>
      </c>
      <c r="I23" s="37">
        <f t="shared" si="5"/>
        <v>1.6950105899343606</v>
      </c>
      <c r="J23" s="37">
        <f t="shared" si="6"/>
        <v>1.0534582362648006</v>
      </c>
      <c r="K23" s="37">
        <f t="shared" si="7"/>
        <v>1.32685972358263</v>
      </c>
      <c r="L23" s="37">
        <f t="shared" si="8"/>
        <v>0.91130662735666834</v>
      </c>
    </row>
    <row r="24" spans="2:13" x14ac:dyDescent="0.3">
      <c r="B24" s="15" t="s">
        <v>6</v>
      </c>
      <c r="C24" s="8" t="s">
        <v>17</v>
      </c>
      <c r="D24" s="37">
        <f t="shared" si="0"/>
        <v>0.73535284474229579</v>
      </c>
      <c r="E24" s="37">
        <f t="shared" si="1"/>
        <v>0.91649099737898521</v>
      </c>
      <c r="F24" s="37">
        <f t="shared" si="2"/>
        <v>1.4482651788679988</v>
      </c>
      <c r="G24" s="37">
        <f t="shared" si="3"/>
        <v>1.8430819120473403</v>
      </c>
      <c r="H24" s="37">
        <f t="shared" si="4"/>
        <v>1.6697780463417589</v>
      </c>
      <c r="I24" s="37">
        <f t="shared" si="5"/>
        <v>1.4811834329766194</v>
      </c>
      <c r="J24" s="37">
        <f t="shared" si="6"/>
        <v>1.3227406983111614</v>
      </c>
      <c r="K24" s="37">
        <f t="shared" si="7"/>
        <v>1.8440479966052612</v>
      </c>
      <c r="L24" s="37">
        <f t="shared" si="8"/>
        <v>0.68236514412948779</v>
      </c>
    </row>
    <row r="25" spans="2:13" x14ac:dyDescent="0.3">
      <c r="B25" s="15" t="s">
        <v>7</v>
      </c>
      <c r="C25" s="8" t="s">
        <v>18</v>
      </c>
      <c r="D25" s="37">
        <f t="shared" si="0"/>
        <v>0.7846350340606808</v>
      </c>
      <c r="E25" s="37">
        <f t="shared" si="1"/>
        <v>0.34342376964607368</v>
      </c>
      <c r="F25" s="37">
        <f t="shared" si="2"/>
        <v>0.32336205309197552</v>
      </c>
      <c r="G25" s="37">
        <f t="shared" si="3"/>
        <v>0.52278877149827474</v>
      </c>
      <c r="H25" s="37">
        <f t="shared" si="4"/>
        <v>0.58245320300959158</v>
      </c>
      <c r="I25" s="37">
        <f t="shared" si="5"/>
        <v>0.69177968743898632</v>
      </c>
      <c r="J25" s="37">
        <f t="shared" si="6"/>
        <v>0.58170822592322757</v>
      </c>
      <c r="K25" s="37">
        <f t="shared" si="7"/>
        <v>0.51607360348516174</v>
      </c>
      <c r="L25" s="37">
        <f t="shared" si="8"/>
        <v>5.1078239501748605E-2</v>
      </c>
    </row>
    <row r="26" spans="2:13" x14ac:dyDescent="0.3">
      <c r="B26" s="15" t="s">
        <v>8</v>
      </c>
      <c r="C26" s="8" t="s">
        <v>19</v>
      </c>
      <c r="D26" s="37">
        <f t="shared" si="0"/>
        <v>1.2096187744856741</v>
      </c>
      <c r="E26" s="37">
        <f t="shared" si="1"/>
        <v>0.82911826878458217</v>
      </c>
      <c r="F26" s="37">
        <f t="shared" si="2"/>
        <v>0.80980632075789616</v>
      </c>
      <c r="G26" s="37">
        <f t="shared" si="3"/>
        <v>0.70839282968411521</v>
      </c>
      <c r="H26" s="37">
        <f t="shared" si="4"/>
        <v>0.83259246066537784</v>
      </c>
      <c r="I26" s="37">
        <f t="shared" si="5"/>
        <v>0.86477005962583886</v>
      </c>
      <c r="J26" s="37">
        <f t="shared" si="6"/>
        <v>0.80472132707635247</v>
      </c>
      <c r="K26" s="37">
        <f t="shared" si="7"/>
        <v>0.87994527828987912</v>
      </c>
      <c r="L26" s="37">
        <f t="shared" si="8"/>
        <v>7.5777474568641798E-2</v>
      </c>
    </row>
    <row r="27" spans="2:13" x14ac:dyDescent="0.3">
      <c r="B27" s="15" t="s">
        <v>9</v>
      </c>
      <c r="C27" s="8" t="s">
        <v>20</v>
      </c>
      <c r="D27" s="37">
        <f>($F13*$G13)/($D13*$E13)</f>
        <v>5.4578975741239892</v>
      </c>
      <c r="E27" s="37">
        <f>($H13*$I13)/($D13*$E13)</f>
        <v>3.0175000000000001</v>
      </c>
      <c r="F27" s="37">
        <f>($J13*$K13)/($D13*$E13)</f>
        <v>3.0997304582210241E-4</v>
      </c>
      <c r="G27" s="37">
        <f t="shared" si="3"/>
        <v>0.59805929919137468</v>
      </c>
      <c r="H27" s="37">
        <f t="shared" si="4"/>
        <v>1.5374123989218329</v>
      </c>
      <c r="I27" s="37">
        <f t="shared" si="5"/>
        <v>2.2818328840970352</v>
      </c>
      <c r="J27" s="37">
        <f t="shared" si="6"/>
        <v>0.13132075471698113</v>
      </c>
      <c r="K27" s="37">
        <f t="shared" si="7"/>
        <v>6.12533692722372E-3</v>
      </c>
      <c r="L27" s="37">
        <f t="shared" si="8"/>
        <v>0</v>
      </c>
    </row>
    <row r="28" spans="2:13" x14ac:dyDescent="0.3">
      <c r="F28" s="44"/>
      <c r="G28" s="44"/>
    </row>
    <row r="29" spans="2:13" s="52" customFormat="1" x14ac:dyDescent="0.3">
      <c r="E29" s="53"/>
      <c r="G29" s="54"/>
      <c r="H29" s="54"/>
    </row>
    <row r="30" spans="2:13" x14ac:dyDescent="0.3">
      <c r="B30" s="48" t="s">
        <v>0</v>
      </c>
      <c r="C30" s="49" t="s">
        <v>11</v>
      </c>
      <c r="E30" s="42"/>
    </row>
    <row r="31" spans="2:13" x14ac:dyDescent="0.3">
      <c r="E31" t="s">
        <v>92</v>
      </c>
      <c r="F31" t="s">
        <v>93</v>
      </c>
      <c r="G31" t="s">
        <v>94</v>
      </c>
      <c r="H31" t="s">
        <v>95</v>
      </c>
      <c r="I31" t="s">
        <v>96</v>
      </c>
      <c r="J31" t="s">
        <v>106</v>
      </c>
      <c r="L31" t="s">
        <v>97</v>
      </c>
      <c r="M31" t="s">
        <v>98</v>
      </c>
    </row>
    <row r="32" spans="2:13" x14ac:dyDescent="0.3">
      <c r="E32">
        <v>2014</v>
      </c>
      <c r="F32" s="42">
        <v>1.5261978503262099</v>
      </c>
      <c r="J32" s="42">
        <f>Tabulka1[[#This Row],[Horní hranice spolehlivosti]]-Tabulka1[[#This Row],[Dolní hranice spolehlivosti]]</f>
        <v>0</v>
      </c>
      <c r="L32" t="s">
        <v>99</v>
      </c>
      <c r="M32" s="45">
        <f>_xlfn.FORECAST.ETS.STAT('index růstu obratu'!$F$32:$F$40,'index růstu obratu'!$E$32:$E$40,1,1,1)</f>
        <v>0.1</v>
      </c>
    </row>
    <row r="33" spans="5:13" x14ac:dyDescent="0.3">
      <c r="E33">
        <v>2015</v>
      </c>
      <c r="F33" s="42">
        <v>0.93517082379224092</v>
      </c>
      <c r="J33" s="42">
        <f>Tabulka1[[#This Row],[Horní hranice spolehlivosti]]-Tabulka1[[#This Row],[Dolní hranice spolehlivosti]]</f>
        <v>0</v>
      </c>
      <c r="L33" t="s">
        <v>100</v>
      </c>
      <c r="M33" s="45">
        <f>_xlfn.FORECAST.ETS.STAT('index růstu obratu'!$F$32:$F$40,'index růstu obratu'!$E$32:$E$40,2,1,1)</f>
        <v>1E-3</v>
      </c>
    </row>
    <row r="34" spans="5:13" x14ac:dyDescent="0.3">
      <c r="E34">
        <v>2016</v>
      </c>
      <c r="F34" s="42">
        <v>1.2557864715587135</v>
      </c>
      <c r="J34" s="42">
        <f>Tabulka1[[#This Row],[Horní hranice spolehlivosti]]-Tabulka1[[#This Row],[Dolní hranice spolehlivosti]]</f>
        <v>0</v>
      </c>
      <c r="L34" t="s">
        <v>101</v>
      </c>
      <c r="M34" s="45">
        <f>_xlfn.FORECAST.ETS.STAT('index růstu obratu'!$F$32:$F$40,'index růstu obratu'!$E$32:$E$40,3,1,1)</f>
        <v>2.2204460492503131E-16</v>
      </c>
    </row>
    <row r="35" spans="5:13" x14ac:dyDescent="0.3">
      <c r="E35">
        <v>2017</v>
      </c>
      <c r="F35" s="42">
        <v>1.4664918852460846</v>
      </c>
      <c r="J35" s="42">
        <f>Tabulka1[[#This Row],[Horní hranice spolehlivosti]]-Tabulka1[[#This Row],[Dolní hranice spolehlivosti]]</f>
        <v>0</v>
      </c>
      <c r="L35" t="s">
        <v>102</v>
      </c>
      <c r="M35" s="45">
        <f>_xlfn.FORECAST.ETS.STAT('index růstu obratu'!$F$32:$F$40,'index růstu obratu'!$E$32:$E$40,4,1,1)</f>
        <v>0.8643549762534688</v>
      </c>
    </row>
    <row r="36" spans="5:13" x14ac:dyDescent="0.3">
      <c r="E36">
        <v>2018</v>
      </c>
      <c r="F36" s="42">
        <v>2.0527287661696931</v>
      </c>
      <c r="J36" s="42">
        <f>Tabulka1[[#This Row],[Horní hranice spolehlivosti]]-Tabulka1[[#This Row],[Dolní hranice spolehlivosti]]</f>
        <v>0</v>
      </c>
      <c r="L36" t="s">
        <v>103</v>
      </c>
      <c r="M36" s="45">
        <f>_xlfn.FORECAST.ETS.STAT('index růstu obratu'!$F$32:$F$40,'index růstu obratu'!$E$32:$E$40,5,1,1)</f>
        <v>0.22852908592972365</v>
      </c>
    </row>
    <row r="37" spans="5:13" x14ac:dyDescent="0.3">
      <c r="E37">
        <v>2019</v>
      </c>
      <c r="F37" s="42">
        <v>2.2915295891772591</v>
      </c>
      <c r="J37" s="42">
        <f>Tabulka1[[#This Row],[Horní hranice spolehlivosti]]-Tabulka1[[#This Row],[Dolní hranice spolehlivosti]]</f>
        <v>0</v>
      </c>
      <c r="L37" t="s">
        <v>104</v>
      </c>
      <c r="M37" s="45">
        <f>_xlfn.FORECAST.ETS.STAT('index růstu obratu'!$F$32:$F$40,'index růstu obratu'!$E$32:$E$40,6,1,1)</f>
        <v>0.40291913711048744</v>
      </c>
    </row>
    <row r="38" spans="5:13" x14ac:dyDescent="0.3">
      <c r="E38">
        <v>2020</v>
      </c>
      <c r="F38" s="42">
        <v>2.480577713601547</v>
      </c>
      <c r="J38" s="42">
        <f>Tabulka1[[#This Row],[Horní hranice spolehlivosti]]-Tabulka1[[#This Row],[Dolní hranice spolehlivosti]]</f>
        <v>0</v>
      </c>
      <c r="L38" t="s">
        <v>105</v>
      </c>
      <c r="M38" s="45">
        <f>_xlfn.FORECAST.ETS.STAT('index růstu obratu'!$F$32:$F$40,'index růstu obratu'!$E$32:$E$40,7,1,1)</f>
        <v>0.51777545375704803</v>
      </c>
    </row>
    <row r="39" spans="5:13" x14ac:dyDescent="0.3">
      <c r="E39">
        <v>2021</v>
      </c>
      <c r="F39" s="42">
        <v>2.7636435786174758</v>
      </c>
      <c r="J39" s="42">
        <f>Tabulka1[[#This Row],[Horní hranice spolehlivosti]]-Tabulka1[[#This Row],[Dolní hranice spolehlivosti]]</f>
        <v>0</v>
      </c>
    </row>
    <row r="40" spans="5:13" x14ac:dyDescent="0.3">
      <c r="E40">
        <v>2022</v>
      </c>
      <c r="F40" s="42">
        <v>1.4539427590205012</v>
      </c>
      <c r="G40" s="42">
        <v>1.4539427590205012</v>
      </c>
      <c r="H40" s="42">
        <v>1.4539427590205012</v>
      </c>
      <c r="I40" s="42">
        <v>1.4539427590205012</v>
      </c>
      <c r="J40" s="42">
        <f>Tabulka1[[#This Row],[Horní hranice spolehlivosti]]-Tabulka1[[#This Row],[Dolní hranice spolehlivosti]]</f>
        <v>0</v>
      </c>
    </row>
    <row r="41" spans="5:13" x14ac:dyDescent="0.3">
      <c r="E41">
        <v>2023</v>
      </c>
      <c r="G41" s="42">
        <f>_xlfn.FORECAST.ETS(E41,$F$32:$F$40,$E$32:$E$40,1,1)</f>
        <v>2.6097392649605875</v>
      </c>
      <c r="H41" s="42">
        <f>G41-_xlfn.FORECAST.ETS.CONFINT(E41,$F$32:$F$40,$E$32:$E$40,0.95,1,1)</f>
        <v>1.5949180235178895</v>
      </c>
      <c r="I41" s="42">
        <f>G41+_xlfn.FORECAST.ETS.CONFINT(E41,$F$32:$F$40,$E$32:$E$40,0.95,1,1)</f>
        <v>3.6245605064032853</v>
      </c>
      <c r="J41" s="42">
        <f>Tabulka1[[#This Row],[Horní hranice spolehlivosti]]-Tabulka1[[#This Row],[Dolní hranice spolehlivosti]]</f>
        <v>2.0296424828853956</v>
      </c>
    </row>
    <row r="42" spans="5:13" x14ac:dyDescent="0.3">
      <c r="E42">
        <v>2024</v>
      </c>
      <c r="G42" s="42">
        <f>_xlfn.FORECAST.ETS(E42,$F$32:$F$40,$E$32:$E$40,1,1)</f>
        <v>2.7491480404768009</v>
      </c>
      <c r="H42" s="42">
        <f>G42-_xlfn.FORECAST.ETS.CONFINT(E42,$F$32:$F$40,$E$32:$E$40,0.95,1,1)</f>
        <v>1.7291638367281836</v>
      </c>
      <c r="I42" s="42">
        <f>G42+_xlfn.FORECAST.ETS.CONFINT(E42,$F$32:$F$40,$E$32:$E$40,0.95,1,1)</f>
        <v>3.7691322442254185</v>
      </c>
      <c r="J42" s="42">
        <f>Tabulka1[[#This Row],[Horní hranice spolehlivosti]]-Tabulka1[[#This Row],[Dolní hranice spolehlivosti]]</f>
        <v>2.0399684074972351</v>
      </c>
    </row>
    <row r="43" spans="5:13" x14ac:dyDescent="0.3">
      <c r="E43">
        <v>2025</v>
      </c>
      <c r="G43" s="42">
        <f>_xlfn.FORECAST.ETS(E43,$F$32:$F$40,$E$32:$E$40,1,1)</f>
        <v>2.8885568159930139</v>
      </c>
      <c r="H43" s="42">
        <f>G43-_xlfn.FORECAST.ETS.CONFINT(E43,$F$32:$F$40,$E$32:$E$40,0.95,1,1)</f>
        <v>1.8633336882169305</v>
      </c>
      <c r="I43" s="42">
        <f>G43+_xlfn.FORECAST.ETS.CONFINT(E43,$F$32:$F$40,$E$32:$E$40,0.95,1,1)</f>
        <v>3.9137799437690974</v>
      </c>
      <c r="J43" s="42">
        <f>Tabulka1[[#This Row],[Horní hranice spolehlivosti]]-Tabulka1[[#This Row],[Dolní hranice spolehlivosti]]</f>
        <v>2.050446255552167</v>
      </c>
    </row>
    <row r="48" spans="5:13" s="52" customFormat="1" x14ac:dyDescent="0.3"/>
    <row r="49" spans="2:13" x14ac:dyDescent="0.3">
      <c r="B49" s="48" t="s">
        <v>1</v>
      </c>
      <c r="C49" s="51" t="s">
        <v>12</v>
      </c>
      <c r="E49" t="s">
        <v>92</v>
      </c>
      <c r="F49" t="s">
        <v>93</v>
      </c>
      <c r="G49" t="s">
        <v>94</v>
      </c>
      <c r="H49" t="s">
        <v>95</v>
      </c>
      <c r="I49" t="s">
        <v>96</v>
      </c>
      <c r="J49" t="s">
        <v>107</v>
      </c>
      <c r="L49" t="s">
        <v>97</v>
      </c>
      <c r="M49" t="s">
        <v>98</v>
      </c>
    </row>
    <row r="50" spans="2:13" x14ac:dyDescent="0.3">
      <c r="E50">
        <v>2014</v>
      </c>
      <c r="F50" s="42">
        <v>1.0114787893276513</v>
      </c>
      <c r="J50" s="42">
        <f>Tabulka5[[#This Row],[Horní hranice spolehlivosti]]-Tabulka5[[#This Row],[Dolní hranice spolehlivosti]]</f>
        <v>0</v>
      </c>
      <c r="L50" t="s">
        <v>99</v>
      </c>
      <c r="M50" s="45">
        <f>_xlfn.FORECAST.ETS.STAT('index růstu obratu'!$F$50:$F$58,'index růstu obratu'!$E$50:$E$58,1,1,1)</f>
        <v>0.126</v>
      </c>
    </row>
    <row r="51" spans="2:13" x14ac:dyDescent="0.3">
      <c r="E51">
        <v>2015</v>
      </c>
      <c r="F51" s="42">
        <v>0.4462017293416794</v>
      </c>
      <c r="J51" s="42">
        <f>Tabulka5[[#This Row],[Horní hranice spolehlivosti]]-Tabulka5[[#This Row],[Dolní hranice spolehlivosti]]</f>
        <v>0</v>
      </c>
      <c r="L51" t="s">
        <v>100</v>
      </c>
      <c r="M51" s="45">
        <f>_xlfn.FORECAST.ETS.STAT('index růstu obratu'!$F$50:$F$58,'index růstu obratu'!$E$50:$E$58,2,1,1)</f>
        <v>1E-3</v>
      </c>
    </row>
    <row r="52" spans="2:13" x14ac:dyDescent="0.3">
      <c r="E52">
        <v>2016</v>
      </c>
      <c r="F52" s="42">
        <v>0.5243843153734683</v>
      </c>
      <c r="J52" s="42">
        <f>Tabulka5[[#This Row],[Horní hranice spolehlivosti]]-Tabulka5[[#This Row],[Dolní hranice spolehlivosti]]</f>
        <v>0</v>
      </c>
      <c r="L52" t="s">
        <v>101</v>
      </c>
      <c r="M52" s="45">
        <f>_xlfn.FORECAST.ETS.STAT('index růstu obratu'!$F$50:$F$58,'index růstu obratu'!$E$50:$E$58,3,1,1)</f>
        <v>2.2204460492503131E-16</v>
      </c>
    </row>
    <row r="53" spans="2:13" x14ac:dyDescent="0.3">
      <c r="E53">
        <v>2017</v>
      </c>
      <c r="F53" s="42">
        <v>0.83107189226276823</v>
      </c>
      <c r="J53" s="42">
        <f>Tabulka5[[#This Row],[Horní hranice spolehlivosti]]-Tabulka5[[#This Row],[Dolní hranice spolehlivosti]]</f>
        <v>0</v>
      </c>
      <c r="L53" t="s">
        <v>102</v>
      </c>
      <c r="M53" s="45">
        <f>_xlfn.FORECAST.ETS.STAT('index růstu obratu'!$F$50:$F$58,'index růstu obratu'!$E$50:$E$58,4,1,1)</f>
        <v>0.87903696208536197</v>
      </c>
    </row>
    <row r="54" spans="2:13" x14ac:dyDescent="0.3">
      <c r="E54">
        <v>2018</v>
      </c>
      <c r="F54" s="42">
        <v>1.8690141200720811</v>
      </c>
      <c r="J54" s="42">
        <f>Tabulka5[[#This Row],[Horní hranice spolehlivosti]]-Tabulka5[[#This Row],[Dolní hranice spolehlivosti]]</f>
        <v>0</v>
      </c>
      <c r="L54" t="s">
        <v>103</v>
      </c>
      <c r="M54" s="45">
        <f>_xlfn.FORECAST.ETS.STAT('index růstu obratu'!$F$50:$F$58,'index růstu obratu'!$E$50:$E$58,5,1,1)</f>
        <v>0.39987863991554851</v>
      </c>
    </row>
    <row r="55" spans="2:13" x14ac:dyDescent="0.3">
      <c r="E55">
        <v>2019</v>
      </c>
      <c r="F55" s="42">
        <v>1.9968006160199838</v>
      </c>
      <c r="J55" s="42">
        <f>Tabulka5[[#This Row],[Horní hranice spolehlivosti]]-Tabulka5[[#This Row],[Dolní hranice spolehlivosti]]</f>
        <v>0</v>
      </c>
      <c r="L55" t="s">
        <v>104</v>
      </c>
      <c r="M55" s="45">
        <f>_xlfn.FORECAST.ETS.STAT('index růstu obratu'!$F$50:$F$58,'index růstu obratu'!$E$50:$E$58,6,1,1)</f>
        <v>0.55261027737484136</v>
      </c>
    </row>
    <row r="56" spans="2:13" x14ac:dyDescent="0.3">
      <c r="E56">
        <v>2020</v>
      </c>
      <c r="F56" s="42">
        <v>2.5066949109738919</v>
      </c>
      <c r="J56" s="42">
        <f>Tabulka5[[#This Row],[Horní hranice spolehlivosti]]-Tabulka5[[#This Row],[Dolní hranice spolehlivosti]]</f>
        <v>0</v>
      </c>
      <c r="L56" t="s">
        <v>105</v>
      </c>
      <c r="M56" s="45">
        <f>_xlfn.FORECAST.ETS.STAT('index růstu obratu'!$F$50:$F$58,'index růstu obratu'!$E$50:$E$58,7,1,1)</f>
        <v>0.70645248710700881</v>
      </c>
    </row>
    <row r="57" spans="2:13" x14ac:dyDescent="0.3">
      <c r="E57">
        <v>2021</v>
      </c>
      <c r="F57" s="42">
        <v>3.1649972355579119</v>
      </c>
      <c r="J57" s="42">
        <f>Tabulka5[[#This Row],[Horní hranice spolehlivosti]]-Tabulka5[[#This Row],[Dolní hranice spolehlivosti]]</f>
        <v>0</v>
      </c>
    </row>
    <row r="58" spans="2:13" x14ac:dyDescent="0.3">
      <c r="E58">
        <v>2022</v>
      </c>
      <c r="F58" s="42">
        <v>1.4198362089986027</v>
      </c>
      <c r="G58" s="42">
        <v>1.4198362089986027</v>
      </c>
      <c r="H58" s="42">
        <v>1.4198362089986027</v>
      </c>
      <c r="I58" s="42">
        <v>1.4198362089986027</v>
      </c>
      <c r="J58" s="42">
        <f>Tabulka5[[#This Row],[Horní hranice spolehlivosti]]-Tabulka5[[#This Row],[Dolní hranice spolehlivosti]]</f>
        <v>0</v>
      </c>
    </row>
    <row r="59" spans="2:13" x14ac:dyDescent="0.3">
      <c r="E59">
        <v>2023</v>
      </c>
      <c r="G59" s="42">
        <f>_xlfn.FORECAST.ETS(E59,$F$50:$F$58,$E$50:$E$58,1,1)</f>
        <v>2.8992237580968649</v>
      </c>
      <c r="H59" s="42">
        <f>G59-_xlfn.FORECAST.ETS.CONFINT(E59,$F$50:$F$58,$E$50:$E$58,0.95,1,1)</f>
        <v>1.514602326578381</v>
      </c>
      <c r="I59" s="42">
        <f>G59+_xlfn.FORECAST.ETS.CONFINT(E59,$F$50:$F$58,$E$50:$E$58,0.95,1,1)</f>
        <v>4.2838451896153487</v>
      </c>
      <c r="J59" s="42">
        <f>Tabulka5[[#This Row],[Horní hranice spolehlivosti]]-Tabulka5[[#This Row],[Dolní hranice spolehlivosti]]</f>
        <v>2.7692428630369674</v>
      </c>
    </row>
    <row r="60" spans="2:13" x14ac:dyDescent="0.3">
      <c r="E60">
        <v>2024</v>
      </c>
      <c r="G60" s="42">
        <f>_xlfn.FORECAST.ETS(E60,$F$50:$F$58,$E$50:$E$58,1,1)</f>
        <v>3.1452336236476937</v>
      </c>
      <c r="H60" s="42">
        <f>G60-_xlfn.FORECAST.ETS.CONFINT(E60,$F$50:$F$58,$E$50:$E$58,0.95,1,1)</f>
        <v>1.7494905783389116</v>
      </c>
      <c r="I60" s="42">
        <f>G60+_xlfn.FORECAST.ETS.CONFINT(E60,$F$50:$F$58,$E$50:$E$58,0.95,1,1)</f>
        <v>4.5409766689564757</v>
      </c>
      <c r="J60" s="42">
        <f>Tabulka5[[#This Row],[Horní hranice spolehlivosti]]-Tabulka5[[#This Row],[Dolní hranice spolehlivosti]]</f>
        <v>2.791486090617564</v>
      </c>
    </row>
    <row r="61" spans="2:13" x14ac:dyDescent="0.3">
      <c r="E61">
        <v>2025</v>
      </c>
      <c r="G61" s="42">
        <f>_xlfn.FORECAST.ETS(E61,$F$50:$F$58,$E$50:$E$58,1,1)</f>
        <v>3.3912434891985219</v>
      </c>
      <c r="H61" s="42">
        <f>G61-_xlfn.FORECAST.ETS.CONFINT(E61,$F$50:$F$58,$E$50:$E$58,0.95,1,1)</f>
        <v>1.9842930037708835</v>
      </c>
      <c r="I61" s="42">
        <f>G61+_xlfn.FORECAST.ETS.CONFINT(E61,$F$50:$F$58,$E$50:$E$58,0.95,1,1)</f>
        <v>4.7981939746261606</v>
      </c>
      <c r="J61" s="42">
        <f>Tabulka5[[#This Row],[Horní hranice spolehlivosti]]-Tabulka5[[#This Row],[Dolní hranice spolehlivosti]]</f>
        <v>2.8139009708552774</v>
      </c>
    </row>
    <row r="70" spans="1:15" x14ac:dyDescent="0.3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2" spans="1:15" x14ac:dyDescent="0.3">
      <c r="B72" s="48" t="s">
        <v>2</v>
      </c>
      <c r="C72" s="50" t="s">
        <v>13</v>
      </c>
    </row>
    <row r="73" spans="1:15" x14ac:dyDescent="0.3">
      <c r="E73" s="42"/>
      <c r="F73" t="s">
        <v>92</v>
      </c>
      <c r="G73" t="s">
        <v>93</v>
      </c>
      <c r="H73" t="s">
        <v>94</v>
      </c>
      <c r="I73" t="s">
        <v>95</v>
      </c>
      <c r="J73" t="s">
        <v>96</v>
      </c>
      <c r="K73" t="s">
        <v>107</v>
      </c>
      <c r="M73" t="s">
        <v>97</v>
      </c>
      <c r="N73" t="s">
        <v>98</v>
      </c>
    </row>
    <row r="74" spans="1:15" x14ac:dyDescent="0.3">
      <c r="E74" s="42"/>
      <c r="F74">
        <v>2014</v>
      </c>
      <c r="G74" s="42">
        <v>1.328807852227504</v>
      </c>
      <c r="K74" s="42">
        <f>Tabulka7[[#This Row],[Horní hranice spolehlivosti]]-Tabulka7[[#This Row],[Dolní hranice spolehlivosti]]</f>
        <v>0</v>
      </c>
      <c r="M74" t="s">
        <v>99</v>
      </c>
      <c r="N74" s="45">
        <f>_xlfn.FORECAST.ETS.STAT('index růstu obratu'!$G$74:$G$82,'index růstu obratu'!$F$74:$F$82,1,1,1)</f>
        <v>0.25</v>
      </c>
    </row>
    <row r="75" spans="1:15" x14ac:dyDescent="0.3">
      <c r="E75" s="42"/>
      <c r="F75">
        <v>2015</v>
      </c>
      <c r="G75" s="42">
        <v>1.084648757764358</v>
      </c>
      <c r="K75" s="42">
        <f>Tabulka7[[#This Row],[Horní hranice spolehlivosti]]+Tabulka7[[#This Row],[Dolní hranice spolehlivosti]]</f>
        <v>0</v>
      </c>
      <c r="M75" t="s">
        <v>100</v>
      </c>
      <c r="N75" s="45">
        <f>_xlfn.FORECAST.ETS.STAT('index růstu obratu'!$G$74:$G$82,'index růstu obratu'!$F$74:$F$82,2,1,1)</f>
        <v>1E-3</v>
      </c>
    </row>
    <row r="76" spans="1:15" x14ac:dyDescent="0.3">
      <c r="E76" s="42"/>
      <c r="F76">
        <v>2016</v>
      </c>
      <c r="G76" s="42">
        <v>0.92244102161974406</v>
      </c>
      <c r="K76" s="42">
        <f>Tabulka7[[#This Row],[Horní hranice spolehlivosti]]+Tabulka7[[#This Row],[Dolní hranice spolehlivosti]]</f>
        <v>0</v>
      </c>
      <c r="M76" t="s">
        <v>101</v>
      </c>
      <c r="N76" s="45">
        <f>_xlfn.FORECAST.ETS.STAT('index růstu obratu'!$G$74:$G$82,'index růstu obratu'!$F$74:$F$82,3,1,1)</f>
        <v>2.2204460492503131E-16</v>
      </c>
    </row>
    <row r="77" spans="1:15" x14ac:dyDescent="0.3">
      <c r="E77" s="42"/>
      <c r="F77">
        <v>2017</v>
      </c>
      <c r="G77" s="42">
        <v>0.80119105479946318</v>
      </c>
      <c r="K77" s="42">
        <f>Tabulka7[[#This Row],[Horní hranice spolehlivosti]]+Tabulka7[[#This Row],[Dolní hranice spolehlivosti]]</f>
        <v>0</v>
      </c>
      <c r="M77" t="s">
        <v>102</v>
      </c>
      <c r="N77" s="45">
        <f>_xlfn.FORECAST.ETS.STAT('index růstu obratu'!$G$74:$G$82,'index růstu obratu'!$F$74:$F$82,4,1,1)</f>
        <v>0.82561070787426849</v>
      </c>
    </row>
    <row r="78" spans="1:15" x14ac:dyDescent="0.3">
      <c r="E78" s="42"/>
      <c r="F78">
        <v>2018</v>
      </c>
      <c r="G78" s="42">
        <v>0.15718874752529591</v>
      </c>
      <c r="K78" s="42">
        <f>Tabulka7[[#This Row],[Horní hranice spolehlivosti]]+Tabulka7[[#This Row],[Dolní hranice spolehlivosti]]</f>
        <v>0</v>
      </c>
      <c r="M78" t="s">
        <v>103</v>
      </c>
      <c r="N78" s="45">
        <f>_xlfn.FORECAST.ETS.STAT('index růstu obratu'!$G$74:$G$82,'index růstu obratu'!$F$74:$F$82,5,1,1)</f>
        <v>0.55298285473212827</v>
      </c>
    </row>
    <row r="79" spans="1:15" x14ac:dyDescent="0.3">
      <c r="E79" s="42"/>
      <c r="F79">
        <v>2019</v>
      </c>
      <c r="G79" s="42">
        <v>0.20643198124874923</v>
      </c>
      <c r="K79" s="42">
        <f>Tabulka7[[#This Row],[Horní hranice spolehlivosti]]+Tabulka7[[#This Row],[Dolní hranice spolehlivosti]]</f>
        <v>0</v>
      </c>
      <c r="M79" t="s">
        <v>104</v>
      </c>
      <c r="N79" s="45">
        <f>_xlfn.FORECAST.ETS.STAT('index růstu obratu'!$G$74:$G$82,'index růstu obratu'!$F$74:$F$82,6,1,1)</f>
        <v>0.27365098568213042</v>
      </c>
    </row>
    <row r="80" spans="1:15" x14ac:dyDescent="0.3">
      <c r="E80" s="42"/>
      <c r="F80">
        <v>2020</v>
      </c>
      <c r="G80" s="42">
        <v>0.6356769923170329</v>
      </c>
      <c r="K80" s="42">
        <f>Tabulka7[[#This Row],[Horní hranice spolehlivosti]]+Tabulka7[[#This Row],[Dolní hranice spolehlivosti]]</f>
        <v>0</v>
      </c>
      <c r="M80" t="s">
        <v>105</v>
      </c>
      <c r="N80" s="45">
        <f>_xlfn.FORECAST.ETS.STAT('index růstu obratu'!$G$74:$G$82,'index růstu obratu'!$F$74:$F$82,7,1,1)</f>
        <v>0.3407047695226722</v>
      </c>
    </row>
    <row r="81" spans="2:14" x14ac:dyDescent="0.3">
      <c r="E81" s="42"/>
      <c r="F81">
        <v>2021</v>
      </c>
      <c r="G81" s="42">
        <v>0.89840868981036293</v>
      </c>
      <c r="K81" s="42">
        <f>Tabulka7[[#This Row],[Horní hranice spolehlivosti]]+Tabulka7[[#This Row],[Dolní hranice spolehlivosti]]</f>
        <v>0</v>
      </c>
    </row>
    <row r="82" spans="2:14" x14ac:dyDescent="0.3">
      <c r="F82">
        <v>2022</v>
      </c>
      <c r="G82" s="42">
        <v>0.15962528982904137</v>
      </c>
      <c r="H82" s="42">
        <v>0.15962528982904137</v>
      </c>
      <c r="I82" s="42">
        <v>0.15962528982904137</v>
      </c>
      <c r="J82" s="42">
        <v>0.15962528982904137</v>
      </c>
      <c r="K82" s="42">
        <v>0</v>
      </c>
    </row>
    <row r="83" spans="2:14" x14ac:dyDescent="0.3">
      <c r="F83">
        <v>2023</v>
      </c>
      <c r="H83" s="42">
        <f>_xlfn.FORECAST.ETS(F83,$G$74:$G$82,$F$74:$F$82,1,1)</f>
        <v>0.19213601998381177</v>
      </c>
      <c r="I83" s="42">
        <f>H83-_xlfn.FORECAST.ETS.CONFINT(F83,$G$74:$G$82,$F$74:$F$82,0.95,1,1)</f>
        <v>-0.47563305764164543</v>
      </c>
      <c r="J83" s="42">
        <f>H83+_xlfn.FORECAST.ETS.CONFINT(F83,$G$74:$G$82,$F$74:$F$82,0.95,1,1)</f>
        <v>0.85990509760926903</v>
      </c>
      <c r="K83" s="42">
        <f>Tabulka7[[#This Row],[Horní hranice spolehlivosti]]-Tabulka7[[#This Row],[Dolní hranice spolehlivosti]]</f>
        <v>1.3355381552509145</v>
      </c>
    </row>
    <row r="84" spans="2:14" x14ac:dyDescent="0.3">
      <c r="F84">
        <v>2024</v>
      </c>
      <c r="H84" s="42">
        <f>_xlfn.FORECAST.ETS(F84,$G$74:$G$82,$F$74:$F$82,1,1)</f>
        <v>8.4724936086347305E-2</v>
      </c>
      <c r="I84" s="42">
        <f>H84-_xlfn.FORECAST.ETS.CONFINT(F84,$G$74:$G$82,$F$74:$F$82,0.95,1,1)</f>
        <v>-0.60375793663697508</v>
      </c>
      <c r="J84" s="42">
        <f>H84+_xlfn.FORECAST.ETS.CONFINT(F84,$G$74:$G$82,$F$74:$F$82,0.95,1,1)</f>
        <v>0.77320780880966977</v>
      </c>
      <c r="K84" s="42">
        <f>Tabulka7[[#This Row],[Horní hranice spolehlivosti]]-Tabulka7[[#This Row],[Dolní hranice spolehlivosti]]</f>
        <v>1.3769657454466449</v>
      </c>
    </row>
    <row r="85" spans="2:14" x14ac:dyDescent="0.3">
      <c r="F85">
        <v>2025</v>
      </c>
      <c r="H85" s="42">
        <f>_xlfn.FORECAST.ETS(F85,$G$74:$G$82,$F$74:$F$82,1,1)</f>
        <v>-2.2686147811116865E-2</v>
      </c>
      <c r="I85" s="42">
        <f>H85-_xlfn.FORECAST.ETS.CONFINT(F85,$G$74:$G$82,$F$74:$F$82,0.95,1,1)</f>
        <v>-0.73143581204461938</v>
      </c>
      <c r="J85" s="42">
        <f>H85+_xlfn.FORECAST.ETS.CONFINT(F85,$G$74:$G$82,$F$74:$F$82,0.95,1,1)</f>
        <v>0.68606351642238561</v>
      </c>
      <c r="K85" s="42">
        <f>Tabulka7[[#This Row],[Horní hranice spolehlivosti]]-Tabulka7[[#This Row],[Dolní hranice spolehlivosti]]</f>
        <v>1.417499328467005</v>
      </c>
    </row>
    <row r="90" spans="2:14" s="52" customFormat="1" x14ac:dyDescent="0.3"/>
    <row r="91" spans="2:14" x14ac:dyDescent="0.3">
      <c r="B91" s="55" t="s">
        <v>3</v>
      </c>
      <c r="C91" s="56" t="s">
        <v>14</v>
      </c>
    </row>
    <row r="94" spans="2:14" x14ac:dyDescent="0.3">
      <c r="E94" s="42"/>
      <c r="F94" t="s">
        <v>92</v>
      </c>
      <c r="G94" t="s">
        <v>93</v>
      </c>
      <c r="H94" t="s">
        <v>94</v>
      </c>
      <c r="I94" t="s">
        <v>95</v>
      </c>
      <c r="J94" t="s">
        <v>96</v>
      </c>
      <c r="K94" t="s">
        <v>107</v>
      </c>
      <c r="M94" t="s">
        <v>97</v>
      </c>
      <c r="N94" t="s">
        <v>98</v>
      </c>
    </row>
    <row r="95" spans="2:14" x14ac:dyDescent="0.3">
      <c r="E95" s="42"/>
      <c r="F95">
        <v>2014</v>
      </c>
      <c r="G95" s="42">
        <v>0.73459334737621274</v>
      </c>
      <c r="K95" s="42">
        <f>Tabulka10[[#This Row],[Horní hranice spolehlivosti]]-Tabulka10[[#This Row],[Dolní hranice spolehlivosti]]</f>
        <v>0</v>
      </c>
      <c r="M95" t="s">
        <v>99</v>
      </c>
      <c r="N95" s="45">
        <f>_xlfn.FORECAST.ETS.STAT('index růstu obratu'!$G$95:$G$103,'index růstu obratu'!$F$95:$F$103,1,1,1)</f>
        <v>0.9</v>
      </c>
    </row>
    <row r="96" spans="2:14" x14ac:dyDescent="0.3">
      <c r="E96" s="42"/>
      <c r="F96">
        <v>2015</v>
      </c>
      <c r="G96" s="42">
        <v>0.5330079080079434</v>
      </c>
      <c r="K96" s="42">
        <f>Tabulka10[[#This Row],[Horní hranice spolehlivosti]]-Tabulka10[[#This Row],[Dolní hranice spolehlivosti]]</f>
        <v>0</v>
      </c>
      <c r="M96" t="s">
        <v>100</v>
      </c>
      <c r="N96" s="45">
        <f>_xlfn.FORECAST.ETS.STAT('index růstu obratu'!$G$95:$G$103,'index růstu obratu'!$F$95:$F$103,2,1,1)</f>
        <v>1E-3</v>
      </c>
    </row>
    <row r="97" spans="5:14" x14ac:dyDescent="0.3">
      <c r="E97" s="42"/>
      <c r="F97">
        <v>2016</v>
      </c>
      <c r="G97" s="42">
        <v>0.38916302907602707</v>
      </c>
      <c r="K97" s="42">
        <f>Tabulka10[[#This Row],[Horní hranice spolehlivosti]]-Tabulka10[[#This Row],[Dolní hranice spolehlivosti]]</f>
        <v>0</v>
      </c>
      <c r="M97" t="s">
        <v>101</v>
      </c>
      <c r="N97" s="45">
        <f>_xlfn.FORECAST.ETS.STAT('index růstu obratu'!$G$95:$G$103,'index růstu obratu'!$F$95:$F$103,3,1,1)</f>
        <v>2.2204460492503131E-16</v>
      </c>
    </row>
    <row r="98" spans="5:14" x14ac:dyDescent="0.3">
      <c r="E98" s="42"/>
      <c r="F98">
        <v>2017</v>
      </c>
      <c r="G98" s="42">
        <v>0.65603877961586166</v>
      </c>
      <c r="K98" s="42">
        <f>Tabulka10[[#This Row],[Horní hranice spolehlivosti]]-Tabulka10[[#This Row],[Dolní hranice spolehlivosti]]</f>
        <v>0</v>
      </c>
      <c r="M98" t="s">
        <v>102</v>
      </c>
      <c r="N98" s="45">
        <f>_xlfn.FORECAST.ETS.STAT('index růstu obratu'!$G$95:$G$103,'index růstu obratu'!$F$95:$F$103,4,1,1)</f>
        <v>0.89853242150321055</v>
      </c>
    </row>
    <row r="99" spans="5:14" x14ac:dyDescent="0.3">
      <c r="E99" s="42"/>
      <c r="F99">
        <v>2018</v>
      </c>
      <c r="G99" s="42">
        <v>0.79866967750571394</v>
      </c>
      <c r="K99" s="42">
        <f>Tabulka10[[#This Row],[Horní hranice spolehlivosti]]-Tabulka10[[#This Row],[Dolní hranice spolehlivosti]]</f>
        <v>0</v>
      </c>
      <c r="M99" t="s">
        <v>103</v>
      </c>
      <c r="N99" s="45">
        <f>_xlfn.FORECAST.ETS.STAT('index růstu obratu'!$G$95:$G$103,'index růstu obratu'!$F$95:$F$103,5,1,1)</f>
        <v>0.43006579511727749</v>
      </c>
    </row>
    <row r="100" spans="5:14" x14ac:dyDescent="0.3">
      <c r="E100" s="42"/>
      <c r="F100">
        <v>2019</v>
      </c>
      <c r="G100" s="42">
        <v>0.70990309125853446</v>
      </c>
      <c r="K100" s="42">
        <f>Tabulka10[[#This Row],[Horní hranice spolehlivosti]]-Tabulka10[[#This Row],[Dolní hranice spolehlivosti]]</f>
        <v>0</v>
      </c>
      <c r="M100" t="s">
        <v>104</v>
      </c>
      <c r="N100" s="45">
        <f>_xlfn.FORECAST.ETS.STAT('index růstu obratu'!$G$95:$G$103,'index růstu obratu'!$F$95:$F$103,6,1,1)</f>
        <v>0.3261354627562677</v>
      </c>
    </row>
    <row r="101" spans="5:14" x14ac:dyDescent="0.3">
      <c r="E101" s="42"/>
      <c r="F101">
        <v>2020</v>
      </c>
      <c r="G101" s="42">
        <v>0.2801369660392321</v>
      </c>
      <c r="K101" s="42">
        <f>Tabulka10[[#This Row],[Horní hranice spolehlivosti]]-Tabulka10[[#This Row],[Dolní hranice spolehlivosti]]</f>
        <v>0</v>
      </c>
      <c r="M101" t="s">
        <v>105</v>
      </c>
      <c r="N101" s="45">
        <f>_xlfn.FORECAST.ETS.STAT('index růstu obratu'!$G$95:$G$103,'index růstu obratu'!$F$95:$F$103,7,1,1)</f>
        <v>0.42197640294776539</v>
      </c>
    </row>
    <row r="102" spans="5:14" x14ac:dyDescent="0.3">
      <c r="E102" s="42"/>
      <c r="F102">
        <v>2021</v>
      </c>
      <c r="G102" s="42">
        <v>0.98649509197477447</v>
      </c>
      <c r="K102" s="42">
        <f>Tabulka10[[#This Row],[Horní hranice spolehlivosti]]-Tabulka10[[#This Row],[Dolní hranice spolehlivosti]]</f>
        <v>0</v>
      </c>
    </row>
    <row r="103" spans="5:14" x14ac:dyDescent="0.3">
      <c r="F103">
        <v>2022</v>
      </c>
      <c r="G103" s="42">
        <v>1.9103841038540841</v>
      </c>
      <c r="H103" s="42">
        <v>1.9103841038540841</v>
      </c>
      <c r="I103" s="42">
        <v>1.9103841038540841</v>
      </c>
      <c r="J103" s="42">
        <v>1.9103841038540841</v>
      </c>
      <c r="K103" s="42">
        <f>Tabulka10[[#This Row],[Horní hranice spolehlivosti]]-Tabulka10[[#This Row],[Dolní hranice spolehlivosti]]</f>
        <v>0</v>
      </c>
    </row>
    <row r="104" spans="5:14" x14ac:dyDescent="0.3">
      <c r="F104">
        <v>2023</v>
      </c>
      <c r="H104" s="42">
        <f>_xlfn.FORECAST.ETS(F104,$G$95:$G$103,$F$95:$F$103,1,1)</f>
        <v>1.9208903566470545</v>
      </c>
      <c r="I104" s="42">
        <f>H104-_xlfn.FORECAST.ETS.CONFINT(F104,$G$95:$G$103,$F$95:$F$103,0.95,1,1)</f>
        <v>1.093831804543673</v>
      </c>
      <c r="J104" s="42">
        <f>H104+_xlfn.FORECAST.ETS.CONFINT(F104,$G$95:$G$103,$F$95:$F$103,0.95,1,1)</f>
        <v>2.7479489087504358</v>
      </c>
      <c r="K104" s="42">
        <f>Tabulka10[[#This Row],[Horní hranice spolehlivosti]]-Tabulka10[[#This Row],[Dolní hranice spolehlivosti]]</f>
        <v>1.6541171042067628</v>
      </c>
    </row>
    <row r="105" spans="5:14" x14ac:dyDescent="0.3">
      <c r="F105">
        <v>2024</v>
      </c>
      <c r="H105" s="42">
        <f>_xlfn.FORECAST.ETS(F105,$G$95:$G$103,$F$95:$F$103,1,1)</f>
        <v>2.0195530882325738</v>
      </c>
      <c r="I105" s="42">
        <f>H105-_xlfn.FORECAST.ETS.CONFINT(F105,$G$95:$G$103,$F$95:$F$103,0.95,1,1)</f>
        <v>0.90630616300321098</v>
      </c>
      <c r="J105" s="42">
        <f>H105+_xlfn.FORECAST.ETS.CONFINT(F105,$G$95:$G$103,$F$95:$F$103,0.95,1,1)</f>
        <v>3.1328000134619369</v>
      </c>
      <c r="K105" s="42">
        <f>Tabulka10[[#This Row],[Horní hranice spolehlivosti]]-Tabulka10[[#This Row],[Dolní hranice spolehlivosti]]</f>
        <v>2.2264938504587262</v>
      </c>
    </row>
    <row r="106" spans="5:14" x14ac:dyDescent="0.3">
      <c r="F106">
        <v>2025</v>
      </c>
      <c r="H106" s="42">
        <f>_xlfn.FORECAST.ETS(F106,$G$95:$G$103,$F$95:$F$103,1,1)</f>
        <v>2.1182158198180931</v>
      </c>
      <c r="I106" s="42">
        <f>H106-_xlfn.FORECAST.ETS.CONFINT(F106,$G$95:$G$103,$F$95:$F$103,0.95,1,1)</f>
        <v>0.77812444865605235</v>
      </c>
      <c r="J106" s="42">
        <f>H106+_xlfn.FORECAST.ETS.CONFINT(F106,$G$95:$G$103,$F$95:$F$103,0.95,1,1)</f>
        <v>3.4583071909801339</v>
      </c>
      <c r="K106" s="42">
        <f>Tabulka10[[#This Row],[Horní hranice spolehlivosti]]-Tabulka10[[#This Row],[Dolní hranice spolehlivosti]]</f>
        <v>2.6801827423240816</v>
      </c>
    </row>
    <row r="114" spans="1:19" x14ac:dyDescent="0.3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</row>
    <row r="115" spans="1:19" x14ac:dyDescent="0.3">
      <c r="B115" s="29" t="s">
        <v>4</v>
      </c>
      <c r="C115" s="57" t="s">
        <v>15</v>
      </c>
    </row>
    <row r="117" spans="1:19" x14ac:dyDescent="0.3">
      <c r="D117" s="58"/>
      <c r="E117" s="42"/>
      <c r="F117" t="s">
        <v>92</v>
      </c>
      <c r="G117" t="s">
        <v>93</v>
      </c>
      <c r="H117" t="s">
        <v>94</v>
      </c>
      <c r="I117" t="s">
        <v>95</v>
      </c>
      <c r="J117" t="s">
        <v>96</v>
      </c>
      <c r="K117" t="s">
        <v>107</v>
      </c>
      <c r="M117" t="s">
        <v>97</v>
      </c>
      <c r="N117" t="s">
        <v>98</v>
      </c>
    </row>
    <row r="118" spans="1:19" x14ac:dyDescent="0.3">
      <c r="E118" s="42"/>
      <c r="F118">
        <v>2014</v>
      </c>
      <c r="G118" s="42">
        <v>0.42609825353304781</v>
      </c>
      <c r="K118" s="42">
        <f>Tabulka12[[#This Row],[Horní hranice spolehlivosti]]-Tabulka12[[#This Row],[Dolní hranice spolehlivosti]]</f>
        <v>0</v>
      </c>
      <c r="M118" t="s">
        <v>99</v>
      </c>
      <c r="N118" s="45">
        <f>_xlfn.FORECAST.ETS.STAT('index růstu obratu'!$G$118:$G$126,'index růstu obratu'!$F$118:$F$126,1,1,1)</f>
        <v>0.9</v>
      </c>
    </row>
    <row r="119" spans="1:19" x14ac:dyDescent="0.3">
      <c r="D119" s="58"/>
      <c r="E119" s="42"/>
      <c r="F119">
        <v>2015</v>
      </c>
      <c r="G119" s="42">
        <v>3.2862627473735859</v>
      </c>
      <c r="K119" s="42">
        <f>Tabulka12[[#This Row],[Horní hranice spolehlivosti]]-Tabulka12[[#This Row],[Dolní hranice spolehlivosti]]</f>
        <v>0</v>
      </c>
      <c r="M119" t="s">
        <v>100</v>
      </c>
      <c r="N119" s="45">
        <f>_xlfn.FORECAST.ETS.STAT('index růstu obratu'!$G$118:$G$126,'index růstu obratu'!$F$118:$F$126,2,1,1)</f>
        <v>1E-3</v>
      </c>
    </row>
    <row r="120" spans="1:19" x14ac:dyDescent="0.3">
      <c r="E120" s="42"/>
      <c r="F120">
        <v>2016</v>
      </c>
      <c r="G120" s="42">
        <v>1.7779119838845543</v>
      </c>
      <c r="K120" s="42">
        <f>Tabulka12[[#This Row],[Horní hranice spolehlivosti]]-Tabulka12[[#This Row],[Dolní hranice spolehlivosti]]</f>
        <v>0</v>
      </c>
      <c r="M120" t="s">
        <v>101</v>
      </c>
      <c r="N120" s="45">
        <f>_xlfn.FORECAST.ETS.STAT('index růstu obratu'!$G$118:$G$126,'index růstu obratu'!$F$118:$F$126,3,1,1)</f>
        <v>2.2204460492503131E-16</v>
      </c>
    </row>
    <row r="121" spans="1:19" x14ac:dyDescent="0.3">
      <c r="D121" s="58"/>
      <c r="E121" s="42"/>
      <c r="F121">
        <v>2017</v>
      </c>
      <c r="G121" s="42">
        <v>1.836780829614743</v>
      </c>
      <c r="K121" s="42">
        <f>Tabulka12[[#This Row],[Horní hranice spolehlivosti]]-Tabulka12[[#This Row],[Dolní hranice spolehlivosti]]</f>
        <v>0</v>
      </c>
      <c r="M121" t="s">
        <v>102</v>
      </c>
      <c r="N121" s="45">
        <f>_xlfn.FORECAST.ETS.STAT('index růstu obratu'!$G$118:$G$126,'index růstu obratu'!$F$118:$F$126,4,1,1)</f>
        <v>0.78780654159474151</v>
      </c>
    </row>
    <row r="122" spans="1:19" x14ac:dyDescent="0.3">
      <c r="E122" s="42"/>
      <c r="F122">
        <v>2018</v>
      </c>
      <c r="G122" s="42">
        <v>5.4011516525844273E-2</v>
      </c>
      <c r="K122" s="42">
        <f>Tabulka12[[#This Row],[Horní hranice spolehlivosti]]-Tabulka12[[#This Row],[Dolní hranice spolehlivosti]]</f>
        <v>0</v>
      </c>
      <c r="M122" t="s">
        <v>103</v>
      </c>
      <c r="N122" s="45">
        <f>_xlfn.FORECAST.ETS.STAT('index růstu obratu'!$G$118:$G$126,'index růstu obratu'!$F$118:$F$126,5,1,1)</f>
        <v>0.59549028544282467</v>
      </c>
    </row>
    <row r="123" spans="1:19" x14ac:dyDescent="0.3">
      <c r="D123" s="58"/>
      <c r="E123" s="42"/>
      <c r="F123">
        <v>2019</v>
      </c>
      <c r="G123" s="42">
        <v>2.7657646628006365</v>
      </c>
      <c r="K123" s="42">
        <f>Tabulka12[[#This Row],[Horní hranice spolehlivosti]]-Tabulka12[[#This Row],[Dolní hranice spolehlivosti]]</f>
        <v>0</v>
      </c>
      <c r="M123" t="s">
        <v>104</v>
      </c>
      <c r="N123" s="45">
        <f>_xlfn.FORECAST.ETS.STAT('index růstu obratu'!$G$118:$G$126,'index růstu obratu'!$F$118:$F$126,6,1,1)</f>
        <v>1.6776959927752264</v>
      </c>
    </row>
    <row r="124" spans="1:19" x14ac:dyDescent="0.3">
      <c r="E124" s="42"/>
      <c r="F124">
        <v>2020</v>
      </c>
      <c r="G124" s="42">
        <v>6.113226712901529</v>
      </c>
      <c r="K124" s="42">
        <f>Tabulka12[[#This Row],[Horní hranice spolehlivosti]]-Tabulka12[[#This Row],[Dolní hranice spolehlivosti]]</f>
        <v>0</v>
      </c>
      <c r="M124" t="s">
        <v>105</v>
      </c>
      <c r="N124" s="45">
        <f>_xlfn.FORECAST.ETS.STAT('index růstu obratu'!$G$118:$G$126,'index růstu obratu'!$F$118:$F$126,7,1,1)</f>
        <v>1.9836711728253085</v>
      </c>
    </row>
    <row r="125" spans="1:19" x14ac:dyDescent="0.3">
      <c r="D125" s="58"/>
      <c r="E125" s="42"/>
      <c r="F125">
        <v>2021</v>
      </c>
      <c r="G125" s="42">
        <v>9.8881080763269438</v>
      </c>
      <c r="K125" s="42">
        <f>Tabulka12[[#This Row],[Horní hranice spolehlivosti]]-Tabulka12[[#This Row],[Dolní hranice spolehlivosti]]</f>
        <v>0</v>
      </c>
    </row>
    <row r="126" spans="1:19" x14ac:dyDescent="0.3">
      <c r="F126">
        <v>2022</v>
      </c>
      <c r="G126" s="42">
        <v>10.880487315251177</v>
      </c>
      <c r="H126" s="42">
        <v>10.880487315251177</v>
      </c>
      <c r="I126" s="42">
        <v>10.880487315251177</v>
      </c>
      <c r="J126" s="42">
        <v>10.880487315251177</v>
      </c>
      <c r="K126" s="42">
        <f>Tabulka12[[#This Row],[Horní hranice spolehlivosti]]-Tabulka12[[#This Row],[Dolní hranice spolehlivosti]]</f>
        <v>0</v>
      </c>
    </row>
    <row r="127" spans="1:19" x14ac:dyDescent="0.3">
      <c r="F127">
        <v>2023</v>
      </c>
      <c r="H127" s="42">
        <f>_xlfn.FORECAST.ETS(F127,$G$118:$G$126,$F$118:$F$126,1,1)</f>
        <v>12.059981896629656</v>
      </c>
      <c r="I127" s="42">
        <f>H127-_xlfn.FORECAST.ETS.CONFINT(F127,$G$118:$G$126,$F$118:$F$126,0.95,1,1)</f>
        <v>8.1720578407217239</v>
      </c>
      <c r="J127" s="42">
        <f>H127+_xlfn.FORECAST.ETS.CONFINT(F127,$G$118:$G$126,$F$118:$F$126,0.95,1,1)</f>
        <v>15.947905952537589</v>
      </c>
      <c r="K127" s="42">
        <f>Tabulka12[[#This Row],[Horní hranice spolehlivosti]]-Tabulka12[[#This Row],[Dolní hranice spolehlivosti]]</f>
        <v>7.7758481118158649</v>
      </c>
    </row>
    <row r="128" spans="1:19" x14ac:dyDescent="0.3">
      <c r="F128">
        <v>2024</v>
      </c>
      <c r="H128" s="42">
        <f>_xlfn.FORECAST.ETS(F128,$G$118:$G$126,$F$118:$F$126,1,1)</f>
        <v>13.248094933946287</v>
      </c>
      <c r="I128" s="42">
        <f>H128-_xlfn.FORECAST.ETS.CONFINT(F128,$G$118:$G$126,$F$118:$F$126,0.95,1,1)</f>
        <v>8.0148263947875797</v>
      </c>
      <c r="J128" s="42">
        <f>H128+_xlfn.FORECAST.ETS.CONFINT(F128,$G$118:$G$126,$F$118:$F$126,0.95,1,1)</f>
        <v>18.481363473104995</v>
      </c>
      <c r="K128" s="42">
        <f>Tabulka12[[#This Row],[Horní hranice spolehlivosti]]-Tabulka12[[#This Row],[Dolní hranice spolehlivosti]]</f>
        <v>10.466537078317415</v>
      </c>
    </row>
    <row r="129" spans="1:15" x14ac:dyDescent="0.3">
      <c r="F129">
        <v>2025</v>
      </c>
      <c r="H129" s="42">
        <f>_xlfn.FORECAST.ETS(F129,$G$118:$G$126,$F$118:$F$126,1,1)</f>
        <v>14.43620797126292</v>
      </c>
      <c r="I129" s="42">
        <f>H129-_xlfn.FORECAST.ETS.CONFINT(F129,$G$118:$G$126,$F$118:$F$126,0.95,1,1)</f>
        <v>8.1365651396822631</v>
      </c>
      <c r="J129" s="42">
        <f>H129+_xlfn.FORECAST.ETS.CONFINT(F129,$G$118:$G$126,$F$118:$F$126,0.95,1,1)</f>
        <v>20.735850802843579</v>
      </c>
      <c r="K129" s="42">
        <f>Tabulka12[[#This Row],[Horní hranice spolehlivosti]]-Tabulka12[[#This Row],[Dolní hranice spolehlivosti]]</f>
        <v>12.599285663161316</v>
      </c>
    </row>
    <row r="134" spans="1:15" x14ac:dyDescent="0.3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1:15" x14ac:dyDescent="0.3">
      <c r="B135" s="29" t="s">
        <v>5</v>
      </c>
      <c r="C135" s="57" t="s">
        <v>16</v>
      </c>
    </row>
    <row r="137" spans="1:15" x14ac:dyDescent="0.3">
      <c r="D137" s="58"/>
      <c r="E137" s="42"/>
      <c r="F137" t="s">
        <v>92</v>
      </c>
      <c r="G137" t="s">
        <v>93</v>
      </c>
      <c r="H137" t="s">
        <v>94</v>
      </c>
      <c r="I137" t="s">
        <v>95</v>
      </c>
      <c r="J137" t="s">
        <v>96</v>
      </c>
      <c r="K137" t="s">
        <v>107</v>
      </c>
      <c r="M137" t="s">
        <v>97</v>
      </c>
      <c r="N137" t="s">
        <v>98</v>
      </c>
    </row>
    <row r="138" spans="1:15" x14ac:dyDescent="0.3">
      <c r="E138" s="42"/>
      <c r="F138">
        <v>2014</v>
      </c>
      <c r="G138" s="42">
        <v>1.0386375393906468</v>
      </c>
      <c r="K138" s="42">
        <f>Tabulka16[[#This Row],[Horní hranice spolehlivosti]]-Tabulka16[[#This Row],[Dolní hranice spolehlivosti]]</f>
        <v>0</v>
      </c>
      <c r="M138" t="s">
        <v>99</v>
      </c>
      <c r="N138" s="45">
        <f>_xlfn.FORECAST.ETS.STAT('index růstu obratu'!$G$138:$G$146,'index růstu obratu'!$F$138:$F$146,1,1,1)</f>
        <v>2E-3</v>
      </c>
    </row>
    <row r="139" spans="1:15" x14ac:dyDescent="0.3">
      <c r="D139" s="58"/>
      <c r="E139" s="42"/>
      <c r="F139">
        <v>2015</v>
      </c>
      <c r="G139" s="42">
        <v>0.87618104606384795</v>
      </c>
      <c r="K139" s="42">
        <f>Tabulka16[[#This Row],[Horní hranice spolehlivosti]]-Tabulka16[[#This Row],[Dolní hranice spolehlivosti]]</f>
        <v>0</v>
      </c>
      <c r="M139" t="s">
        <v>100</v>
      </c>
      <c r="N139" s="45">
        <f>_xlfn.FORECAST.ETS.STAT('index růstu obratu'!$G$138:$G$146,'index růstu obratu'!$F$138:$F$146,2,1,1)</f>
        <v>1E-3</v>
      </c>
    </row>
    <row r="140" spans="1:15" x14ac:dyDescent="0.3">
      <c r="E140" s="42"/>
      <c r="F140">
        <v>2016</v>
      </c>
      <c r="G140" s="42">
        <v>0.80564582644301819</v>
      </c>
      <c r="K140" s="42">
        <f>Tabulka16[[#This Row],[Horní hranice spolehlivosti]]-Tabulka16[[#This Row],[Dolní hranice spolehlivosti]]</f>
        <v>0</v>
      </c>
      <c r="M140" t="s">
        <v>101</v>
      </c>
      <c r="N140" s="45">
        <f>_xlfn.FORECAST.ETS.STAT('index růstu obratu'!$G$138:$G$146,'index růstu obratu'!$F$138:$F$146,3,1,1)</f>
        <v>2.2204460492503131E-16</v>
      </c>
    </row>
    <row r="141" spans="1:15" x14ac:dyDescent="0.3">
      <c r="D141" s="58"/>
      <c r="E141" s="42"/>
      <c r="F141">
        <v>2017</v>
      </c>
      <c r="G141" s="42">
        <v>0.99287637335126011</v>
      </c>
      <c r="K141" s="42">
        <f>Tabulka16[[#This Row],[Horní hranice spolehlivosti]]-Tabulka16[[#This Row],[Dolní hranice spolehlivosti]]</f>
        <v>0</v>
      </c>
      <c r="M141" t="s">
        <v>102</v>
      </c>
      <c r="N141" s="45">
        <f>_xlfn.FORECAST.ETS.STAT('index růstu obratu'!$G$138:$G$146,'index růstu obratu'!$F$138:$F$146,4,1,1)</f>
        <v>0.72591096585023374</v>
      </c>
    </row>
    <row r="142" spans="1:15" x14ac:dyDescent="0.3">
      <c r="E142" s="42"/>
      <c r="F142">
        <v>2018</v>
      </c>
      <c r="G142" s="42">
        <v>1.405969789070693</v>
      </c>
      <c r="K142" s="42">
        <f>Tabulka16[[#This Row],[Horní hranice spolehlivosti]]-Tabulka16[[#This Row],[Dolní hranice spolehlivosti]]</f>
        <v>0</v>
      </c>
      <c r="M142" t="s">
        <v>103</v>
      </c>
      <c r="N142" s="45">
        <f>_xlfn.FORECAST.ETS.STAT('index růstu obratu'!$G$138:$G$146,'index růstu obratu'!$F$138:$F$146,5,1,1)</f>
        <v>0.19258454638067946</v>
      </c>
    </row>
    <row r="143" spans="1:15" x14ac:dyDescent="0.3">
      <c r="D143" s="58"/>
      <c r="E143" s="42"/>
      <c r="F143">
        <v>2019</v>
      </c>
      <c r="G143" s="42">
        <v>1.6950105899343606</v>
      </c>
      <c r="K143" s="42">
        <f>Tabulka16[[#This Row],[Horní hranice spolehlivosti]]-Tabulka16[[#This Row],[Dolní hranice spolehlivosti]]</f>
        <v>0</v>
      </c>
      <c r="M143" t="s">
        <v>104</v>
      </c>
      <c r="N143" s="45">
        <f>_xlfn.FORECAST.ETS.STAT('index růstu obratu'!$G$138:$G$146,'index růstu obratu'!$F$138:$F$146,6,1,1)</f>
        <v>0.22257005621288231</v>
      </c>
    </row>
    <row r="144" spans="1:15" x14ac:dyDescent="0.3">
      <c r="E144" s="42"/>
      <c r="F144">
        <v>2020</v>
      </c>
      <c r="G144" s="42">
        <v>1.0534582362648006</v>
      </c>
      <c r="K144" s="42">
        <f>Tabulka16[[#This Row],[Horní hranice spolehlivosti]]-Tabulka16[[#This Row],[Dolní hranice spolehlivosti]]</f>
        <v>0</v>
      </c>
      <c r="M144" t="s">
        <v>105</v>
      </c>
      <c r="N144" s="45">
        <f>_xlfn.FORECAST.ETS.STAT('index růstu obratu'!$G$138:$G$146,'index růstu obratu'!$F$138:$F$146,7,1,1)</f>
        <v>0.26663804749705317</v>
      </c>
    </row>
    <row r="145" spans="1:16" x14ac:dyDescent="0.3">
      <c r="D145" s="58"/>
      <c r="E145" s="42"/>
      <c r="F145">
        <v>2021</v>
      </c>
      <c r="G145" s="42">
        <v>1.32685972358263</v>
      </c>
      <c r="K145" s="42">
        <f>Tabulka16[[#This Row],[Horní hranice spolehlivosti]]-Tabulka16[[#This Row],[Dolní hranice spolehlivosti]]</f>
        <v>0</v>
      </c>
    </row>
    <row r="146" spans="1:16" x14ac:dyDescent="0.3">
      <c r="F146">
        <v>2022</v>
      </c>
      <c r="G146" s="42">
        <v>0.91130662735666834</v>
      </c>
      <c r="H146" s="42">
        <v>0.91130662735666834</v>
      </c>
      <c r="I146" s="42">
        <v>0.91130662735666834</v>
      </c>
      <c r="J146" s="42">
        <v>0.91130662735666834</v>
      </c>
      <c r="K146" s="42">
        <f>Tabulka16[[#This Row],[Horní hranice spolehlivosti]]-Tabulka16[[#This Row],[Dolní hranice spolehlivosti]]</f>
        <v>0</v>
      </c>
    </row>
    <row r="147" spans="1:16" x14ac:dyDescent="0.3">
      <c r="F147">
        <v>2023</v>
      </c>
      <c r="H147" s="42">
        <f>_xlfn.FORECAST.ETS(F147,$G$138:$G$146,$F$138:$F$146,1,1)</f>
        <v>1.3415195740548951</v>
      </c>
      <c r="I147" s="42">
        <f>H147-_xlfn.FORECAST.ETS.CONFINT(F147,$G$138:$G$146,$F$138:$F$146,0.95,1,1)</f>
        <v>0.81891860405259065</v>
      </c>
      <c r="J147" s="42">
        <f>H147+_xlfn.FORECAST.ETS.CONFINT(F147,$G$138:$G$146,$F$138:$F$146,0.95,1,1)</f>
        <v>1.8641205440571995</v>
      </c>
      <c r="K147" s="42">
        <f>Tabulka16[[#This Row],[Horní hranice spolehlivosti]]-Tabulka16[[#This Row],[Dolní hranice spolehlivosti]]</f>
        <v>1.0452019400046089</v>
      </c>
    </row>
    <row r="148" spans="1:16" x14ac:dyDescent="0.3">
      <c r="F148">
        <v>2024</v>
      </c>
      <c r="H148" s="42">
        <f>_xlfn.FORECAST.ETS(F148,$G$138:$G$146,$F$138:$F$146,1,1)</f>
        <v>1.3750742540405712</v>
      </c>
      <c r="I148" s="42">
        <f>H148-_xlfn.FORECAST.ETS.CONFINT(F148,$G$138:$G$146,$F$138:$F$146,0.95,1,1)</f>
        <v>0.85247093233919302</v>
      </c>
      <c r="J148" s="42">
        <f>H148+_xlfn.FORECAST.ETS.CONFINT(F148,$G$138:$G$146,$F$138:$F$146,0.95,1,1)</f>
        <v>1.8976775757419493</v>
      </c>
      <c r="K148" s="42">
        <f>Tabulka16[[#This Row],[Horní hranice spolehlivosti]]-Tabulka16[[#This Row],[Dolní hranice spolehlivosti]]</f>
        <v>1.0452066434027563</v>
      </c>
    </row>
    <row r="149" spans="1:16" x14ac:dyDescent="0.3">
      <c r="F149">
        <v>2025</v>
      </c>
      <c r="H149" s="42">
        <f>_xlfn.FORECAST.ETS(F149,$G$138:$G$146,$F$138:$F$146,1,1)</f>
        <v>1.4086289340262474</v>
      </c>
      <c r="I149" s="42">
        <f>H149-_xlfn.FORECAST.ETS.CONFINT(F149,$G$138:$G$146,$F$138:$F$146,0.95,1,1)</f>
        <v>0.88602143155264568</v>
      </c>
      <c r="J149" s="42">
        <f>H149+_xlfn.FORECAST.ETS.CONFINT(F149,$G$138:$G$146,$F$138:$F$146,0.95,1,1)</f>
        <v>1.9312364364998493</v>
      </c>
      <c r="K149" s="42">
        <f>Tabulka16[[#This Row],[Horní hranice spolehlivosti]]-Tabulka16[[#This Row],[Dolní hranice spolehlivosti]]</f>
        <v>1.0452150049472038</v>
      </c>
    </row>
    <row r="157" spans="1:16" x14ac:dyDescent="0.3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</row>
    <row r="158" spans="1:16" x14ac:dyDescent="0.3">
      <c r="B158" s="48" t="s">
        <v>6</v>
      </c>
      <c r="C158" s="50" t="s">
        <v>17</v>
      </c>
    </row>
    <row r="160" spans="1:16" x14ac:dyDescent="0.3">
      <c r="D160" s="58"/>
      <c r="E160" s="42"/>
      <c r="F160" t="s">
        <v>92</v>
      </c>
      <c r="G160" t="s">
        <v>93</v>
      </c>
      <c r="H160" t="s">
        <v>94</v>
      </c>
      <c r="I160" t="s">
        <v>95</v>
      </c>
      <c r="J160" t="s">
        <v>96</v>
      </c>
      <c r="K160" t="s">
        <v>107</v>
      </c>
      <c r="M160" t="s">
        <v>97</v>
      </c>
      <c r="N160" t="s">
        <v>98</v>
      </c>
    </row>
    <row r="161" spans="4:14" x14ac:dyDescent="0.3">
      <c r="E161" s="42"/>
      <c r="F161">
        <v>2014</v>
      </c>
      <c r="G161" s="42">
        <v>0.73535284474229579</v>
      </c>
      <c r="K161" s="42">
        <f>Tabulka18[[#This Row],[Horní hranice spolehlivosti]]-Tabulka18[[#This Row],[Dolní hranice spolehlivosti]]</f>
        <v>0</v>
      </c>
      <c r="M161" t="s">
        <v>99</v>
      </c>
      <c r="N161" s="45">
        <f>_xlfn.FORECAST.ETS.STAT('index růstu obratu'!$G$161:$G$169,'index růstu obratu'!$F$161:$F$169,1,1,1)</f>
        <v>0.5</v>
      </c>
    </row>
    <row r="162" spans="4:14" x14ac:dyDescent="0.3">
      <c r="D162" s="58"/>
      <c r="E162" s="42"/>
      <c r="F162">
        <v>2015</v>
      </c>
      <c r="G162" s="42">
        <v>0.91649099737898521</v>
      </c>
      <c r="K162" s="42">
        <f>Tabulka18[[#This Row],[Horní hranice spolehlivosti]]-Tabulka18[[#This Row],[Dolní hranice spolehlivosti]]</f>
        <v>0</v>
      </c>
      <c r="M162" t="s">
        <v>100</v>
      </c>
      <c r="N162" s="45">
        <f>_xlfn.FORECAST.ETS.STAT('index růstu obratu'!$G$161:$G$169,'index růstu obratu'!$F$161:$F$169,2,1,1)</f>
        <v>1E-3</v>
      </c>
    </row>
    <row r="163" spans="4:14" x14ac:dyDescent="0.3">
      <c r="E163" s="42"/>
      <c r="F163">
        <v>2016</v>
      </c>
      <c r="G163" s="42">
        <v>1.4482651788679988</v>
      </c>
      <c r="K163" s="42">
        <f>Tabulka18[[#This Row],[Horní hranice spolehlivosti]]-Tabulka18[[#This Row],[Dolní hranice spolehlivosti]]</f>
        <v>0</v>
      </c>
      <c r="M163" t="s">
        <v>101</v>
      </c>
      <c r="N163" s="45">
        <f>_xlfn.FORECAST.ETS.STAT('index růstu obratu'!$G$161:$G$169,'index růstu obratu'!$F$161:$F$169,3,1,1)</f>
        <v>2.2204460492503131E-16</v>
      </c>
    </row>
    <row r="164" spans="4:14" x14ac:dyDescent="0.3">
      <c r="D164" s="58"/>
      <c r="E164" s="42"/>
      <c r="F164">
        <v>2017</v>
      </c>
      <c r="G164" s="42">
        <v>1.8430819120473403</v>
      </c>
      <c r="K164" s="42">
        <f>Tabulka18[[#This Row],[Horní hranice spolehlivosti]]-Tabulka18[[#This Row],[Dolní hranice spolehlivosti]]</f>
        <v>0</v>
      </c>
      <c r="M164" t="s">
        <v>102</v>
      </c>
      <c r="N164" s="45">
        <f>_xlfn.FORECAST.ETS.STAT('index růstu obratu'!$G$161:$G$169,'index růstu obratu'!$F$161:$F$169,4,1,1)</f>
        <v>0.88494783282665013</v>
      </c>
    </row>
    <row r="165" spans="4:14" x14ac:dyDescent="0.3">
      <c r="E165" s="42"/>
      <c r="F165">
        <v>2018</v>
      </c>
      <c r="G165" s="42">
        <v>1.6697780463417589</v>
      </c>
      <c r="K165" s="42">
        <f>Tabulka18[[#This Row],[Horní hranice spolehlivosti]]-Tabulka18[[#This Row],[Dolní hranice spolehlivosti]]</f>
        <v>0</v>
      </c>
      <c r="M165" t="s">
        <v>103</v>
      </c>
      <c r="N165" s="45">
        <f>_xlfn.FORECAST.ETS.STAT('index růstu obratu'!$G$161:$G$169,'index růstu obratu'!$F$161:$F$169,5,1,1)</f>
        <v>0.28085654988327335</v>
      </c>
    </row>
    <row r="166" spans="4:14" x14ac:dyDescent="0.3">
      <c r="D166" s="58"/>
      <c r="E166" s="42"/>
      <c r="F166">
        <v>2019</v>
      </c>
      <c r="G166" s="42">
        <v>1.4811834329766194</v>
      </c>
      <c r="K166" s="42">
        <f>Tabulka18[[#This Row],[Horní hranice spolehlivosti]]-Tabulka18[[#This Row],[Dolní hranice spolehlivosti]]</f>
        <v>0</v>
      </c>
      <c r="M166" t="s">
        <v>104</v>
      </c>
      <c r="N166" s="45">
        <f>_xlfn.FORECAST.ETS.STAT('index růstu obratu'!$G$161:$G$169,'index růstu obratu'!$F$161:$F$169,6,1,1)</f>
        <v>0.36626446918616279</v>
      </c>
    </row>
    <row r="167" spans="4:14" x14ac:dyDescent="0.3">
      <c r="E167" s="42"/>
      <c r="F167">
        <v>2020</v>
      </c>
      <c r="G167" s="42">
        <v>1.3227406983111614</v>
      </c>
      <c r="K167" s="42">
        <f>Tabulka18[[#This Row],[Horní hranice spolehlivosti]]-Tabulka18[[#This Row],[Dolní hranice spolehlivosti]]</f>
        <v>0</v>
      </c>
      <c r="M167" t="s">
        <v>105</v>
      </c>
      <c r="N167" s="45">
        <f>_xlfn.FORECAST.ETS.STAT('index růstu obratu'!$G$161:$G$169,'index růstu obratu'!$F$161:$F$169,7,1,1)</f>
        <v>0.47737157420623533</v>
      </c>
    </row>
    <row r="168" spans="4:14" x14ac:dyDescent="0.3">
      <c r="D168" s="58"/>
      <c r="E168" s="42"/>
      <c r="F168">
        <v>2021</v>
      </c>
      <c r="G168" s="42">
        <v>1.8440479966052612</v>
      </c>
      <c r="K168" s="42">
        <f>Tabulka18[[#This Row],[Horní hranice spolehlivosti]]-Tabulka18[[#This Row],[Dolní hranice spolehlivosti]]</f>
        <v>0</v>
      </c>
    </row>
    <row r="169" spans="4:14" x14ac:dyDescent="0.3">
      <c r="F169">
        <v>2022</v>
      </c>
      <c r="G169" s="42">
        <v>0.68236514412948779</v>
      </c>
      <c r="H169" s="42">
        <v>0.68236514412948779</v>
      </c>
      <c r="I169" s="42">
        <v>0.68236514412948779</v>
      </c>
      <c r="J169" s="42">
        <v>0.68236514412948779</v>
      </c>
      <c r="K169" s="42">
        <f>Tabulka18[[#This Row],[Horní hranice spolehlivosti]]-Tabulka18[[#This Row],[Dolní hranice spolehlivosti]]</f>
        <v>0</v>
      </c>
    </row>
    <row r="170" spans="4:14" x14ac:dyDescent="0.3">
      <c r="F170">
        <v>2023</v>
      </c>
      <c r="H170" s="42">
        <f>_xlfn.FORECAST.ETS(F170,$G$161:$G$169,$F$161:$F$169,1,1)</f>
        <v>1.2256404389261988</v>
      </c>
      <c r="I170" s="42">
        <f>H170-_xlfn.FORECAST.ETS.CONFINT(F170,$G$161:$G$169,$F$161:$F$169,0.95,1,1)</f>
        <v>0.29000934623878794</v>
      </c>
      <c r="J170" s="42">
        <f>H170+_xlfn.FORECAST.ETS.CONFINT(F170,$G$161:$G$169,$F$161:$F$169,0.95,1,1)</f>
        <v>2.1612715316136097</v>
      </c>
      <c r="K170" s="42">
        <f>Tabulka18[[#This Row],[Horní hranice spolehlivosti]]-Tabulka18[[#This Row],[Dolní hranice spolehlivosti]]</f>
        <v>1.8712621853748219</v>
      </c>
    </row>
    <row r="171" spans="4:14" x14ac:dyDescent="0.3">
      <c r="F171">
        <v>2024</v>
      </c>
      <c r="H171" s="42">
        <f>_xlfn.FORECAST.ETS(F171,$G$161:$G$169,$F$161:$F$169,1,1)</f>
        <v>1.2586474838390345</v>
      </c>
      <c r="I171" s="42">
        <f>H171-_xlfn.FORECAST.ETS.CONFINT(F171,$G$161:$G$169,$F$161:$F$169,0.95,1,1)</f>
        <v>0.21216135973062422</v>
      </c>
      <c r="J171" s="42">
        <f>H171+_xlfn.FORECAST.ETS.CONFINT(F171,$G$161:$G$169,$F$161:$F$169,0.95,1,1)</f>
        <v>2.3051336079474449</v>
      </c>
      <c r="K171" s="42">
        <f>Tabulka18[[#This Row],[Horní hranice spolehlivosti]]-Tabulka18[[#This Row],[Dolní hranice spolehlivosti]]</f>
        <v>2.0929722482168209</v>
      </c>
    </row>
    <row r="172" spans="4:14" x14ac:dyDescent="0.3">
      <c r="F172">
        <v>2025</v>
      </c>
      <c r="H172" s="42">
        <f>_xlfn.FORECAST.ETS(F172,$G$161:$G$169,$F$161:$F$169,1,1)</f>
        <v>1.2916545287518713</v>
      </c>
      <c r="I172" s="42">
        <f>H172-_xlfn.FORECAST.ETS.CONFINT(F172,$G$161:$G$169,$F$161:$F$169,0.95,1,1)</f>
        <v>0.14459790152822971</v>
      </c>
      <c r="J172" s="42">
        <f>H172+_xlfn.FORECAST.ETS.CONFINT(F172,$G$161:$G$169,$F$161:$F$169,0.95,1,1)</f>
        <v>2.438711155975513</v>
      </c>
      <c r="K172" s="42">
        <f>Tabulka18[[#This Row],[Horní hranice spolehlivosti]]-Tabulka18[[#This Row],[Dolní hranice spolehlivosti]]</f>
        <v>2.2941132544472831</v>
      </c>
    </row>
    <row r="178" spans="1:15" x14ac:dyDescent="0.3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</row>
    <row r="179" spans="1:15" x14ac:dyDescent="0.3">
      <c r="B179" s="29" t="s">
        <v>7</v>
      </c>
      <c r="C179" s="57" t="s">
        <v>18</v>
      </c>
    </row>
    <row r="181" spans="1:15" x14ac:dyDescent="0.3">
      <c r="D181" s="58"/>
      <c r="E181" s="42"/>
      <c r="F181" t="s">
        <v>92</v>
      </c>
      <c r="G181" t="s">
        <v>93</v>
      </c>
      <c r="H181" t="s">
        <v>94</v>
      </c>
      <c r="I181" t="s">
        <v>95</v>
      </c>
      <c r="J181" t="s">
        <v>96</v>
      </c>
      <c r="K181" t="s">
        <v>107</v>
      </c>
      <c r="M181" t="s">
        <v>97</v>
      </c>
      <c r="N181" t="s">
        <v>98</v>
      </c>
    </row>
    <row r="182" spans="1:15" x14ac:dyDescent="0.3">
      <c r="E182" s="42"/>
      <c r="F182">
        <v>2014</v>
      </c>
      <c r="G182" s="42">
        <v>0.7846350340606808</v>
      </c>
      <c r="K182" s="42">
        <f>Tabulka20[[#This Row],[Horní hranice spolehlivosti]]-Tabulka20[[#This Row],[Dolní hranice spolehlivosti]]</f>
        <v>0</v>
      </c>
      <c r="M182" t="s">
        <v>99</v>
      </c>
      <c r="N182" s="45">
        <f>_xlfn.FORECAST.ETS.STAT('index růstu obratu'!$G$182:$G$190,'index růstu obratu'!$F$182:$F$190,1,1,1)</f>
        <v>0.9</v>
      </c>
    </row>
    <row r="183" spans="1:15" x14ac:dyDescent="0.3">
      <c r="D183" s="58"/>
      <c r="E183" s="42"/>
      <c r="F183">
        <v>2015</v>
      </c>
      <c r="G183" s="42">
        <v>0.34342376964607368</v>
      </c>
      <c r="K183" s="42">
        <f>Tabulka20[[#This Row],[Horní hranice spolehlivosti]]-Tabulka20[[#This Row],[Dolní hranice spolehlivosti]]</f>
        <v>0</v>
      </c>
      <c r="M183" t="s">
        <v>100</v>
      </c>
      <c r="N183" s="45">
        <f>_xlfn.FORECAST.ETS.STAT('index růstu obratu'!$G$182:$G$190,'index růstu obratu'!$F$182:$F$190,2,1,1)</f>
        <v>1E-3</v>
      </c>
    </row>
    <row r="184" spans="1:15" x14ac:dyDescent="0.3">
      <c r="E184" s="42"/>
      <c r="F184">
        <v>2016</v>
      </c>
      <c r="G184" s="42">
        <v>0.32336205309197552</v>
      </c>
      <c r="K184" s="42">
        <f>Tabulka20[[#This Row],[Horní hranice spolehlivosti]]-Tabulka20[[#This Row],[Dolní hranice spolehlivosti]]</f>
        <v>0</v>
      </c>
      <c r="M184" t="s">
        <v>101</v>
      </c>
      <c r="N184" s="45">
        <f>_xlfn.FORECAST.ETS.STAT('index růstu obratu'!$G$182:$G$190,'index růstu obratu'!$F$182:$F$190,3,1,1)</f>
        <v>2.2204460492503131E-16</v>
      </c>
    </row>
    <row r="185" spans="1:15" x14ac:dyDescent="0.3">
      <c r="D185" s="58"/>
      <c r="E185" s="42"/>
      <c r="F185">
        <v>2017</v>
      </c>
      <c r="G185" s="42">
        <v>0.52278877149827474</v>
      </c>
      <c r="K185" s="42">
        <f>Tabulka20[[#This Row],[Horní hranice spolehlivosti]]-Tabulka20[[#This Row],[Dolní hranice spolehlivosti]]</f>
        <v>0</v>
      </c>
      <c r="M185" t="s">
        <v>102</v>
      </c>
      <c r="N185" s="45">
        <f>_xlfn.FORECAST.ETS.STAT('index růstu obratu'!$G$182:$G$190,'index růstu obratu'!$F$182:$F$190,4,1,1)</f>
        <v>0.89515483223368109</v>
      </c>
    </row>
    <row r="186" spans="1:15" x14ac:dyDescent="0.3">
      <c r="E186" s="42"/>
      <c r="F186">
        <v>2018</v>
      </c>
      <c r="G186" s="42">
        <v>0.58245320300959158</v>
      </c>
      <c r="K186" s="42">
        <f>Tabulka20[[#This Row],[Horní hranice spolehlivosti]]-Tabulka20[[#This Row],[Dolní hranice spolehlivosti]]</f>
        <v>0</v>
      </c>
      <c r="M186" t="s">
        <v>103</v>
      </c>
      <c r="N186" s="45">
        <f>_xlfn.FORECAST.ETS.STAT('index růstu obratu'!$G$182:$G$190,'index růstu obratu'!$F$182:$F$190,5,1,1)</f>
        <v>0.40667269076199886</v>
      </c>
    </row>
    <row r="187" spans="1:15" x14ac:dyDescent="0.3">
      <c r="D187" s="58"/>
      <c r="E187" s="42"/>
      <c r="F187">
        <v>2019</v>
      </c>
      <c r="G187" s="42">
        <v>0.69177968743898632</v>
      </c>
      <c r="K187" s="42">
        <f>Tabulka20[[#This Row],[Horní hranice spolehlivosti]]-Tabulka20[[#This Row],[Dolní hranice spolehlivosti]]</f>
        <v>0</v>
      </c>
      <c r="M187" t="s">
        <v>104</v>
      </c>
      <c r="N187" s="45">
        <f>_xlfn.FORECAST.ETS.STAT('index růstu obratu'!$G$182:$G$190,'index růstu obratu'!$F$182:$F$190,6,1,1)</f>
        <v>0.16452857008736677</v>
      </c>
    </row>
    <row r="188" spans="1:15" x14ac:dyDescent="0.3">
      <c r="E188" s="42"/>
      <c r="F188">
        <v>2020</v>
      </c>
      <c r="G188" s="42">
        <v>0.58170822592322757</v>
      </c>
      <c r="K188" s="42">
        <f>Tabulka20[[#This Row],[Horní hranice spolehlivosti]]-Tabulka20[[#This Row],[Dolní hranice spolehlivosti]]</f>
        <v>0</v>
      </c>
      <c r="M188" t="s">
        <v>105</v>
      </c>
      <c r="N188" s="45">
        <f>_xlfn.FORECAST.ETS.STAT('index růstu obratu'!$G$182:$G$190,'index růstu obratu'!$F$182:$F$190,7,1,1)</f>
        <v>0.22531215270906907</v>
      </c>
    </row>
    <row r="189" spans="1:15" x14ac:dyDescent="0.3">
      <c r="D189" s="58"/>
      <c r="E189" s="42"/>
      <c r="F189">
        <v>2021</v>
      </c>
      <c r="G189" s="42">
        <v>0.51607360348516174</v>
      </c>
      <c r="K189" s="42">
        <f>Tabulka20[[#This Row],[Horní hranice spolehlivosti]]-Tabulka20[[#This Row],[Dolní hranice spolehlivosti]]</f>
        <v>0</v>
      </c>
    </row>
    <row r="190" spans="1:15" x14ac:dyDescent="0.3">
      <c r="F190">
        <v>2022</v>
      </c>
      <c r="G190" s="42">
        <v>5.1078239501748605E-2</v>
      </c>
      <c r="H190" s="42">
        <v>5.1078239501748605E-2</v>
      </c>
      <c r="I190" s="42">
        <v>5.1078239501748605E-2</v>
      </c>
      <c r="J190" s="42">
        <v>5.1078239501748605E-2</v>
      </c>
      <c r="K190" s="42">
        <f>Tabulka20[[#This Row],[Horní hranice spolehlivosti]]-Tabulka20[[#This Row],[Dolní hranice spolehlivosti]]</f>
        <v>0</v>
      </c>
    </row>
    <row r="191" spans="1:15" x14ac:dyDescent="0.3">
      <c r="F191">
        <v>2023</v>
      </c>
      <c r="H191" s="42">
        <f>_xlfn.FORECAST.ETS(F191,$G$182:$G$190,$F$182:$F$190,1,1)</f>
        <v>6.5769043115309775E-2</v>
      </c>
      <c r="I191" s="42">
        <f>H191-_xlfn.FORECAST.ETS.CONFINT(F191,$G$182:$G$190,$F$182:$F$190,0.95,1,1)</f>
        <v>-0.37583466147365424</v>
      </c>
      <c r="J191" s="42">
        <f>H191+_xlfn.FORECAST.ETS.CONFINT(F191,$G$182:$G$190,$F$182:$F$190,0.95,1,1)</f>
        <v>0.50737274770427376</v>
      </c>
      <c r="K191" s="42">
        <f>Tabulka20[[#This Row],[Horní hranice spolehlivosti]]-Tabulka20[[#This Row],[Dolní hranice spolehlivosti]]</f>
        <v>0.88320740917792806</v>
      </c>
    </row>
    <row r="192" spans="1:15" x14ac:dyDescent="0.3">
      <c r="F192">
        <v>2024</v>
      </c>
      <c r="H192" s="42">
        <f>_xlfn.FORECAST.ETS(F192,$G$182:$G$190,$F$182:$F$190,1,1)</f>
        <v>3.6417431262602516E-2</v>
      </c>
      <c r="I192" s="42">
        <f>H192-_xlfn.FORECAST.ETS.CONFINT(F192,$G$182:$G$190,$F$182:$F$190,0.95,1,1)</f>
        <v>-0.55799509860397545</v>
      </c>
      <c r="J192" s="42">
        <f>H192+_xlfn.FORECAST.ETS.CONFINT(F192,$G$182:$G$190,$F$182:$F$190,0.95,1,1)</f>
        <v>0.63082996112918055</v>
      </c>
      <c r="K192" s="42">
        <f>Tabulka20[[#This Row],[Horní hranice spolehlivosti]]-Tabulka20[[#This Row],[Dolní hranice spolehlivosti]]</f>
        <v>1.188825059733156</v>
      </c>
    </row>
    <row r="193" spans="1:15" x14ac:dyDescent="0.3">
      <c r="F193">
        <v>2025</v>
      </c>
      <c r="H193" s="42">
        <f>_xlfn.FORECAST.ETS(F193,$G$182:$G$190,$F$182:$F$190,1,1)</f>
        <v>7.0658194098954206E-3</v>
      </c>
      <c r="I193" s="42">
        <f>H193-_xlfn.FORECAST.ETS.CONFINT(F193,$G$182:$G$190,$F$182:$F$190,0.95,1,1)</f>
        <v>-0.70846914783978565</v>
      </c>
      <c r="J193" s="42">
        <f>H193+_xlfn.FORECAST.ETS.CONFINT(F193,$G$182:$G$190,$F$182:$F$190,0.95,1,1)</f>
        <v>0.72260078665957639</v>
      </c>
      <c r="K193" s="42">
        <f>Tabulka20[[#This Row],[Horní hranice spolehlivosti]]-Tabulka20[[#This Row],[Dolní hranice spolehlivosti]]</f>
        <v>1.431069934499362</v>
      </c>
    </row>
    <row r="200" spans="1:15" x14ac:dyDescent="0.3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</row>
    <row r="201" spans="1:15" x14ac:dyDescent="0.3">
      <c r="B201" s="29" t="s">
        <v>8</v>
      </c>
      <c r="C201" s="57" t="s">
        <v>19</v>
      </c>
    </row>
    <row r="203" spans="1:15" x14ac:dyDescent="0.3">
      <c r="D203" s="58"/>
      <c r="E203" s="42"/>
      <c r="F203" t="s">
        <v>92</v>
      </c>
      <c r="G203" t="s">
        <v>93</v>
      </c>
      <c r="H203" t="s">
        <v>94</v>
      </c>
      <c r="I203" t="s">
        <v>95</v>
      </c>
      <c r="J203" t="s">
        <v>96</v>
      </c>
      <c r="K203" t="s">
        <v>107</v>
      </c>
      <c r="M203" t="s">
        <v>97</v>
      </c>
      <c r="N203" t="s">
        <v>98</v>
      </c>
    </row>
    <row r="204" spans="1:15" x14ac:dyDescent="0.3">
      <c r="E204" s="42"/>
      <c r="F204">
        <v>2014</v>
      </c>
      <c r="G204" s="42">
        <v>1.2096187744856741</v>
      </c>
      <c r="K204" s="42">
        <f>Tabulka22[[#This Row],[Horní hranice spolehlivosti]]-Tabulka22[[#This Row],[Dolní hranice spolehlivosti]]</f>
        <v>0</v>
      </c>
      <c r="M204" t="s">
        <v>99</v>
      </c>
      <c r="N204" s="45">
        <f>_xlfn.FORECAST.ETS.STAT('index růstu obratu'!$G$204:$G$212,'index růstu obratu'!$F$204:$F$212,1,1,1)</f>
        <v>0.126</v>
      </c>
    </row>
    <row r="205" spans="1:15" x14ac:dyDescent="0.3">
      <c r="D205" s="58"/>
      <c r="E205" s="42"/>
      <c r="F205">
        <v>2015</v>
      </c>
      <c r="G205" s="42">
        <v>0.82911826878458217</v>
      </c>
      <c r="K205" s="42">
        <f>Tabulka22[[#This Row],[Horní hranice spolehlivosti]]-Tabulka22[[#This Row],[Dolní hranice spolehlivosti]]</f>
        <v>0</v>
      </c>
      <c r="M205" t="s">
        <v>100</v>
      </c>
      <c r="N205" s="45">
        <f>_xlfn.FORECAST.ETS.STAT('index růstu obratu'!$G$204:$G$212,'index růstu obratu'!$F$204:$F$212,2,1,1)</f>
        <v>1E-3</v>
      </c>
    </row>
    <row r="206" spans="1:15" x14ac:dyDescent="0.3">
      <c r="E206" s="42"/>
      <c r="F206">
        <v>2016</v>
      </c>
      <c r="G206" s="42">
        <v>0.80980632075789616</v>
      </c>
      <c r="K206" s="42">
        <f>Tabulka22[[#This Row],[Horní hranice spolehlivosti]]-Tabulka22[[#This Row],[Dolní hranice spolehlivosti]]</f>
        <v>0</v>
      </c>
      <c r="M206" t="s">
        <v>101</v>
      </c>
      <c r="N206" s="45">
        <f>_xlfn.FORECAST.ETS.STAT('index růstu obratu'!$G$204:$G$212,'index růstu obratu'!$F$204:$F$212,3,1,1)</f>
        <v>2.2204460492503131E-16</v>
      </c>
    </row>
    <row r="207" spans="1:15" x14ac:dyDescent="0.3">
      <c r="D207" s="58"/>
      <c r="E207" s="42"/>
      <c r="F207">
        <v>2017</v>
      </c>
      <c r="G207" s="42">
        <v>0.70839282968411521</v>
      </c>
      <c r="K207" s="42">
        <f>Tabulka22[[#This Row],[Horní hranice spolehlivosti]]-Tabulka22[[#This Row],[Dolní hranice spolehlivosti]]</f>
        <v>0</v>
      </c>
      <c r="M207" t="s">
        <v>102</v>
      </c>
      <c r="N207" s="45">
        <f>_xlfn.FORECAST.ETS.STAT('index růstu obratu'!$G$204:$G$212,'index růstu obratu'!$F$204:$F$212,4,1,1)</f>
        <v>0.95932318434526698</v>
      </c>
    </row>
    <row r="208" spans="1:15" x14ac:dyDescent="0.3">
      <c r="E208" s="42"/>
      <c r="F208">
        <v>2018</v>
      </c>
      <c r="G208" s="42">
        <v>0.83259246066537784</v>
      </c>
      <c r="K208" s="42">
        <f>Tabulka22[[#This Row],[Horní hranice spolehlivosti]]-Tabulka22[[#This Row],[Dolní hranice spolehlivosti]]</f>
        <v>0</v>
      </c>
      <c r="M208" t="s">
        <v>103</v>
      </c>
      <c r="N208" s="45">
        <f>_xlfn.FORECAST.ETS.STAT('index růstu obratu'!$G$204:$G$212,'index růstu obratu'!$F$204:$F$212,5,1,1)</f>
        <v>0.32837653404203465</v>
      </c>
    </row>
    <row r="209" spans="1:15" x14ac:dyDescent="0.3">
      <c r="D209" s="58"/>
      <c r="E209" s="42"/>
      <c r="F209">
        <v>2019</v>
      </c>
      <c r="G209" s="42">
        <v>0.86477005962583886</v>
      </c>
      <c r="K209" s="42">
        <f>Tabulka22[[#This Row],[Horní hranice spolehlivosti]]-Tabulka22[[#This Row],[Dolní hranice spolehlivosti]]</f>
        <v>0</v>
      </c>
      <c r="M209" t="s">
        <v>104</v>
      </c>
      <c r="N209" s="45">
        <f>_xlfn.FORECAST.ETS.STAT('index růstu obratu'!$G$204:$G$212,'index růstu obratu'!$F$204:$F$212,6,1,1)</f>
        <v>0.191510126448318</v>
      </c>
    </row>
    <row r="210" spans="1:15" x14ac:dyDescent="0.3">
      <c r="E210" s="42"/>
      <c r="F210">
        <v>2020</v>
      </c>
      <c r="G210" s="42">
        <v>0.80472132707635247</v>
      </c>
      <c r="K210" s="42">
        <f>Tabulka22[[#This Row],[Horní hranice spolehlivosti]]-Tabulka22[[#This Row],[Dolní hranice spolehlivosti]]</f>
        <v>0</v>
      </c>
      <c r="M210" t="s">
        <v>105</v>
      </c>
      <c r="N210" s="45">
        <f>_xlfn.FORECAST.ETS.STAT('index růstu obratu'!$G$204:$G$212,'index růstu obratu'!$F$204:$F$212,7,1,1)</f>
        <v>0.24680165867872178</v>
      </c>
    </row>
    <row r="211" spans="1:15" x14ac:dyDescent="0.3">
      <c r="D211" s="58"/>
      <c r="E211" s="42"/>
      <c r="F211">
        <v>2021</v>
      </c>
      <c r="G211" s="42">
        <v>0.87994527828987912</v>
      </c>
      <c r="K211" s="42">
        <f>Tabulka22[[#This Row],[Horní hranice spolehlivosti]]-Tabulka22[[#This Row],[Dolní hranice spolehlivosti]]</f>
        <v>0</v>
      </c>
    </row>
    <row r="212" spans="1:15" x14ac:dyDescent="0.3">
      <c r="F212">
        <v>2022</v>
      </c>
      <c r="G212" s="42">
        <v>7.5777474568641798E-2</v>
      </c>
      <c r="H212" s="42">
        <v>7.5777474568641798E-2</v>
      </c>
      <c r="I212" s="42">
        <v>7.5777474568641798E-2</v>
      </c>
      <c r="J212" s="42">
        <v>7.5777474568641798E-2</v>
      </c>
      <c r="K212" s="42">
        <f>Tabulka22[[#This Row],[Horní hranice spolehlivosti]]-Tabulka22[[#This Row],[Dolní hranice spolehlivosti]]</f>
        <v>0</v>
      </c>
    </row>
    <row r="213" spans="1:15" x14ac:dyDescent="0.3">
      <c r="F213">
        <v>2023</v>
      </c>
      <c r="H213" s="42">
        <f>_xlfn.FORECAST.ETS(F213,$G$204:$G$212,$F$204:$F$212,1,1)</f>
        <v>0.46465102462495067</v>
      </c>
      <c r="I213" s="42">
        <f>H213-_xlfn.FORECAST.ETS.CONFINT(F213,$G$204:$G$212,$F$204:$F$212,0.95,1,1)</f>
        <v>-1.9071337710091174E-2</v>
      </c>
      <c r="J213" s="42">
        <f>H213+_xlfn.FORECAST.ETS.CONFINT(F213,$G$204:$G$212,$F$204:$F$212,0.95,1,1)</f>
        <v>0.94837338695999251</v>
      </c>
      <c r="K213" s="42">
        <f>Tabulka22[[#This Row],[Horní hranice spolehlivosti]]-Tabulka22[[#This Row],[Dolní hranice spolehlivosti]]</f>
        <v>0.96744472467008369</v>
      </c>
    </row>
    <row r="214" spans="1:15" x14ac:dyDescent="0.3">
      <c r="F214">
        <v>2024</v>
      </c>
      <c r="H214" s="42">
        <f>_xlfn.FORECAST.ETS(F214,$G$204:$G$212,$F$204:$F$212,1,1)</f>
        <v>0.39320796403827746</v>
      </c>
      <c r="I214" s="42">
        <f>H214-_xlfn.FORECAST.ETS.CONFINT(F214,$G$204:$G$212,$F$204:$F$212,0.95,1,1)</f>
        <v>-9.4399773153140187E-2</v>
      </c>
      <c r="J214" s="42">
        <f>H214+_xlfn.FORECAST.ETS.CONFINT(F214,$G$204:$G$212,$F$204:$F$212,0.95,1,1)</f>
        <v>0.8808157012296951</v>
      </c>
      <c r="K214" s="42">
        <f>Tabulka22[[#This Row],[Horní hranice spolehlivosti]]-Tabulka22[[#This Row],[Dolní hranice spolehlivosti]]</f>
        <v>0.97521547438283529</v>
      </c>
    </row>
    <row r="215" spans="1:15" x14ac:dyDescent="0.3">
      <c r="F215">
        <v>2025</v>
      </c>
      <c r="H215" s="42">
        <f>_xlfn.FORECAST.ETS(F215,$G$204:$G$212,$F$204:$F$212,1,1)</f>
        <v>0.32176490345160441</v>
      </c>
      <c r="I215" s="42">
        <f>H215-_xlfn.FORECAST.ETS.CONFINT(F215,$G$204:$G$212,$F$204:$F$212,0.95,1,1)</f>
        <v>-0.16975819232564443</v>
      </c>
      <c r="J215" s="42">
        <f>H215+_xlfn.FORECAST.ETS.CONFINT(F215,$G$204:$G$212,$F$204:$F$212,0.95,1,1)</f>
        <v>0.81328799922885331</v>
      </c>
      <c r="K215" s="42">
        <f>Tabulka22[[#This Row],[Horní hranice spolehlivosti]]-Tabulka22[[#This Row],[Dolní hranice spolehlivosti]]</f>
        <v>0.98304619155449768</v>
      </c>
    </row>
    <row r="221" spans="1:15" x14ac:dyDescent="0.3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</row>
    <row r="222" spans="1:15" x14ac:dyDescent="0.3">
      <c r="B222" s="29" t="s">
        <v>9</v>
      </c>
      <c r="C222" s="57" t="s">
        <v>20</v>
      </c>
    </row>
    <row r="223" spans="1:15" x14ac:dyDescent="0.3">
      <c r="D223" s="58"/>
      <c r="E223" s="42"/>
      <c r="F223" t="s">
        <v>92</v>
      </c>
      <c r="G223" t="s">
        <v>93</v>
      </c>
      <c r="H223" t="s">
        <v>94</v>
      </c>
      <c r="I223" t="s">
        <v>95</v>
      </c>
      <c r="J223" t="s">
        <v>96</v>
      </c>
      <c r="K223" t="s">
        <v>107</v>
      </c>
      <c r="M223" t="s">
        <v>97</v>
      </c>
      <c r="N223" t="s">
        <v>98</v>
      </c>
    </row>
    <row r="224" spans="1:15" x14ac:dyDescent="0.3">
      <c r="E224" s="42"/>
      <c r="F224">
        <v>2014</v>
      </c>
      <c r="G224" s="42">
        <v>5.4578975741239892</v>
      </c>
      <c r="K224" s="42">
        <f>Tabulka25[[#This Row],[Horní hranice spolehlivosti]]-Tabulka25[[#This Row],[Dolní hranice spolehlivosti]]</f>
        <v>0</v>
      </c>
      <c r="M224" t="s">
        <v>99</v>
      </c>
      <c r="N224" s="45">
        <f>_xlfn.FORECAST.ETS.STAT('index růstu obratu'!$G$224:$G$232,'index růstu obratu'!$F$224:$F$232,1,1,1)</f>
        <v>0.9</v>
      </c>
    </row>
    <row r="225" spans="4:14" x14ac:dyDescent="0.3">
      <c r="D225" s="58"/>
      <c r="E225" s="42"/>
      <c r="F225">
        <v>2015</v>
      </c>
      <c r="G225" s="42">
        <v>3.0175000000000001</v>
      </c>
      <c r="K225" s="42">
        <f>Tabulka25[[#This Row],[Horní hranice spolehlivosti]]-Tabulka25[[#This Row],[Dolní hranice spolehlivosti]]</f>
        <v>0</v>
      </c>
      <c r="M225" t="s">
        <v>100</v>
      </c>
      <c r="N225" s="45">
        <f>_xlfn.FORECAST.ETS.STAT('index růstu obratu'!$G$224:$G$232,'index růstu obratu'!$F$224:$F$232,2,1,1)</f>
        <v>1E-3</v>
      </c>
    </row>
    <row r="226" spans="4:14" x14ac:dyDescent="0.3">
      <c r="E226" s="42"/>
      <c r="F226">
        <v>2016</v>
      </c>
      <c r="G226" s="42">
        <v>3.0997304582210241E-4</v>
      </c>
      <c r="K226" s="42">
        <f>Tabulka25[[#This Row],[Horní hranice spolehlivosti]]-Tabulka25[[#This Row],[Dolní hranice spolehlivosti]]</f>
        <v>0</v>
      </c>
      <c r="M226" t="s">
        <v>101</v>
      </c>
      <c r="N226" s="45">
        <f>_xlfn.FORECAST.ETS.STAT('index růstu obratu'!$G$224:$G$232,'index růstu obratu'!$F$224:$F$232,3,1,1)</f>
        <v>2.2204460492503131E-16</v>
      </c>
    </row>
    <row r="227" spans="4:14" x14ac:dyDescent="0.3">
      <c r="D227" s="58"/>
      <c r="E227" s="42"/>
      <c r="F227">
        <v>2017</v>
      </c>
      <c r="G227" s="42">
        <v>0.59805929919137468</v>
      </c>
      <c r="K227" s="42">
        <f>Tabulka25[[#This Row],[Horní hranice spolehlivosti]]-Tabulka25[[#This Row],[Dolní hranice spolehlivosti]]</f>
        <v>0</v>
      </c>
      <c r="M227" t="s">
        <v>102</v>
      </c>
      <c r="N227" s="45">
        <f>_xlfn.FORECAST.ETS.STAT('index růstu obratu'!$G$224:$G$232,'index růstu obratu'!$F$224:$F$232,4,1,1)</f>
        <v>0.94198945846324511</v>
      </c>
    </row>
    <row r="228" spans="4:14" x14ac:dyDescent="0.3">
      <c r="E228" s="42"/>
      <c r="F228">
        <v>2018</v>
      </c>
      <c r="G228" s="42">
        <v>1.5374123989218329</v>
      </c>
      <c r="K228" s="42">
        <f>Tabulka25[[#This Row],[Horní hranice spolehlivosti]]-Tabulka25[[#This Row],[Dolní hranice spolehlivosti]]</f>
        <v>0</v>
      </c>
      <c r="M228" t="s">
        <v>103</v>
      </c>
      <c r="N228" s="45">
        <f>_xlfn.FORECAST.ETS.STAT('index růstu obratu'!$G$224:$G$232,'index růstu obratu'!$F$224:$F$232,5,1,1)</f>
        <v>1.4426364418822493</v>
      </c>
    </row>
    <row r="229" spans="4:14" x14ac:dyDescent="0.3">
      <c r="D229" s="58"/>
      <c r="E229" s="42"/>
      <c r="F229">
        <v>2019</v>
      </c>
      <c r="G229" s="42">
        <v>2.2818328840970352</v>
      </c>
      <c r="K229" s="42">
        <f>Tabulka25[[#This Row],[Horní hranice spolehlivosti]]-Tabulka25[[#This Row],[Dolní hranice spolehlivosti]]</f>
        <v>0</v>
      </c>
      <c r="M229" t="s">
        <v>104</v>
      </c>
      <c r="N229" s="45">
        <f>_xlfn.FORECAST.ETS.STAT('index růstu obratu'!$G$224:$G$232,'index růstu obratu'!$F$224:$F$232,6,1,1)</f>
        <v>1.179952880387769</v>
      </c>
    </row>
    <row r="230" spans="4:14" x14ac:dyDescent="0.3">
      <c r="E230" s="42"/>
      <c r="F230">
        <v>2020</v>
      </c>
      <c r="G230" s="42">
        <v>0.13132075471698113</v>
      </c>
      <c r="K230" s="42">
        <f>Tabulka25[[#This Row],[Horní hranice spolehlivosti]]-Tabulka25[[#This Row],[Dolní hranice spolehlivosti]]</f>
        <v>0</v>
      </c>
      <c r="M230" t="s">
        <v>105</v>
      </c>
      <c r="N230" s="45">
        <f>_xlfn.FORECAST.ETS.STAT('index růstu obratu'!$G$224:$G$232,'index růstu obratu'!$F$224:$F$232,7,1,1)</f>
        <v>1.4431744117701744</v>
      </c>
    </row>
    <row r="231" spans="4:14" x14ac:dyDescent="0.3">
      <c r="D231" s="58"/>
      <c r="E231" s="42"/>
      <c r="F231">
        <v>2021</v>
      </c>
      <c r="G231" s="42">
        <v>6.12533692722372E-3</v>
      </c>
      <c r="K231" s="42">
        <f>Tabulka25[[#This Row],[Horní hranice spolehlivosti]]-Tabulka25[[#This Row],[Dolní hranice spolehlivosti]]</f>
        <v>0</v>
      </c>
    </row>
    <row r="232" spans="4:14" x14ac:dyDescent="0.3">
      <c r="F232">
        <v>2022</v>
      </c>
      <c r="G232" s="42">
        <v>0</v>
      </c>
      <c r="H232" s="42">
        <v>0</v>
      </c>
      <c r="I232" s="42">
        <v>0</v>
      </c>
      <c r="J232" s="42">
        <v>0</v>
      </c>
      <c r="K232" s="42">
        <f>Tabulka25[[#This Row],[Horní hranice spolehlivosti]]-Tabulka25[[#This Row],[Dolní hranice spolehlivosti]]</f>
        <v>0</v>
      </c>
    </row>
    <row r="233" spans="4:14" x14ac:dyDescent="0.3">
      <c r="F233">
        <v>2023</v>
      </c>
      <c r="H233" s="42">
        <f>_xlfn.FORECAST.ETS(F233,$G$224:$G$232,$F$224:$F$232,1,1)</f>
        <v>-0.53369549687867268</v>
      </c>
      <c r="I233" s="42">
        <f>H233-_xlfn.FORECAST.ETS.CONFINT(F233,$G$224:$G$232,$F$224:$F$232,0.95,1,1)</f>
        <v>-3.3622653673579919</v>
      </c>
      <c r="J233" s="42">
        <f>H233+_xlfn.FORECAST.ETS.CONFINT(F233,$G$224:$G$232,$F$224:$F$232,0.95,1,1)</f>
        <v>2.2948743736006465</v>
      </c>
      <c r="K233" s="42">
        <f>Tabulka25[[#This Row],[Horní hranice spolehlivosti]]-Tabulka25[[#This Row],[Dolní hranice spolehlivosti]]</f>
        <v>5.6571397409586384</v>
      </c>
    </row>
    <row r="234" spans="4:14" x14ac:dyDescent="0.3">
      <c r="F234">
        <v>2024</v>
      </c>
      <c r="H234" s="42">
        <f>_xlfn.FORECAST.ETS(F234,$G$224:$G$232,$F$224:$F$232,1,1)</f>
        <v>-1.0175086781568998</v>
      </c>
      <c r="I234" s="42">
        <f>H234-_xlfn.FORECAST.ETS.CONFINT(F234,$G$224:$G$232,$F$224:$F$232,0.95,1,1)</f>
        <v>-4.8248530349732599</v>
      </c>
      <c r="J234" s="42">
        <f>H234+_xlfn.FORECAST.ETS.CONFINT(F234,$G$224:$G$232,$F$224:$F$232,0.95,1,1)</f>
        <v>2.7898356786594602</v>
      </c>
      <c r="K234" s="42">
        <f>Tabulka25[[#This Row],[Horní hranice spolehlivosti]]-Tabulka25[[#This Row],[Dolní hranice spolehlivosti]]</f>
        <v>7.6146887136327202</v>
      </c>
    </row>
    <row r="235" spans="4:14" x14ac:dyDescent="0.3">
      <c r="F235">
        <v>2025</v>
      </c>
      <c r="H235" s="42">
        <f>_xlfn.FORECAST.ETS(F235,$G$224:$G$232,$F$224:$F$232,1,1)</f>
        <v>-1.5013218594351259</v>
      </c>
      <c r="I235" s="42">
        <f>H235-_xlfn.FORECAST.ETS.CONFINT(F235,$G$224:$G$232,$F$224:$F$232,0.95,1,1)</f>
        <v>-6.0844823460997421</v>
      </c>
      <c r="J235" s="42">
        <f>H235+_xlfn.FORECAST.ETS.CONFINT(F235,$G$224:$G$232,$F$224:$F$232,0.95,1,1)</f>
        <v>3.0818386272294909</v>
      </c>
      <c r="K235" s="42">
        <f>Tabulka25[[#This Row],[Horní hranice spolehlivosti]]-Tabulka25[[#This Row],[Dolní hranice spolehlivosti]]</f>
        <v>9.166320973329233</v>
      </c>
    </row>
    <row r="243" spans="1:15" x14ac:dyDescent="0.3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</row>
  </sheetData>
  <mergeCells count="12">
    <mergeCell ref="P2:Q2"/>
    <mergeCell ref="R2:S2"/>
    <mergeCell ref="T2:U2"/>
    <mergeCell ref="V2:W2"/>
    <mergeCell ref="B2:C2"/>
    <mergeCell ref="L2:M2"/>
    <mergeCell ref="N2:O2"/>
    <mergeCell ref="B16:C16"/>
    <mergeCell ref="D2:E2"/>
    <mergeCell ref="F2:G2"/>
    <mergeCell ref="H2:I2"/>
    <mergeCell ref="J2:K2"/>
  </mergeCells>
  <phoneticPr fontId="18" type="noConversion"/>
  <pageMargins left="0.7" right="0.7" top="0.78740157499999996" bottom="0.78740157499999996" header="0.3" footer="0.3"/>
  <ignoredErrors>
    <ignoredError sqref="K82:K85" calculatedColumn="1"/>
  </ignoredErrors>
  <drawing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ABE0E-771D-4DF4-BECE-478CD42FEF7B}">
  <dimension ref="A5:AF80"/>
  <sheetViews>
    <sheetView topLeftCell="A65" workbookViewId="0">
      <selection activeCell="F83" sqref="F83"/>
    </sheetView>
  </sheetViews>
  <sheetFormatPr defaultRowHeight="14.4" x14ac:dyDescent="0.3"/>
  <cols>
    <col min="4" max="4" width="8.21875" customWidth="1"/>
  </cols>
  <sheetData>
    <row r="5" spans="1:32" ht="15" thickBot="1" x14ac:dyDescent="0.35"/>
    <row r="6" spans="1:32" x14ac:dyDescent="0.3">
      <c r="A6" s="122"/>
      <c r="B6" s="80"/>
      <c r="C6" s="115" t="s">
        <v>0</v>
      </c>
      <c r="D6" s="116"/>
      <c r="E6" s="117"/>
      <c r="F6" s="115" t="s">
        <v>1</v>
      </c>
      <c r="G6" s="116"/>
      <c r="H6" s="118"/>
      <c r="I6" s="115" t="s">
        <v>2</v>
      </c>
      <c r="J6" s="116"/>
      <c r="K6" s="117"/>
      <c r="L6" s="115" t="s">
        <v>3</v>
      </c>
      <c r="M6" s="116"/>
      <c r="N6" s="117"/>
      <c r="O6" s="115" t="s">
        <v>4</v>
      </c>
      <c r="P6" s="116"/>
      <c r="Q6" s="117"/>
      <c r="R6" s="115" t="s">
        <v>5</v>
      </c>
      <c r="S6" s="116"/>
      <c r="T6" s="117"/>
      <c r="U6" s="115" t="s">
        <v>6</v>
      </c>
      <c r="V6" s="116"/>
      <c r="W6" s="117"/>
      <c r="X6" s="115" t="s">
        <v>7</v>
      </c>
      <c r="Y6" s="116"/>
      <c r="Z6" s="117"/>
      <c r="AA6" s="115" t="s">
        <v>8</v>
      </c>
      <c r="AB6" s="116"/>
      <c r="AC6" s="118"/>
      <c r="AD6" s="115" t="s">
        <v>9</v>
      </c>
      <c r="AE6" s="116"/>
      <c r="AF6" s="117"/>
    </row>
    <row r="7" spans="1:32" ht="43.2" x14ac:dyDescent="0.3">
      <c r="A7" s="123"/>
      <c r="B7" s="81" t="s">
        <v>112</v>
      </c>
      <c r="C7" s="69" t="s">
        <v>125</v>
      </c>
      <c r="D7" s="67" t="s">
        <v>126</v>
      </c>
      <c r="E7" s="70" t="s">
        <v>82</v>
      </c>
      <c r="F7" s="69" t="s">
        <v>125</v>
      </c>
      <c r="G7" s="67" t="s">
        <v>126</v>
      </c>
      <c r="H7" s="75" t="s">
        <v>82</v>
      </c>
      <c r="I7" s="69" t="s">
        <v>125</v>
      </c>
      <c r="J7" s="67" t="s">
        <v>126</v>
      </c>
      <c r="K7" s="70" t="s">
        <v>82</v>
      </c>
      <c r="L7" s="69" t="s">
        <v>125</v>
      </c>
      <c r="M7" s="67" t="s">
        <v>126</v>
      </c>
      <c r="N7" s="70" t="s">
        <v>82</v>
      </c>
      <c r="O7" s="69" t="s">
        <v>125</v>
      </c>
      <c r="P7" s="67" t="s">
        <v>126</v>
      </c>
      <c r="Q7" s="70" t="s">
        <v>82</v>
      </c>
      <c r="R7" s="69" t="s">
        <v>125</v>
      </c>
      <c r="S7" s="67" t="s">
        <v>126</v>
      </c>
      <c r="T7" s="70" t="s">
        <v>82</v>
      </c>
      <c r="U7" s="69" t="s">
        <v>125</v>
      </c>
      <c r="V7" s="67" t="s">
        <v>126</v>
      </c>
      <c r="W7" s="70" t="s">
        <v>82</v>
      </c>
      <c r="X7" s="69" t="s">
        <v>125</v>
      </c>
      <c r="Y7" s="67" t="s">
        <v>126</v>
      </c>
      <c r="Z7" s="70" t="s">
        <v>82</v>
      </c>
      <c r="AA7" s="69" t="s">
        <v>125</v>
      </c>
      <c r="AB7" s="67" t="s">
        <v>126</v>
      </c>
      <c r="AC7" s="75" t="s">
        <v>82</v>
      </c>
      <c r="AD7" s="69" t="s">
        <v>125</v>
      </c>
      <c r="AE7" s="67" t="s">
        <v>126</v>
      </c>
      <c r="AF7" s="70" t="s">
        <v>82</v>
      </c>
    </row>
    <row r="8" spans="1:32" x14ac:dyDescent="0.3">
      <c r="A8" s="123"/>
      <c r="B8" s="81">
        <v>2014</v>
      </c>
      <c r="C8" s="71">
        <v>1.6770446167659303</v>
      </c>
      <c r="D8" s="37">
        <v>1.1093365638326991</v>
      </c>
      <c r="E8" s="86">
        <v>1.5261978503262099</v>
      </c>
      <c r="F8" s="87">
        <v>1.4756265872997245</v>
      </c>
      <c r="G8" s="88">
        <v>0.95610985441987095</v>
      </c>
      <c r="H8" s="89">
        <v>1.0114787893276513</v>
      </c>
      <c r="I8" s="87">
        <v>1.2942262942925491</v>
      </c>
      <c r="J8" s="88">
        <v>0.98645942479449822</v>
      </c>
      <c r="K8" s="86">
        <v>1.328807852227504</v>
      </c>
      <c r="L8" s="87">
        <v>0.89259994065784931</v>
      </c>
      <c r="M8" s="88">
        <v>1.1250267933481446</v>
      </c>
      <c r="N8" s="86">
        <v>0.73459334737621274</v>
      </c>
      <c r="O8" s="87">
        <v>0.64753961920521697</v>
      </c>
      <c r="P8" s="88">
        <v>2.0616228996031412</v>
      </c>
      <c r="Q8" s="86">
        <v>0.42609825353304781</v>
      </c>
      <c r="R8" s="87">
        <v>0.94407834312038852</v>
      </c>
      <c r="S8" s="88">
        <v>1.0732195064271817</v>
      </c>
      <c r="T8" s="86">
        <v>1.0386375393906468</v>
      </c>
      <c r="U8" s="87">
        <v>0.71167382340128194</v>
      </c>
      <c r="V8" s="88">
        <v>0.81687011187145953</v>
      </c>
      <c r="W8" s="86">
        <v>0.73535284474229579</v>
      </c>
      <c r="X8" s="87">
        <v>1.0551149176987229</v>
      </c>
      <c r="Y8" s="88">
        <v>0.85467199851515685</v>
      </c>
      <c r="Z8" s="86">
        <v>0.7846350340606808</v>
      </c>
      <c r="AA8" s="87">
        <v>0.8589149141525394</v>
      </c>
      <c r="AB8" s="88">
        <v>0.96925550325976106</v>
      </c>
      <c r="AC8" s="89">
        <v>1.2096187744856741</v>
      </c>
      <c r="AD8" s="87" t="s">
        <v>127</v>
      </c>
      <c r="AE8" s="88">
        <v>2.5285714285714285</v>
      </c>
      <c r="AF8" s="86">
        <v>5.4578975741239892</v>
      </c>
    </row>
    <row r="9" spans="1:32" x14ac:dyDescent="0.3">
      <c r="A9" s="123"/>
      <c r="B9" s="81">
        <v>2015</v>
      </c>
      <c r="C9" s="71">
        <v>1.6702627490478819</v>
      </c>
      <c r="D9" s="37">
        <v>0.82649463790590771</v>
      </c>
      <c r="E9" s="86">
        <v>0.93517082379224092</v>
      </c>
      <c r="F9" s="87">
        <v>1.2761561175294223</v>
      </c>
      <c r="G9" s="88">
        <v>0.62042336530678799</v>
      </c>
      <c r="H9" s="89">
        <v>0.4462017293416794</v>
      </c>
      <c r="I9" s="87">
        <v>1.2562251965300424</v>
      </c>
      <c r="J9" s="88">
        <v>0.83723790590961045</v>
      </c>
      <c r="K9" s="86">
        <v>1.084648757764358</v>
      </c>
      <c r="L9" s="87">
        <v>0.88452722409425122</v>
      </c>
      <c r="M9" s="88">
        <v>0.7402827960560191</v>
      </c>
      <c r="N9" s="86">
        <v>0.5330079080079434</v>
      </c>
      <c r="O9" s="87">
        <v>2.7341119276205954</v>
      </c>
      <c r="P9" s="88">
        <v>2.4395845647217764</v>
      </c>
      <c r="Q9" s="86">
        <v>3.2862627473735859</v>
      </c>
      <c r="R9" s="87">
        <v>1.0500519317772636</v>
      </c>
      <c r="S9" s="37">
        <v>0.85240117816143968</v>
      </c>
      <c r="T9" s="86">
        <v>0.87618104606384795</v>
      </c>
      <c r="U9" s="87">
        <v>1.1004246246001841</v>
      </c>
      <c r="V9" s="88">
        <v>0.63507291242352049</v>
      </c>
      <c r="W9" s="86">
        <v>0.91649099737898521</v>
      </c>
      <c r="X9" s="87">
        <v>1.29651891036846</v>
      </c>
      <c r="Y9" s="88">
        <v>0.5274713172068044</v>
      </c>
      <c r="Z9" s="86">
        <v>0.34342376964607368</v>
      </c>
      <c r="AA9" s="87">
        <v>1.2503452625592584</v>
      </c>
      <c r="AB9" s="88">
        <v>0.79281940628424818</v>
      </c>
      <c r="AC9" s="89">
        <v>0.82911826878458217</v>
      </c>
      <c r="AD9" s="87" t="s">
        <v>127</v>
      </c>
      <c r="AE9" s="88">
        <v>1.7714285714285714</v>
      </c>
      <c r="AF9" s="86">
        <v>3.0175000000000001</v>
      </c>
    </row>
    <row r="10" spans="1:32" x14ac:dyDescent="0.3">
      <c r="A10" s="123"/>
      <c r="B10" s="81">
        <v>2016</v>
      </c>
      <c r="C10" s="71">
        <v>2.2437803269869843</v>
      </c>
      <c r="D10" s="37">
        <v>0.94481548009261451</v>
      </c>
      <c r="E10" s="86">
        <v>1.2557864715587135</v>
      </c>
      <c r="F10" s="87">
        <v>1.6003525507114389</v>
      </c>
      <c r="G10" s="88">
        <v>0.68698698404262759</v>
      </c>
      <c r="H10" s="89">
        <v>0.5243843153734683</v>
      </c>
      <c r="I10" s="87">
        <v>1.2233190814065682</v>
      </c>
      <c r="J10" s="88">
        <v>0.83128285974232574</v>
      </c>
      <c r="K10" s="86">
        <v>0.92244102161974406</v>
      </c>
      <c r="L10" s="87">
        <v>0.86372749002645655</v>
      </c>
      <c r="M10" s="88">
        <v>0.73683613367894918</v>
      </c>
      <c r="N10" s="86">
        <v>0.38916302907602707</v>
      </c>
      <c r="O10" s="87">
        <v>1.8330155147681597</v>
      </c>
      <c r="P10" s="88">
        <v>2.2154015029975511</v>
      </c>
      <c r="Q10" s="86">
        <v>1.7779119838845543</v>
      </c>
      <c r="R10" s="87">
        <v>1.1388294232997631</v>
      </c>
      <c r="S10" s="88">
        <v>0.87042853824163358</v>
      </c>
      <c r="T10" s="86">
        <v>0.80564582644301819</v>
      </c>
      <c r="U10" s="87">
        <v>1.8480685516434598</v>
      </c>
      <c r="V10" s="88">
        <v>0.63238609177666238</v>
      </c>
      <c r="W10" s="86">
        <v>1.4482651788679988</v>
      </c>
      <c r="X10" s="87">
        <v>2.1306914335182316</v>
      </c>
      <c r="Y10" s="88">
        <v>0.51456394643711545</v>
      </c>
      <c r="Z10" s="86">
        <v>0.32336205309197552</v>
      </c>
      <c r="AA10" s="87">
        <v>1.0526122727034533</v>
      </c>
      <c r="AB10" s="88">
        <v>0.72217725868454274</v>
      </c>
      <c r="AC10" s="89">
        <v>0.80980632075789616</v>
      </c>
      <c r="AD10" s="87" t="s">
        <v>127</v>
      </c>
      <c r="AE10" s="88">
        <v>0</v>
      </c>
      <c r="AF10" s="86">
        <v>3.0997304582210241E-4</v>
      </c>
    </row>
    <row r="11" spans="1:32" x14ac:dyDescent="0.3">
      <c r="A11" s="123"/>
      <c r="B11" s="81">
        <v>2017</v>
      </c>
      <c r="C11" s="71">
        <v>2.3851893935697999</v>
      </c>
      <c r="D11" s="37">
        <v>1.0623670120559219</v>
      </c>
      <c r="E11" s="86">
        <v>1.4664918852460846</v>
      </c>
      <c r="F11" s="87">
        <v>1.8294213192250457</v>
      </c>
      <c r="G11" s="88">
        <v>0.91650229538856898</v>
      </c>
      <c r="H11" s="89">
        <v>0.83107189226276823</v>
      </c>
      <c r="I11" s="87">
        <v>0.94596824747691632</v>
      </c>
      <c r="J11" s="88">
        <v>0.75018368372985711</v>
      </c>
      <c r="K11" s="86">
        <v>0.80119105479946318</v>
      </c>
      <c r="L11" s="87">
        <v>1.0651948192635872</v>
      </c>
      <c r="M11" s="88">
        <v>0.79457729576583269</v>
      </c>
      <c r="N11" s="86">
        <v>0.65603877961586166</v>
      </c>
      <c r="O11" s="87">
        <v>1.617227316566874</v>
      </c>
      <c r="P11" s="88">
        <v>2.121928565397281</v>
      </c>
      <c r="Q11" s="86">
        <v>1.836780829614743</v>
      </c>
      <c r="R11" s="87">
        <v>1.2734767279599948</v>
      </c>
      <c r="S11" s="88">
        <v>0.75823135605547365</v>
      </c>
      <c r="T11" s="86">
        <v>0.99287637335126011</v>
      </c>
      <c r="U11" s="87">
        <v>1.8326747557841347</v>
      </c>
      <c r="V11" s="88">
        <v>0.71952706519957221</v>
      </c>
      <c r="W11" s="86">
        <v>1.8430819120473403</v>
      </c>
      <c r="X11" s="87">
        <v>5.9540282806522002</v>
      </c>
      <c r="Y11" s="88">
        <v>0.61778315061931188</v>
      </c>
      <c r="Z11" s="86">
        <v>0.52278877149827474</v>
      </c>
      <c r="AA11" s="87">
        <v>0.94058247959793173</v>
      </c>
      <c r="AB11" s="88">
        <v>0.75306885882816332</v>
      </c>
      <c r="AC11" s="89">
        <v>0.70839282968411521</v>
      </c>
      <c r="AD11" s="87" t="s">
        <v>127</v>
      </c>
      <c r="AE11" s="88">
        <v>0.16071428571428573</v>
      </c>
      <c r="AF11" s="86">
        <v>0.59805929919137468</v>
      </c>
    </row>
    <row r="12" spans="1:32" x14ac:dyDescent="0.3">
      <c r="A12" s="123"/>
      <c r="B12" s="81">
        <v>2018</v>
      </c>
      <c r="C12" s="71">
        <v>4.2490586517968048</v>
      </c>
      <c r="D12" s="37">
        <v>1.1525360000144369</v>
      </c>
      <c r="E12" s="86">
        <v>2.0527287661696931</v>
      </c>
      <c r="F12" s="87">
        <v>1.7719428783347964</v>
      </c>
      <c r="G12" s="88">
        <v>1.3942355520056235</v>
      </c>
      <c r="H12" s="89">
        <v>1.8690141200720811</v>
      </c>
      <c r="I12" s="87">
        <v>0.25974083691046951</v>
      </c>
      <c r="J12" s="88">
        <v>0.69486627745885132</v>
      </c>
      <c r="K12" s="86">
        <v>0.15718874752529591</v>
      </c>
      <c r="L12" s="87">
        <v>1.0811517887818662</v>
      </c>
      <c r="M12" s="88">
        <v>0.94603899514865764</v>
      </c>
      <c r="N12" s="86">
        <v>0.79866967750571394</v>
      </c>
      <c r="O12" s="87">
        <v>0.19767131603812843</v>
      </c>
      <c r="P12" s="88">
        <v>5.7755636240817358E-2</v>
      </c>
      <c r="Q12" s="86">
        <v>5.4011516525844273E-2</v>
      </c>
      <c r="R12" s="87">
        <v>1.3532151181913701</v>
      </c>
      <c r="S12" s="88">
        <v>0.88530965801778083</v>
      </c>
      <c r="T12" s="86">
        <v>1.405969789070693</v>
      </c>
      <c r="U12" s="87">
        <v>1.7845157338797926</v>
      </c>
      <c r="V12" s="88">
        <v>0.67721951083668941</v>
      </c>
      <c r="W12" s="86">
        <v>1.6697780463417589</v>
      </c>
      <c r="X12" s="87">
        <v>3.7195935341071547</v>
      </c>
      <c r="Y12" s="88">
        <v>0.72482374768975755</v>
      </c>
      <c r="Z12" s="86">
        <v>0.58245320300959158</v>
      </c>
      <c r="AA12" s="87">
        <v>0.9468357247528254</v>
      </c>
      <c r="AB12" s="88">
        <v>0.80895064634989944</v>
      </c>
      <c r="AC12" s="89">
        <v>0.83259246066537784</v>
      </c>
      <c r="AD12" s="87" t="s">
        <v>127</v>
      </c>
      <c r="AE12" s="88">
        <v>0.17499999999999999</v>
      </c>
      <c r="AF12" s="86">
        <v>1.5374123989218329</v>
      </c>
    </row>
    <row r="13" spans="1:32" x14ac:dyDescent="0.3">
      <c r="A13" s="123"/>
      <c r="B13" s="81">
        <v>2019</v>
      </c>
      <c r="C13" s="71">
        <v>3.2057616971937857</v>
      </c>
      <c r="D13" s="37">
        <v>1.2156443051116401</v>
      </c>
      <c r="E13" s="86">
        <v>2.2915295891772591</v>
      </c>
      <c r="F13" s="87">
        <v>1.7609532483017947</v>
      </c>
      <c r="G13" s="88">
        <v>1.4612120003048827</v>
      </c>
      <c r="H13" s="89">
        <v>1.9968006160199838</v>
      </c>
      <c r="I13" s="87">
        <v>0.33958213416973715</v>
      </c>
      <c r="J13" s="88">
        <v>0.58602685059295068</v>
      </c>
      <c r="K13" s="86">
        <v>0.20643198124874923</v>
      </c>
      <c r="L13" s="87">
        <v>1.1253157816390427</v>
      </c>
      <c r="M13" s="88">
        <v>1.0172165972268237</v>
      </c>
      <c r="N13" s="86">
        <v>0.70990309125853446</v>
      </c>
      <c r="O13" s="87">
        <v>2.1534880077549361</v>
      </c>
      <c r="P13" s="88">
        <v>5.1304568099299161E-2</v>
      </c>
      <c r="Q13" s="86">
        <v>2.7657646628006365</v>
      </c>
      <c r="R13" s="87">
        <v>1.5562925656484066</v>
      </c>
      <c r="S13" s="88">
        <v>0.90339537764537992</v>
      </c>
      <c r="T13" s="86">
        <v>1.6950105899343606</v>
      </c>
      <c r="U13" s="87">
        <v>1.6653243501945421</v>
      </c>
      <c r="V13" s="88">
        <v>0.70304251657414307</v>
      </c>
      <c r="W13" s="86">
        <v>1.4811834329766194</v>
      </c>
      <c r="X13" s="87">
        <v>5.2254098645892952</v>
      </c>
      <c r="Y13" s="88">
        <v>0.72554289272791284</v>
      </c>
      <c r="Z13" s="86">
        <v>0.69177968743898632</v>
      </c>
      <c r="AA13" s="87">
        <v>1.7817882168334469</v>
      </c>
      <c r="AB13" s="88">
        <v>0.73283416703385229</v>
      </c>
      <c r="AC13" s="89">
        <v>0.86477005962583886</v>
      </c>
      <c r="AD13" s="87" t="s">
        <v>127</v>
      </c>
      <c r="AE13" s="88">
        <v>0.31428571428571428</v>
      </c>
      <c r="AF13" s="86">
        <v>2.2818328840970352</v>
      </c>
    </row>
    <row r="14" spans="1:32" x14ac:dyDescent="0.3">
      <c r="A14" s="123"/>
      <c r="B14" s="81">
        <v>2020</v>
      </c>
      <c r="C14" s="71">
        <v>3.0213318256788635</v>
      </c>
      <c r="D14" s="37">
        <v>1.2910560070505421</v>
      </c>
      <c r="E14" s="86">
        <v>2.480577713601547</v>
      </c>
      <c r="F14" s="87">
        <v>1.1693088409954042</v>
      </c>
      <c r="G14" s="88">
        <v>1.7585742694326971</v>
      </c>
      <c r="H14" s="89">
        <v>2.5066949109738919</v>
      </c>
      <c r="I14" s="87">
        <v>0.81476262084623208</v>
      </c>
      <c r="J14" s="88">
        <v>0.57776025764599737</v>
      </c>
      <c r="K14" s="86">
        <v>0.6356769923170329</v>
      </c>
      <c r="L14" s="87">
        <v>0.84595868877451974</v>
      </c>
      <c r="M14" s="88">
        <v>0.37161186387502265</v>
      </c>
      <c r="N14" s="86">
        <v>0.2801369660392321</v>
      </c>
      <c r="O14" s="87">
        <v>2.6776132519326143</v>
      </c>
      <c r="P14" s="88">
        <v>0.30797939711221817</v>
      </c>
      <c r="Q14" s="86">
        <v>6.113226712901529</v>
      </c>
      <c r="R14" s="87">
        <v>1.3827288726054519</v>
      </c>
      <c r="S14" s="88">
        <v>0.88328298054595056</v>
      </c>
      <c r="T14" s="86">
        <v>1.0534582362648006</v>
      </c>
      <c r="U14" s="87">
        <v>1.6306202430758145</v>
      </c>
      <c r="V14" s="88">
        <v>0.6542587576554566</v>
      </c>
      <c r="W14" s="86">
        <v>1.3227406983111614</v>
      </c>
      <c r="X14" s="87">
        <v>1.9615311105198265</v>
      </c>
      <c r="Y14" s="88">
        <v>0.68177983837217204</v>
      </c>
      <c r="Z14" s="86">
        <v>0.58170822592322757</v>
      </c>
      <c r="AA14" s="87">
        <v>1.3882172927532128</v>
      </c>
      <c r="AB14" s="88">
        <v>0.72545541907628686</v>
      </c>
      <c r="AC14" s="89">
        <v>0.80472132707635247</v>
      </c>
      <c r="AD14" s="87" t="s">
        <v>127</v>
      </c>
      <c r="AE14" s="88">
        <v>7.4999999999999997E-2</v>
      </c>
      <c r="AF14" s="86">
        <v>0.13132075471698113</v>
      </c>
    </row>
    <row r="15" spans="1:32" x14ac:dyDescent="0.3">
      <c r="A15" s="123"/>
      <c r="B15" s="81">
        <v>2021</v>
      </c>
      <c r="C15" s="71">
        <v>3.6671822074189633</v>
      </c>
      <c r="D15" s="37">
        <v>1.1440662468106368</v>
      </c>
      <c r="E15" s="86">
        <v>2.7636435786174758</v>
      </c>
      <c r="F15" s="87">
        <v>1.7708983705678836</v>
      </c>
      <c r="G15" s="88">
        <v>1.9787408957956936</v>
      </c>
      <c r="H15" s="89">
        <v>3.1649972355579119</v>
      </c>
      <c r="I15" s="87">
        <v>0.85352051002770812</v>
      </c>
      <c r="J15" s="88">
        <v>0.61755825504935768</v>
      </c>
      <c r="K15" s="86">
        <v>0.89840868981036293</v>
      </c>
      <c r="L15" s="87">
        <v>1.0852331632853134</v>
      </c>
      <c r="M15" s="88">
        <v>0.237507314534149</v>
      </c>
      <c r="N15" s="86">
        <v>0.98649509197477447</v>
      </c>
      <c r="O15" s="87">
        <v>2.992593889071121</v>
      </c>
      <c r="P15" s="88">
        <v>0.3335472430971882</v>
      </c>
      <c r="Q15" s="86">
        <v>9.8881080763269438</v>
      </c>
      <c r="R15" s="87">
        <v>1.3839088083541804</v>
      </c>
      <c r="S15" s="88">
        <v>0.90934948321392639</v>
      </c>
      <c r="T15" s="86">
        <v>1.32685972358263</v>
      </c>
      <c r="U15" s="87">
        <v>1.7383565492555162</v>
      </c>
      <c r="V15" s="88">
        <v>0.68520668186715672</v>
      </c>
      <c r="W15" s="86">
        <v>1.8440479966052612</v>
      </c>
      <c r="X15" s="87">
        <v>2.7860587952178761</v>
      </c>
      <c r="Y15" s="88">
        <v>0.64501460103780794</v>
      </c>
      <c r="Z15" s="86">
        <v>0.51607360348516174</v>
      </c>
      <c r="AA15" s="87">
        <v>2.0385687768237433</v>
      </c>
      <c r="AB15" s="88">
        <v>0.71631532553960253</v>
      </c>
      <c r="AC15" s="89">
        <v>0.87994527828987912</v>
      </c>
      <c r="AD15" s="87" t="s">
        <v>127</v>
      </c>
      <c r="AE15" s="88">
        <v>7.1428571428571426E-3</v>
      </c>
      <c r="AF15" s="86">
        <v>6.12533692722372E-3</v>
      </c>
    </row>
    <row r="16" spans="1:32" ht="15" thickBot="1" x14ac:dyDescent="0.35">
      <c r="A16" s="123"/>
      <c r="B16" s="82">
        <v>2022</v>
      </c>
      <c r="C16" s="76">
        <v>3.7112602973911035</v>
      </c>
      <c r="D16" s="77">
        <v>0.50773578561570343</v>
      </c>
      <c r="E16" s="90">
        <v>1.4539427590205012</v>
      </c>
      <c r="F16" s="91">
        <v>1.4250747585896093</v>
      </c>
      <c r="G16" s="92">
        <v>1.1780443530538913</v>
      </c>
      <c r="H16" s="93">
        <v>1.4198362089986027</v>
      </c>
      <c r="I16" s="91">
        <v>0.28776219963771416</v>
      </c>
      <c r="J16" s="92">
        <v>0.32642641908745451</v>
      </c>
      <c r="K16" s="90">
        <v>0.15962528982904137</v>
      </c>
      <c r="L16" s="91">
        <v>1.0179812617780009</v>
      </c>
      <c r="M16" s="92">
        <v>7.6187958181221621E-2</v>
      </c>
      <c r="N16" s="90">
        <v>1.9103841038540841</v>
      </c>
      <c r="O16" s="91">
        <v>2.791753770984593</v>
      </c>
      <c r="P16" s="92">
        <v>0.22149793126741535</v>
      </c>
      <c r="Q16" s="90">
        <v>10.880487315251177</v>
      </c>
      <c r="R16" s="91">
        <v>1.034596819666022</v>
      </c>
      <c r="S16" s="92">
        <v>0.46026845759591084</v>
      </c>
      <c r="T16" s="90">
        <v>0.91130662735666834</v>
      </c>
      <c r="U16" s="91">
        <v>1.0691027568001732</v>
      </c>
      <c r="V16" s="92">
        <v>0.28837735543586379</v>
      </c>
      <c r="W16" s="90">
        <v>0.68236514412948779</v>
      </c>
      <c r="X16" s="91">
        <v>1.7490803710958935</v>
      </c>
      <c r="Y16" s="92">
        <v>0.17804276812661199</v>
      </c>
      <c r="Z16" s="90">
        <v>5.1078239501748605E-2</v>
      </c>
      <c r="AA16" s="91">
        <v>0.83856806698688657</v>
      </c>
      <c r="AB16" s="92">
        <v>0.17473666314030939</v>
      </c>
      <c r="AC16" s="93">
        <v>7.5777474568641798E-2</v>
      </c>
      <c r="AD16" s="91" t="s">
        <v>127</v>
      </c>
      <c r="AE16" s="92">
        <v>0</v>
      </c>
      <c r="AF16" s="90">
        <v>0</v>
      </c>
    </row>
    <row r="17" spans="1:32" x14ac:dyDescent="0.3">
      <c r="A17" s="119" t="s">
        <v>124</v>
      </c>
      <c r="B17" s="83">
        <v>2023</v>
      </c>
      <c r="C17" s="78">
        <v>4.1583490820763771</v>
      </c>
      <c r="D17" s="79">
        <v>1.015656214499987</v>
      </c>
      <c r="E17" s="94">
        <v>2.6097392649605875</v>
      </c>
      <c r="F17" s="95">
        <v>1.5324259189640017</v>
      </c>
      <c r="G17" s="96">
        <v>1.847732696067498</v>
      </c>
      <c r="H17" s="97">
        <v>2.8992237580968649</v>
      </c>
      <c r="I17" s="95">
        <v>0.29297327435314713</v>
      </c>
      <c r="J17" s="96">
        <v>0.36589159538153865</v>
      </c>
      <c r="K17" s="94">
        <v>0.19213601998381177</v>
      </c>
      <c r="L17" s="95">
        <v>1.0628852287543924</v>
      </c>
      <c r="M17" s="96">
        <v>0.19089400124286116</v>
      </c>
      <c r="N17" s="94">
        <v>1.9208903566470545</v>
      </c>
      <c r="O17" s="95">
        <v>2.7836802776227518</v>
      </c>
      <c r="P17" s="96">
        <v>-0.65745607970811293</v>
      </c>
      <c r="Q17" s="94">
        <v>12.059981896629656</v>
      </c>
      <c r="R17" s="95">
        <v>1.0701678075362402</v>
      </c>
      <c r="S17" s="96">
        <v>0.69116141140022447</v>
      </c>
      <c r="T17" s="94">
        <v>1.3415195740548951</v>
      </c>
      <c r="U17" s="95">
        <v>1.1859110464086304</v>
      </c>
      <c r="V17" s="96">
        <v>0.52382702529253755</v>
      </c>
      <c r="W17" s="94">
        <v>1.2256404389261988</v>
      </c>
      <c r="X17" s="95">
        <v>2.5879811019539196</v>
      </c>
      <c r="Y17" s="96">
        <v>0.47880223515933829</v>
      </c>
      <c r="Z17" s="94">
        <v>6.5769043115309775E-2</v>
      </c>
      <c r="AA17" s="95">
        <v>1.4357941764704332</v>
      </c>
      <c r="AB17" s="96">
        <v>0.45418344662114962</v>
      </c>
      <c r="AC17" s="97">
        <v>0.46465102462495067</v>
      </c>
      <c r="AD17" s="95" t="s">
        <v>127</v>
      </c>
      <c r="AE17" s="96">
        <v>-0.27876642856481465</v>
      </c>
      <c r="AF17" s="94">
        <v>-0.53369549687867268</v>
      </c>
    </row>
    <row r="18" spans="1:32" x14ac:dyDescent="0.3">
      <c r="A18" s="120"/>
      <c r="B18" s="84">
        <v>2024</v>
      </c>
      <c r="C18" s="72">
        <v>4.434227325886356</v>
      </c>
      <c r="D18" s="68">
        <v>1.0051699079089744</v>
      </c>
      <c r="E18" s="98">
        <v>2.7491480404768009</v>
      </c>
      <c r="F18" s="99">
        <v>1.5388620210764805</v>
      </c>
      <c r="G18" s="100">
        <v>1.9742419951473487</v>
      </c>
      <c r="H18" s="101">
        <v>3.1452336236476937</v>
      </c>
      <c r="I18" s="99">
        <v>0.18164246884050464</v>
      </c>
      <c r="J18" s="100">
        <v>0.301765721895216</v>
      </c>
      <c r="K18" s="98">
        <v>8.4724936086347305E-2</v>
      </c>
      <c r="L18" s="99">
        <v>1.0818380053455645</v>
      </c>
      <c r="M18" s="100">
        <v>8.7026498025022131E-2</v>
      </c>
      <c r="N18" s="98">
        <v>2.0195530882325738</v>
      </c>
      <c r="O18" s="99">
        <v>2.9796771353993692</v>
      </c>
      <c r="P18" s="100">
        <v>-0.98148060551629135</v>
      </c>
      <c r="Q18" s="98">
        <v>13.248094933946287</v>
      </c>
      <c r="R18" s="99">
        <v>1.1057387954064581</v>
      </c>
      <c r="S18" s="100">
        <v>0.65549531418560969</v>
      </c>
      <c r="T18" s="98">
        <v>1.3750742540405712</v>
      </c>
      <c r="U18" s="99">
        <v>1.2316622954831211</v>
      </c>
      <c r="V18" s="100">
        <v>0.49118640035990496</v>
      </c>
      <c r="W18" s="98">
        <v>1.2586474838390345</v>
      </c>
      <c r="X18" s="99">
        <v>2.6921045518634839</v>
      </c>
      <c r="Y18" s="100">
        <v>0.44626300284213111</v>
      </c>
      <c r="Z18" s="98">
        <v>3.6417431262602516E-2</v>
      </c>
      <c r="AA18" s="99">
        <v>1.5001238941674353</v>
      </c>
      <c r="AB18" s="100">
        <v>0.39689493641096568</v>
      </c>
      <c r="AC18" s="101">
        <v>0.39320796403827746</v>
      </c>
      <c r="AD18" s="102" t="s">
        <v>127</v>
      </c>
      <c r="AE18" s="100">
        <v>-0.53108404575984269</v>
      </c>
      <c r="AF18" s="98">
        <v>-1.0175086781568998</v>
      </c>
    </row>
    <row r="19" spans="1:32" ht="15" thickBot="1" x14ac:dyDescent="0.35">
      <c r="A19" s="121"/>
      <c r="B19" s="85">
        <v>2025</v>
      </c>
      <c r="C19" s="73">
        <v>4.7101055696963359</v>
      </c>
      <c r="D19" s="74">
        <v>0.99468360131796163</v>
      </c>
      <c r="E19" s="103">
        <v>2.8885568159930139</v>
      </c>
      <c r="F19" s="104">
        <v>1.5452981231889595</v>
      </c>
      <c r="G19" s="105">
        <v>2.1007512942271993</v>
      </c>
      <c r="H19" s="106">
        <v>3.3912434891985219</v>
      </c>
      <c r="I19" s="104">
        <v>7.0311663327862303E-2</v>
      </c>
      <c r="J19" s="105">
        <v>0.23329805440017626</v>
      </c>
      <c r="K19" s="103">
        <v>-2.2686147811116865E-2</v>
      </c>
      <c r="L19" s="104">
        <v>1.1007907819367364</v>
      </c>
      <c r="M19" s="105">
        <v>-1.6841005192816755E-2</v>
      </c>
      <c r="N19" s="103">
        <v>2.1182158198180931</v>
      </c>
      <c r="O19" s="104">
        <v>3.1756739931759883</v>
      </c>
      <c r="P19" s="105">
        <v>-1.3055051313244692</v>
      </c>
      <c r="Q19" s="103">
        <v>14.43620797126292</v>
      </c>
      <c r="R19" s="104">
        <v>1.1413097832766761</v>
      </c>
      <c r="S19" s="105">
        <v>0.61982921697099491</v>
      </c>
      <c r="T19" s="103">
        <v>1.4086289340262474</v>
      </c>
      <c r="U19" s="104">
        <v>1.2774135445576118</v>
      </c>
      <c r="V19" s="105">
        <v>0.45854577542727243</v>
      </c>
      <c r="W19" s="103">
        <v>1.2916545287518713</v>
      </c>
      <c r="X19" s="104">
        <v>2.7962280017730516</v>
      </c>
      <c r="Y19" s="105">
        <v>0.41372377052492415</v>
      </c>
      <c r="Z19" s="103">
        <v>7.0658194098954206E-3</v>
      </c>
      <c r="AA19" s="104">
        <v>1.5644536118644383</v>
      </c>
      <c r="AB19" s="105">
        <v>0.33960642620078202</v>
      </c>
      <c r="AC19" s="106">
        <v>0.32176490345160441</v>
      </c>
      <c r="AD19" s="104" t="s">
        <v>127</v>
      </c>
      <c r="AE19" s="105">
        <v>-0.78340166295487024</v>
      </c>
      <c r="AF19" s="103">
        <v>-1.5013218594351259</v>
      </c>
    </row>
    <row r="22" spans="1:32" ht="15" thickBot="1" x14ac:dyDescent="0.35"/>
    <row r="23" spans="1:32" x14ac:dyDescent="0.3">
      <c r="B23" s="115" t="s">
        <v>0</v>
      </c>
      <c r="C23" s="116"/>
      <c r="D23" s="117"/>
      <c r="E23" s="115" t="s">
        <v>1</v>
      </c>
      <c r="F23" s="116"/>
      <c r="G23" s="118"/>
      <c r="H23" s="115" t="s">
        <v>2</v>
      </c>
      <c r="I23" s="116"/>
      <c r="J23" s="117"/>
      <c r="K23" s="115" t="s">
        <v>3</v>
      </c>
      <c r="L23" s="116"/>
      <c r="M23" s="117"/>
      <c r="N23" s="115" t="s">
        <v>4</v>
      </c>
      <c r="O23" s="116"/>
      <c r="P23" s="117"/>
      <c r="Q23" s="115" t="s">
        <v>5</v>
      </c>
      <c r="R23" s="116"/>
      <c r="S23" s="117"/>
      <c r="T23" s="115" t="s">
        <v>6</v>
      </c>
      <c r="U23" s="116"/>
      <c r="V23" s="117"/>
      <c r="W23" s="115" t="s">
        <v>7</v>
      </c>
      <c r="X23" s="116"/>
      <c r="Y23" s="117"/>
      <c r="Z23" s="115" t="s">
        <v>8</v>
      </c>
      <c r="AA23" s="116"/>
      <c r="AB23" s="118"/>
      <c r="AC23" s="115" t="s">
        <v>9</v>
      </c>
      <c r="AD23" s="116"/>
      <c r="AE23" s="117"/>
    </row>
    <row r="24" spans="1:32" ht="43.2" x14ac:dyDescent="0.3">
      <c r="B24" s="69" t="s">
        <v>125</v>
      </c>
      <c r="C24" s="67" t="s">
        <v>126</v>
      </c>
      <c r="D24" s="70" t="s">
        <v>82</v>
      </c>
      <c r="E24" s="69" t="s">
        <v>125</v>
      </c>
      <c r="F24" s="67" t="s">
        <v>126</v>
      </c>
      <c r="G24" s="75" t="s">
        <v>82</v>
      </c>
      <c r="H24" s="69" t="s">
        <v>125</v>
      </c>
      <c r="I24" s="67" t="s">
        <v>126</v>
      </c>
      <c r="J24" s="70" t="s">
        <v>82</v>
      </c>
      <c r="K24" s="69" t="s">
        <v>125</v>
      </c>
      <c r="L24" s="67" t="s">
        <v>126</v>
      </c>
      <c r="M24" s="70" t="s">
        <v>82</v>
      </c>
      <c r="N24" s="69" t="s">
        <v>125</v>
      </c>
      <c r="O24" s="67" t="s">
        <v>126</v>
      </c>
      <c r="P24" s="70" t="s">
        <v>82</v>
      </c>
      <c r="Q24" s="69" t="s">
        <v>125</v>
      </c>
      <c r="R24" s="67" t="s">
        <v>126</v>
      </c>
      <c r="S24" s="70" t="s">
        <v>82</v>
      </c>
      <c r="T24" s="69" t="s">
        <v>125</v>
      </c>
      <c r="U24" s="67" t="s">
        <v>126</v>
      </c>
      <c r="V24" s="70" t="s">
        <v>82</v>
      </c>
      <c r="W24" s="69" t="s">
        <v>125</v>
      </c>
      <c r="X24" s="67" t="s">
        <v>126</v>
      </c>
      <c r="Y24" s="70" t="s">
        <v>82</v>
      </c>
      <c r="Z24" s="69" t="s">
        <v>125</v>
      </c>
      <c r="AA24" s="67" t="s">
        <v>126</v>
      </c>
      <c r="AB24" s="75" t="s">
        <v>82</v>
      </c>
      <c r="AC24" s="69" t="s">
        <v>125</v>
      </c>
      <c r="AD24" s="67" t="s">
        <v>126</v>
      </c>
      <c r="AE24" s="70" t="s">
        <v>82</v>
      </c>
    </row>
    <row r="25" spans="1:32" x14ac:dyDescent="0.3">
      <c r="A25">
        <v>2022</v>
      </c>
      <c r="B25" s="76">
        <v>3.7112602973911035</v>
      </c>
      <c r="C25" s="77">
        <v>0.50773578561570343</v>
      </c>
      <c r="D25" s="90">
        <v>1.4539427590205012</v>
      </c>
      <c r="E25" s="91">
        <v>1.4250747585896093</v>
      </c>
      <c r="F25" s="92">
        <v>1.1780443530538913</v>
      </c>
      <c r="G25" s="93">
        <v>1.4198362089986027</v>
      </c>
      <c r="H25" s="91">
        <v>0.28776219963771416</v>
      </c>
      <c r="I25" s="92">
        <v>0.32642641908745451</v>
      </c>
      <c r="J25" s="90">
        <v>0.15962528982904137</v>
      </c>
      <c r="K25" s="91">
        <v>1.0179812617780009</v>
      </c>
      <c r="L25" s="92">
        <v>7.6187958181221621E-2</v>
      </c>
      <c r="M25" s="90">
        <v>1.9103841038540841</v>
      </c>
      <c r="N25" s="91">
        <v>2.791753770984593</v>
      </c>
      <c r="O25" s="92">
        <v>0.22149793126741535</v>
      </c>
      <c r="P25" s="90">
        <v>10.880487315251177</v>
      </c>
      <c r="Q25" s="91">
        <v>1.034596819666022</v>
      </c>
      <c r="R25" s="92">
        <v>0.46026845759591084</v>
      </c>
      <c r="S25" s="90">
        <v>0.91130662735666834</v>
      </c>
      <c r="T25" s="91">
        <v>1.0691027568001732</v>
      </c>
      <c r="U25" s="92">
        <v>0.28837735543586379</v>
      </c>
      <c r="V25" s="90">
        <v>0.68236514412948779</v>
      </c>
      <c r="W25" s="91">
        <v>1.7490803710958935</v>
      </c>
      <c r="X25" s="92">
        <v>0.17804276812661199</v>
      </c>
      <c r="Y25" s="90">
        <v>5.1078239501748605E-2</v>
      </c>
      <c r="Z25" s="91">
        <v>0.83856806698688657</v>
      </c>
      <c r="AA25" s="92">
        <v>0.17473666314030939</v>
      </c>
      <c r="AB25" s="93">
        <v>7.5777474568641798E-2</v>
      </c>
      <c r="AC25" s="91" t="s">
        <v>127</v>
      </c>
      <c r="AD25" s="92">
        <v>0</v>
      </c>
      <c r="AE25" s="90">
        <v>0</v>
      </c>
    </row>
    <row r="30" spans="1:32" x14ac:dyDescent="0.3">
      <c r="C30" t="s">
        <v>128</v>
      </c>
    </row>
    <row r="32" spans="1:32" x14ac:dyDescent="0.3">
      <c r="B32" s="81" t="s">
        <v>112</v>
      </c>
      <c r="C32" t="s">
        <v>0</v>
      </c>
      <c r="D32" t="s">
        <v>1</v>
      </c>
      <c r="E32" t="s">
        <v>2</v>
      </c>
      <c r="F32" t="s">
        <v>3</v>
      </c>
      <c r="G32" t="s">
        <v>4</v>
      </c>
      <c r="H32" t="s">
        <v>5</v>
      </c>
      <c r="I32" t="s">
        <v>6</v>
      </c>
      <c r="J32" t="s">
        <v>7</v>
      </c>
      <c r="K32" t="s">
        <v>8</v>
      </c>
      <c r="L32" t="s">
        <v>9</v>
      </c>
    </row>
    <row r="33" spans="2:21" x14ac:dyDescent="0.3">
      <c r="B33" s="81">
        <v>2014</v>
      </c>
      <c r="C33" s="37">
        <v>1.1093365638326991</v>
      </c>
      <c r="D33" s="88">
        <v>0.95610985441987095</v>
      </c>
      <c r="E33" s="88">
        <v>0.98645942479449822</v>
      </c>
      <c r="F33" s="88">
        <v>1.1250267933481446</v>
      </c>
      <c r="G33" s="88">
        <v>2.0616228996031412</v>
      </c>
      <c r="H33" s="88">
        <v>1.0732195064271817</v>
      </c>
      <c r="I33" s="88">
        <v>0.81687011187145953</v>
      </c>
      <c r="J33" s="88">
        <v>0.85467199851515685</v>
      </c>
      <c r="K33" s="88">
        <v>0.96925550325976106</v>
      </c>
      <c r="L33" s="88">
        <v>2.5285714285714285</v>
      </c>
    </row>
    <row r="34" spans="2:21" x14ac:dyDescent="0.3">
      <c r="B34" s="81">
        <v>2015</v>
      </c>
      <c r="C34" s="37">
        <v>0.82649463790590771</v>
      </c>
      <c r="D34" s="88">
        <v>0.62042336530678799</v>
      </c>
      <c r="E34" s="88">
        <v>0.83723790590961045</v>
      </c>
      <c r="F34" s="88">
        <v>0.7402827960560191</v>
      </c>
      <c r="G34" s="88">
        <v>2.4395845647217764</v>
      </c>
      <c r="H34" s="37">
        <v>0.85240117816143968</v>
      </c>
      <c r="I34" s="88">
        <v>0.63507291242352049</v>
      </c>
      <c r="J34" s="88">
        <v>0.5274713172068044</v>
      </c>
      <c r="K34" s="88">
        <v>0.79281940628424818</v>
      </c>
      <c r="L34" s="88">
        <v>1.7714285714285714</v>
      </c>
    </row>
    <row r="35" spans="2:21" x14ac:dyDescent="0.3">
      <c r="B35" s="81">
        <v>2016</v>
      </c>
      <c r="C35" s="37">
        <v>0.94481548009261451</v>
      </c>
      <c r="D35" s="88">
        <v>0.68698698404262759</v>
      </c>
      <c r="E35" s="88">
        <v>0.83128285974232574</v>
      </c>
      <c r="F35" s="88">
        <v>0.73683613367894918</v>
      </c>
      <c r="G35" s="88">
        <v>2.2154015029975511</v>
      </c>
      <c r="H35" s="88">
        <v>0.87042853824163358</v>
      </c>
      <c r="I35" s="88">
        <v>0.63238609177666238</v>
      </c>
      <c r="J35" s="88">
        <v>0.51456394643711545</v>
      </c>
      <c r="K35" s="88">
        <v>0.72217725868454274</v>
      </c>
      <c r="L35" s="88">
        <v>0</v>
      </c>
    </row>
    <row r="36" spans="2:21" x14ac:dyDescent="0.3">
      <c r="B36" s="81">
        <v>2017</v>
      </c>
      <c r="C36" s="37">
        <v>1.0623670120559219</v>
      </c>
      <c r="D36" s="88">
        <v>0.91650229538856898</v>
      </c>
      <c r="E36" s="88">
        <v>0.75018368372985711</v>
      </c>
      <c r="F36" s="88">
        <v>0.79457729576583269</v>
      </c>
      <c r="G36" s="88">
        <v>2.121928565397281</v>
      </c>
      <c r="H36" s="88">
        <v>0.75823135605547365</v>
      </c>
      <c r="I36" s="88">
        <v>0.71952706519957221</v>
      </c>
      <c r="J36" s="88">
        <v>0.61778315061931188</v>
      </c>
      <c r="K36" s="88">
        <v>0.75306885882816332</v>
      </c>
      <c r="L36" s="88">
        <v>0.16071428571428573</v>
      </c>
    </row>
    <row r="37" spans="2:21" x14ac:dyDescent="0.3">
      <c r="B37" s="81">
        <v>2018</v>
      </c>
      <c r="C37" s="37">
        <v>1.1525360000144369</v>
      </c>
      <c r="D37" s="88">
        <v>1.3942355520056235</v>
      </c>
      <c r="E37" s="88">
        <v>0.69486627745885132</v>
      </c>
      <c r="F37" s="88">
        <v>0.94603899514865764</v>
      </c>
      <c r="G37" s="88">
        <v>5.7755636240817358E-2</v>
      </c>
      <c r="H37" s="88">
        <v>0.88530965801778083</v>
      </c>
      <c r="I37" s="88">
        <v>0.67721951083668941</v>
      </c>
      <c r="J37" s="88">
        <v>0.72482374768975755</v>
      </c>
      <c r="K37" s="88">
        <v>0.80895064634989944</v>
      </c>
      <c r="L37" s="88">
        <v>0.17499999999999999</v>
      </c>
    </row>
    <row r="38" spans="2:21" x14ac:dyDescent="0.3">
      <c r="B38" s="81">
        <v>2019</v>
      </c>
      <c r="C38" s="37">
        <v>1.2156443051116401</v>
      </c>
      <c r="D38" s="88">
        <v>1.4612120003048827</v>
      </c>
      <c r="E38" s="88">
        <v>0.58602685059295068</v>
      </c>
      <c r="F38" s="88">
        <v>1.0172165972268237</v>
      </c>
      <c r="G38" s="88">
        <v>5.1304568099299161E-2</v>
      </c>
      <c r="H38" s="88">
        <v>0.90339537764537992</v>
      </c>
      <c r="I38" s="88">
        <v>0.70304251657414307</v>
      </c>
      <c r="J38" s="88">
        <v>0.72554289272791284</v>
      </c>
      <c r="K38" s="88">
        <v>0.73283416703385229</v>
      </c>
      <c r="L38" s="88">
        <v>0.31428571428571428</v>
      </c>
    </row>
    <row r="39" spans="2:21" x14ac:dyDescent="0.3">
      <c r="B39" s="81">
        <v>2020</v>
      </c>
      <c r="C39" s="37">
        <v>1.2910560070505421</v>
      </c>
      <c r="D39" s="88">
        <v>1.7585742694326971</v>
      </c>
      <c r="E39" s="88">
        <v>0.57776025764599737</v>
      </c>
      <c r="F39" s="88">
        <v>0.37161186387502265</v>
      </c>
      <c r="G39" s="88">
        <v>0.30797939711221817</v>
      </c>
      <c r="H39" s="88">
        <v>0.88328298054595056</v>
      </c>
      <c r="I39" s="88">
        <v>0.6542587576554566</v>
      </c>
      <c r="J39" s="88">
        <v>0.68177983837217204</v>
      </c>
      <c r="K39" s="88">
        <v>0.72545541907628686</v>
      </c>
      <c r="L39" s="88">
        <v>7.4999999999999997E-2</v>
      </c>
    </row>
    <row r="40" spans="2:21" x14ac:dyDescent="0.3">
      <c r="B40" s="81">
        <v>2021</v>
      </c>
      <c r="C40" s="37">
        <v>1.1440662468106368</v>
      </c>
      <c r="D40" s="88">
        <v>1.9787408957956936</v>
      </c>
      <c r="E40" s="88">
        <v>0.61755825504935768</v>
      </c>
      <c r="F40" s="88">
        <v>0.237507314534149</v>
      </c>
      <c r="G40" s="88">
        <v>0.3335472430971882</v>
      </c>
      <c r="H40" s="88">
        <v>0.90934948321392639</v>
      </c>
      <c r="I40" s="88">
        <v>0.68520668186715672</v>
      </c>
      <c r="J40" s="88">
        <v>0.64501460103780794</v>
      </c>
      <c r="K40" s="88">
        <v>0.71631532553960253</v>
      </c>
      <c r="L40" s="88">
        <v>7.1428571428571426E-3</v>
      </c>
    </row>
    <row r="41" spans="2:21" ht="15" thickBot="1" x14ac:dyDescent="0.35">
      <c r="B41" s="82">
        <v>2022</v>
      </c>
      <c r="C41" s="77">
        <v>0.50773578561570343</v>
      </c>
      <c r="D41" s="92">
        <v>1.1780443530538913</v>
      </c>
      <c r="E41" s="92">
        <v>0.32642641908745451</v>
      </c>
      <c r="F41" s="92">
        <v>7.6187958181221621E-2</v>
      </c>
      <c r="G41" s="92">
        <v>0.22149793126741535</v>
      </c>
      <c r="H41" s="92">
        <v>0.46026845759591084</v>
      </c>
      <c r="I41" s="92">
        <v>0.28837735543586379</v>
      </c>
      <c r="J41" s="92">
        <v>0.17804276812661199</v>
      </c>
      <c r="K41" s="92">
        <v>0.17473666314030939</v>
      </c>
      <c r="L41" s="92">
        <v>0</v>
      </c>
    </row>
    <row r="48" spans="2:21" x14ac:dyDescent="0.3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</row>
    <row r="50" spans="3:13" x14ac:dyDescent="0.3">
      <c r="C50" t="s">
        <v>129</v>
      </c>
    </row>
    <row r="52" spans="3:13" x14ac:dyDescent="0.3">
      <c r="C52" s="81" t="s">
        <v>112</v>
      </c>
      <c r="D52" t="s">
        <v>0</v>
      </c>
      <c r="E52" t="s">
        <v>1</v>
      </c>
      <c r="F52" t="s">
        <v>2</v>
      </c>
      <c r="G52" t="s">
        <v>3</v>
      </c>
      <c r="H52" t="s">
        <v>4</v>
      </c>
      <c r="I52" t="s">
        <v>5</v>
      </c>
      <c r="J52" t="s">
        <v>6</v>
      </c>
      <c r="K52" t="s">
        <v>7</v>
      </c>
      <c r="L52" t="s">
        <v>8</v>
      </c>
      <c r="M52" t="s">
        <v>9</v>
      </c>
    </row>
    <row r="53" spans="3:13" x14ac:dyDescent="0.3">
      <c r="C53" s="81">
        <v>2014</v>
      </c>
      <c r="D53" s="71">
        <v>1.6770446167659303</v>
      </c>
      <c r="E53" s="87">
        <v>1.4756265872997245</v>
      </c>
      <c r="F53" s="87">
        <v>1.2942262942925491</v>
      </c>
      <c r="G53" s="87">
        <v>0.89259994065784931</v>
      </c>
      <c r="H53" s="87">
        <v>0.64753961920521697</v>
      </c>
      <c r="I53" s="87">
        <v>0.94407834312038852</v>
      </c>
      <c r="J53" s="87">
        <v>0.71167382340128194</v>
      </c>
      <c r="K53" s="87">
        <v>1.0551149176987229</v>
      </c>
      <c r="L53" s="87">
        <v>0.8589149141525394</v>
      </c>
    </row>
    <row r="54" spans="3:13" x14ac:dyDescent="0.3">
      <c r="C54" s="81">
        <v>2015</v>
      </c>
      <c r="D54" s="71">
        <v>1.6702627490478819</v>
      </c>
      <c r="E54" s="87">
        <v>1.2761561175294223</v>
      </c>
      <c r="F54" s="87">
        <v>1.2562251965300424</v>
      </c>
      <c r="G54" s="87">
        <v>0.88452722409425122</v>
      </c>
      <c r="H54" s="87">
        <v>2.7341119276205954</v>
      </c>
      <c r="I54" s="87">
        <v>1.0500519317772636</v>
      </c>
      <c r="J54" s="87">
        <v>1.1004246246001841</v>
      </c>
      <c r="K54" s="87">
        <v>1.29651891036846</v>
      </c>
      <c r="L54" s="87">
        <v>1.2503452625592584</v>
      </c>
    </row>
    <row r="55" spans="3:13" x14ac:dyDescent="0.3">
      <c r="C55" s="81">
        <v>2016</v>
      </c>
      <c r="D55" s="71">
        <v>2.2437803269869843</v>
      </c>
      <c r="E55" s="87">
        <v>1.6003525507114389</v>
      </c>
      <c r="F55" s="87">
        <v>1.2233190814065682</v>
      </c>
      <c r="G55" s="87">
        <v>0.86372749002645655</v>
      </c>
      <c r="H55" s="87">
        <v>1.8330155147681597</v>
      </c>
      <c r="I55" s="87">
        <v>1.1388294232997631</v>
      </c>
      <c r="J55" s="87">
        <v>1.8480685516434598</v>
      </c>
      <c r="K55" s="87">
        <v>2.1306914335182316</v>
      </c>
      <c r="L55" s="87">
        <v>1.0526122727034533</v>
      </c>
    </row>
    <row r="56" spans="3:13" x14ac:dyDescent="0.3">
      <c r="C56" s="81">
        <v>2017</v>
      </c>
      <c r="D56" s="71">
        <v>2.3851893935697999</v>
      </c>
      <c r="E56" s="87">
        <v>1.8294213192250457</v>
      </c>
      <c r="F56" s="87">
        <v>0.94596824747691632</v>
      </c>
      <c r="G56" s="87">
        <v>1.0651948192635872</v>
      </c>
      <c r="H56" s="87">
        <v>1.617227316566874</v>
      </c>
      <c r="I56" s="87">
        <v>1.2734767279599948</v>
      </c>
      <c r="J56" s="87">
        <v>1.8326747557841347</v>
      </c>
      <c r="K56" s="87">
        <v>5.9540282806522002</v>
      </c>
      <c r="L56" s="87">
        <v>0.94058247959793173</v>
      </c>
    </row>
    <row r="57" spans="3:13" x14ac:dyDescent="0.3">
      <c r="C57" s="81">
        <v>2018</v>
      </c>
      <c r="D57" s="71">
        <v>4.2490586517968048</v>
      </c>
      <c r="E57" s="87">
        <v>1.7719428783347964</v>
      </c>
      <c r="F57" s="87">
        <v>0.25974083691046951</v>
      </c>
      <c r="G57" s="87">
        <v>1.0811517887818662</v>
      </c>
      <c r="H57" s="87">
        <v>0.19767131603812843</v>
      </c>
      <c r="I57" s="87">
        <v>1.3532151181913701</v>
      </c>
      <c r="J57" s="87">
        <v>1.7845157338797926</v>
      </c>
      <c r="K57" s="87">
        <v>3.7195935341071547</v>
      </c>
      <c r="L57" s="87">
        <v>0.9468357247528254</v>
      </c>
    </row>
    <row r="58" spans="3:13" x14ac:dyDescent="0.3">
      <c r="C58" s="81">
        <v>2019</v>
      </c>
      <c r="D58" s="71">
        <v>3.2057616971937857</v>
      </c>
      <c r="E58" s="87">
        <v>1.7609532483017947</v>
      </c>
      <c r="F58" s="87">
        <v>0.33958213416973715</v>
      </c>
      <c r="G58" s="87">
        <v>1.1253157816390427</v>
      </c>
      <c r="H58" s="87">
        <v>2.1534880077549361</v>
      </c>
      <c r="I58" s="87">
        <v>1.5562925656484066</v>
      </c>
      <c r="J58" s="87">
        <v>1.6653243501945421</v>
      </c>
      <c r="K58" s="87">
        <v>5.2254098645892952</v>
      </c>
      <c r="L58" s="87">
        <v>1.7817882168334469</v>
      </c>
    </row>
    <row r="59" spans="3:13" x14ac:dyDescent="0.3">
      <c r="C59" s="81">
        <v>2020</v>
      </c>
      <c r="D59" s="71">
        <v>3.0213318256788635</v>
      </c>
      <c r="E59" s="87">
        <v>1.1693088409954042</v>
      </c>
      <c r="F59" s="87">
        <v>0.81476262084623208</v>
      </c>
      <c r="G59" s="87">
        <v>0.84595868877451974</v>
      </c>
      <c r="H59" s="87">
        <v>2.6776132519326143</v>
      </c>
      <c r="I59" s="87">
        <v>1.3827288726054519</v>
      </c>
      <c r="J59" s="87">
        <v>1.6306202430758145</v>
      </c>
      <c r="K59" s="87">
        <v>1.9615311105198265</v>
      </c>
      <c r="L59" s="87">
        <v>1.3882172927532128</v>
      </c>
    </row>
    <row r="60" spans="3:13" x14ac:dyDescent="0.3">
      <c r="C60" s="81">
        <v>2021</v>
      </c>
      <c r="D60" s="71">
        <v>3.6671822074189633</v>
      </c>
      <c r="E60" s="87">
        <v>1.7708983705678836</v>
      </c>
      <c r="F60" s="87">
        <v>0.85352051002770812</v>
      </c>
      <c r="G60" s="87">
        <v>1.0852331632853134</v>
      </c>
      <c r="H60" s="87">
        <v>2.992593889071121</v>
      </c>
      <c r="I60" s="87">
        <v>1.3839088083541804</v>
      </c>
      <c r="J60" s="87">
        <v>1.7383565492555162</v>
      </c>
      <c r="K60" s="87">
        <v>2.7860587952178761</v>
      </c>
      <c r="L60" s="87">
        <v>2.0385687768237433</v>
      </c>
    </row>
    <row r="61" spans="3:13" ht="15" thickBot="1" x14ac:dyDescent="0.35">
      <c r="C61" s="82">
        <v>2022</v>
      </c>
      <c r="D61" s="76">
        <v>3.7112602973911035</v>
      </c>
      <c r="E61" s="91">
        <v>1.4250747585896093</v>
      </c>
      <c r="F61" s="91">
        <v>0.28776219963771416</v>
      </c>
      <c r="G61" s="91">
        <v>1.0179812617780009</v>
      </c>
      <c r="H61" s="91">
        <v>2.791753770984593</v>
      </c>
      <c r="I61" s="91">
        <v>1.034596819666022</v>
      </c>
      <c r="J61" s="91">
        <v>1.0691027568001732</v>
      </c>
      <c r="K61" s="91">
        <v>1.7490803710958935</v>
      </c>
      <c r="L61" s="91">
        <v>0.83856806698688657</v>
      </c>
    </row>
    <row r="67" spans="1:21" x14ac:dyDescent="0.3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9" spans="1:21" x14ac:dyDescent="0.3">
      <c r="C69" s="108" t="s">
        <v>82</v>
      </c>
    </row>
    <row r="71" spans="1:21" x14ac:dyDescent="0.3">
      <c r="C71" s="81" t="s">
        <v>112</v>
      </c>
      <c r="D71" t="s">
        <v>0</v>
      </c>
      <c r="E71" t="s">
        <v>1</v>
      </c>
      <c r="F71" t="s">
        <v>2</v>
      </c>
      <c r="G71" t="s">
        <v>3</v>
      </c>
      <c r="H71" t="s">
        <v>4</v>
      </c>
      <c r="I71" t="s">
        <v>5</v>
      </c>
      <c r="J71" t="s">
        <v>6</v>
      </c>
      <c r="K71" t="s">
        <v>7</v>
      </c>
      <c r="L71" t="s">
        <v>8</v>
      </c>
      <c r="M71" t="s">
        <v>9</v>
      </c>
    </row>
    <row r="72" spans="1:21" x14ac:dyDescent="0.3">
      <c r="C72" s="81">
        <v>2014</v>
      </c>
      <c r="D72" s="86">
        <v>1.5261978503262099</v>
      </c>
      <c r="E72" s="89">
        <v>1.0114787893276513</v>
      </c>
      <c r="F72" s="86">
        <v>1.328807852227504</v>
      </c>
      <c r="G72" s="86">
        <v>0.73459334737621274</v>
      </c>
      <c r="H72" s="86">
        <v>0.42609825353304781</v>
      </c>
      <c r="I72" s="86">
        <v>1.0386375393906468</v>
      </c>
      <c r="J72" s="86">
        <v>0.73535284474229579</v>
      </c>
      <c r="K72" s="86">
        <v>0.7846350340606808</v>
      </c>
      <c r="L72" s="89">
        <v>1.2096187744856741</v>
      </c>
      <c r="M72" s="86">
        <v>5.4578975741239892</v>
      </c>
    </row>
    <row r="73" spans="1:21" x14ac:dyDescent="0.3">
      <c r="C73" s="81">
        <v>2015</v>
      </c>
      <c r="D73" s="86">
        <v>0.93517082379224092</v>
      </c>
      <c r="E73" s="89">
        <v>0.4462017293416794</v>
      </c>
      <c r="F73" s="86">
        <v>1.084648757764358</v>
      </c>
      <c r="G73" s="86">
        <v>0.5330079080079434</v>
      </c>
      <c r="H73" s="86">
        <v>3.2862627473735859</v>
      </c>
      <c r="I73" s="86">
        <v>0.87618104606384795</v>
      </c>
      <c r="J73" s="86">
        <v>0.91649099737898521</v>
      </c>
      <c r="K73" s="86">
        <v>0.34342376964607368</v>
      </c>
      <c r="L73" s="89">
        <v>0.82911826878458217</v>
      </c>
      <c r="M73" s="86">
        <v>3.0175000000000001</v>
      </c>
    </row>
    <row r="74" spans="1:21" x14ac:dyDescent="0.3">
      <c r="C74" s="81">
        <v>2016</v>
      </c>
      <c r="D74" s="86">
        <v>1.2557864715587135</v>
      </c>
      <c r="E74" s="89">
        <v>0.5243843153734683</v>
      </c>
      <c r="F74" s="86">
        <v>0.92244102161974406</v>
      </c>
      <c r="G74" s="86">
        <v>0.38916302907602707</v>
      </c>
      <c r="H74" s="86">
        <v>1.7779119838845543</v>
      </c>
      <c r="I74" s="86">
        <v>0.80564582644301819</v>
      </c>
      <c r="J74" s="86">
        <v>1.4482651788679988</v>
      </c>
      <c r="K74" s="86">
        <v>0.32336205309197552</v>
      </c>
      <c r="L74" s="89">
        <v>0.80980632075789616</v>
      </c>
      <c r="M74" s="86">
        <v>3.0997304582210241E-4</v>
      </c>
    </row>
    <row r="75" spans="1:21" x14ac:dyDescent="0.3">
      <c r="C75" s="81">
        <v>2017</v>
      </c>
      <c r="D75" s="86">
        <v>1.4664918852460846</v>
      </c>
      <c r="E75" s="89">
        <v>0.83107189226276823</v>
      </c>
      <c r="F75" s="86">
        <v>0.80119105479946318</v>
      </c>
      <c r="G75" s="86">
        <v>0.65603877961586166</v>
      </c>
      <c r="H75" s="86">
        <v>1.836780829614743</v>
      </c>
      <c r="I75" s="86">
        <v>0.99287637335126011</v>
      </c>
      <c r="J75" s="86">
        <v>1.8430819120473403</v>
      </c>
      <c r="K75" s="86">
        <v>0.52278877149827474</v>
      </c>
      <c r="L75" s="89">
        <v>0.70839282968411521</v>
      </c>
      <c r="M75" s="86">
        <v>0.59805929919137468</v>
      </c>
    </row>
    <row r="76" spans="1:21" x14ac:dyDescent="0.3">
      <c r="C76" s="81">
        <v>2018</v>
      </c>
      <c r="D76" s="86">
        <v>2.0527287661696931</v>
      </c>
      <c r="E76" s="89">
        <v>1.8690141200720811</v>
      </c>
      <c r="F76" s="86">
        <v>0.15718874752529591</v>
      </c>
      <c r="G76" s="86">
        <v>0.79866967750571394</v>
      </c>
      <c r="H76" s="86">
        <v>5.4011516525844273E-2</v>
      </c>
      <c r="I76" s="86">
        <v>1.405969789070693</v>
      </c>
      <c r="J76" s="86">
        <v>1.6697780463417589</v>
      </c>
      <c r="K76" s="86">
        <v>0.58245320300959158</v>
      </c>
      <c r="L76" s="89">
        <v>0.83259246066537784</v>
      </c>
      <c r="M76" s="86">
        <v>1.5374123989218329</v>
      </c>
    </row>
    <row r="77" spans="1:21" x14ac:dyDescent="0.3">
      <c r="C77" s="81">
        <v>2019</v>
      </c>
      <c r="D77" s="86">
        <v>2.2915295891772591</v>
      </c>
      <c r="E77" s="89">
        <v>1.9968006160199838</v>
      </c>
      <c r="F77" s="86">
        <v>0.20643198124874923</v>
      </c>
      <c r="G77" s="86">
        <v>0.70990309125853446</v>
      </c>
      <c r="H77" s="86">
        <v>2.7657646628006365</v>
      </c>
      <c r="I77" s="86">
        <v>1.6950105899343606</v>
      </c>
      <c r="J77" s="86">
        <v>1.4811834329766194</v>
      </c>
      <c r="K77" s="86">
        <v>0.69177968743898632</v>
      </c>
      <c r="L77" s="89">
        <v>0.86477005962583886</v>
      </c>
      <c r="M77" s="86">
        <v>2.2818328840970352</v>
      </c>
    </row>
    <row r="78" spans="1:21" x14ac:dyDescent="0.3">
      <c r="C78" s="81">
        <v>2020</v>
      </c>
      <c r="D78" s="86">
        <v>2.480577713601547</v>
      </c>
      <c r="E78" s="89">
        <v>2.5066949109738919</v>
      </c>
      <c r="F78" s="86">
        <v>0.6356769923170329</v>
      </c>
      <c r="G78" s="86">
        <v>0.2801369660392321</v>
      </c>
      <c r="H78" s="86">
        <v>6.113226712901529</v>
      </c>
      <c r="I78" s="86">
        <v>1.0534582362648006</v>
      </c>
      <c r="J78" s="86">
        <v>1.3227406983111614</v>
      </c>
      <c r="K78" s="86">
        <v>0.58170822592322757</v>
      </c>
      <c r="L78" s="89">
        <v>0.80472132707635247</v>
      </c>
      <c r="M78" s="86">
        <v>0.13132075471698113</v>
      </c>
    </row>
    <row r="79" spans="1:21" x14ac:dyDescent="0.3">
      <c r="C79" s="81">
        <v>2021</v>
      </c>
      <c r="D79" s="86">
        <v>2.7636435786174758</v>
      </c>
      <c r="E79" s="89">
        <v>3.1649972355579119</v>
      </c>
      <c r="F79" s="86">
        <v>0.89840868981036293</v>
      </c>
      <c r="G79" s="86">
        <v>0.98649509197477447</v>
      </c>
      <c r="H79" s="86">
        <v>9.8881080763269438</v>
      </c>
      <c r="I79" s="86">
        <v>1.32685972358263</v>
      </c>
      <c r="J79" s="86">
        <v>1.8440479966052612</v>
      </c>
      <c r="K79" s="86">
        <v>0.51607360348516174</v>
      </c>
      <c r="L79" s="89">
        <v>0.87994527828987912</v>
      </c>
      <c r="M79" s="86">
        <v>6.12533692722372E-3</v>
      </c>
    </row>
    <row r="80" spans="1:21" ht="15" thickBot="1" x14ac:dyDescent="0.35">
      <c r="C80" s="82">
        <v>2022</v>
      </c>
      <c r="D80" s="90">
        <v>1.4539427590205012</v>
      </c>
      <c r="E80" s="93">
        <v>1.4198362089986027</v>
      </c>
      <c r="F80" s="90">
        <v>0.15962528982904137</v>
      </c>
      <c r="G80" s="90">
        <v>1.9103841038540841</v>
      </c>
      <c r="H80" s="90">
        <v>10.880487315251177</v>
      </c>
      <c r="I80" s="90">
        <v>0.91130662735666834</v>
      </c>
      <c r="J80" s="90">
        <v>0.68236514412948779</v>
      </c>
      <c r="K80" s="90">
        <v>5.1078239501748605E-2</v>
      </c>
      <c r="L80" s="93">
        <v>7.5777474568641798E-2</v>
      </c>
      <c r="M80" s="90">
        <v>0</v>
      </c>
    </row>
  </sheetData>
  <mergeCells count="22">
    <mergeCell ref="U6:W6"/>
    <mergeCell ref="X6:Z6"/>
    <mergeCell ref="AA6:AC6"/>
    <mergeCell ref="AD6:AF6"/>
    <mergeCell ref="A17:A19"/>
    <mergeCell ref="A6:A16"/>
    <mergeCell ref="C6:E6"/>
    <mergeCell ref="F6:H6"/>
    <mergeCell ref="I6:K6"/>
    <mergeCell ref="L6:N6"/>
    <mergeCell ref="O6:Q6"/>
    <mergeCell ref="R6:T6"/>
    <mergeCell ref="T23:V23"/>
    <mergeCell ref="W23:Y23"/>
    <mergeCell ref="Z23:AB23"/>
    <mergeCell ref="AC23:AE23"/>
    <mergeCell ref="B23:D23"/>
    <mergeCell ref="E23:G23"/>
    <mergeCell ref="H23:J23"/>
    <mergeCell ref="K23:M23"/>
    <mergeCell ref="N23:P23"/>
    <mergeCell ref="Q23:S23"/>
  </mergeCells>
  <phoneticPr fontId="18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Y15"/>
  <sheetViews>
    <sheetView tabSelected="1" workbookViewId="0">
      <selection activeCell="C3" sqref="C3"/>
    </sheetView>
  </sheetViews>
  <sheetFormatPr defaultRowHeight="14.4" x14ac:dyDescent="0.3"/>
  <cols>
    <col min="4" max="4" width="41" customWidth="1"/>
    <col min="6" max="6" width="12.33203125" customWidth="1"/>
    <col min="7" max="7" width="12.109375" customWidth="1"/>
    <col min="8" max="8" width="13.5546875" customWidth="1"/>
    <col min="9" max="9" width="12" customWidth="1"/>
    <col min="10" max="10" width="13.88671875" customWidth="1"/>
    <col min="11" max="11" width="18.21875" customWidth="1"/>
    <col min="12" max="12" width="14.21875" customWidth="1"/>
    <col min="13" max="13" width="17.5546875" customWidth="1"/>
    <col min="14" max="14" width="15.5546875" customWidth="1"/>
    <col min="15" max="15" width="13.6640625" customWidth="1"/>
    <col min="16" max="16" width="14.6640625" customWidth="1"/>
    <col min="17" max="17" width="11.88671875" customWidth="1"/>
    <col min="18" max="18" width="13.109375" customWidth="1"/>
    <col min="19" max="19" width="13.5546875" customWidth="1"/>
    <col min="20" max="20" width="13.77734375" customWidth="1"/>
    <col min="21" max="21" width="12.77734375" customWidth="1"/>
    <col min="22" max="22" width="13.109375" customWidth="1"/>
    <col min="23" max="23" width="16.6640625" customWidth="1"/>
    <col min="24" max="24" width="13" customWidth="1"/>
    <col min="25" max="25" width="11.6640625" customWidth="1"/>
  </cols>
  <sheetData>
    <row r="3" spans="3:25" ht="15" thickBot="1" x14ac:dyDescent="0.35">
      <c r="C3" t="s">
        <v>130</v>
      </c>
    </row>
    <row r="4" spans="3:25" x14ac:dyDescent="0.3">
      <c r="C4" s="15"/>
      <c r="D4" s="15"/>
      <c r="E4" s="5"/>
      <c r="F4" s="109" t="s">
        <v>26</v>
      </c>
      <c r="G4" s="110"/>
      <c r="H4" s="109" t="s">
        <v>27</v>
      </c>
      <c r="I4" s="110"/>
      <c r="J4" s="109" t="s">
        <v>28</v>
      </c>
      <c r="K4" s="110"/>
      <c r="L4" s="109" t="s">
        <v>29</v>
      </c>
      <c r="M4" s="110"/>
      <c r="N4" s="109" t="s">
        <v>30</v>
      </c>
      <c r="O4" s="110"/>
      <c r="P4" s="109" t="s">
        <v>31</v>
      </c>
      <c r="Q4" s="110"/>
      <c r="R4" s="109" t="s">
        <v>32</v>
      </c>
      <c r="S4" s="110"/>
      <c r="T4" s="109" t="s">
        <v>33</v>
      </c>
      <c r="U4" s="110"/>
      <c r="V4" s="109" t="s">
        <v>34</v>
      </c>
      <c r="W4" s="110"/>
      <c r="X4" s="109" t="s">
        <v>35</v>
      </c>
      <c r="Y4" s="110"/>
    </row>
    <row r="5" spans="3:25" x14ac:dyDescent="0.3">
      <c r="C5" s="4" t="s">
        <v>21</v>
      </c>
      <c r="D5" s="4" t="s">
        <v>22</v>
      </c>
      <c r="E5" s="11" t="s">
        <v>23</v>
      </c>
      <c r="F5" s="17" t="s">
        <v>24</v>
      </c>
      <c r="G5" s="3" t="s">
        <v>25</v>
      </c>
      <c r="H5" s="17" t="s">
        <v>24</v>
      </c>
      <c r="I5" s="3" t="s">
        <v>25</v>
      </c>
      <c r="J5" s="17" t="s">
        <v>24</v>
      </c>
      <c r="K5" s="3" t="s">
        <v>25</v>
      </c>
      <c r="L5" s="17" t="s">
        <v>24</v>
      </c>
      <c r="M5" s="3" t="s">
        <v>25</v>
      </c>
      <c r="N5" s="17" t="s">
        <v>24</v>
      </c>
      <c r="O5" s="3" t="s">
        <v>25</v>
      </c>
      <c r="P5" s="17" t="s">
        <v>24</v>
      </c>
      <c r="Q5" s="3" t="s">
        <v>25</v>
      </c>
      <c r="R5" s="17" t="s">
        <v>24</v>
      </c>
      <c r="S5" s="3" t="s">
        <v>25</v>
      </c>
      <c r="T5" s="17" t="s">
        <v>24</v>
      </c>
      <c r="U5" s="3" t="s">
        <v>25</v>
      </c>
      <c r="V5" s="17" t="s">
        <v>24</v>
      </c>
      <c r="W5" s="3" t="s">
        <v>25</v>
      </c>
      <c r="X5" s="17" t="s">
        <v>24</v>
      </c>
      <c r="Y5" s="3" t="s">
        <v>25</v>
      </c>
    </row>
    <row r="6" spans="3:25" x14ac:dyDescent="0.3">
      <c r="C6" s="15" t="s">
        <v>0</v>
      </c>
      <c r="D6" s="1" t="s">
        <v>11</v>
      </c>
      <c r="E6" s="5" t="s">
        <v>10</v>
      </c>
      <c r="F6" s="9">
        <v>5431837</v>
      </c>
      <c r="G6" s="14">
        <v>254299</v>
      </c>
      <c r="H6" s="9">
        <v>9109433</v>
      </c>
      <c r="I6" s="14">
        <v>366182</v>
      </c>
      <c r="J6" s="9">
        <v>9072595</v>
      </c>
      <c r="K6" s="14">
        <v>241855</v>
      </c>
      <c r="L6" s="9">
        <v>12187849</v>
      </c>
      <c r="M6" s="14">
        <v>303842</v>
      </c>
      <c r="N6" s="9">
        <v>12955960</v>
      </c>
      <c r="O6" s="14">
        <v>313711</v>
      </c>
      <c r="P6" s="9">
        <v>23080194</v>
      </c>
      <c r="Q6" s="14">
        <v>445881</v>
      </c>
      <c r="R6" s="9">
        <v>17413175</v>
      </c>
      <c r="S6" s="14">
        <v>455767</v>
      </c>
      <c r="T6" s="9">
        <v>16411382</v>
      </c>
      <c r="U6" s="14">
        <v>492705</v>
      </c>
      <c r="V6" s="9">
        <v>19919536</v>
      </c>
      <c r="W6" s="14">
        <v>984527</v>
      </c>
      <c r="X6" s="9">
        <v>20158961</v>
      </c>
      <c r="Y6" s="14">
        <v>1277642</v>
      </c>
    </row>
    <row r="7" spans="3:25" x14ac:dyDescent="0.3">
      <c r="C7" s="15" t="s">
        <v>1</v>
      </c>
      <c r="D7" s="8" t="s">
        <v>12</v>
      </c>
      <c r="E7" s="5" t="s">
        <v>10</v>
      </c>
      <c r="F7" s="9">
        <v>426038</v>
      </c>
      <c r="G7" s="14">
        <v>67004</v>
      </c>
      <c r="H7" s="9">
        <v>628673</v>
      </c>
      <c r="I7" s="14">
        <v>82936</v>
      </c>
      <c r="J7" s="9">
        <v>543691</v>
      </c>
      <c r="K7" s="14">
        <v>82501</v>
      </c>
      <c r="L7" s="9">
        <v>681811</v>
      </c>
      <c r="M7" s="14">
        <v>82944</v>
      </c>
      <c r="N7" s="9">
        <v>779403</v>
      </c>
      <c r="O7" s="14">
        <v>84690</v>
      </c>
      <c r="P7" s="9">
        <v>754915</v>
      </c>
      <c r="Q7" s="14">
        <v>129576</v>
      </c>
      <c r="R7" s="9">
        <v>750233</v>
      </c>
      <c r="S7" s="14">
        <v>109763</v>
      </c>
      <c r="T7" s="9">
        <v>498170</v>
      </c>
      <c r="U7" s="14">
        <v>73617</v>
      </c>
      <c r="V7" s="9">
        <v>754470</v>
      </c>
      <c r="W7" s="14">
        <v>94989</v>
      </c>
      <c r="X7" s="9">
        <v>607136</v>
      </c>
      <c r="Y7" s="14">
        <v>89321</v>
      </c>
    </row>
    <row r="8" spans="3:25" x14ac:dyDescent="0.3">
      <c r="C8" s="15" t="s">
        <v>2</v>
      </c>
      <c r="D8" s="8" t="s">
        <v>13</v>
      </c>
      <c r="E8" s="5" t="s">
        <v>10</v>
      </c>
      <c r="F8" s="9">
        <v>934451663</v>
      </c>
      <c r="G8" s="14">
        <v>5136794</v>
      </c>
      <c r="H8" s="9">
        <v>1209391913</v>
      </c>
      <c r="I8" s="14">
        <v>5208348</v>
      </c>
      <c r="J8" s="9">
        <v>1173881724</v>
      </c>
      <c r="K8" s="14">
        <v>4288045</v>
      </c>
      <c r="L8" s="9">
        <v>1143132550</v>
      </c>
      <c r="M8" s="14">
        <v>3683103</v>
      </c>
      <c r="N8" s="9">
        <v>883961602</v>
      </c>
      <c r="O8" s="14">
        <v>4253445</v>
      </c>
      <c r="P8" s="9">
        <v>242715257</v>
      </c>
      <c r="Q8" s="14">
        <v>2593606</v>
      </c>
      <c r="R8" s="9">
        <v>317323090</v>
      </c>
      <c r="S8" s="14">
        <v>2758917</v>
      </c>
      <c r="T8" s="9">
        <v>761356286</v>
      </c>
      <c r="U8" s="14">
        <v>3897757</v>
      </c>
      <c r="V8" s="9">
        <v>797573660</v>
      </c>
      <c r="W8" s="14">
        <v>5479294</v>
      </c>
      <c r="X8" s="9">
        <v>268899866</v>
      </c>
      <c r="Y8" s="14">
        <v>2717404</v>
      </c>
    </row>
    <row r="9" spans="3:25" x14ac:dyDescent="0.3">
      <c r="C9" s="15" t="s">
        <v>3</v>
      </c>
      <c r="D9" s="8" t="s">
        <v>14</v>
      </c>
      <c r="E9" s="5" t="s">
        <v>10</v>
      </c>
      <c r="F9" s="9">
        <v>9311654436</v>
      </c>
      <c r="G9" s="14">
        <v>125784354</v>
      </c>
      <c r="H9" s="9">
        <v>8311582197</v>
      </c>
      <c r="I9" s="14">
        <v>103412413</v>
      </c>
      <c r="J9" s="9">
        <v>8236411850</v>
      </c>
      <c r="K9" s="14">
        <v>75815263</v>
      </c>
      <c r="L9" s="9">
        <v>8042731914</v>
      </c>
      <c r="M9" s="14">
        <v>56649094</v>
      </c>
      <c r="N9" s="9">
        <v>9918726064</v>
      </c>
      <c r="O9" s="14">
        <v>77449802</v>
      </c>
      <c r="P9" s="9">
        <v>10067311850</v>
      </c>
      <c r="Q9" s="14">
        <v>92810751</v>
      </c>
      <c r="R9" s="9">
        <v>10478551690</v>
      </c>
      <c r="S9" s="14">
        <v>79200073</v>
      </c>
      <c r="T9" s="9">
        <v>7877274977</v>
      </c>
      <c r="U9" s="14">
        <v>41682194</v>
      </c>
      <c r="V9" s="9">
        <v>10105316199</v>
      </c>
      <c r="W9" s="14">
        <v>114715417</v>
      </c>
      <c r="X9" s="9">
        <v>9479089732</v>
      </c>
      <c r="Y9" s="14">
        <v>236977384</v>
      </c>
    </row>
    <row r="10" spans="3:25" x14ac:dyDescent="0.3">
      <c r="C10" s="15" t="s">
        <v>4</v>
      </c>
      <c r="D10" s="8" t="s">
        <v>15</v>
      </c>
      <c r="E10" s="5" t="s">
        <v>10</v>
      </c>
      <c r="F10" s="9">
        <v>817028</v>
      </c>
      <c r="G10" s="14">
        <v>13348</v>
      </c>
      <c r="H10" s="9">
        <v>529058</v>
      </c>
      <c r="I10" s="14">
        <v>5859</v>
      </c>
      <c r="J10" s="9">
        <v>2233846</v>
      </c>
      <c r="K10" s="14">
        <v>22123</v>
      </c>
      <c r="L10" s="9">
        <v>1497625</v>
      </c>
      <c r="M10" s="14">
        <v>16703</v>
      </c>
      <c r="N10" s="9">
        <v>1321320</v>
      </c>
      <c r="O10" s="14">
        <v>20065</v>
      </c>
      <c r="P10" s="9">
        <v>161503</v>
      </c>
      <c r="Q10" s="14">
        <v>5832</v>
      </c>
      <c r="R10" s="9">
        <v>1759460</v>
      </c>
      <c r="S10" s="14">
        <v>30619</v>
      </c>
      <c r="T10" s="9">
        <v>2187685</v>
      </c>
      <c r="U10" s="14">
        <v>51408</v>
      </c>
      <c r="V10" s="9">
        <v>2445033</v>
      </c>
      <c r="W10" s="14">
        <v>75711</v>
      </c>
      <c r="X10" s="9">
        <v>2280941</v>
      </c>
      <c r="Y10" s="14">
        <v>90259</v>
      </c>
    </row>
    <row r="11" spans="3:25" x14ac:dyDescent="0.3">
      <c r="C11" s="15" t="s">
        <v>5</v>
      </c>
      <c r="D11" s="8" t="s">
        <v>16</v>
      </c>
      <c r="E11" s="5" t="s">
        <v>10</v>
      </c>
      <c r="F11" s="9">
        <v>175838388</v>
      </c>
      <c r="G11" s="14">
        <v>5507463</v>
      </c>
      <c r="H11" s="9">
        <v>166005214</v>
      </c>
      <c r="I11" s="14">
        <v>5339229</v>
      </c>
      <c r="J11" s="9">
        <v>184639439</v>
      </c>
      <c r="K11" s="14">
        <v>4560973</v>
      </c>
      <c r="L11" s="9">
        <v>200249930</v>
      </c>
      <c r="M11" s="14">
        <v>3644170</v>
      </c>
      <c r="N11" s="9">
        <v>223926095</v>
      </c>
      <c r="O11" s="14">
        <v>5766967</v>
      </c>
      <c r="P11" s="9">
        <v>237947165</v>
      </c>
      <c r="Q11" s="14">
        <v>9759279</v>
      </c>
      <c r="R11" s="9">
        <v>273655976</v>
      </c>
      <c r="S11" s="14">
        <v>9392421</v>
      </c>
      <c r="T11" s="9">
        <v>243136816</v>
      </c>
      <c r="U11" s="14">
        <v>5157407</v>
      </c>
      <c r="V11" s="9">
        <v>243344294</v>
      </c>
      <c r="W11" s="14">
        <v>7688723</v>
      </c>
      <c r="X11" s="9">
        <v>181921837</v>
      </c>
      <c r="Y11" s="14">
        <v>7852534</v>
      </c>
    </row>
    <row r="12" spans="3:25" x14ac:dyDescent="0.3">
      <c r="C12" s="15" t="s">
        <v>6</v>
      </c>
      <c r="D12" s="8" t="s">
        <v>17</v>
      </c>
      <c r="E12" s="5" t="s">
        <v>10</v>
      </c>
      <c r="F12" s="9">
        <v>439085724</v>
      </c>
      <c r="G12" s="14">
        <v>9780877</v>
      </c>
      <c r="H12" s="9">
        <v>312485816</v>
      </c>
      <c r="I12" s="14">
        <v>10376908</v>
      </c>
      <c r="J12" s="9">
        <v>483180743</v>
      </c>
      <c r="K12" s="14">
        <v>10915351</v>
      </c>
      <c r="L12" s="9">
        <v>811460518</v>
      </c>
      <c r="M12" s="14">
        <v>12007033</v>
      </c>
      <c r="N12" s="9">
        <v>804701322</v>
      </c>
      <c r="O12" s="14">
        <v>17169991</v>
      </c>
      <c r="P12" s="9">
        <v>783555383</v>
      </c>
      <c r="Q12" s="14">
        <v>15143309</v>
      </c>
      <c r="R12" s="9">
        <v>731220148</v>
      </c>
      <c r="S12" s="14">
        <v>12934558</v>
      </c>
      <c r="T12" s="9">
        <v>715982070</v>
      </c>
      <c r="U12" s="14">
        <v>11135979</v>
      </c>
      <c r="V12" s="9">
        <v>763287544</v>
      </c>
      <c r="W12" s="14">
        <v>17124577</v>
      </c>
      <c r="X12" s="9">
        <v>469427758</v>
      </c>
      <c r="Y12" s="14">
        <v>12782157</v>
      </c>
    </row>
    <row r="13" spans="3:25" x14ac:dyDescent="0.3">
      <c r="C13" s="15" t="s">
        <v>7</v>
      </c>
      <c r="D13" s="8" t="s">
        <v>18</v>
      </c>
      <c r="E13" s="5" t="s">
        <v>10</v>
      </c>
      <c r="F13" s="9">
        <v>5603619</v>
      </c>
      <c r="G13" s="14">
        <v>5062053</v>
      </c>
      <c r="H13" s="9">
        <v>5912462</v>
      </c>
      <c r="I13" s="14">
        <v>4215081</v>
      </c>
      <c r="J13" s="9">
        <v>7265198</v>
      </c>
      <c r="K13" s="14">
        <v>6266554</v>
      </c>
      <c r="L13" s="9">
        <v>11939583</v>
      </c>
      <c r="M13" s="14">
        <v>5854209</v>
      </c>
      <c r="N13" s="9">
        <v>33364106</v>
      </c>
      <c r="O13" s="14">
        <v>10668035</v>
      </c>
      <c r="P13" s="9">
        <v>20843185</v>
      </c>
      <c r="Q13" s="14">
        <v>6219951</v>
      </c>
      <c r="R13" s="9">
        <v>29281206</v>
      </c>
      <c r="S13" s="14">
        <v>9598509</v>
      </c>
      <c r="T13" s="9">
        <v>10991673</v>
      </c>
      <c r="U13" s="14">
        <v>4592665</v>
      </c>
      <c r="V13" s="9">
        <v>15612012</v>
      </c>
      <c r="W13" s="14">
        <v>5004727</v>
      </c>
      <c r="X13" s="9">
        <v>9801180</v>
      </c>
      <c r="Y13" s="14">
        <v>3764259</v>
      </c>
    </row>
    <row r="14" spans="3:25" x14ac:dyDescent="0.3">
      <c r="C14" s="15" t="s">
        <v>8</v>
      </c>
      <c r="D14" s="8" t="s">
        <v>19</v>
      </c>
      <c r="E14" s="5" t="s">
        <v>10</v>
      </c>
      <c r="F14" s="9">
        <v>4789833</v>
      </c>
      <c r="G14" s="14">
        <v>504011</v>
      </c>
      <c r="H14" s="9">
        <v>4114059</v>
      </c>
      <c r="I14" s="14">
        <v>487024</v>
      </c>
      <c r="J14" s="9">
        <v>5988945</v>
      </c>
      <c r="K14" s="14">
        <v>1522500</v>
      </c>
      <c r="L14" s="9">
        <v>5041837</v>
      </c>
      <c r="M14" s="14">
        <v>1645552</v>
      </c>
      <c r="N14" s="9">
        <v>4505233</v>
      </c>
      <c r="O14" s="14">
        <v>480631</v>
      </c>
      <c r="P14" s="9">
        <v>4535185</v>
      </c>
      <c r="Q14" s="14">
        <v>586753</v>
      </c>
      <c r="R14" s="9">
        <v>8534468</v>
      </c>
      <c r="S14" s="14">
        <v>606031</v>
      </c>
      <c r="T14" s="9">
        <v>6649329</v>
      </c>
      <c r="U14" s="14">
        <v>669369</v>
      </c>
      <c r="V14" s="9">
        <v>9764404</v>
      </c>
      <c r="W14" s="14">
        <v>930044</v>
      </c>
      <c r="X14" s="9">
        <v>4016601</v>
      </c>
      <c r="Y14" s="14">
        <v>597210</v>
      </c>
    </row>
    <row r="15" spans="3:25" ht="15" thickBot="1" x14ac:dyDescent="0.35">
      <c r="C15" s="15" t="s">
        <v>9</v>
      </c>
      <c r="D15" s="8" t="s">
        <v>20</v>
      </c>
      <c r="E15" s="5" t="s">
        <v>10</v>
      </c>
      <c r="F15" s="13">
        <v>0</v>
      </c>
      <c r="G15" s="6">
        <v>127</v>
      </c>
      <c r="H15" s="13">
        <v>0</v>
      </c>
      <c r="I15" s="6">
        <v>44</v>
      </c>
      <c r="J15" s="13">
        <v>1</v>
      </c>
      <c r="K15" s="6">
        <v>141</v>
      </c>
      <c r="L15" s="13">
        <v>2</v>
      </c>
      <c r="M15" s="6">
        <v>23</v>
      </c>
      <c r="N15" s="13">
        <v>3</v>
      </c>
      <c r="O15" s="6">
        <v>66</v>
      </c>
      <c r="P15" s="13">
        <v>28</v>
      </c>
      <c r="Q15" s="6">
        <v>1199</v>
      </c>
      <c r="R15" s="13">
        <v>0</v>
      </c>
      <c r="S15" s="6">
        <v>265</v>
      </c>
      <c r="T15" s="13">
        <v>0</v>
      </c>
      <c r="U15" s="6">
        <v>70</v>
      </c>
      <c r="V15" s="13">
        <v>1</v>
      </c>
      <c r="W15" s="6">
        <v>211</v>
      </c>
      <c r="X15" s="13">
        <v>0</v>
      </c>
      <c r="Y15" s="6">
        <v>1322</v>
      </c>
    </row>
  </sheetData>
  <mergeCells count="10"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97AF-7520-48C3-ACE3-AC1D0EBC92D7}">
  <dimension ref="C6:Y18"/>
  <sheetViews>
    <sheetView workbookViewId="0">
      <selection activeCell="C6" sqref="C6"/>
    </sheetView>
  </sheetViews>
  <sheetFormatPr defaultRowHeight="14.4" x14ac:dyDescent="0.3"/>
  <cols>
    <col min="4" max="4" width="33.44140625" customWidth="1"/>
    <col min="6" max="6" width="12.44140625" customWidth="1"/>
    <col min="7" max="7" width="16" customWidth="1"/>
    <col min="8" max="8" width="13.5546875" customWidth="1"/>
    <col min="9" max="9" width="16.77734375" customWidth="1"/>
    <col min="10" max="10" width="10.6640625" customWidth="1"/>
    <col min="11" max="11" width="17.21875" customWidth="1"/>
    <col min="12" max="12" width="11.21875" customWidth="1"/>
    <col min="13" max="13" width="16.77734375" customWidth="1"/>
    <col min="14" max="14" width="11.6640625" customWidth="1"/>
    <col min="15" max="15" width="16.6640625" customWidth="1"/>
    <col min="16" max="16" width="12" customWidth="1"/>
    <col min="17" max="17" width="10.21875" customWidth="1"/>
    <col min="18" max="18" width="12" customWidth="1"/>
    <col min="19" max="19" width="16.77734375" customWidth="1"/>
    <col min="20" max="20" width="10.88671875" customWidth="1"/>
    <col min="21" max="21" width="12.109375" customWidth="1"/>
    <col min="22" max="22" width="12.5546875" customWidth="1"/>
    <col min="23" max="23" width="12" customWidth="1"/>
    <col min="24" max="24" width="11.109375" customWidth="1"/>
    <col min="25" max="25" width="12.6640625" customWidth="1"/>
  </cols>
  <sheetData>
    <row r="6" spans="3:25" ht="15" thickBot="1" x14ac:dyDescent="0.35">
      <c r="C6" t="s">
        <v>131</v>
      </c>
    </row>
    <row r="7" spans="3:25" x14ac:dyDescent="0.3">
      <c r="C7" s="15"/>
      <c r="D7" s="15"/>
      <c r="E7" s="5"/>
      <c r="F7" s="109" t="s">
        <v>26</v>
      </c>
      <c r="G7" s="110"/>
      <c r="H7" s="109" t="s">
        <v>27</v>
      </c>
      <c r="I7" s="110"/>
      <c r="J7" s="109" t="s">
        <v>28</v>
      </c>
      <c r="K7" s="110"/>
      <c r="L7" s="109" t="s">
        <v>29</v>
      </c>
      <c r="M7" s="110"/>
      <c r="N7" s="109" t="s">
        <v>30</v>
      </c>
      <c r="O7" s="110"/>
      <c r="P7" s="109" t="s">
        <v>31</v>
      </c>
      <c r="Q7" s="110"/>
      <c r="R7" s="109" t="s">
        <v>32</v>
      </c>
      <c r="S7" s="110"/>
      <c r="T7" s="109" t="s">
        <v>33</v>
      </c>
      <c r="U7" s="110"/>
      <c r="V7" s="109" t="s">
        <v>34</v>
      </c>
      <c r="W7" s="110"/>
      <c r="X7" s="109" t="s">
        <v>35</v>
      </c>
      <c r="Y7" s="110"/>
    </row>
    <row r="8" spans="3:25" x14ac:dyDescent="0.3">
      <c r="C8" s="4" t="s">
        <v>21</v>
      </c>
      <c r="D8" s="4" t="s">
        <v>22</v>
      </c>
      <c r="E8" s="11" t="s">
        <v>23</v>
      </c>
      <c r="F8" s="17" t="s">
        <v>24</v>
      </c>
      <c r="G8" s="3" t="s">
        <v>25</v>
      </c>
      <c r="H8" s="17" t="s">
        <v>24</v>
      </c>
      <c r="I8" s="3" t="s">
        <v>25</v>
      </c>
      <c r="J8" s="17" t="s">
        <v>24</v>
      </c>
      <c r="K8" s="3" t="s">
        <v>25</v>
      </c>
      <c r="L8" s="17" t="s">
        <v>24</v>
      </c>
      <c r="M8" s="3" t="s">
        <v>25</v>
      </c>
      <c r="N8" s="17" t="s">
        <v>24</v>
      </c>
      <c r="O8" s="3" t="s">
        <v>25</v>
      </c>
      <c r="P8" s="17" t="s">
        <v>24</v>
      </c>
      <c r="Q8" s="3" t="s">
        <v>25</v>
      </c>
      <c r="R8" s="17" t="s">
        <v>24</v>
      </c>
      <c r="S8" s="3" t="s">
        <v>25</v>
      </c>
      <c r="T8" s="17" t="s">
        <v>24</v>
      </c>
      <c r="U8" s="3" t="s">
        <v>25</v>
      </c>
      <c r="V8" s="17" t="s">
        <v>24</v>
      </c>
      <c r="W8" s="3" t="s">
        <v>25</v>
      </c>
      <c r="X8" s="17" t="s">
        <v>24</v>
      </c>
      <c r="Y8" s="3" t="s">
        <v>25</v>
      </c>
    </row>
    <row r="9" spans="3:25" x14ac:dyDescent="0.3">
      <c r="C9" s="15" t="s">
        <v>0</v>
      </c>
      <c r="D9" s="1" t="s">
        <v>11</v>
      </c>
      <c r="E9" s="5" t="s">
        <v>10</v>
      </c>
      <c r="F9" s="16">
        <v>32694223</v>
      </c>
      <c r="G9" s="18">
        <v>1586290</v>
      </c>
      <c r="H9" s="16">
        <v>36268897</v>
      </c>
      <c r="I9" s="18">
        <v>1993976</v>
      </c>
      <c r="J9" s="16">
        <v>27021600</v>
      </c>
      <c r="K9" s="18">
        <v>1576307</v>
      </c>
      <c r="L9" s="16">
        <v>30890008</v>
      </c>
      <c r="M9" s="18">
        <v>1741852</v>
      </c>
      <c r="N9" s="16">
        <v>34733264</v>
      </c>
      <c r="O9" s="18">
        <v>1844223</v>
      </c>
      <c r="P9" s="16">
        <v>37681269</v>
      </c>
      <c r="Q9" s="18">
        <v>1924849</v>
      </c>
      <c r="R9" s="16">
        <v>39744546</v>
      </c>
      <c r="S9" s="18">
        <v>2357618</v>
      </c>
      <c r="T9" s="16">
        <v>42210073</v>
      </c>
      <c r="U9" s="18">
        <v>2476738</v>
      </c>
      <c r="V9" s="16">
        <v>37404357</v>
      </c>
      <c r="W9" s="18">
        <v>2398653</v>
      </c>
      <c r="X9" s="16">
        <v>16600027</v>
      </c>
      <c r="Y9" s="18">
        <v>1497994</v>
      </c>
    </row>
    <row r="10" spans="3:25" x14ac:dyDescent="0.3">
      <c r="C10" s="15" t="s">
        <v>1</v>
      </c>
      <c r="D10" s="8" t="s">
        <v>12</v>
      </c>
      <c r="E10" s="5" t="s">
        <v>10</v>
      </c>
      <c r="F10" s="16">
        <v>28115719</v>
      </c>
      <c r="G10" s="18">
        <v>583775</v>
      </c>
      <c r="H10" s="16">
        <v>26881716</v>
      </c>
      <c r="I10" s="18">
        <v>599991</v>
      </c>
      <c r="J10" s="16">
        <v>17443649</v>
      </c>
      <c r="K10" s="18">
        <v>378264</v>
      </c>
      <c r="L10" s="16">
        <v>19315133</v>
      </c>
      <c r="M10" s="18">
        <v>404136</v>
      </c>
      <c r="N10" s="16">
        <v>25768121</v>
      </c>
      <c r="O10" s="18">
        <v>496783</v>
      </c>
      <c r="P10" s="16">
        <v>39199935</v>
      </c>
      <c r="Q10" s="18">
        <v>739299</v>
      </c>
      <c r="R10" s="16">
        <v>41083026</v>
      </c>
      <c r="S10" s="18">
        <v>776836</v>
      </c>
      <c r="T10" s="16">
        <v>49443580</v>
      </c>
      <c r="U10" s="18">
        <v>858675</v>
      </c>
      <c r="V10" s="16">
        <v>55633723</v>
      </c>
      <c r="W10" s="18">
        <v>947567</v>
      </c>
      <c r="X10" s="16">
        <v>33121564</v>
      </c>
      <c r="Y10" s="18">
        <v>692582</v>
      </c>
    </row>
    <row r="11" spans="3:25" x14ac:dyDescent="0.3">
      <c r="C11" s="15" t="s">
        <v>2</v>
      </c>
      <c r="D11" s="8" t="s">
        <v>13</v>
      </c>
      <c r="E11" s="5" t="s">
        <v>10</v>
      </c>
      <c r="F11" s="16">
        <v>25451356</v>
      </c>
      <c r="G11" s="18">
        <v>544881</v>
      </c>
      <c r="H11" s="16">
        <v>25106730</v>
      </c>
      <c r="I11" s="18">
        <v>662154</v>
      </c>
      <c r="J11" s="16">
        <v>21308840</v>
      </c>
      <c r="K11" s="18">
        <v>661391</v>
      </c>
      <c r="L11" s="16">
        <v>21157276</v>
      </c>
      <c r="M11" s="18">
        <v>637867</v>
      </c>
      <c r="N11" s="16">
        <v>19093192</v>
      </c>
      <c r="O11" s="18">
        <v>585222</v>
      </c>
      <c r="P11" s="16">
        <v>17685289</v>
      </c>
      <c r="Q11" s="18">
        <v>698573</v>
      </c>
      <c r="R11" s="16">
        <v>14915178</v>
      </c>
      <c r="S11" s="18">
        <v>629767</v>
      </c>
      <c r="T11" s="16">
        <v>14704782</v>
      </c>
      <c r="U11" s="18">
        <v>569535</v>
      </c>
      <c r="V11" s="16">
        <v>15717695</v>
      </c>
      <c r="W11" s="18">
        <v>545351</v>
      </c>
      <c r="X11" s="16">
        <v>8307995</v>
      </c>
      <c r="Y11" s="18">
        <v>423104</v>
      </c>
    </row>
    <row r="12" spans="3:25" x14ac:dyDescent="0.3">
      <c r="C12" s="15" t="s">
        <v>3</v>
      </c>
      <c r="D12" s="8" t="s">
        <v>14</v>
      </c>
      <c r="E12" s="5" t="s">
        <v>10</v>
      </c>
      <c r="F12" s="16">
        <v>20042288</v>
      </c>
      <c r="G12" s="18">
        <v>276091</v>
      </c>
      <c r="H12" s="16">
        <v>22548111</v>
      </c>
      <c r="I12" s="18">
        <v>275029</v>
      </c>
      <c r="J12" s="16">
        <v>14836961</v>
      </c>
      <c r="K12" s="18">
        <v>174208</v>
      </c>
      <c r="L12" s="16">
        <v>14767882</v>
      </c>
      <c r="M12" s="18">
        <v>166914</v>
      </c>
      <c r="N12" s="16">
        <v>15925147</v>
      </c>
      <c r="O12" s="18">
        <v>231471</v>
      </c>
      <c r="P12" s="16">
        <v>18960786</v>
      </c>
      <c r="Q12" s="18">
        <v>337766</v>
      </c>
      <c r="R12" s="16">
        <v>20387348</v>
      </c>
      <c r="S12" s="18">
        <v>341304</v>
      </c>
      <c r="T12" s="16">
        <v>7447952</v>
      </c>
      <c r="U12" s="18">
        <v>112721</v>
      </c>
      <c r="V12" s="16">
        <v>4760190</v>
      </c>
      <c r="W12" s="18">
        <v>68210</v>
      </c>
      <c r="X12" s="16">
        <v>1526981</v>
      </c>
      <c r="Y12" s="18">
        <v>63664</v>
      </c>
    </row>
    <row r="13" spans="3:25" x14ac:dyDescent="0.3">
      <c r="C13" s="15" t="s">
        <v>4</v>
      </c>
      <c r="D13" s="8" t="s">
        <v>15</v>
      </c>
      <c r="E13" s="5" t="s">
        <v>10</v>
      </c>
      <c r="F13" s="16">
        <v>59215</v>
      </c>
      <c r="G13" s="18">
        <v>9341</v>
      </c>
      <c r="H13" s="16">
        <v>122079</v>
      </c>
      <c r="I13" s="18">
        <v>7151</v>
      </c>
      <c r="J13" s="16">
        <v>144460</v>
      </c>
      <c r="K13" s="18">
        <v>5348</v>
      </c>
      <c r="L13" s="16">
        <v>131185</v>
      </c>
      <c r="M13" s="18">
        <v>4998</v>
      </c>
      <c r="N13" s="16">
        <v>125650</v>
      </c>
      <c r="O13" s="18">
        <v>5172</v>
      </c>
      <c r="P13" s="16">
        <v>3420</v>
      </c>
      <c r="Q13" s="18">
        <v>679</v>
      </c>
      <c r="R13" s="16">
        <v>3038</v>
      </c>
      <c r="S13" s="18">
        <v>580</v>
      </c>
      <c r="T13" s="16">
        <v>18237</v>
      </c>
      <c r="U13" s="18">
        <v>3688</v>
      </c>
      <c r="V13" s="16">
        <v>19751</v>
      </c>
      <c r="W13" s="18">
        <v>4047</v>
      </c>
      <c r="X13" s="16">
        <v>13116</v>
      </c>
      <c r="Y13" s="18">
        <v>4035</v>
      </c>
    </row>
    <row r="14" spans="3:25" x14ac:dyDescent="0.3">
      <c r="C14" s="15" t="s">
        <v>5</v>
      </c>
      <c r="D14" s="8" t="s">
        <v>16</v>
      </c>
      <c r="E14" s="5" t="s">
        <v>10</v>
      </c>
      <c r="F14" s="16">
        <v>76131502</v>
      </c>
      <c r="G14" s="18">
        <v>8938407</v>
      </c>
      <c r="H14" s="16">
        <v>81705813</v>
      </c>
      <c r="I14" s="18">
        <v>9922755</v>
      </c>
      <c r="J14" s="16">
        <v>64894582</v>
      </c>
      <c r="K14" s="18">
        <v>8219779</v>
      </c>
      <c r="L14" s="16">
        <v>66267032</v>
      </c>
      <c r="M14" s="18">
        <v>7358843</v>
      </c>
      <c r="N14" s="16">
        <v>57725292</v>
      </c>
      <c r="O14" s="18">
        <v>7064479</v>
      </c>
      <c r="P14" s="16">
        <v>67399954</v>
      </c>
      <c r="Q14" s="18">
        <v>7000739</v>
      </c>
      <c r="R14" s="16">
        <v>68776847</v>
      </c>
      <c r="S14" s="18">
        <v>8624864</v>
      </c>
      <c r="T14" s="16">
        <v>67245660</v>
      </c>
      <c r="U14" s="18">
        <v>7196731</v>
      </c>
      <c r="V14" s="16">
        <v>69230142</v>
      </c>
      <c r="W14" s="18">
        <v>7762537</v>
      </c>
      <c r="X14" s="16">
        <v>35040929</v>
      </c>
      <c r="Y14" s="18">
        <v>7436204</v>
      </c>
    </row>
    <row r="15" spans="3:25" x14ac:dyDescent="0.3">
      <c r="C15" s="15" t="s">
        <v>6</v>
      </c>
      <c r="D15" s="8" t="s">
        <v>17</v>
      </c>
      <c r="E15" s="5" t="s">
        <v>10</v>
      </c>
      <c r="F15" s="16">
        <v>186585212</v>
      </c>
      <c r="G15" s="18">
        <v>11763732</v>
      </c>
      <c r="H15" s="16">
        <v>152415883</v>
      </c>
      <c r="I15" s="18">
        <v>10944665</v>
      </c>
      <c r="J15" s="16">
        <v>118495214</v>
      </c>
      <c r="K15" s="18">
        <v>9617543</v>
      </c>
      <c r="L15" s="16">
        <v>117993893</v>
      </c>
      <c r="M15" s="18">
        <v>8997092</v>
      </c>
      <c r="N15" s="16">
        <v>134253110</v>
      </c>
      <c r="O15" s="18">
        <v>9289697</v>
      </c>
      <c r="P15" s="16">
        <v>126359146</v>
      </c>
      <c r="Q15" s="18">
        <v>9593447</v>
      </c>
      <c r="R15" s="16">
        <v>131177337</v>
      </c>
      <c r="S15" s="18">
        <v>10217305</v>
      </c>
      <c r="T15" s="16">
        <v>122075009</v>
      </c>
      <c r="U15" s="18">
        <v>10139811</v>
      </c>
      <c r="V15" s="16">
        <v>127849434</v>
      </c>
      <c r="W15" s="18">
        <v>10769523</v>
      </c>
      <c r="X15" s="16">
        <v>53806950</v>
      </c>
      <c r="Y15" s="18">
        <v>4797277</v>
      </c>
    </row>
    <row r="16" spans="3:25" x14ac:dyDescent="0.3">
      <c r="C16" s="15" t="s">
        <v>7</v>
      </c>
      <c r="D16" s="8" t="s">
        <v>18</v>
      </c>
      <c r="E16" s="5" t="s">
        <v>10</v>
      </c>
      <c r="F16" s="16">
        <v>309667714</v>
      </c>
      <c r="G16" s="18">
        <v>82440392</v>
      </c>
      <c r="H16" s="16">
        <v>264664324</v>
      </c>
      <c r="I16" s="18">
        <v>75783416</v>
      </c>
      <c r="J16" s="16">
        <v>163340837</v>
      </c>
      <c r="K16" s="18">
        <v>49265103</v>
      </c>
      <c r="L16" s="16">
        <v>159343841</v>
      </c>
      <c r="M16" s="18">
        <v>46226680</v>
      </c>
      <c r="N16" s="16">
        <v>191307496</v>
      </c>
      <c r="O16" s="18">
        <v>53524236</v>
      </c>
      <c r="P16" s="16">
        <v>224454513</v>
      </c>
      <c r="Q16" s="18">
        <v>59284715</v>
      </c>
      <c r="R16" s="16">
        <v>224677209</v>
      </c>
      <c r="S16" s="18">
        <v>65548183</v>
      </c>
      <c r="T16" s="16">
        <v>211125204</v>
      </c>
      <c r="U16" s="18">
        <v>67655749</v>
      </c>
      <c r="V16" s="16">
        <v>199740197</v>
      </c>
      <c r="W16" s="18">
        <v>61105247</v>
      </c>
      <c r="X16" s="16">
        <v>55134097</v>
      </c>
      <c r="Y16" s="18">
        <v>17935749</v>
      </c>
    </row>
    <row r="17" spans="3:25" x14ac:dyDescent="0.3">
      <c r="C17" s="15" t="s">
        <v>8</v>
      </c>
      <c r="D17" s="8" t="s">
        <v>19</v>
      </c>
      <c r="E17" s="5" t="s">
        <v>10</v>
      </c>
      <c r="F17" s="16">
        <v>43642770</v>
      </c>
      <c r="G17" s="18">
        <v>10044813</v>
      </c>
      <c r="H17" s="16">
        <v>42300995</v>
      </c>
      <c r="I17" s="18">
        <v>12827680</v>
      </c>
      <c r="J17" s="16">
        <v>34600835</v>
      </c>
      <c r="K17" s="18">
        <v>8913682</v>
      </c>
      <c r="L17" s="16">
        <v>31517816</v>
      </c>
      <c r="M17" s="18">
        <v>9671179</v>
      </c>
      <c r="N17" s="16">
        <v>32866011</v>
      </c>
      <c r="O17" s="18">
        <v>9203898</v>
      </c>
      <c r="P17" s="16">
        <v>35304847</v>
      </c>
      <c r="Q17" s="18">
        <v>10090381</v>
      </c>
      <c r="R17" s="16">
        <v>31982913</v>
      </c>
      <c r="S17" s="18">
        <v>10298353</v>
      </c>
      <c r="T17" s="16">
        <v>31660884</v>
      </c>
      <c r="U17" s="18">
        <v>10062437</v>
      </c>
      <c r="V17" s="16">
        <v>31261985</v>
      </c>
      <c r="W17" s="18">
        <v>10028030</v>
      </c>
      <c r="X17" s="16">
        <v>7625992</v>
      </c>
      <c r="Y17" s="18">
        <v>2728101</v>
      </c>
    </row>
    <row r="18" spans="3:25" ht="15" thickBot="1" x14ac:dyDescent="0.35">
      <c r="C18" s="15" t="s">
        <v>9</v>
      </c>
      <c r="D18" s="8" t="s">
        <v>20</v>
      </c>
      <c r="E18" s="5" t="s">
        <v>10</v>
      </c>
      <c r="F18" s="10">
        <v>280</v>
      </c>
      <c r="G18" s="7">
        <v>403</v>
      </c>
      <c r="H18" s="10">
        <v>708</v>
      </c>
      <c r="I18" s="7">
        <v>1100</v>
      </c>
      <c r="J18" s="10">
        <v>496</v>
      </c>
      <c r="K18" s="7">
        <v>760</v>
      </c>
      <c r="L18" s="21"/>
      <c r="M18" s="12"/>
      <c r="N18" s="10">
        <v>45</v>
      </c>
      <c r="O18" s="7">
        <v>1783</v>
      </c>
      <c r="P18" s="10">
        <v>49</v>
      </c>
      <c r="Q18" s="7">
        <v>1802</v>
      </c>
      <c r="R18" s="10">
        <v>88</v>
      </c>
      <c r="S18" s="7">
        <v>3583</v>
      </c>
      <c r="T18" s="10">
        <v>21</v>
      </c>
      <c r="U18" s="7">
        <v>859</v>
      </c>
      <c r="V18" s="10">
        <v>2</v>
      </c>
      <c r="W18" s="7">
        <v>92</v>
      </c>
      <c r="X18" s="21"/>
      <c r="Y18" s="12"/>
    </row>
  </sheetData>
  <mergeCells count="10">
    <mergeCell ref="R7:S7"/>
    <mergeCell ref="T7:U7"/>
    <mergeCell ref="V7:W7"/>
    <mergeCell ref="X7:Y7"/>
    <mergeCell ref="F7:G7"/>
    <mergeCell ref="H7:I7"/>
    <mergeCell ref="J7:K7"/>
    <mergeCell ref="L7:M7"/>
    <mergeCell ref="N7:O7"/>
    <mergeCell ref="P7:Q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DA81E-8B4C-4454-9B4E-0FF756687E08}">
  <dimension ref="C4:Y16"/>
  <sheetViews>
    <sheetView topLeftCell="B1" workbookViewId="0">
      <selection activeCell="D5" sqref="D5"/>
    </sheetView>
  </sheetViews>
  <sheetFormatPr defaultRowHeight="14.4" x14ac:dyDescent="0.3"/>
  <cols>
    <col min="4" max="4" width="38.5546875" customWidth="1"/>
    <col min="5" max="5" width="8.109375" customWidth="1"/>
    <col min="6" max="6" width="14.21875" customWidth="1"/>
    <col min="7" max="7" width="16" customWidth="1"/>
    <col min="8" max="8" width="14.5546875" customWidth="1"/>
    <col min="9" max="9" width="16.44140625" customWidth="1"/>
    <col min="10" max="10" width="14.44140625" customWidth="1"/>
    <col min="11" max="11" width="18.77734375" customWidth="1"/>
    <col min="12" max="12" width="14" customWidth="1"/>
    <col min="13" max="13" width="24.77734375" customWidth="1"/>
    <col min="14" max="14" width="16.109375" customWidth="1"/>
    <col min="15" max="15" width="13.33203125" customWidth="1"/>
    <col min="16" max="16" width="13.88671875" customWidth="1"/>
    <col min="17" max="17" width="13.21875" customWidth="1"/>
    <col min="18" max="18" width="15.21875" customWidth="1"/>
    <col min="19" max="19" width="14.44140625" customWidth="1"/>
    <col min="20" max="20" width="12.5546875" customWidth="1"/>
    <col min="21" max="21" width="16.88671875" customWidth="1"/>
    <col min="22" max="22" width="13.44140625" customWidth="1"/>
    <col min="23" max="23" width="15.21875" customWidth="1"/>
    <col min="24" max="24" width="17.6640625" customWidth="1"/>
    <col min="25" max="25" width="13.33203125" customWidth="1"/>
  </cols>
  <sheetData>
    <row r="4" spans="3:25" ht="15" thickBot="1" x14ac:dyDescent="0.35">
      <c r="D4" t="s">
        <v>132</v>
      </c>
    </row>
    <row r="5" spans="3:25" x14ac:dyDescent="0.3">
      <c r="C5" s="15"/>
      <c r="D5" s="15"/>
      <c r="E5" s="5"/>
      <c r="F5" s="109" t="s">
        <v>26</v>
      </c>
      <c r="G5" s="110"/>
      <c r="H5" s="109" t="s">
        <v>27</v>
      </c>
      <c r="I5" s="110"/>
      <c r="J5" s="109" t="s">
        <v>28</v>
      </c>
      <c r="K5" s="110"/>
      <c r="L5" s="109" t="s">
        <v>29</v>
      </c>
      <c r="M5" s="110"/>
      <c r="N5" s="109" t="s">
        <v>30</v>
      </c>
      <c r="O5" s="110"/>
      <c r="P5" s="109" t="s">
        <v>31</v>
      </c>
      <c r="Q5" s="110"/>
      <c r="R5" s="109" t="s">
        <v>32</v>
      </c>
      <c r="S5" s="110"/>
      <c r="T5" s="109" t="s">
        <v>33</v>
      </c>
      <c r="U5" s="110"/>
      <c r="V5" s="109" t="s">
        <v>34</v>
      </c>
      <c r="W5" s="110"/>
      <c r="X5" s="109" t="s">
        <v>35</v>
      </c>
      <c r="Y5" s="110"/>
    </row>
    <row r="6" spans="3:25" x14ac:dyDescent="0.3">
      <c r="C6" s="4" t="s">
        <v>21</v>
      </c>
      <c r="D6" s="4" t="s">
        <v>22</v>
      </c>
      <c r="E6" s="11" t="s">
        <v>23</v>
      </c>
      <c r="F6" s="17" t="s">
        <v>24</v>
      </c>
      <c r="G6" s="3" t="s">
        <v>25</v>
      </c>
      <c r="H6" s="17" t="s">
        <v>24</v>
      </c>
      <c r="I6" s="3" t="s">
        <v>25</v>
      </c>
      <c r="J6" s="17" t="s">
        <v>24</v>
      </c>
      <c r="K6" s="3" t="s">
        <v>25</v>
      </c>
      <c r="L6" s="17" t="s">
        <v>24</v>
      </c>
      <c r="M6" s="3" t="s">
        <v>25</v>
      </c>
      <c r="N6" s="17" t="s">
        <v>24</v>
      </c>
      <c r="O6" s="3" t="s">
        <v>25</v>
      </c>
      <c r="P6" s="17" t="s">
        <v>24</v>
      </c>
      <c r="Q6" s="3" t="s">
        <v>25</v>
      </c>
      <c r="R6" s="17" t="s">
        <v>24</v>
      </c>
      <c r="S6" s="3" t="s">
        <v>25</v>
      </c>
      <c r="T6" s="17" t="s">
        <v>24</v>
      </c>
      <c r="U6" s="3" t="s">
        <v>25</v>
      </c>
      <c r="V6" s="17" t="s">
        <v>24</v>
      </c>
      <c r="W6" s="3" t="s">
        <v>25</v>
      </c>
      <c r="X6" s="17" t="s">
        <v>24</v>
      </c>
      <c r="Y6" s="3" t="s">
        <v>25</v>
      </c>
    </row>
    <row r="7" spans="3:25" x14ac:dyDescent="0.3">
      <c r="C7" s="15" t="s">
        <v>0</v>
      </c>
      <c r="D7" s="1" t="s">
        <v>11</v>
      </c>
      <c r="E7" s="5" t="s">
        <v>10</v>
      </c>
      <c r="F7" s="22" t="s">
        <v>37</v>
      </c>
      <c r="G7" s="22">
        <v>1331990</v>
      </c>
      <c r="H7" s="22" t="s">
        <v>37</v>
      </c>
      <c r="I7" s="22">
        <v>1627794</v>
      </c>
      <c r="J7" s="22" t="s">
        <v>37</v>
      </c>
      <c r="K7" s="22">
        <v>1334452</v>
      </c>
      <c r="L7" s="22" t="s">
        <v>37</v>
      </c>
      <c r="M7" s="22">
        <v>1438010</v>
      </c>
      <c r="N7" s="22" t="s">
        <v>37</v>
      </c>
      <c r="O7" s="22">
        <v>1530512</v>
      </c>
      <c r="P7" s="22" t="s">
        <v>37</v>
      </c>
      <c r="Q7" s="22">
        <v>1478967</v>
      </c>
      <c r="R7" s="22" t="s">
        <v>37</v>
      </c>
      <c r="S7" s="22">
        <v>1901851</v>
      </c>
      <c r="T7" s="22" t="s">
        <v>37</v>
      </c>
      <c r="U7" s="22">
        <v>1984033</v>
      </c>
      <c r="V7" s="22" t="s">
        <v>37</v>
      </c>
      <c r="W7" s="22">
        <v>1414126</v>
      </c>
      <c r="X7" s="22" t="s">
        <v>37</v>
      </c>
      <c r="Y7" s="22">
        <v>220352</v>
      </c>
    </row>
    <row r="8" spans="3:25" x14ac:dyDescent="0.3">
      <c r="C8" s="15" t="s">
        <v>1</v>
      </c>
      <c r="D8" s="8" t="s">
        <v>12</v>
      </c>
      <c r="E8" s="5" t="s">
        <v>10</v>
      </c>
      <c r="F8" s="22" t="s">
        <v>37</v>
      </c>
      <c r="G8" s="22">
        <v>516771</v>
      </c>
      <c r="H8" s="22" t="s">
        <v>37</v>
      </c>
      <c r="I8" s="22">
        <v>517056</v>
      </c>
      <c r="J8" s="22" t="s">
        <v>37</v>
      </c>
      <c r="K8" s="22">
        <v>295763</v>
      </c>
      <c r="L8" s="22" t="s">
        <v>37</v>
      </c>
      <c r="M8" s="22">
        <v>321192</v>
      </c>
      <c r="N8" s="22" t="s">
        <v>37</v>
      </c>
      <c r="O8" s="22">
        <v>412093</v>
      </c>
      <c r="P8" s="22" t="s">
        <v>37</v>
      </c>
      <c r="Q8" s="22">
        <v>609724</v>
      </c>
      <c r="R8" s="22" t="s">
        <v>37</v>
      </c>
      <c r="S8" s="22">
        <v>667073</v>
      </c>
      <c r="T8" s="22" t="s">
        <v>37</v>
      </c>
      <c r="U8" s="22">
        <v>785058</v>
      </c>
      <c r="V8" s="22" t="s">
        <v>37</v>
      </c>
      <c r="W8" s="22">
        <v>852579</v>
      </c>
      <c r="X8" s="22" t="s">
        <v>37</v>
      </c>
      <c r="Y8" s="22">
        <v>603261</v>
      </c>
    </row>
    <row r="9" spans="3:25" x14ac:dyDescent="0.3">
      <c r="C9" s="15" t="s">
        <v>2</v>
      </c>
      <c r="D9" s="8" t="s">
        <v>13</v>
      </c>
      <c r="E9" s="5" t="s">
        <v>10</v>
      </c>
      <c r="F9" s="22" t="s">
        <v>37</v>
      </c>
      <c r="G9" s="22">
        <v>-4591912</v>
      </c>
      <c r="H9" s="22" t="s">
        <v>37</v>
      </c>
      <c r="I9" s="22">
        <v>-4546194</v>
      </c>
      <c r="J9" s="22" t="s">
        <v>37</v>
      </c>
      <c r="K9" s="22">
        <v>-3626654</v>
      </c>
      <c r="L9" s="22" t="s">
        <v>37</v>
      </c>
      <c r="M9" s="22">
        <v>-3045236</v>
      </c>
      <c r="N9" s="22" t="s">
        <v>37</v>
      </c>
      <c r="O9" s="22">
        <v>-3668223</v>
      </c>
      <c r="P9" s="22" t="s">
        <v>37</v>
      </c>
      <c r="Q9" s="22">
        <v>-1895033</v>
      </c>
      <c r="R9" s="22" t="s">
        <v>37</v>
      </c>
      <c r="S9" s="22">
        <v>-2129149</v>
      </c>
      <c r="T9" s="22" t="s">
        <v>37</v>
      </c>
      <c r="U9" s="22">
        <v>-3328221</v>
      </c>
      <c r="V9" s="22" t="s">
        <v>37</v>
      </c>
      <c r="W9" s="22">
        <v>-4933943</v>
      </c>
      <c r="X9" s="22" t="s">
        <v>37</v>
      </c>
      <c r="Y9" s="22">
        <v>-2294301</v>
      </c>
    </row>
    <row r="10" spans="3:25" x14ac:dyDescent="0.3">
      <c r="C10" s="15" t="s">
        <v>3</v>
      </c>
      <c r="D10" s="8" t="s">
        <v>14</v>
      </c>
      <c r="E10" s="5" t="s">
        <v>10</v>
      </c>
      <c r="F10" s="22" t="s">
        <v>37</v>
      </c>
      <c r="G10" s="22">
        <v>-125508263</v>
      </c>
      <c r="H10" s="22" t="s">
        <v>37</v>
      </c>
      <c r="I10" s="22">
        <v>-103137384</v>
      </c>
      <c r="J10" s="22" t="s">
        <v>37</v>
      </c>
      <c r="K10" s="22">
        <v>-75641054</v>
      </c>
      <c r="L10" s="22" t="s">
        <v>37</v>
      </c>
      <c r="M10" s="22">
        <v>-56482180</v>
      </c>
      <c r="N10" s="22" t="s">
        <v>37</v>
      </c>
      <c r="O10" s="22">
        <v>-77218331</v>
      </c>
      <c r="P10" s="22" t="s">
        <v>37</v>
      </c>
      <c r="Q10" s="22">
        <v>-92472986</v>
      </c>
      <c r="R10" s="22" t="s">
        <v>37</v>
      </c>
      <c r="S10" s="22">
        <v>-78858770</v>
      </c>
      <c r="T10" s="22" t="s">
        <v>37</v>
      </c>
      <c r="U10" s="22">
        <v>-41569473</v>
      </c>
      <c r="V10" s="22" t="s">
        <v>37</v>
      </c>
      <c r="W10" s="22">
        <v>-114647207</v>
      </c>
      <c r="X10" s="22" t="s">
        <v>37</v>
      </c>
      <c r="Y10" s="22">
        <v>-236913720</v>
      </c>
    </row>
    <row r="11" spans="3:25" x14ac:dyDescent="0.3">
      <c r="C11" s="15" t="s">
        <v>4</v>
      </c>
      <c r="D11" s="8" t="s">
        <v>15</v>
      </c>
      <c r="E11" s="5" t="s">
        <v>10</v>
      </c>
      <c r="F11" s="22" t="s">
        <v>37</v>
      </c>
      <c r="G11" s="22">
        <v>-4007</v>
      </c>
      <c r="H11" s="22" t="s">
        <v>37</v>
      </c>
      <c r="I11" s="22">
        <v>1293</v>
      </c>
      <c r="J11" s="22" t="s">
        <v>37</v>
      </c>
      <c r="K11" s="22">
        <v>-16774</v>
      </c>
      <c r="L11" s="22" t="s">
        <v>37</v>
      </c>
      <c r="M11" s="22">
        <v>-11705</v>
      </c>
      <c r="N11" s="22" t="s">
        <v>37</v>
      </c>
      <c r="O11" s="22">
        <v>-14894</v>
      </c>
      <c r="P11" s="22" t="s">
        <v>37</v>
      </c>
      <c r="Q11" s="22">
        <v>-5153</v>
      </c>
      <c r="R11" s="22" t="s">
        <v>37</v>
      </c>
      <c r="S11" s="22">
        <v>-30039</v>
      </c>
      <c r="T11" s="22" t="s">
        <v>37</v>
      </c>
      <c r="U11" s="22">
        <v>-47720</v>
      </c>
      <c r="V11" s="22" t="s">
        <v>37</v>
      </c>
      <c r="W11" s="22">
        <v>-71663</v>
      </c>
      <c r="X11" s="22" t="s">
        <v>37</v>
      </c>
      <c r="Y11" s="22">
        <v>-86224</v>
      </c>
    </row>
    <row r="12" spans="3:25" x14ac:dyDescent="0.3">
      <c r="C12" s="15" t="s">
        <v>5</v>
      </c>
      <c r="D12" s="8" t="s">
        <v>16</v>
      </c>
      <c r="E12" s="5" t="s">
        <v>10</v>
      </c>
      <c r="F12" s="22" t="s">
        <v>37</v>
      </c>
      <c r="G12" s="22">
        <v>3430944</v>
      </c>
      <c r="H12" s="22" t="s">
        <v>37</v>
      </c>
      <c r="I12" s="22">
        <v>4583525</v>
      </c>
      <c r="J12" s="22" t="s">
        <v>37</v>
      </c>
      <c r="K12" s="22">
        <v>3658805</v>
      </c>
      <c r="L12" s="22" t="s">
        <v>37</v>
      </c>
      <c r="M12" s="22">
        <v>3714673</v>
      </c>
      <c r="N12" s="22" t="s">
        <v>37</v>
      </c>
      <c r="O12" s="22">
        <v>1297512</v>
      </c>
      <c r="P12" s="22" t="s">
        <v>37</v>
      </c>
      <c r="Q12" s="22">
        <v>-2758540</v>
      </c>
      <c r="R12" s="22" t="s">
        <v>37</v>
      </c>
      <c r="S12" s="22">
        <v>-767558</v>
      </c>
      <c r="T12" s="22" t="s">
        <v>37</v>
      </c>
      <c r="U12" s="22">
        <v>2039324</v>
      </c>
      <c r="V12" s="22" t="s">
        <v>37</v>
      </c>
      <c r="W12" s="22">
        <v>73814</v>
      </c>
      <c r="X12" s="22" t="s">
        <v>37</v>
      </c>
      <c r="Y12" s="22">
        <v>-416329</v>
      </c>
    </row>
    <row r="13" spans="3:25" x14ac:dyDescent="0.3">
      <c r="C13" s="15" t="s">
        <v>6</v>
      </c>
      <c r="D13" s="8" t="s">
        <v>17</v>
      </c>
      <c r="E13" s="5" t="s">
        <v>10</v>
      </c>
      <c r="F13" s="22" t="s">
        <v>37</v>
      </c>
      <c r="G13" s="22">
        <v>1982855</v>
      </c>
      <c r="H13" s="22" t="s">
        <v>37</v>
      </c>
      <c r="I13" s="22">
        <v>567757</v>
      </c>
      <c r="J13" s="22" t="s">
        <v>37</v>
      </c>
      <c r="K13" s="22">
        <v>-1297808</v>
      </c>
      <c r="L13" s="22" t="s">
        <v>37</v>
      </c>
      <c r="M13" s="22">
        <v>-3009940</v>
      </c>
      <c r="N13" s="22" t="s">
        <v>37</v>
      </c>
      <c r="O13" s="22">
        <v>-7880294</v>
      </c>
      <c r="P13" s="22" t="s">
        <v>37</v>
      </c>
      <c r="Q13" s="22">
        <v>-5549862</v>
      </c>
      <c r="R13" s="22" t="s">
        <v>37</v>
      </c>
      <c r="S13" s="22">
        <v>-2717253</v>
      </c>
      <c r="T13" s="22" t="s">
        <v>37</v>
      </c>
      <c r="U13" s="22">
        <v>-996168</v>
      </c>
      <c r="V13" s="22" t="s">
        <v>37</v>
      </c>
      <c r="W13" s="22">
        <v>-6355055</v>
      </c>
      <c r="X13" s="22" t="s">
        <v>37</v>
      </c>
      <c r="Y13" s="22">
        <v>-7984880</v>
      </c>
    </row>
    <row r="14" spans="3:25" x14ac:dyDescent="0.3">
      <c r="C14" s="15" t="s">
        <v>7</v>
      </c>
      <c r="D14" s="8" t="s">
        <v>18</v>
      </c>
      <c r="E14" s="5" t="s">
        <v>10</v>
      </c>
      <c r="F14" s="22" t="s">
        <v>37</v>
      </c>
      <c r="G14" s="22">
        <v>77378339</v>
      </c>
      <c r="H14" s="22" t="s">
        <v>37</v>
      </c>
      <c r="I14" s="22">
        <v>71568335</v>
      </c>
      <c r="J14" s="22" t="s">
        <v>37</v>
      </c>
      <c r="K14" s="22">
        <v>42998549</v>
      </c>
      <c r="L14" s="22" t="s">
        <v>37</v>
      </c>
      <c r="M14" s="22">
        <v>40372470</v>
      </c>
      <c r="N14" s="22" t="s">
        <v>37</v>
      </c>
      <c r="O14" s="22">
        <v>42856201</v>
      </c>
      <c r="P14" s="22" t="s">
        <v>37</v>
      </c>
      <c r="Q14" s="22">
        <v>53064765</v>
      </c>
      <c r="R14" s="22" t="s">
        <v>37</v>
      </c>
      <c r="S14" s="22">
        <v>55949674</v>
      </c>
      <c r="T14" s="22" t="s">
        <v>37</v>
      </c>
      <c r="U14" s="22">
        <v>63063085</v>
      </c>
      <c r="V14" s="22" t="s">
        <v>37</v>
      </c>
      <c r="W14" s="22">
        <v>56100520</v>
      </c>
      <c r="X14" s="22" t="s">
        <v>37</v>
      </c>
      <c r="Y14" s="22">
        <v>14171490</v>
      </c>
    </row>
    <row r="15" spans="3:25" x14ac:dyDescent="0.3">
      <c r="C15" s="15" t="s">
        <v>8</v>
      </c>
      <c r="D15" s="8" t="s">
        <v>19</v>
      </c>
      <c r="E15" s="5" t="s">
        <v>10</v>
      </c>
      <c r="F15" s="22" t="s">
        <v>37</v>
      </c>
      <c r="G15" s="22">
        <v>9540802</v>
      </c>
      <c r="H15" s="22" t="s">
        <v>37</v>
      </c>
      <c r="I15" s="22">
        <v>12340655</v>
      </c>
      <c r="J15" s="22" t="s">
        <v>37</v>
      </c>
      <c r="K15" s="22">
        <v>7391182</v>
      </c>
      <c r="L15" s="22" t="s">
        <v>37</v>
      </c>
      <c r="M15" s="22">
        <v>8025627</v>
      </c>
      <c r="N15" s="22" t="s">
        <v>37</v>
      </c>
      <c r="O15" s="22">
        <v>8723267</v>
      </c>
      <c r="P15" s="22" t="s">
        <v>37</v>
      </c>
      <c r="Q15" s="22">
        <v>9503628</v>
      </c>
      <c r="R15" s="22" t="s">
        <v>37</v>
      </c>
      <c r="S15" s="22">
        <v>9692323</v>
      </c>
      <c r="T15" s="22" t="s">
        <v>37</v>
      </c>
      <c r="U15" s="22">
        <v>9393068</v>
      </c>
      <c r="V15" s="22" t="s">
        <v>37</v>
      </c>
      <c r="W15" s="22">
        <v>9097987</v>
      </c>
      <c r="X15" s="22" t="s">
        <v>37</v>
      </c>
      <c r="Y15" s="22">
        <v>2130891</v>
      </c>
    </row>
    <row r="16" spans="3:25" x14ac:dyDescent="0.3">
      <c r="C16" s="15" t="s">
        <v>9</v>
      </c>
      <c r="D16" s="8" t="s">
        <v>20</v>
      </c>
      <c r="E16" s="5" t="s">
        <v>10</v>
      </c>
      <c r="F16" s="22" t="s">
        <v>37</v>
      </c>
      <c r="G16" s="22">
        <v>276</v>
      </c>
      <c r="H16" s="22" t="s">
        <v>37</v>
      </c>
      <c r="I16" s="22">
        <v>1056</v>
      </c>
      <c r="J16" s="22" t="s">
        <v>37</v>
      </c>
      <c r="K16" s="22">
        <v>619</v>
      </c>
      <c r="L16" s="22" t="s">
        <v>37</v>
      </c>
      <c r="M16" s="22">
        <v>-23</v>
      </c>
      <c r="N16" s="22" t="s">
        <v>37</v>
      </c>
      <c r="O16" s="22">
        <v>1717</v>
      </c>
      <c r="P16" s="22" t="s">
        <v>37</v>
      </c>
      <c r="Q16" s="22">
        <v>603</v>
      </c>
      <c r="R16" s="22" t="s">
        <v>37</v>
      </c>
      <c r="S16" s="22">
        <v>3319</v>
      </c>
      <c r="T16" s="22" t="s">
        <v>37</v>
      </c>
      <c r="U16" s="22">
        <v>789</v>
      </c>
      <c r="V16" s="22" t="s">
        <v>37</v>
      </c>
      <c r="W16" s="22">
        <v>-118</v>
      </c>
      <c r="X16" s="22" t="s">
        <v>37</v>
      </c>
      <c r="Y16" s="22">
        <v>-1322</v>
      </c>
    </row>
  </sheetData>
  <mergeCells count="10">
    <mergeCell ref="R5:S5"/>
    <mergeCell ref="T5:U5"/>
    <mergeCell ref="V5:W5"/>
    <mergeCell ref="X5:Y5"/>
    <mergeCell ref="F5:G5"/>
    <mergeCell ref="H5:I5"/>
    <mergeCell ref="J5:K5"/>
    <mergeCell ref="L5:M5"/>
    <mergeCell ref="N5:O5"/>
    <mergeCell ref="P5:Q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A60C2-3CEC-4DFE-B168-055705391DCF}">
  <dimension ref="A1:W13"/>
  <sheetViews>
    <sheetView workbookViewId="0">
      <selection activeCell="B2" sqref="B2"/>
    </sheetView>
  </sheetViews>
  <sheetFormatPr defaultRowHeight="14.4" x14ac:dyDescent="0.3"/>
  <cols>
    <col min="2" max="2" width="39.44140625" customWidth="1"/>
    <col min="4" max="4" width="14.21875" customWidth="1"/>
    <col min="5" max="5" width="18.33203125" customWidth="1"/>
    <col min="6" max="6" width="12.6640625" customWidth="1"/>
    <col min="7" max="7" width="16.77734375" customWidth="1"/>
    <col min="8" max="8" width="12.77734375" customWidth="1"/>
    <col min="9" max="9" width="17" customWidth="1"/>
    <col min="10" max="10" width="14.21875" customWidth="1"/>
    <col min="11" max="11" width="17.33203125" customWidth="1"/>
    <col min="12" max="12" width="13.77734375" customWidth="1"/>
    <col min="13" max="13" width="17.33203125" customWidth="1"/>
    <col min="14" max="14" width="13.21875" customWidth="1"/>
    <col min="15" max="15" width="17.109375" customWidth="1"/>
    <col min="16" max="16" width="13.109375" customWidth="1"/>
    <col min="17" max="17" width="16.77734375" customWidth="1"/>
    <col min="18" max="18" width="12.88671875" customWidth="1"/>
    <col min="19" max="19" width="16.44140625" customWidth="1"/>
    <col min="20" max="20" width="13.44140625" customWidth="1"/>
    <col min="21" max="21" width="17" customWidth="1"/>
    <col min="22" max="22" width="12.21875" customWidth="1"/>
    <col min="23" max="23" width="16.44140625" customWidth="1"/>
  </cols>
  <sheetData>
    <row r="1" spans="1:23" ht="15" thickBot="1" x14ac:dyDescent="0.35">
      <c r="B1" t="s">
        <v>133</v>
      </c>
    </row>
    <row r="2" spans="1:23" x14ac:dyDescent="0.3">
      <c r="A2" s="15"/>
      <c r="B2" s="15"/>
      <c r="C2" s="5"/>
      <c r="D2" s="109" t="s">
        <v>26</v>
      </c>
      <c r="E2" s="110"/>
      <c r="F2" s="109" t="s">
        <v>27</v>
      </c>
      <c r="G2" s="110"/>
      <c r="H2" s="109" t="s">
        <v>28</v>
      </c>
      <c r="I2" s="110"/>
      <c r="J2" s="109" t="s">
        <v>29</v>
      </c>
      <c r="K2" s="110"/>
      <c r="L2" s="109" t="s">
        <v>30</v>
      </c>
      <c r="M2" s="110"/>
      <c r="N2" s="109" t="s">
        <v>31</v>
      </c>
      <c r="O2" s="110"/>
      <c r="P2" s="109" t="s">
        <v>32</v>
      </c>
      <c r="Q2" s="110"/>
      <c r="R2" s="109" t="s">
        <v>33</v>
      </c>
      <c r="S2" s="110"/>
      <c r="T2" s="109" t="s">
        <v>34</v>
      </c>
      <c r="U2" s="110"/>
      <c r="V2" s="109" t="s">
        <v>35</v>
      </c>
      <c r="W2" s="110"/>
    </row>
    <row r="3" spans="1:23" x14ac:dyDescent="0.3">
      <c r="A3" s="4" t="s">
        <v>21</v>
      </c>
      <c r="B3" s="4" t="s">
        <v>22</v>
      </c>
      <c r="C3" s="11" t="s">
        <v>23</v>
      </c>
      <c r="D3" s="17" t="s">
        <v>24</v>
      </c>
      <c r="E3" s="3" t="s">
        <v>25</v>
      </c>
      <c r="F3" s="17" t="s">
        <v>24</v>
      </c>
      <c r="G3" s="3" t="s">
        <v>25</v>
      </c>
      <c r="H3" s="17" t="s">
        <v>24</v>
      </c>
      <c r="I3" s="3" t="s">
        <v>25</v>
      </c>
      <c r="J3" s="17" t="s">
        <v>24</v>
      </c>
      <c r="K3" s="3" t="s">
        <v>25</v>
      </c>
      <c r="L3" s="17" t="s">
        <v>24</v>
      </c>
      <c r="M3" s="3" t="s">
        <v>25</v>
      </c>
      <c r="N3" s="17" t="s">
        <v>24</v>
      </c>
      <c r="O3" s="3" t="s">
        <v>25</v>
      </c>
      <c r="P3" s="17" t="s">
        <v>24</v>
      </c>
      <c r="Q3" s="3" t="s">
        <v>25</v>
      </c>
      <c r="R3" s="17" t="s">
        <v>24</v>
      </c>
      <c r="S3" s="3" t="s">
        <v>25</v>
      </c>
      <c r="T3" s="17" t="s">
        <v>24</v>
      </c>
      <c r="U3" s="3" t="s">
        <v>25</v>
      </c>
      <c r="V3" s="17" t="s">
        <v>24</v>
      </c>
      <c r="W3" s="3" t="s">
        <v>25</v>
      </c>
    </row>
    <row r="4" spans="1:23" x14ac:dyDescent="0.3">
      <c r="A4" s="15" t="s">
        <v>0</v>
      </c>
      <c r="B4" s="1" t="s">
        <v>11</v>
      </c>
      <c r="C4" s="5" t="s">
        <v>10</v>
      </c>
      <c r="D4" s="22">
        <v>38126060</v>
      </c>
      <c r="E4" s="22">
        <v>1840589</v>
      </c>
      <c r="F4" s="22">
        <v>45378330</v>
      </c>
      <c r="G4" s="22">
        <v>2360158</v>
      </c>
      <c r="H4" s="22">
        <v>36094195</v>
      </c>
      <c r="I4" s="22">
        <v>1818161</v>
      </c>
      <c r="J4" s="22">
        <v>43077857</v>
      </c>
      <c r="K4" s="22">
        <v>2045693</v>
      </c>
      <c r="L4" s="22">
        <v>47689224</v>
      </c>
      <c r="M4" s="22">
        <v>2157934</v>
      </c>
      <c r="N4" s="22">
        <v>60761463</v>
      </c>
      <c r="O4" s="22">
        <v>2370730</v>
      </c>
      <c r="P4" s="22">
        <v>57157720</v>
      </c>
      <c r="Q4" s="22">
        <v>2813386</v>
      </c>
      <c r="R4" s="22">
        <v>58621455</v>
      </c>
      <c r="S4" s="22">
        <v>2969443</v>
      </c>
      <c r="T4" s="22">
        <v>57323893</v>
      </c>
      <c r="U4" s="22">
        <v>3383180</v>
      </c>
      <c r="V4" s="22">
        <v>36758988</v>
      </c>
      <c r="W4" s="22">
        <v>2775636</v>
      </c>
    </row>
    <row r="5" spans="1:23" x14ac:dyDescent="0.3">
      <c r="A5" s="15" t="s">
        <v>1</v>
      </c>
      <c r="B5" s="8" t="s">
        <v>12</v>
      </c>
      <c r="C5" s="5" t="s">
        <v>10</v>
      </c>
      <c r="D5" s="22">
        <v>28541757</v>
      </c>
      <c r="E5" s="22">
        <v>650779</v>
      </c>
      <c r="F5" s="22">
        <v>27510389</v>
      </c>
      <c r="G5" s="22">
        <v>682927</v>
      </c>
      <c r="H5" s="22">
        <v>17987340</v>
      </c>
      <c r="I5" s="22">
        <v>460764</v>
      </c>
      <c r="J5" s="22">
        <v>19996944</v>
      </c>
      <c r="K5" s="22">
        <v>487080</v>
      </c>
      <c r="L5" s="22">
        <v>26547524</v>
      </c>
      <c r="M5" s="22">
        <v>581472</v>
      </c>
      <c r="N5" s="22">
        <v>39954851</v>
      </c>
      <c r="O5" s="22">
        <v>868875</v>
      </c>
      <c r="P5" s="22">
        <v>41833259</v>
      </c>
      <c r="Q5" s="22">
        <v>886599</v>
      </c>
      <c r="R5" s="22">
        <v>49941750</v>
      </c>
      <c r="S5" s="22">
        <v>932292</v>
      </c>
      <c r="T5" s="22">
        <v>56388193</v>
      </c>
      <c r="U5" s="22">
        <v>1042556</v>
      </c>
      <c r="V5" s="22">
        <v>33728700</v>
      </c>
      <c r="W5" s="22">
        <v>781903</v>
      </c>
    </row>
    <row r="6" spans="1:23" x14ac:dyDescent="0.3">
      <c r="A6" s="15" t="s">
        <v>2</v>
      </c>
      <c r="B6" s="8" t="s">
        <v>13</v>
      </c>
      <c r="C6" s="5" t="s">
        <v>10</v>
      </c>
      <c r="D6" s="22">
        <v>959903019</v>
      </c>
      <c r="E6" s="22">
        <v>5681675</v>
      </c>
      <c r="F6" s="22">
        <v>1234498643</v>
      </c>
      <c r="G6" s="22">
        <v>5870503</v>
      </c>
      <c r="H6" s="22">
        <v>1195190564</v>
      </c>
      <c r="I6" s="22">
        <v>4949436</v>
      </c>
      <c r="J6" s="22">
        <v>1164289826</v>
      </c>
      <c r="K6" s="22">
        <v>4320970</v>
      </c>
      <c r="L6" s="22">
        <v>903054794</v>
      </c>
      <c r="M6" s="22">
        <v>4838667</v>
      </c>
      <c r="N6" s="22">
        <v>260400546</v>
      </c>
      <c r="O6" s="22">
        <v>3292178</v>
      </c>
      <c r="P6" s="22">
        <v>332238268</v>
      </c>
      <c r="Q6" s="22">
        <v>3388684</v>
      </c>
      <c r="R6" s="22">
        <v>776061069</v>
      </c>
      <c r="S6" s="22">
        <v>4467292</v>
      </c>
      <c r="T6" s="22">
        <v>813291355</v>
      </c>
      <c r="U6" s="22">
        <v>6024646</v>
      </c>
      <c r="V6" s="22">
        <v>277207860</v>
      </c>
      <c r="W6" s="22">
        <v>3140508</v>
      </c>
    </row>
    <row r="7" spans="1:23" x14ac:dyDescent="0.3">
      <c r="A7" s="15" t="s">
        <v>3</v>
      </c>
      <c r="B7" s="8" t="s">
        <v>14</v>
      </c>
      <c r="C7" s="5" t="s">
        <v>10</v>
      </c>
      <c r="D7" s="22">
        <v>9331696724</v>
      </c>
      <c r="E7" s="22">
        <v>126060445</v>
      </c>
      <c r="F7" s="22">
        <v>8334130308</v>
      </c>
      <c r="G7" s="22">
        <v>103687441</v>
      </c>
      <c r="H7" s="22">
        <v>8251248811</v>
      </c>
      <c r="I7" s="22">
        <v>75989471</v>
      </c>
      <c r="J7" s="22">
        <v>8057499796</v>
      </c>
      <c r="K7" s="22">
        <v>56816009</v>
      </c>
      <c r="L7" s="22">
        <v>9934651211</v>
      </c>
      <c r="M7" s="22">
        <v>77681274</v>
      </c>
      <c r="N7" s="22">
        <v>10086272635</v>
      </c>
      <c r="O7" s="22">
        <v>93148517</v>
      </c>
      <c r="P7" s="22">
        <v>10498939039</v>
      </c>
      <c r="Q7" s="22">
        <v>79541377</v>
      </c>
      <c r="R7" s="22">
        <v>7884722929</v>
      </c>
      <c r="S7" s="22">
        <v>41794914</v>
      </c>
      <c r="T7" s="22">
        <v>10110076389</v>
      </c>
      <c r="U7" s="22">
        <v>114783627</v>
      </c>
      <c r="V7" s="22">
        <v>9480616712</v>
      </c>
      <c r="W7" s="22">
        <v>237041048</v>
      </c>
    </row>
    <row r="8" spans="1:23" x14ac:dyDescent="0.3">
      <c r="A8" s="15" t="s">
        <v>4</v>
      </c>
      <c r="B8" s="8" t="s">
        <v>15</v>
      </c>
      <c r="C8" s="5" t="s">
        <v>10</v>
      </c>
      <c r="D8" s="22">
        <v>876243</v>
      </c>
      <c r="E8" s="22">
        <v>22689</v>
      </c>
      <c r="F8" s="22">
        <v>651137</v>
      </c>
      <c r="G8" s="22">
        <v>13010</v>
      </c>
      <c r="H8" s="22">
        <v>2378306</v>
      </c>
      <c r="I8" s="22">
        <v>27471</v>
      </c>
      <c r="J8" s="22">
        <v>1628810</v>
      </c>
      <c r="K8" s="22">
        <v>21701</v>
      </c>
      <c r="L8" s="22">
        <v>1446970</v>
      </c>
      <c r="M8" s="22">
        <v>25237</v>
      </c>
      <c r="N8" s="22">
        <v>164922</v>
      </c>
      <c r="O8" s="22">
        <v>6511</v>
      </c>
      <c r="P8" s="22">
        <v>1762497</v>
      </c>
      <c r="Q8" s="22">
        <v>31198</v>
      </c>
      <c r="R8" s="22">
        <v>2205923</v>
      </c>
      <c r="S8" s="22">
        <v>55096</v>
      </c>
      <c r="T8" s="22">
        <v>2464784</v>
      </c>
      <c r="U8" s="22">
        <v>79758</v>
      </c>
      <c r="V8" s="22">
        <v>2294057</v>
      </c>
      <c r="W8" s="22">
        <v>94294</v>
      </c>
    </row>
    <row r="9" spans="1:23" x14ac:dyDescent="0.3">
      <c r="A9" s="15" t="s">
        <v>5</v>
      </c>
      <c r="B9" s="8" t="s">
        <v>16</v>
      </c>
      <c r="C9" s="5" t="s">
        <v>10</v>
      </c>
      <c r="D9" s="22">
        <v>251969890</v>
      </c>
      <c r="E9" s="22">
        <v>14445869</v>
      </c>
      <c r="F9" s="22">
        <v>247711027</v>
      </c>
      <c r="G9" s="22">
        <v>15261984</v>
      </c>
      <c r="H9" s="22">
        <v>249534021</v>
      </c>
      <c r="I9" s="22">
        <v>12780752</v>
      </c>
      <c r="J9" s="22">
        <v>266516962</v>
      </c>
      <c r="K9" s="22">
        <v>11003013</v>
      </c>
      <c r="L9" s="22">
        <v>281651387</v>
      </c>
      <c r="M9" s="22">
        <v>12831446</v>
      </c>
      <c r="N9" s="22">
        <v>305347119</v>
      </c>
      <c r="O9" s="22">
        <v>16760018</v>
      </c>
      <c r="P9" s="22">
        <v>342432823</v>
      </c>
      <c r="Q9" s="22">
        <v>18017285</v>
      </c>
      <c r="R9" s="22">
        <v>310382476</v>
      </c>
      <c r="S9" s="22">
        <v>12354138</v>
      </c>
      <c r="T9" s="22">
        <v>312574437</v>
      </c>
      <c r="U9" s="22">
        <v>15451259</v>
      </c>
      <c r="V9" s="22">
        <v>216962766</v>
      </c>
      <c r="W9" s="22">
        <v>15288738</v>
      </c>
    </row>
    <row r="10" spans="1:23" x14ac:dyDescent="0.3">
      <c r="A10" s="15" t="s">
        <v>6</v>
      </c>
      <c r="B10" s="8" t="s">
        <v>17</v>
      </c>
      <c r="C10" s="5" t="s">
        <v>10</v>
      </c>
      <c r="D10" s="22">
        <v>625670936</v>
      </c>
      <c r="E10" s="22">
        <v>21544609</v>
      </c>
      <c r="F10" s="22">
        <v>464901699</v>
      </c>
      <c r="G10" s="22">
        <v>21321573</v>
      </c>
      <c r="H10" s="22">
        <v>601675957</v>
      </c>
      <c r="I10" s="22">
        <v>20532893</v>
      </c>
      <c r="J10" s="22">
        <v>929454411</v>
      </c>
      <c r="K10" s="22">
        <v>21004125</v>
      </c>
      <c r="L10" s="22">
        <v>938954432</v>
      </c>
      <c r="M10" s="22">
        <v>26459688</v>
      </c>
      <c r="N10" s="22">
        <v>909914529</v>
      </c>
      <c r="O10" s="22">
        <v>24736756</v>
      </c>
      <c r="P10" s="22">
        <v>862397485</v>
      </c>
      <c r="Q10" s="22">
        <v>23151864</v>
      </c>
      <c r="R10" s="22">
        <v>838057079</v>
      </c>
      <c r="S10" s="22">
        <v>21275791</v>
      </c>
      <c r="T10" s="22">
        <v>891136978</v>
      </c>
      <c r="U10" s="22">
        <v>27894100</v>
      </c>
      <c r="V10" s="22">
        <v>523234708</v>
      </c>
      <c r="W10" s="22">
        <v>17579434</v>
      </c>
    </row>
    <row r="11" spans="1:23" x14ac:dyDescent="0.3">
      <c r="A11" s="15" t="s">
        <v>7</v>
      </c>
      <c r="B11" s="8" t="s">
        <v>18</v>
      </c>
      <c r="C11" s="5" t="s">
        <v>10</v>
      </c>
      <c r="D11" s="22">
        <v>315271333</v>
      </c>
      <c r="E11" s="22">
        <v>87502445</v>
      </c>
      <c r="F11" s="22">
        <v>270576786</v>
      </c>
      <c r="G11" s="22">
        <v>79998498</v>
      </c>
      <c r="H11" s="22">
        <v>170606035</v>
      </c>
      <c r="I11" s="22">
        <v>55531657</v>
      </c>
      <c r="J11" s="22">
        <v>171283424</v>
      </c>
      <c r="K11" s="22">
        <v>52080889</v>
      </c>
      <c r="L11" s="22">
        <v>224671602</v>
      </c>
      <c r="M11" s="22">
        <v>64192271</v>
      </c>
      <c r="N11" s="22">
        <v>245297698</v>
      </c>
      <c r="O11" s="22">
        <v>65504666</v>
      </c>
      <c r="P11" s="22">
        <v>253958416</v>
      </c>
      <c r="Q11" s="22">
        <v>75146692</v>
      </c>
      <c r="R11" s="22">
        <v>222116877</v>
      </c>
      <c r="S11" s="22">
        <v>72248414</v>
      </c>
      <c r="T11" s="22">
        <v>215352209</v>
      </c>
      <c r="U11" s="22">
        <v>66109974</v>
      </c>
      <c r="V11" s="22">
        <v>64935277</v>
      </c>
      <c r="W11" s="22">
        <v>21700008</v>
      </c>
    </row>
    <row r="12" spans="1:23" x14ac:dyDescent="0.3">
      <c r="A12" s="15" t="s">
        <v>8</v>
      </c>
      <c r="B12" s="8" t="s">
        <v>19</v>
      </c>
      <c r="C12" s="5" t="s">
        <v>10</v>
      </c>
      <c r="D12" s="22">
        <v>48432603</v>
      </c>
      <c r="E12" s="22">
        <v>10548824</v>
      </c>
      <c r="F12" s="22">
        <v>46415054</v>
      </c>
      <c r="G12" s="22">
        <v>13314704</v>
      </c>
      <c r="H12" s="22">
        <v>40589780</v>
      </c>
      <c r="I12" s="22">
        <v>10436182</v>
      </c>
      <c r="J12" s="22">
        <v>36559653</v>
      </c>
      <c r="K12" s="22">
        <v>11316730</v>
      </c>
      <c r="L12" s="22">
        <v>37371244</v>
      </c>
      <c r="M12" s="22">
        <v>9684528</v>
      </c>
      <c r="N12" s="22">
        <v>39840032</v>
      </c>
      <c r="O12" s="22">
        <v>10677133</v>
      </c>
      <c r="P12" s="22">
        <v>40517381</v>
      </c>
      <c r="Q12" s="22">
        <v>10904384</v>
      </c>
      <c r="R12" s="22">
        <v>38310212</v>
      </c>
      <c r="S12" s="22">
        <v>10731806</v>
      </c>
      <c r="T12" s="22">
        <v>41026389</v>
      </c>
      <c r="U12" s="22">
        <v>10958074</v>
      </c>
      <c r="V12" s="22">
        <v>11642593</v>
      </c>
      <c r="W12" s="22">
        <v>3325311</v>
      </c>
    </row>
    <row r="13" spans="1:23" x14ac:dyDescent="0.3">
      <c r="A13" s="15" t="s">
        <v>9</v>
      </c>
      <c r="B13" s="8" t="s">
        <v>20</v>
      </c>
      <c r="C13" s="5" t="s">
        <v>10</v>
      </c>
      <c r="D13" s="22">
        <v>280</v>
      </c>
      <c r="E13" s="22">
        <v>530</v>
      </c>
      <c r="F13" s="22">
        <v>708</v>
      </c>
      <c r="G13" s="22">
        <v>1144</v>
      </c>
      <c r="H13" s="22">
        <v>497</v>
      </c>
      <c r="I13" s="22">
        <v>901</v>
      </c>
      <c r="J13" s="22">
        <v>2</v>
      </c>
      <c r="K13" s="22">
        <v>23</v>
      </c>
      <c r="L13" s="22">
        <v>48</v>
      </c>
      <c r="M13" s="22">
        <v>1849</v>
      </c>
      <c r="N13" s="22">
        <v>76</v>
      </c>
      <c r="O13" s="22">
        <v>3002</v>
      </c>
      <c r="P13" s="22">
        <v>88</v>
      </c>
      <c r="Q13" s="22">
        <v>3848</v>
      </c>
      <c r="R13" s="22">
        <v>21</v>
      </c>
      <c r="S13" s="22">
        <v>928</v>
      </c>
      <c r="T13" s="22">
        <v>3</v>
      </c>
      <c r="U13" s="22">
        <v>303</v>
      </c>
      <c r="V13" s="22">
        <v>0</v>
      </c>
      <c r="W13" s="22">
        <v>1322</v>
      </c>
    </row>
  </sheetData>
  <mergeCells count="10">
    <mergeCell ref="P2:Q2"/>
    <mergeCell ref="R2:S2"/>
    <mergeCell ref="T2:U2"/>
    <mergeCell ref="V2:W2"/>
    <mergeCell ref="D2:E2"/>
    <mergeCell ref="F2:G2"/>
    <mergeCell ref="H2:I2"/>
    <mergeCell ref="J2:K2"/>
    <mergeCell ref="L2:M2"/>
    <mergeCell ref="N2:O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0EF9F-385B-48D7-B55A-AF092B2F08E4}">
  <dimension ref="A1:M32"/>
  <sheetViews>
    <sheetView workbookViewId="0">
      <selection activeCell="D4" sqref="D4"/>
    </sheetView>
  </sheetViews>
  <sheetFormatPr defaultRowHeight="14.4" x14ac:dyDescent="0.3"/>
  <cols>
    <col min="1" max="1" width="15.88671875" customWidth="1"/>
    <col min="2" max="2" width="17.21875" customWidth="1"/>
    <col min="7" max="7" width="10.5546875" customWidth="1"/>
    <col min="8" max="8" width="10" customWidth="1"/>
    <col min="10" max="10" width="11.109375" customWidth="1"/>
    <col min="11" max="11" width="10.6640625" customWidth="1"/>
    <col min="12" max="12" width="11.109375" customWidth="1"/>
    <col min="13" max="13" width="11.77734375" customWidth="1"/>
  </cols>
  <sheetData>
    <row r="1" spans="1:13" x14ac:dyDescent="0.3">
      <c r="A1" s="23" t="s">
        <v>38</v>
      </c>
      <c r="B1" s="25" t="s">
        <v>76</v>
      </c>
    </row>
    <row r="2" spans="1:13" x14ac:dyDescent="0.3">
      <c r="A2" s="23" t="s">
        <v>39</v>
      </c>
      <c r="B2" s="25" t="s">
        <v>40</v>
      </c>
    </row>
    <row r="3" spans="1:13" x14ac:dyDescent="0.3">
      <c r="A3" s="23" t="s">
        <v>41</v>
      </c>
      <c r="B3" s="25" t="s">
        <v>77</v>
      </c>
      <c r="D3" t="s">
        <v>134</v>
      </c>
    </row>
    <row r="4" spans="1:13" x14ac:dyDescent="0.3">
      <c r="A4" s="23" t="s">
        <v>45</v>
      </c>
      <c r="B4" s="28" t="s">
        <v>46</v>
      </c>
    </row>
    <row r="5" spans="1:13" ht="27" customHeight="1" x14ac:dyDescent="0.3">
      <c r="A5" s="27" t="s">
        <v>48</v>
      </c>
      <c r="B5" s="29">
        <v>2013</v>
      </c>
      <c r="C5" s="29">
        <v>2014</v>
      </c>
      <c r="D5" s="29">
        <v>2015</v>
      </c>
      <c r="E5" s="29">
        <v>2016</v>
      </c>
      <c r="F5" s="29">
        <v>2017</v>
      </c>
      <c r="G5" s="29">
        <v>2018</v>
      </c>
      <c r="H5" s="29">
        <v>2019</v>
      </c>
      <c r="I5" s="29">
        <v>2020</v>
      </c>
      <c r="J5" s="29">
        <v>2021</v>
      </c>
      <c r="K5" s="29">
        <v>2022</v>
      </c>
      <c r="L5" s="32" t="s">
        <v>78</v>
      </c>
      <c r="M5" s="33" t="s">
        <v>79</v>
      </c>
    </row>
    <row r="6" spans="1:13" x14ac:dyDescent="0.3">
      <c r="A6" s="24" t="s">
        <v>49</v>
      </c>
      <c r="B6" s="26">
        <v>87015718</v>
      </c>
      <c r="C6" s="26">
        <v>99489610</v>
      </c>
      <c r="D6" s="26">
        <v>103486306</v>
      </c>
      <c r="E6" s="26">
        <v>101370620</v>
      </c>
      <c r="F6" s="26">
        <v>119638562</v>
      </c>
      <c r="G6" s="26">
        <v>118031840</v>
      </c>
      <c r="H6" s="26">
        <v>115213209</v>
      </c>
      <c r="I6" s="26">
        <v>106340039</v>
      </c>
      <c r="J6" s="26">
        <v>129747040</v>
      </c>
      <c r="K6" s="34">
        <v>147600599</v>
      </c>
      <c r="L6" s="36">
        <f>K6-B6</f>
        <v>60584881</v>
      </c>
      <c r="M6" s="39">
        <f>((K6-B6)/B6)*100</f>
        <v>69.62521529730985</v>
      </c>
    </row>
    <row r="7" spans="1:13" x14ac:dyDescent="0.3">
      <c r="A7" s="24" t="s">
        <v>50</v>
      </c>
      <c r="B7" s="26">
        <v>48013405</v>
      </c>
      <c r="C7" s="26">
        <v>56314545</v>
      </c>
      <c r="D7" s="26">
        <v>58130102</v>
      </c>
      <c r="E7" s="26">
        <v>59294529</v>
      </c>
      <c r="F7" s="26">
        <v>60078819</v>
      </c>
      <c r="G7" s="26">
        <v>62358510</v>
      </c>
      <c r="H7" s="26">
        <v>66376258</v>
      </c>
      <c r="I7" s="26">
        <v>60392003</v>
      </c>
      <c r="J7" s="26">
        <v>77169845</v>
      </c>
      <c r="K7" s="34">
        <v>86619848</v>
      </c>
      <c r="L7" s="36">
        <f t="shared" ref="L7:L32" si="0">K7-B7</f>
        <v>38606443</v>
      </c>
      <c r="M7" s="39">
        <f t="shared" ref="M7:M32" si="1">((K7-B7)/B7)*100</f>
        <v>80.407634076358477</v>
      </c>
    </row>
    <row r="8" spans="1:13" x14ac:dyDescent="0.3">
      <c r="A8" s="24" t="s">
        <v>59</v>
      </c>
      <c r="B8" s="26">
        <v>6141075</v>
      </c>
      <c r="C8" s="26">
        <v>7269361</v>
      </c>
      <c r="D8" s="26">
        <v>8305796</v>
      </c>
      <c r="E8" s="26">
        <v>9617159</v>
      </c>
      <c r="F8" s="26">
        <v>13592138</v>
      </c>
      <c r="G8" s="26">
        <v>17227100</v>
      </c>
      <c r="H8" s="26">
        <v>17961647</v>
      </c>
      <c r="I8" s="26">
        <v>17300168</v>
      </c>
      <c r="J8" s="26">
        <v>17489264</v>
      </c>
      <c r="K8" s="34">
        <v>23336101</v>
      </c>
      <c r="L8" s="36">
        <f t="shared" si="0"/>
        <v>17195026</v>
      </c>
      <c r="M8" s="39">
        <f t="shared" si="1"/>
        <v>280.00026054070338</v>
      </c>
    </row>
    <row r="9" spans="1:13" x14ac:dyDescent="0.3">
      <c r="A9" s="24" t="s">
        <v>65</v>
      </c>
      <c r="B9" s="26">
        <v>915833</v>
      </c>
      <c r="C9" s="26">
        <v>1165011</v>
      </c>
      <c r="D9" s="26">
        <v>1059754</v>
      </c>
      <c r="E9" s="26">
        <v>1057454</v>
      </c>
      <c r="F9" s="26">
        <v>829250</v>
      </c>
      <c r="G9" s="26">
        <v>1008692</v>
      </c>
      <c r="H9" s="26">
        <v>794496</v>
      </c>
      <c r="I9" s="26">
        <v>929224</v>
      </c>
      <c r="J9" s="26">
        <v>818394</v>
      </c>
      <c r="K9" s="34">
        <v>996790</v>
      </c>
      <c r="L9" s="36">
        <f t="shared" si="0"/>
        <v>80957</v>
      </c>
      <c r="M9" s="39">
        <f t="shared" si="1"/>
        <v>8.8397120435712626</v>
      </c>
    </row>
    <row r="10" spans="1:13" x14ac:dyDescent="0.3">
      <c r="A10" s="24" t="s">
        <v>51</v>
      </c>
      <c r="B10" s="26">
        <v>723611374</v>
      </c>
      <c r="C10" s="26">
        <v>834733564</v>
      </c>
      <c r="D10" s="26">
        <v>901434041</v>
      </c>
      <c r="E10" s="26">
        <v>924082513</v>
      </c>
      <c r="F10" s="26">
        <v>981530149</v>
      </c>
      <c r="G10" s="26">
        <v>1007126613</v>
      </c>
      <c r="H10" s="26">
        <v>1012434495</v>
      </c>
      <c r="I10" s="26">
        <v>922871409</v>
      </c>
      <c r="J10" s="26">
        <v>1018464149</v>
      </c>
      <c r="K10" s="34">
        <v>1090067090</v>
      </c>
      <c r="L10" s="36">
        <f t="shared" si="0"/>
        <v>366455716</v>
      </c>
      <c r="M10" s="39">
        <f t="shared" si="1"/>
        <v>50.642614138898267</v>
      </c>
    </row>
    <row r="11" spans="1:13" x14ac:dyDescent="0.3">
      <c r="A11" s="24" t="s">
        <v>60</v>
      </c>
      <c r="B11" s="26">
        <v>16817924</v>
      </c>
      <c r="C11" s="26">
        <v>20013082</v>
      </c>
      <c r="D11" s="26">
        <v>20623483</v>
      </c>
      <c r="E11" s="26">
        <v>19711141</v>
      </c>
      <c r="F11" s="26">
        <v>21138346</v>
      </c>
      <c r="G11" s="26">
        <v>25856247</v>
      </c>
      <c r="H11" s="26">
        <v>27345619</v>
      </c>
      <c r="I11" s="26">
        <v>28814743</v>
      </c>
      <c r="J11" s="26">
        <v>32024850</v>
      </c>
      <c r="K11" s="34">
        <v>33604506</v>
      </c>
      <c r="L11" s="36">
        <f t="shared" si="0"/>
        <v>16786582</v>
      </c>
      <c r="M11" s="39">
        <f t="shared" si="1"/>
        <v>99.813639305303084</v>
      </c>
    </row>
    <row r="12" spans="1:13" x14ac:dyDescent="0.3">
      <c r="A12" s="24" t="s">
        <v>61</v>
      </c>
      <c r="B12" s="26">
        <v>1038006</v>
      </c>
      <c r="C12" s="26">
        <v>1137895</v>
      </c>
      <c r="D12" s="26">
        <v>1661321</v>
      </c>
      <c r="E12" s="26">
        <v>2317396</v>
      </c>
      <c r="F12" s="26">
        <v>2343423</v>
      </c>
      <c r="G12" s="26">
        <v>2687585</v>
      </c>
      <c r="H12" s="26">
        <v>2660078</v>
      </c>
      <c r="I12" s="26">
        <v>2582222</v>
      </c>
      <c r="J12" s="26">
        <v>4342609</v>
      </c>
      <c r="K12" s="34">
        <v>4391472</v>
      </c>
      <c r="L12" s="36">
        <f t="shared" si="0"/>
        <v>3353466</v>
      </c>
      <c r="M12" s="39">
        <f t="shared" si="1"/>
        <v>323.068074751013</v>
      </c>
    </row>
    <row r="13" spans="1:13" x14ac:dyDescent="0.3">
      <c r="A13" s="24" t="s">
        <v>52</v>
      </c>
      <c r="B13" s="26">
        <v>46285837</v>
      </c>
      <c r="C13" s="26">
        <v>54691236</v>
      </c>
      <c r="D13" s="26">
        <v>60690161</v>
      </c>
      <c r="E13" s="26">
        <v>64562933</v>
      </c>
      <c r="F13" s="26">
        <v>67319544</v>
      </c>
      <c r="G13" s="26">
        <v>68810895</v>
      </c>
      <c r="H13" s="26">
        <v>70865766</v>
      </c>
      <c r="I13" s="26">
        <v>70236319</v>
      </c>
      <c r="J13" s="26">
        <v>81584769</v>
      </c>
      <c r="K13" s="34">
        <v>88787743</v>
      </c>
      <c r="L13" s="36">
        <f t="shared" si="0"/>
        <v>42501906</v>
      </c>
      <c r="M13" s="39">
        <f t="shared" si="1"/>
        <v>91.824862106306952</v>
      </c>
    </row>
    <row r="14" spans="1:13" x14ac:dyDescent="0.3">
      <c r="A14" s="24" t="s">
        <v>62</v>
      </c>
      <c r="B14" s="26">
        <v>8045746</v>
      </c>
      <c r="C14" s="26">
        <v>10409219</v>
      </c>
      <c r="D14" s="26">
        <v>10761975</v>
      </c>
      <c r="E14" s="26">
        <v>9797533</v>
      </c>
      <c r="F14" s="26">
        <v>10505859</v>
      </c>
      <c r="G14" s="26">
        <v>11743747</v>
      </c>
      <c r="H14" s="26">
        <v>11857246</v>
      </c>
      <c r="I14" s="26">
        <v>11629818</v>
      </c>
      <c r="J14" s="26">
        <v>13850534</v>
      </c>
      <c r="K14" s="34">
        <v>16539930</v>
      </c>
      <c r="L14" s="36">
        <f t="shared" si="0"/>
        <v>8494184</v>
      </c>
      <c r="M14" s="39">
        <f t="shared" si="1"/>
        <v>105.5736037404114</v>
      </c>
    </row>
    <row r="15" spans="1:13" x14ac:dyDescent="0.3">
      <c r="A15" s="24" t="s">
        <v>53</v>
      </c>
      <c r="B15" s="26">
        <v>90488711</v>
      </c>
      <c r="C15" s="26">
        <v>102349829</v>
      </c>
      <c r="D15" s="26">
        <v>105666363</v>
      </c>
      <c r="E15" s="26">
        <v>110601207</v>
      </c>
      <c r="F15" s="26">
        <v>119202135</v>
      </c>
      <c r="G15" s="26">
        <v>130831049</v>
      </c>
      <c r="H15" s="26">
        <v>127249611</v>
      </c>
      <c r="I15" s="26">
        <v>115110099</v>
      </c>
      <c r="J15" s="26">
        <v>131535278</v>
      </c>
      <c r="K15" s="34">
        <v>150398372</v>
      </c>
      <c r="L15" s="36">
        <f t="shared" si="0"/>
        <v>59909661</v>
      </c>
      <c r="M15" s="39">
        <f t="shared" si="1"/>
        <v>66.20677909756057</v>
      </c>
    </row>
    <row r="16" spans="1:13" x14ac:dyDescent="0.3">
      <c r="A16" s="24" t="s">
        <v>73</v>
      </c>
      <c r="B16" s="26">
        <v>4158182</v>
      </c>
      <c r="C16" s="26">
        <v>5293926</v>
      </c>
      <c r="D16" s="26">
        <v>5573593</v>
      </c>
      <c r="E16" s="26">
        <v>5601824</v>
      </c>
      <c r="F16" s="26">
        <v>6244713</v>
      </c>
      <c r="G16" s="26">
        <v>6236349</v>
      </c>
      <c r="H16" s="26">
        <v>7383579</v>
      </c>
      <c r="I16" s="26">
        <v>7690777</v>
      </c>
      <c r="J16" s="26">
        <v>7979818</v>
      </c>
      <c r="K16" s="34">
        <v>10282391</v>
      </c>
      <c r="L16" s="36">
        <f t="shared" si="0"/>
        <v>6124209</v>
      </c>
      <c r="M16" s="39">
        <f t="shared" si="1"/>
        <v>147.28092709746713</v>
      </c>
    </row>
    <row r="17" spans="1:13" x14ac:dyDescent="0.3">
      <c r="A17" s="24" t="s">
        <v>63</v>
      </c>
      <c r="B17" s="26">
        <v>3086190</v>
      </c>
      <c r="C17" s="26">
        <v>3747729</v>
      </c>
      <c r="D17" s="26">
        <v>3332252</v>
      </c>
      <c r="E17" s="26">
        <v>3709671</v>
      </c>
      <c r="F17" s="26">
        <v>5411891</v>
      </c>
      <c r="G17" s="26">
        <v>5662321</v>
      </c>
      <c r="H17" s="26">
        <v>5129752</v>
      </c>
      <c r="I17" s="26">
        <v>5518987</v>
      </c>
      <c r="J17" s="26">
        <v>5202141</v>
      </c>
      <c r="K17" s="34">
        <v>6165612</v>
      </c>
      <c r="L17" s="36">
        <f t="shared" si="0"/>
        <v>3079422</v>
      </c>
      <c r="M17" s="39">
        <f t="shared" si="1"/>
        <v>99.78070047534338</v>
      </c>
    </row>
    <row r="18" spans="1:13" x14ac:dyDescent="0.3">
      <c r="A18" s="24" t="s">
        <v>69</v>
      </c>
      <c r="B18" s="26">
        <v>67628575</v>
      </c>
      <c r="C18" s="26">
        <v>74288630</v>
      </c>
      <c r="D18" s="26">
        <v>82101349</v>
      </c>
      <c r="E18" s="26">
        <v>81385884</v>
      </c>
      <c r="F18" s="26">
        <v>90120390</v>
      </c>
      <c r="G18" s="26">
        <v>96182093</v>
      </c>
      <c r="H18" s="26">
        <v>97702306</v>
      </c>
      <c r="I18" s="26">
        <v>102598715</v>
      </c>
      <c r="J18" s="26">
        <v>116936670</v>
      </c>
      <c r="K18" s="34">
        <v>126533245</v>
      </c>
      <c r="L18" s="36">
        <f t="shared" si="0"/>
        <v>58904670</v>
      </c>
      <c r="M18" s="39">
        <f t="shared" si="1"/>
        <v>87.100267897113014</v>
      </c>
    </row>
    <row r="19" spans="1:13" x14ac:dyDescent="0.3">
      <c r="A19" s="24" t="s">
        <v>64</v>
      </c>
      <c r="B19" s="26">
        <v>16612338</v>
      </c>
      <c r="C19" s="26">
        <v>20699588</v>
      </c>
      <c r="D19" s="26">
        <v>29672615</v>
      </c>
      <c r="E19" s="26">
        <v>30861631</v>
      </c>
      <c r="F19" s="26">
        <v>41197909</v>
      </c>
      <c r="G19" s="26">
        <v>32079350</v>
      </c>
      <c r="H19" s="26">
        <v>20373821</v>
      </c>
      <c r="I19" s="26">
        <v>18056401</v>
      </c>
      <c r="J19" s="26">
        <v>20521423</v>
      </c>
      <c r="K19" s="34">
        <v>22616762</v>
      </c>
      <c r="L19" s="36">
        <f t="shared" si="0"/>
        <v>6004424</v>
      </c>
      <c r="M19" s="39">
        <f t="shared" si="1"/>
        <v>36.144364507873604</v>
      </c>
    </row>
    <row r="20" spans="1:13" x14ac:dyDescent="0.3">
      <c r="A20" s="24" t="s">
        <v>54</v>
      </c>
      <c r="B20" s="26">
        <v>112486830</v>
      </c>
      <c r="C20" s="26">
        <v>131304275</v>
      </c>
      <c r="D20" s="26">
        <v>140910785</v>
      </c>
      <c r="E20" s="26">
        <v>150565162</v>
      </c>
      <c r="F20" s="26">
        <v>160003239</v>
      </c>
      <c r="G20" s="26">
        <v>167501853</v>
      </c>
      <c r="H20" s="26">
        <v>168905046</v>
      </c>
      <c r="I20" s="26">
        <v>160579583</v>
      </c>
      <c r="J20" s="26">
        <v>194453205</v>
      </c>
      <c r="K20" s="34">
        <v>210603473</v>
      </c>
      <c r="L20" s="36">
        <f t="shared" si="0"/>
        <v>98116643</v>
      </c>
      <c r="M20" s="39">
        <f t="shared" si="1"/>
        <v>87.225004918353548</v>
      </c>
    </row>
    <row r="21" spans="1:13" x14ac:dyDescent="0.3">
      <c r="A21" s="24" t="s">
        <v>66</v>
      </c>
      <c r="B21" s="26">
        <v>4552974</v>
      </c>
      <c r="C21" s="26">
        <v>5823466</v>
      </c>
      <c r="D21" s="26">
        <v>5739401</v>
      </c>
      <c r="E21" s="26">
        <v>5583308</v>
      </c>
      <c r="F21" s="26">
        <v>7238808</v>
      </c>
      <c r="G21" s="26">
        <v>8135356</v>
      </c>
      <c r="H21" s="26">
        <v>9330268</v>
      </c>
      <c r="I21" s="26">
        <v>9760977</v>
      </c>
      <c r="J21" s="26">
        <v>10586300</v>
      </c>
      <c r="K21" s="34">
        <v>11391614</v>
      </c>
      <c r="L21" s="36">
        <f t="shared" si="0"/>
        <v>6838640</v>
      </c>
      <c r="M21" s="39">
        <f t="shared" si="1"/>
        <v>150.20160448972473</v>
      </c>
    </row>
    <row r="22" spans="1:13" x14ac:dyDescent="0.3">
      <c r="A22" s="24" t="s">
        <v>68</v>
      </c>
      <c r="B22" s="26">
        <v>6334386</v>
      </c>
      <c r="C22" s="26">
        <v>6862751</v>
      </c>
      <c r="D22" s="26">
        <v>7035096</v>
      </c>
      <c r="E22" s="26">
        <v>5322346</v>
      </c>
      <c r="F22" s="26">
        <v>4841349</v>
      </c>
      <c r="G22" s="26">
        <v>5198951</v>
      </c>
      <c r="H22" s="26">
        <v>3395844</v>
      </c>
      <c r="I22" s="26">
        <v>3257139</v>
      </c>
      <c r="J22" s="26">
        <v>4934637</v>
      </c>
      <c r="K22" s="34">
        <v>5511320</v>
      </c>
      <c r="L22" s="36">
        <f t="shared" si="0"/>
        <v>-823066</v>
      </c>
      <c r="M22" s="39">
        <f t="shared" si="1"/>
        <v>-12.99361927107063</v>
      </c>
    </row>
    <row r="23" spans="1:13" x14ac:dyDescent="0.3">
      <c r="A23" s="24" t="s">
        <v>67</v>
      </c>
      <c r="B23" s="26">
        <v>2148901</v>
      </c>
      <c r="C23" s="26">
        <v>2078232</v>
      </c>
      <c r="D23" s="26">
        <v>2258633</v>
      </c>
      <c r="E23" s="26">
        <v>2857417</v>
      </c>
      <c r="F23" s="26">
        <v>3190269</v>
      </c>
      <c r="G23" s="26">
        <v>2816974</v>
      </c>
      <c r="H23" s="26">
        <v>2781493</v>
      </c>
      <c r="I23" s="26">
        <v>2347698</v>
      </c>
      <c r="J23" s="26">
        <v>2940958</v>
      </c>
      <c r="K23" s="34">
        <v>3378703</v>
      </c>
      <c r="L23" s="36">
        <f t="shared" si="0"/>
        <v>1229802</v>
      </c>
      <c r="M23" s="39">
        <f t="shared" si="1"/>
        <v>57.229346535740831</v>
      </c>
    </row>
    <row r="24" spans="1:13" x14ac:dyDescent="0.3">
      <c r="A24" s="24" t="s">
        <v>70</v>
      </c>
      <c r="B24" s="26">
        <v>1665527</v>
      </c>
      <c r="C24" s="26">
        <v>1048217</v>
      </c>
      <c r="D24" s="26">
        <v>1072085</v>
      </c>
      <c r="E24" s="26">
        <v>978086</v>
      </c>
      <c r="F24" s="26">
        <v>877973</v>
      </c>
      <c r="G24" s="26">
        <v>884122</v>
      </c>
      <c r="H24" s="26">
        <v>1122123</v>
      </c>
      <c r="I24" s="26">
        <v>1066230</v>
      </c>
      <c r="J24" s="26">
        <v>1313483</v>
      </c>
      <c r="K24" s="34">
        <v>1320867</v>
      </c>
      <c r="L24" s="36">
        <f t="shared" si="0"/>
        <v>-344660</v>
      </c>
      <c r="M24" s="39">
        <f t="shared" si="1"/>
        <v>-20.693750386514299</v>
      </c>
    </row>
    <row r="25" spans="1:13" x14ac:dyDescent="0.3">
      <c r="A25" s="24" t="s">
        <v>55</v>
      </c>
      <c r="B25" s="26">
        <v>92118543</v>
      </c>
      <c r="C25" s="26">
        <v>107618210</v>
      </c>
      <c r="D25" s="26">
        <v>103280289</v>
      </c>
      <c r="E25" s="26">
        <v>99403548</v>
      </c>
      <c r="F25" s="26">
        <v>103202497</v>
      </c>
      <c r="G25" s="26">
        <v>111424225</v>
      </c>
      <c r="H25" s="26">
        <v>118978341</v>
      </c>
      <c r="I25" s="26">
        <v>115277547</v>
      </c>
      <c r="J25" s="26">
        <v>118615105</v>
      </c>
      <c r="K25" s="34">
        <v>151857181</v>
      </c>
      <c r="L25" s="36">
        <f t="shared" si="0"/>
        <v>59738638</v>
      </c>
      <c r="M25" s="39">
        <f t="shared" si="1"/>
        <v>64.849742575715723</v>
      </c>
    </row>
    <row r="26" spans="1:13" x14ac:dyDescent="0.3">
      <c r="A26" s="24" t="s">
        <v>56</v>
      </c>
      <c r="B26" s="26">
        <v>212005127</v>
      </c>
      <c r="C26" s="26">
        <v>248355801</v>
      </c>
      <c r="D26" s="26">
        <v>275619938</v>
      </c>
      <c r="E26" s="26">
        <v>288884681</v>
      </c>
      <c r="F26" s="26">
        <v>293757048</v>
      </c>
      <c r="G26" s="26">
        <v>308381313</v>
      </c>
      <c r="H26" s="26">
        <v>314691531</v>
      </c>
      <c r="I26" s="26">
        <v>312058707</v>
      </c>
      <c r="J26" s="26">
        <v>375979227</v>
      </c>
      <c r="K26" s="34">
        <v>440414535</v>
      </c>
      <c r="L26" s="36">
        <f t="shared" si="0"/>
        <v>228409408</v>
      </c>
      <c r="M26" s="39">
        <f t="shared" si="1"/>
        <v>107.73768126843461</v>
      </c>
    </row>
    <row r="27" spans="1:13" x14ac:dyDescent="0.3">
      <c r="A27" s="24" t="s">
        <v>71</v>
      </c>
      <c r="B27" s="26">
        <v>8956721</v>
      </c>
      <c r="C27" s="26">
        <v>10252006</v>
      </c>
      <c r="D27" s="26">
        <v>10377918</v>
      </c>
      <c r="E27" s="26">
        <v>10110454</v>
      </c>
      <c r="F27" s="26">
        <v>10940980</v>
      </c>
      <c r="G27" s="26">
        <v>11018429</v>
      </c>
      <c r="H27" s="26">
        <v>11955117</v>
      </c>
      <c r="I27" s="26">
        <v>11437152</v>
      </c>
      <c r="J27" s="26">
        <v>14197028</v>
      </c>
      <c r="K27" s="34">
        <v>15927767</v>
      </c>
      <c r="L27" s="36">
        <f t="shared" si="0"/>
        <v>6971046</v>
      </c>
      <c r="M27" s="39">
        <f t="shared" si="1"/>
        <v>77.830335454235993</v>
      </c>
    </row>
    <row r="28" spans="1:13" x14ac:dyDescent="0.3">
      <c r="A28" s="24" t="s">
        <v>72</v>
      </c>
      <c r="B28" s="26">
        <v>27605723</v>
      </c>
      <c r="C28" s="26">
        <v>35360245</v>
      </c>
      <c r="D28" s="26">
        <v>41929530</v>
      </c>
      <c r="E28" s="26">
        <v>45288861</v>
      </c>
      <c r="F28" s="26">
        <v>51183940</v>
      </c>
      <c r="G28" s="26">
        <v>54168663</v>
      </c>
      <c r="H28" s="26">
        <v>58088232</v>
      </c>
      <c r="I28" s="26">
        <v>52802595</v>
      </c>
      <c r="J28" s="26">
        <v>61679084</v>
      </c>
      <c r="K28" s="34">
        <v>65137442</v>
      </c>
      <c r="L28" s="36">
        <f t="shared" si="0"/>
        <v>37531719</v>
      </c>
      <c r="M28" s="39">
        <f t="shared" si="1"/>
        <v>135.95629790243132</v>
      </c>
    </row>
    <row r="29" spans="1:13" x14ac:dyDescent="0.3">
      <c r="A29" s="30" t="s">
        <v>57</v>
      </c>
      <c r="B29" s="31">
        <v>152110330</v>
      </c>
      <c r="C29" s="31">
        <v>129494024</v>
      </c>
      <c r="D29" s="31">
        <v>103715303</v>
      </c>
      <c r="E29" s="31">
        <v>83886672</v>
      </c>
      <c r="F29" s="31">
        <v>116207403</v>
      </c>
      <c r="G29" s="31">
        <v>127696138</v>
      </c>
      <c r="H29" s="31">
        <v>115086924</v>
      </c>
      <c r="I29" s="31">
        <v>67753170</v>
      </c>
      <c r="J29" s="31">
        <v>152098219</v>
      </c>
      <c r="K29" s="35">
        <v>266149492</v>
      </c>
      <c r="L29" s="38">
        <f t="shared" si="0"/>
        <v>114039162</v>
      </c>
      <c r="M29" s="40">
        <f t="shared" si="1"/>
        <v>74.971346127511524</v>
      </c>
    </row>
    <row r="30" spans="1:13" x14ac:dyDescent="0.3">
      <c r="A30" s="24" t="s">
        <v>75</v>
      </c>
      <c r="B30" s="26">
        <v>26333946</v>
      </c>
      <c r="C30" s="26">
        <v>27966819</v>
      </c>
      <c r="D30" s="26">
        <v>29273308</v>
      </c>
      <c r="E30" s="26">
        <v>27097238</v>
      </c>
      <c r="F30" s="26">
        <v>30903891</v>
      </c>
      <c r="G30" s="26">
        <v>33128606</v>
      </c>
      <c r="H30" s="26">
        <v>33106310</v>
      </c>
      <c r="I30" s="26">
        <v>29945790</v>
      </c>
      <c r="J30" s="26">
        <v>35673413</v>
      </c>
      <c r="K30" s="34">
        <v>41888595</v>
      </c>
      <c r="L30" s="36">
        <f t="shared" si="0"/>
        <v>15554649</v>
      </c>
      <c r="M30" s="39">
        <f t="shared" si="1"/>
        <v>59.066913101439489</v>
      </c>
    </row>
    <row r="31" spans="1:13" x14ac:dyDescent="0.3">
      <c r="A31" s="24" t="s">
        <v>74</v>
      </c>
      <c r="B31" s="26">
        <v>12637935</v>
      </c>
      <c r="C31" s="26">
        <v>13888017</v>
      </c>
      <c r="D31" s="26">
        <v>13745767</v>
      </c>
      <c r="E31" s="26">
        <v>14082956</v>
      </c>
      <c r="F31" s="26">
        <v>15877505</v>
      </c>
      <c r="G31" s="26">
        <v>17805299</v>
      </c>
      <c r="H31" s="26">
        <v>17680519</v>
      </c>
      <c r="I31" s="26">
        <v>16660529</v>
      </c>
      <c r="J31" s="26">
        <v>18579870</v>
      </c>
      <c r="K31" s="34">
        <v>22910253</v>
      </c>
      <c r="L31" s="36">
        <f t="shared" si="0"/>
        <v>10272318</v>
      </c>
      <c r="M31" s="39">
        <f t="shared" si="1"/>
        <v>81.281617606040854</v>
      </c>
    </row>
    <row r="32" spans="1:13" x14ac:dyDescent="0.3">
      <c r="A32" s="24" t="s">
        <v>58</v>
      </c>
      <c r="B32" s="26">
        <v>160765812</v>
      </c>
      <c r="C32" s="26">
        <v>169394843</v>
      </c>
      <c r="D32" s="26">
        <v>178373706</v>
      </c>
      <c r="E32" s="26">
        <v>177637683</v>
      </c>
      <c r="F32" s="26">
        <v>183702987</v>
      </c>
      <c r="G32" s="26">
        <v>200177614</v>
      </c>
      <c r="H32" s="26">
        <v>181075721</v>
      </c>
      <c r="I32" s="26">
        <v>162496212</v>
      </c>
      <c r="J32" s="26">
        <v>205294159</v>
      </c>
      <c r="K32" s="34">
        <v>230034673</v>
      </c>
      <c r="L32" s="36">
        <f t="shared" si="0"/>
        <v>69268861</v>
      </c>
      <c r="M32" s="37">
        <f t="shared" si="1"/>
        <v>43.086810646034621</v>
      </c>
    </row>
  </sheetData>
  <pageMargins left="0.7" right="0.7" top="0.78740157499999996" bottom="0.78740157499999996" header="0.3" footer="0.3"/>
  <ignoredErrors>
    <ignoredError sqref="A6:A9 A10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116EE-C701-4B29-AD92-15ECB4E90D29}">
  <dimension ref="A1"/>
  <sheetViews>
    <sheetView workbookViewId="0">
      <selection activeCell="I1" sqref="I1:J8"/>
    </sheetView>
  </sheetViews>
  <sheetFormatPr defaultRowHeight="14.4" x14ac:dyDescent="0.3"/>
  <cols>
    <col min="2" max="2" width="22.88671875" customWidth="1"/>
    <col min="3" max="3" width="32.109375" customWidth="1"/>
    <col min="4" max="4" width="11.5546875" customWidth="1"/>
    <col min="5" max="5" width="9.77734375" customWidth="1"/>
    <col min="7" max="7" width="10.5546875" customWidth="1"/>
    <col min="8" max="8" width="10.21875" customWidth="1"/>
  </cols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89FA8-60F7-4406-A422-00ACEC722C99}">
  <dimension ref="A3:X536"/>
  <sheetViews>
    <sheetView topLeftCell="A4" zoomScale="85" workbookViewId="0">
      <selection activeCell="G254" sqref="G254"/>
    </sheetView>
  </sheetViews>
  <sheetFormatPr defaultRowHeight="14.4" x14ac:dyDescent="0.3"/>
  <cols>
    <col min="3" max="3" width="39.109375" customWidth="1"/>
    <col min="4" max="4" width="14.21875" customWidth="1"/>
    <col min="5" max="5" width="24.88671875" customWidth="1"/>
    <col min="6" max="6" width="14" customWidth="1"/>
    <col min="7" max="7" width="17.5546875" customWidth="1"/>
    <col min="8" max="8" width="13.5546875" customWidth="1"/>
    <col min="9" max="9" width="13.109375" customWidth="1"/>
    <col min="10" max="10" width="13.88671875" customWidth="1"/>
    <col min="11" max="11" width="12.77734375" customWidth="1"/>
    <col min="12" max="12" width="13.44140625" customWidth="1"/>
    <col min="13" max="13" width="24.21875" customWidth="1"/>
    <col min="14" max="14" width="13.21875" customWidth="1"/>
    <col min="15" max="15" width="13.5546875" customWidth="1"/>
    <col min="16" max="16" width="11.88671875" customWidth="1"/>
    <col min="17" max="17" width="16.33203125" customWidth="1"/>
    <col min="18" max="18" width="12.6640625" customWidth="1"/>
    <col min="19" max="19" width="13.6640625" customWidth="1"/>
    <col min="20" max="20" width="12.21875" customWidth="1"/>
    <col min="21" max="21" width="13.88671875" customWidth="1"/>
    <col min="22" max="22" width="11.77734375" customWidth="1"/>
    <col min="23" max="23" width="13.21875" customWidth="1"/>
    <col min="24" max="24" width="13.44140625" customWidth="1"/>
  </cols>
  <sheetData>
    <row r="3" spans="2:24" ht="15" thickBot="1" x14ac:dyDescent="0.35"/>
    <row r="4" spans="2:24" x14ac:dyDescent="0.3">
      <c r="B4" s="111" t="s">
        <v>36</v>
      </c>
      <c r="C4" s="112"/>
      <c r="D4" s="113"/>
      <c r="E4" s="109" t="s">
        <v>26</v>
      </c>
      <c r="F4" s="110"/>
      <c r="G4" s="109" t="s">
        <v>27</v>
      </c>
      <c r="H4" s="110"/>
      <c r="I4" s="109" t="s">
        <v>28</v>
      </c>
      <c r="J4" s="110"/>
      <c r="K4" s="109" t="s">
        <v>29</v>
      </c>
      <c r="L4" s="110"/>
      <c r="M4" s="109" t="s">
        <v>30</v>
      </c>
      <c r="N4" s="110"/>
      <c r="O4" s="109" t="s">
        <v>31</v>
      </c>
      <c r="P4" s="110"/>
      <c r="Q4" s="109" t="s">
        <v>32</v>
      </c>
      <c r="R4" s="110"/>
      <c r="S4" s="109" t="s">
        <v>33</v>
      </c>
      <c r="T4" s="110"/>
      <c r="U4" s="109" t="s">
        <v>34</v>
      </c>
      <c r="V4" s="110"/>
      <c r="W4" s="109" t="s">
        <v>35</v>
      </c>
      <c r="X4" s="110"/>
    </row>
    <row r="5" spans="2:24" x14ac:dyDescent="0.3">
      <c r="B5" s="4" t="s">
        <v>21</v>
      </c>
      <c r="C5" s="4" t="s">
        <v>22</v>
      </c>
      <c r="D5" s="11" t="s">
        <v>23</v>
      </c>
      <c r="E5" s="17" t="s">
        <v>24</v>
      </c>
      <c r="F5" s="3" t="s">
        <v>25</v>
      </c>
      <c r="G5" s="17" t="s">
        <v>24</v>
      </c>
      <c r="H5" s="3" t="s">
        <v>25</v>
      </c>
      <c r="I5" s="17" t="s">
        <v>24</v>
      </c>
      <c r="J5" s="3" t="s">
        <v>25</v>
      </c>
      <c r="K5" s="17" t="s">
        <v>24</v>
      </c>
      <c r="L5" s="3" t="s">
        <v>25</v>
      </c>
      <c r="M5" s="17" t="s">
        <v>24</v>
      </c>
      <c r="N5" s="3" t="s">
        <v>25</v>
      </c>
      <c r="O5" s="17" t="s">
        <v>24</v>
      </c>
      <c r="P5" s="3" t="s">
        <v>25</v>
      </c>
      <c r="Q5" s="17" t="s">
        <v>24</v>
      </c>
      <c r="R5" s="3" t="s">
        <v>25</v>
      </c>
      <c r="S5" s="17" t="s">
        <v>24</v>
      </c>
      <c r="T5" s="3" t="s">
        <v>25</v>
      </c>
      <c r="U5" s="17" t="s">
        <v>24</v>
      </c>
      <c r="V5" s="3" t="s">
        <v>25</v>
      </c>
      <c r="W5" s="17" t="s">
        <v>24</v>
      </c>
      <c r="X5" s="3" t="s">
        <v>25</v>
      </c>
    </row>
    <row r="6" spans="2:24" x14ac:dyDescent="0.3">
      <c r="B6" s="15" t="s">
        <v>0</v>
      </c>
      <c r="C6" s="1" t="s">
        <v>11</v>
      </c>
      <c r="D6" s="5" t="s">
        <v>10</v>
      </c>
      <c r="E6" s="9">
        <v>5431837</v>
      </c>
      <c r="F6" s="14">
        <v>254299</v>
      </c>
      <c r="G6" s="9">
        <v>9109433</v>
      </c>
      <c r="H6" s="14">
        <v>366182</v>
      </c>
      <c r="I6" s="9">
        <v>9072595</v>
      </c>
      <c r="J6" s="14">
        <v>241855</v>
      </c>
      <c r="K6" s="9">
        <v>12187849</v>
      </c>
      <c r="L6" s="14">
        <v>303842</v>
      </c>
      <c r="M6" s="9">
        <v>12955960</v>
      </c>
      <c r="N6" s="14">
        <v>313711</v>
      </c>
      <c r="O6" s="9">
        <v>23080194</v>
      </c>
      <c r="P6" s="14">
        <v>445881</v>
      </c>
      <c r="Q6" s="9">
        <v>17413175</v>
      </c>
      <c r="R6" s="14">
        <v>455767</v>
      </c>
      <c r="S6" s="9">
        <v>16411382</v>
      </c>
      <c r="T6" s="14">
        <v>492705</v>
      </c>
      <c r="U6" s="9">
        <v>19919536</v>
      </c>
      <c r="V6" s="14">
        <v>984527</v>
      </c>
      <c r="W6" s="9">
        <v>20158961</v>
      </c>
      <c r="X6" s="14">
        <v>1277642</v>
      </c>
    </row>
    <row r="7" spans="2:24" x14ac:dyDescent="0.3">
      <c r="B7" s="15" t="s">
        <v>1</v>
      </c>
      <c r="C7" s="8" t="s">
        <v>12</v>
      </c>
      <c r="D7" s="5" t="s">
        <v>10</v>
      </c>
      <c r="E7" s="9">
        <v>426038</v>
      </c>
      <c r="F7" s="14">
        <v>67004</v>
      </c>
      <c r="G7" s="9">
        <v>628673</v>
      </c>
      <c r="H7" s="14">
        <v>82936</v>
      </c>
      <c r="I7" s="9">
        <v>543691</v>
      </c>
      <c r="J7" s="14">
        <v>82501</v>
      </c>
      <c r="K7" s="9">
        <v>681811</v>
      </c>
      <c r="L7" s="14">
        <v>82944</v>
      </c>
      <c r="M7" s="9">
        <v>779403</v>
      </c>
      <c r="N7" s="14">
        <v>84690</v>
      </c>
      <c r="O7" s="9">
        <v>754915</v>
      </c>
      <c r="P7" s="14">
        <v>129576</v>
      </c>
      <c r="Q7" s="9">
        <v>750233</v>
      </c>
      <c r="R7" s="14">
        <v>109763</v>
      </c>
      <c r="S7" s="9">
        <v>498170</v>
      </c>
      <c r="T7" s="14">
        <v>73617</v>
      </c>
      <c r="U7" s="9">
        <v>754470</v>
      </c>
      <c r="V7" s="14">
        <v>94989</v>
      </c>
      <c r="W7" s="9">
        <v>607136</v>
      </c>
      <c r="X7" s="14">
        <v>89321</v>
      </c>
    </row>
    <row r="8" spans="2:24" x14ac:dyDescent="0.3">
      <c r="B8" s="15" t="s">
        <v>2</v>
      </c>
      <c r="C8" s="8" t="s">
        <v>13</v>
      </c>
      <c r="D8" s="5" t="s">
        <v>10</v>
      </c>
      <c r="E8" s="9">
        <v>934451663</v>
      </c>
      <c r="F8" s="14">
        <v>5136794</v>
      </c>
      <c r="G8" s="9">
        <v>1209391913</v>
      </c>
      <c r="H8" s="14">
        <v>5208348</v>
      </c>
      <c r="I8" s="9">
        <v>1173881724</v>
      </c>
      <c r="J8" s="14">
        <v>4288045</v>
      </c>
      <c r="K8" s="9">
        <v>1143132550</v>
      </c>
      <c r="L8" s="14">
        <v>3683103</v>
      </c>
      <c r="M8" s="9">
        <v>883961602</v>
      </c>
      <c r="N8" s="14">
        <v>4253445</v>
      </c>
      <c r="O8" s="9">
        <v>242715257</v>
      </c>
      <c r="P8" s="14">
        <v>2593606</v>
      </c>
      <c r="Q8" s="9">
        <v>317323090</v>
      </c>
      <c r="R8" s="14">
        <v>2758917</v>
      </c>
      <c r="S8" s="9">
        <v>761356286</v>
      </c>
      <c r="T8" s="14">
        <v>3897757</v>
      </c>
      <c r="U8" s="9">
        <v>797573660</v>
      </c>
      <c r="V8" s="14">
        <v>5479294</v>
      </c>
      <c r="W8" s="9">
        <v>268899866</v>
      </c>
      <c r="X8" s="14">
        <v>2717404</v>
      </c>
    </row>
    <row r="9" spans="2:24" x14ac:dyDescent="0.3">
      <c r="B9" s="15" t="s">
        <v>3</v>
      </c>
      <c r="C9" s="8" t="s">
        <v>14</v>
      </c>
      <c r="D9" s="5" t="s">
        <v>10</v>
      </c>
      <c r="E9" s="9">
        <v>9311654436</v>
      </c>
      <c r="F9" s="14">
        <v>125784354</v>
      </c>
      <c r="G9" s="9">
        <v>8311582197</v>
      </c>
      <c r="H9" s="14">
        <v>103412413</v>
      </c>
      <c r="I9" s="9">
        <v>8236411850</v>
      </c>
      <c r="J9" s="14">
        <v>75815263</v>
      </c>
      <c r="K9" s="9">
        <v>8042731914</v>
      </c>
      <c r="L9" s="14">
        <v>56649094</v>
      </c>
      <c r="M9" s="9">
        <v>9918726064</v>
      </c>
      <c r="N9" s="14">
        <v>77449802</v>
      </c>
      <c r="O9" s="9">
        <v>10067311850</v>
      </c>
      <c r="P9" s="14">
        <v>92810751</v>
      </c>
      <c r="Q9" s="9">
        <v>10478551690</v>
      </c>
      <c r="R9" s="14">
        <v>79200073</v>
      </c>
      <c r="S9" s="9">
        <v>7877274977</v>
      </c>
      <c r="T9" s="14">
        <v>41682194</v>
      </c>
      <c r="U9" s="9">
        <v>10105316199</v>
      </c>
      <c r="V9" s="14">
        <v>114715417</v>
      </c>
      <c r="W9" s="9">
        <v>9479089732</v>
      </c>
      <c r="X9" s="14">
        <v>236977384</v>
      </c>
    </row>
    <row r="10" spans="2:24" x14ac:dyDescent="0.3">
      <c r="B10" s="15" t="s">
        <v>4</v>
      </c>
      <c r="C10" s="8" t="s">
        <v>15</v>
      </c>
      <c r="D10" s="5" t="s">
        <v>10</v>
      </c>
      <c r="E10" s="9">
        <v>817028</v>
      </c>
      <c r="F10" s="14">
        <v>13348</v>
      </c>
      <c r="G10" s="9">
        <v>529058</v>
      </c>
      <c r="H10" s="14">
        <v>5859</v>
      </c>
      <c r="I10" s="9">
        <v>2233846</v>
      </c>
      <c r="J10" s="14">
        <v>22123</v>
      </c>
      <c r="K10" s="9">
        <v>1497625</v>
      </c>
      <c r="L10" s="14">
        <v>16703</v>
      </c>
      <c r="M10" s="9">
        <v>1321320</v>
      </c>
      <c r="N10" s="14">
        <v>20065</v>
      </c>
      <c r="O10" s="9">
        <v>161503</v>
      </c>
      <c r="P10" s="14">
        <v>5832</v>
      </c>
      <c r="Q10" s="9">
        <v>1759460</v>
      </c>
      <c r="R10" s="14">
        <v>30619</v>
      </c>
      <c r="S10" s="9">
        <v>2187685</v>
      </c>
      <c r="T10" s="14">
        <v>51408</v>
      </c>
      <c r="U10" s="9">
        <v>2445033</v>
      </c>
      <c r="V10" s="14">
        <v>75711</v>
      </c>
      <c r="W10" s="9">
        <v>2280941</v>
      </c>
      <c r="X10" s="14">
        <v>90259</v>
      </c>
    </row>
    <row r="11" spans="2:24" x14ac:dyDescent="0.3">
      <c r="B11" s="15" t="s">
        <v>5</v>
      </c>
      <c r="C11" s="8" t="s">
        <v>16</v>
      </c>
      <c r="D11" s="5" t="s">
        <v>10</v>
      </c>
      <c r="E11" s="9">
        <v>175838388</v>
      </c>
      <c r="F11" s="14">
        <v>5507463</v>
      </c>
      <c r="G11" s="9">
        <v>166005214</v>
      </c>
      <c r="H11" s="14">
        <v>5339229</v>
      </c>
      <c r="I11" s="9">
        <v>184639439</v>
      </c>
      <c r="J11" s="14">
        <v>4560973</v>
      </c>
      <c r="K11" s="9">
        <v>200249930</v>
      </c>
      <c r="L11" s="14">
        <v>3644170</v>
      </c>
      <c r="M11" s="9">
        <v>223926095</v>
      </c>
      <c r="N11" s="14">
        <v>5766967</v>
      </c>
      <c r="O11" s="9">
        <v>237947165</v>
      </c>
      <c r="P11" s="14">
        <v>9759279</v>
      </c>
      <c r="Q11" s="9">
        <v>273655976</v>
      </c>
      <c r="R11" s="14">
        <v>9392421</v>
      </c>
      <c r="S11" s="9">
        <v>243136816</v>
      </c>
      <c r="T11" s="14">
        <v>5157407</v>
      </c>
      <c r="U11" s="9">
        <v>243344294</v>
      </c>
      <c r="V11" s="14">
        <v>7688723</v>
      </c>
      <c r="W11" s="9">
        <v>181921837</v>
      </c>
      <c r="X11" s="14">
        <v>7852534</v>
      </c>
    </row>
    <row r="12" spans="2:24" x14ac:dyDescent="0.3">
      <c r="B12" s="15" t="s">
        <v>6</v>
      </c>
      <c r="C12" s="8" t="s">
        <v>17</v>
      </c>
      <c r="D12" s="5" t="s">
        <v>10</v>
      </c>
      <c r="E12" s="9">
        <v>439085724</v>
      </c>
      <c r="F12" s="14">
        <v>9780877</v>
      </c>
      <c r="G12" s="9">
        <v>312485816</v>
      </c>
      <c r="H12" s="14">
        <v>10376908</v>
      </c>
      <c r="I12" s="9">
        <v>483180743</v>
      </c>
      <c r="J12" s="14">
        <v>10915351</v>
      </c>
      <c r="K12" s="9">
        <v>811460518</v>
      </c>
      <c r="L12" s="14">
        <v>12007033</v>
      </c>
      <c r="M12" s="9">
        <v>804701322</v>
      </c>
      <c r="N12" s="14">
        <v>17169991</v>
      </c>
      <c r="O12" s="9">
        <v>783555383</v>
      </c>
      <c r="P12" s="14">
        <v>15143309</v>
      </c>
      <c r="Q12" s="9">
        <v>731220148</v>
      </c>
      <c r="R12" s="14">
        <v>12934558</v>
      </c>
      <c r="S12" s="9">
        <v>715982070</v>
      </c>
      <c r="T12" s="14">
        <v>11135979</v>
      </c>
      <c r="U12" s="9">
        <v>763287544</v>
      </c>
      <c r="V12" s="14">
        <v>17124577</v>
      </c>
      <c r="W12" s="9">
        <v>469427758</v>
      </c>
      <c r="X12" s="14">
        <v>12782157</v>
      </c>
    </row>
    <row r="13" spans="2:24" x14ac:dyDescent="0.3">
      <c r="B13" s="15" t="s">
        <v>7</v>
      </c>
      <c r="C13" s="8" t="s">
        <v>18</v>
      </c>
      <c r="D13" s="5" t="s">
        <v>10</v>
      </c>
      <c r="E13" s="9">
        <v>5603619</v>
      </c>
      <c r="F13" s="14">
        <v>5062053</v>
      </c>
      <c r="G13" s="9">
        <v>5912462</v>
      </c>
      <c r="H13" s="14">
        <v>4215081</v>
      </c>
      <c r="I13" s="9">
        <v>7265198</v>
      </c>
      <c r="J13" s="14">
        <v>6266554</v>
      </c>
      <c r="K13" s="9">
        <v>11939583</v>
      </c>
      <c r="L13" s="14">
        <v>5854209</v>
      </c>
      <c r="M13" s="9">
        <v>33364106</v>
      </c>
      <c r="N13" s="14">
        <v>10668035</v>
      </c>
      <c r="O13" s="9">
        <v>20843185</v>
      </c>
      <c r="P13" s="14">
        <v>6219951</v>
      </c>
      <c r="Q13" s="9">
        <v>29281206</v>
      </c>
      <c r="R13" s="14">
        <v>9598509</v>
      </c>
      <c r="S13" s="9">
        <v>10991673</v>
      </c>
      <c r="T13" s="14">
        <v>4592665</v>
      </c>
      <c r="U13" s="9">
        <v>15612012</v>
      </c>
      <c r="V13" s="14">
        <v>5004727</v>
      </c>
      <c r="W13" s="9">
        <v>9801180</v>
      </c>
      <c r="X13" s="14">
        <v>3764259</v>
      </c>
    </row>
    <row r="14" spans="2:24" x14ac:dyDescent="0.3">
      <c r="B14" s="15" t="s">
        <v>8</v>
      </c>
      <c r="C14" s="8" t="s">
        <v>19</v>
      </c>
      <c r="D14" s="5" t="s">
        <v>10</v>
      </c>
      <c r="E14" s="9">
        <v>4789833</v>
      </c>
      <c r="F14" s="14">
        <v>504011</v>
      </c>
      <c r="G14" s="9">
        <v>4114059</v>
      </c>
      <c r="H14" s="14">
        <v>487024</v>
      </c>
      <c r="I14" s="9">
        <v>5988945</v>
      </c>
      <c r="J14" s="14">
        <v>1522500</v>
      </c>
      <c r="K14" s="9">
        <v>5041837</v>
      </c>
      <c r="L14" s="14">
        <v>1645552</v>
      </c>
      <c r="M14" s="9">
        <v>4505233</v>
      </c>
      <c r="N14" s="14">
        <v>480631</v>
      </c>
      <c r="O14" s="9">
        <v>4535185</v>
      </c>
      <c r="P14" s="14">
        <v>586753</v>
      </c>
      <c r="Q14" s="9">
        <v>8534468</v>
      </c>
      <c r="R14" s="14">
        <v>606031</v>
      </c>
      <c r="S14" s="9">
        <v>6649329</v>
      </c>
      <c r="T14" s="14">
        <v>669369</v>
      </c>
      <c r="U14" s="9">
        <v>9764404</v>
      </c>
      <c r="V14" s="14">
        <v>930044</v>
      </c>
      <c r="W14" s="9">
        <v>4016601</v>
      </c>
      <c r="X14" s="14">
        <v>597210</v>
      </c>
    </row>
    <row r="15" spans="2:24" ht="15" thickBot="1" x14ac:dyDescent="0.35">
      <c r="B15" s="15" t="s">
        <v>9</v>
      </c>
      <c r="C15" s="8" t="s">
        <v>20</v>
      </c>
      <c r="D15" s="5" t="s">
        <v>10</v>
      </c>
      <c r="E15" s="13">
        <v>0</v>
      </c>
      <c r="F15" s="6">
        <v>127</v>
      </c>
      <c r="G15" s="13">
        <v>0</v>
      </c>
      <c r="H15" s="6">
        <v>44</v>
      </c>
      <c r="I15" s="13">
        <v>1</v>
      </c>
      <c r="J15" s="6">
        <v>141</v>
      </c>
      <c r="K15" s="13">
        <v>2</v>
      </c>
      <c r="L15" s="6">
        <v>23</v>
      </c>
      <c r="M15" s="13">
        <v>3</v>
      </c>
      <c r="N15" s="6">
        <v>66</v>
      </c>
      <c r="O15" s="13">
        <v>28</v>
      </c>
      <c r="P15" s="6">
        <v>1199</v>
      </c>
      <c r="Q15" s="13">
        <v>0</v>
      </c>
      <c r="R15" s="6">
        <v>265</v>
      </c>
      <c r="S15" s="13">
        <v>0</v>
      </c>
      <c r="T15" s="6">
        <v>70</v>
      </c>
      <c r="U15" s="13">
        <v>1</v>
      </c>
      <c r="V15" s="6">
        <v>211</v>
      </c>
      <c r="W15" s="13">
        <v>0</v>
      </c>
      <c r="X15" s="6">
        <v>1322</v>
      </c>
    </row>
    <row r="17" spans="2:24" ht="15" thickBot="1" x14ac:dyDescent="0.35"/>
    <row r="18" spans="2:24" x14ac:dyDescent="0.3">
      <c r="B18" s="111" t="s">
        <v>80</v>
      </c>
      <c r="C18" s="112"/>
      <c r="D18" s="113"/>
      <c r="E18" s="109" t="s">
        <v>26</v>
      </c>
      <c r="F18" s="110"/>
      <c r="G18" s="109" t="s">
        <v>27</v>
      </c>
      <c r="H18" s="110"/>
      <c r="I18" s="109" t="s">
        <v>28</v>
      </c>
      <c r="J18" s="110"/>
      <c r="K18" s="109" t="s">
        <v>29</v>
      </c>
      <c r="L18" s="110"/>
      <c r="M18" s="109" t="s">
        <v>30</v>
      </c>
      <c r="N18" s="110"/>
      <c r="O18" s="109" t="s">
        <v>31</v>
      </c>
      <c r="P18" s="110"/>
      <c r="Q18" s="109" t="s">
        <v>32</v>
      </c>
      <c r="R18" s="110"/>
      <c r="S18" s="109" t="s">
        <v>33</v>
      </c>
      <c r="T18" s="110"/>
      <c r="U18" s="109" t="s">
        <v>34</v>
      </c>
      <c r="V18" s="110"/>
      <c r="W18" s="109" t="s">
        <v>35</v>
      </c>
      <c r="X18" s="110"/>
    </row>
    <row r="19" spans="2:24" x14ac:dyDescent="0.3">
      <c r="B19" s="4" t="s">
        <v>21</v>
      </c>
      <c r="C19" s="4" t="s">
        <v>22</v>
      </c>
      <c r="D19" s="11" t="s">
        <v>23</v>
      </c>
      <c r="E19" s="17" t="s">
        <v>24</v>
      </c>
      <c r="F19" s="3" t="s">
        <v>25</v>
      </c>
      <c r="G19" s="17" t="s">
        <v>24</v>
      </c>
      <c r="H19" s="3" t="s">
        <v>25</v>
      </c>
      <c r="I19" s="17" t="s">
        <v>24</v>
      </c>
      <c r="J19" s="3" t="s">
        <v>25</v>
      </c>
      <c r="K19" s="17" t="s">
        <v>24</v>
      </c>
      <c r="L19" s="3" t="s">
        <v>25</v>
      </c>
      <c r="M19" s="17" t="s">
        <v>24</v>
      </c>
      <c r="N19" s="3" t="s">
        <v>25</v>
      </c>
      <c r="O19" s="17" t="s">
        <v>24</v>
      </c>
      <c r="P19" s="3" t="s">
        <v>25</v>
      </c>
      <c r="Q19" s="17" t="s">
        <v>24</v>
      </c>
      <c r="R19" s="3" t="s">
        <v>25</v>
      </c>
      <c r="S19" s="17" t="s">
        <v>24</v>
      </c>
      <c r="T19" s="3" t="s">
        <v>25</v>
      </c>
      <c r="U19" s="17" t="s">
        <v>24</v>
      </c>
      <c r="V19" s="3" t="s">
        <v>25</v>
      </c>
      <c r="W19" s="17" t="s">
        <v>24</v>
      </c>
      <c r="X19" s="3" t="s">
        <v>25</v>
      </c>
    </row>
    <row r="20" spans="2:24" x14ac:dyDescent="0.3">
      <c r="B20" s="15" t="s">
        <v>0</v>
      </c>
      <c r="C20" s="1" t="s">
        <v>11</v>
      </c>
      <c r="D20" s="5" t="s">
        <v>10</v>
      </c>
      <c r="E20" s="16">
        <v>32694223</v>
      </c>
      <c r="F20" s="18">
        <v>1586290</v>
      </c>
      <c r="G20" s="16">
        <v>36268897</v>
      </c>
      <c r="H20" s="18">
        <v>1993976</v>
      </c>
      <c r="I20" s="16">
        <v>27021600</v>
      </c>
      <c r="J20" s="18">
        <v>1576307</v>
      </c>
      <c r="K20" s="16">
        <v>30890008</v>
      </c>
      <c r="L20" s="18">
        <v>1741852</v>
      </c>
      <c r="M20" s="16">
        <v>34733264</v>
      </c>
      <c r="N20" s="18">
        <v>1844223</v>
      </c>
      <c r="O20" s="16">
        <v>37681269</v>
      </c>
      <c r="P20" s="18">
        <v>1924849</v>
      </c>
      <c r="Q20" s="16">
        <v>39744546</v>
      </c>
      <c r="R20" s="18">
        <v>2357618</v>
      </c>
      <c r="S20" s="16">
        <v>42210073</v>
      </c>
      <c r="T20" s="18">
        <v>2476738</v>
      </c>
      <c r="U20" s="16">
        <v>37404357</v>
      </c>
      <c r="V20" s="18">
        <v>2398653</v>
      </c>
      <c r="W20" s="16">
        <v>16600027</v>
      </c>
      <c r="X20" s="18">
        <v>1497994</v>
      </c>
    </row>
    <row r="21" spans="2:24" x14ac:dyDescent="0.3">
      <c r="B21" s="15" t="s">
        <v>1</v>
      </c>
      <c r="C21" s="8" t="s">
        <v>12</v>
      </c>
      <c r="D21" s="5" t="s">
        <v>10</v>
      </c>
      <c r="E21" s="16">
        <v>28115719</v>
      </c>
      <c r="F21" s="18">
        <v>583775</v>
      </c>
      <c r="G21" s="16">
        <v>26881716</v>
      </c>
      <c r="H21" s="18">
        <v>599991</v>
      </c>
      <c r="I21" s="16">
        <v>17443649</v>
      </c>
      <c r="J21" s="18">
        <v>378264</v>
      </c>
      <c r="K21" s="16">
        <v>19315133</v>
      </c>
      <c r="L21" s="18">
        <v>404136</v>
      </c>
      <c r="M21" s="16">
        <v>25768121</v>
      </c>
      <c r="N21" s="18">
        <v>496783</v>
      </c>
      <c r="O21" s="16">
        <v>39199935</v>
      </c>
      <c r="P21" s="18">
        <v>739299</v>
      </c>
      <c r="Q21" s="16">
        <v>41083026</v>
      </c>
      <c r="R21" s="18">
        <v>776836</v>
      </c>
      <c r="S21" s="16">
        <v>49443580</v>
      </c>
      <c r="T21" s="18">
        <v>858675</v>
      </c>
      <c r="U21" s="16">
        <v>55633723</v>
      </c>
      <c r="V21" s="18">
        <v>947567</v>
      </c>
      <c r="W21" s="16">
        <v>33121564</v>
      </c>
      <c r="X21" s="18">
        <v>692582</v>
      </c>
    </row>
    <row r="22" spans="2:24" x14ac:dyDescent="0.3">
      <c r="B22" s="15" t="s">
        <v>2</v>
      </c>
      <c r="C22" s="8" t="s">
        <v>13</v>
      </c>
      <c r="D22" s="5" t="s">
        <v>10</v>
      </c>
      <c r="E22" s="16">
        <v>25451356</v>
      </c>
      <c r="F22" s="18">
        <v>544881</v>
      </c>
      <c r="G22" s="16">
        <v>25106730</v>
      </c>
      <c r="H22" s="18">
        <v>662154</v>
      </c>
      <c r="I22" s="16">
        <v>21308840</v>
      </c>
      <c r="J22" s="18">
        <v>661391</v>
      </c>
      <c r="K22" s="16">
        <v>21157276</v>
      </c>
      <c r="L22" s="18">
        <v>637867</v>
      </c>
      <c r="M22" s="16">
        <v>19093192</v>
      </c>
      <c r="N22" s="18">
        <v>585222</v>
      </c>
      <c r="O22" s="16">
        <v>17685289</v>
      </c>
      <c r="P22" s="18">
        <v>698573</v>
      </c>
      <c r="Q22" s="16">
        <v>14915178</v>
      </c>
      <c r="R22" s="18">
        <v>629767</v>
      </c>
      <c r="S22" s="16">
        <v>14704782</v>
      </c>
      <c r="T22" s="18">
        <v>569535</v>
      </c>
      <c r="U22" s="16">
        <v>15717695</v>
      </c>
      <c r="V22" s="18">
        <v>545351</v>
      </c>
      <c r="W22" s="16">
        <v>8307995</v>
      </c>
      <c r="X22" s="18">
        <v>423104</v>
      </c>
    </row>
    <row r="23" spans="2:24" x14ac:dyDescent="0.3">
      <c r="B23" s="15" t="s">
        <v>3</v>
      </c>
      <c r="C23" s="8" t="s">
        <v>14</v>
      </c>
      <c r="D23" s="5" t="s">
        <v>10</v>
      </c>
      <c r="E23" s="16">
        <v>20042288</v>
      </c>
      <c r="F23" s="18">
        <v>276091</v>
      </c>
      <c r="G23" s="16">
        <v>22548111</v>
      </c>
      <c r="H23" s="18">
        <v>275029</v>
      </c>
      <c r="I23" s="16">
        <v>14836961</v>
      </c>
      <c r="J23" s="18">
        <v>174208</v>
      </c>
      <c r="K23" s="16">
        <v>14767882</v>
      </c>
      <c r="L23" s="18">
        <v>166914</v>
      </c>
      <c r="M23" s="16">
        <v>15925147</v>
      </c>
      <c r="N23" s="18">
        <v>231471</v>
      </c>
      <c r="O23" s="16">
        <v>18960786</v>
      </c>
      <c r="P23" s="18">
        <v>337766</v>
      </c>
      <c r="Q23" s="16">
        <v>20387348</v>
      </c>
      <c r="R23" s="18">
        <v>341304</v>
      </c>
      <c r="S23" s="16">
        <v>7447952</v>
      </c>
      <c r="T23" s="18">
        <v>112721</v>
      </c>
      <c r="U23" s="16">
        <v>4760190</v>
      </c>
      <c r="V23" s="18">
        <v>68210</v>
      </c>
      <c r="W23" s="16">
        <v>1526981</v>
      </c>
      <c r="X23" s="18">
        <v>63664</v>
      </c>
    </row>
    <row r="24" spans="2:24" x14ac:dyDescent="0.3">
      <c r="B24" s="15" t="s">
        <v>4</v>
      </c>
      <c r="C24" s="8" t="s">
        <v>15</v>
      </c>
      <c r="D24" s="5" t="s">
        <v>10</v>
      </c>
      <c r="E24" s="16">
        <v>59215</v>
      </c>
      <c r="F24" s="18">
        <v>9341</v>
      </c>
      <c r="G24" s="16">
        <v>122079</v>
      </c>
      <c r="H24" s="18">
        <v>7151</v>
      </c>
      <c r="I24" s="16">
        <v>144460</v>
      </c>
      <c r="J24" s="18">
        <v>5348</v>
      </c>
      <c r="K24" s="16">
        <v>131185</v>
      </c>
      <c r="L24" s="18">
        <v>4998</v>
      </c>
      <c r="M24" s="16">
        <v>125650</v>
      </c>
      <c r="N24" s="18">
        <v>5172</v>
      </c>
      <c r="O24" s="16">
        <v>3420</v>
      </c>
      <c r="P24" s="18">
        <v>679</v>
      </c>
      <c r="Q24" s="16">
        <v>3038</v>
      </c>
      <c r="R24" s="18">
        <v>580</v>
      </c>
      <c r="S24" s="16">
        <v>18237</v>
      </c>
      <c r="T24" s="18">
        <v>3688</v>
      </c>
      <c r="U24" s="16">
        <v>19751</v>
      </c>
      <c r="V24" s="18">
        <v>4047</v>
      </c>
      <c r="W24" s="16">
        <v>13116</v>
      </c>
      <c r="X24" s="18">
        <v>4035</v>
      </c>
    </row>
    <row r="25" spans="2:24" x14ac:dyDescent="0.3">
      <c r="B25" s="15" t="s">
        <v>5</v>
      </c>
      <c r="C25" s="8" t="s">
        <v>16</v>
      </c>
      <c r="D25" s="5" t="s">
        <v>10</v>
      </c>
      <c r="E25" s="16">
        <v>76131502</v>
      </c>
      <c r="F25" s="18">
        <v>8938407</v>
      </c>
      <c r="G25" s="16">
        <v>81705813</v>
      </c>
      <c r="H25" s="18">
        <v>9922755</v>
      </c>
      <c r="I25" s="16">
        <v>64894582</v>
      </c>
      <c r="J25" s="18">
        <v>8219779</v>
      </c>
      <c r="K25" s="16">
        <v>66267032</v>
      </c>
      <c r="L25" s="18">
        <v>7358843</v>
      </c>
      <c r="M25" s="16">
        <v>57725292</v>
      </c>
      <c r="N25" s="18">
        <v>7064479</v>
      </c>
      <c r="O25" s="16">
        <v>67399954</v>
      </c>
      <c r="P25" s="18">
        <v>7000739</v>
      </c>
      <c r="Q25" s="16">
        <v>68776847</v>
      </c>
      <c r="R25" s="18">
        <v>8624864</v>
      </c>
      <c r="S25" s="16">
        <v>67245660</v>
      </c>
      <c r="T25" s="18">
        <v>7196731</v>
      </c>
      <c r="U25" s="16">
        <v>69230142</v>
      </c>
      <c r="V25" s="18">
        <v>7762537</v>
      </c>
      <c r="W25" s="16">
        <v>35040929</v>
      </c>
      <c r="X25" s="18">
        <v>7436204</v>
      </c>
    </row>
    <row r="26" spans="2:24" x14ac:dyDescent="0.3">
      <c r="B26" s="15" t="s">
        <v>6</v>
      </c>
      <c r="C26" s="8" t="s">
        <v>17</v>
      </c>
      <c r="D26" s="5" t="s">
        <v>10</v>
      </c>
      <c r="E26" s="16">
        <v>186585212</v>
      </c>
      <c r="F26" s="18">
        <v>11763732</v>
      </c>
      <c r="G26" s="16">
        <v>152415883</v>
      </c>
      <c r="H26" s="18">
        <v>10944665</v>
      </c>
      <c r="I26" s="16">
        <v>118495214</v>
      </c>
      <c r="J26" s="18">
        <v>9617543</v>
      </c>
      <c r="K26" s="16">
        <v>117993893</v>
      </c>
      <c r="L26" s="18">
        <v>8997092</v>
      </c>
      <c r="M26" s="16">
        <v>134253110</v>
      </c>
      <c r="N26" s="18">
        <v>9289697</v>
      </c>
      <c r="O26" s="16">
        <v>126359146</v>
      </c>
      <c r="P26" s="18">
        <v>9593447</v>
      </c>
      <c r="Q26" s="16">
        <v>131177337</v>
      </c>
      <c r="R26" s="18">
        <v>10217305</v>
      </c>
      <c r="S26" s="16">
        <v>122075009</v>
      </c>
      <c r="T26" s="18">
        <v>10139811</v>
      </c>
      <c r="U26" s="16">
        <v>127849434</v>
      </c>
      <c r="V26" s="18">
        <v>10769523</v>
      </c>
      <c r="W26" s="16">
        <v>53806950</v>
      </c>
      <c r="X26" s="18">
        <v>4797277</v>
      </c>
    </row>
    <row r="27" spans="2:24" x14ac:dyDescent="0.3">
      <c r="B27" s="15" t="s">
        <v>7</v>
      </c>
      <c r="C27" s="8" t="s">
        <v>18</v>
      </c>
      <c r="D27" s="5" t="s">
        <v>10</v>
      </c>
      <c r="E27" s="16">
        <v>309667714</v>
      </c>
      <c r="F27" s="18">
        <v>82440392</v>
      </c>
      <c r="G27" s="16">
        <v>264664324</v>
      </c>
      <c r="H27" s="18">
        <v>75783416</v>
      </c>
      <c r="I27" s="16">
        <v>163340837</v>
      </c>
      <c r="J27" s="18">
        <v>49265103</v>
      </c>
      <c r="K27" s="16">
        <v>159343841</v>
      </c>
      <c r="L27" s="18">
        <v>46226680</v>
      </c>
      <c r="M27" s="16">
        <v>191307496</v>
      </c>
      <c r="N27" s="18">
        <v>53524236</v>
      </c>
      <c r="O27" s="16">
        <v>224454513</v>
      </c>
      <c r="P27" s="18">
        <v>59284715</v>
      </c>
      <c r="Q27" s="16">
        <v>224677209</v>
      </c>
      <c r="R27" s="18">
        <v>65548183</v>
      </c>
      <c r="S27" s="16">
        <v>211125204</v>
      </c>
      <c r="T27" s="18">
        <v>67655749</v>
      </c>
      <c r="U27" s="16">
        <v>199740197</v>
      </c>
      <c r="V27" s="18">
        <v>61105247</v>
      </c>
      <c r="W27" s="16">
        <v>55134097</v>
      </c>
      <c r="X27" s="18">
        <v>17935749</v>
      </c>
    </row>
    <row r="28" spans="2:24" x14ac:dyDescent="0.3">
      <c r="B28" s="15" t="s">
        <v>8</v>
      </c>
      <c r="C28" s="8" t="s">
        <v>19</v>
      </c>
      <c r="D28" s="5" t="s">
        <v>10</v>
      </c>
      <c r="E28" s="16">
        <v>43642770</v>
      </c>
      <c r="F28" s="18">
        <v>10044813</v>
      </c>
      <c r="G28" s="16">
        <v>42300995</v>
      </c>
      <c r="H28" s="18">
        <v>12827680</v>
      </c>
      <c r="I28" s="16">
        <v>34600835</v>
      </c>
      <c r="J28" s="18">
        <v>8913682</v>
      </c>
      <c r="K28" s="16">
        <v>31517816</v>
      </c>
      <c r="L28" s="18">
        <v>9671179</v>
      </c>
      <c r="M28" s="16">
        <v>32866011</v>
      </c>
      <c r="N28" s="18">
        <v>9203898</v>
      </c>
      <c r="O28" s="16">
        <v>35304847</v>
      </c>
      <c r="P28" s="18">
        <v>10090381</v>
      </c>
      <c r="Q28" s="16">
        <v>31982913</v>
      </c>
      <c r="R28" s="18">
        <v>10298353</v>
      </c>
      <c r="S28" s="16">
        <v>31660884</v>
      </c>
      <c r="T28" s="18">
        <v>10062437</v>
      </c>
      <c r="U28" s="16">
        <v>31261985</v>
      </c>
      <c r="V28" s="18">
        <v>10028030</v>
      </c>
      <c r="W28" s="16">
        <v>7625992</v>
      </c>
      <c r="X28" s="18">
        <v>2728101</v>
      </c>
    </row>
    <row r="29" spans="2:24" ht="15" thickBot="1" x14ac:dyDescent="0.35">
      <c r="B29" s="15" t="s">
        <v>9</v>
      </c>
      <c r="C29" s="8" t="s">
        <v>20</v>
      </c>
      <c r="D29" s="5" t="s">
        <v>10</v>
      </c>
      <c r="E29" s="10">
        <v>280</v>
      </c>
      <c r="F29" s="7">
        <v>403</v>
      </c>
      <c r="G29" s="10">
        <v>708</v>
      </c>
      <c r="H29" s="7">
        <v>1100</v>
      </c>
      <c r="I29" s="10">
        <v>496</v>
      </c>
      <c r="J29" s="7">
        <v>760</v>
      </c>
      <c r="K29" s="21"/>
      <c r="L29" s="12"/>
      <c r="M29" s="10">
        <v>45</v>
      </c>
      <c r="N29" s="7">
        <v>1783</v>
      </c>
      <c r="O29" s="10">
        <v>49</v>
      </c>
      <c r="P29" s="7">
        <v>1802</v>
      </c>
      <c r="Q29" s="10">
        <v>88</v>
      </c>
      <c r="R29" s="7">
        <v>3583</v>
      </c>
      <c r="S29" s="10">
        <v>21</v>
      </c>
      <c r="T29" s="7">
        <v>859</v>
      </c>
      <c r="U29" s="10">
        <v>2</v>
      </c>
      <c r="V29" s="7">
        <v>92</v>
      </c>
      <c r="W29" s="21"/>
      <c r="X29" s="12"/>
    </row>
    <row r="32" spans="2:24" x14ac:dyDescent="0.3">
      <c r="B32" s="15"/>
      <c r="C32" s="8" t="s">
        <v>108</v>
      </c>
    </row>
    <row r="33" spans="2:15" x14ac:dyDescent="0.3">
      <c r="B33" s="4" t="s">
        <v>21</v>
      </c>
      <c r="C33" s="4" t="s">
        <v>22</v>
      </c>
      <c r="D33" s="41">
        <v>2014</v>
      </c>
      <c r="E33" s="29">
        <v>2015</v>
      </c>
      <c r="F33" s="41">
        <v>2016</v>
      </c>
      <c r="G33" s="29">
        <v>2017</v>
      </c>
      <c r="H33" s="41">
        <v>2018</v>
      </c>
      <c r="I33" s="29">
        <v>2019</v>
      </c>
      <c r="J33" s="41">
        <v>2020</v>
      </c>
      <c r="K33" s="29">
        <v>2021</v>
      </c>
      <c r="L33" s="64">
        <v>2022</v>
      </c>
      <c r="M33" s="63"/>
      <c r="N33" s="65"/>
      <c r="O33" s="63"/>
    </row>
    <row r="34" spans="2:15" x14ac:dyDescent="0.3">
      <c r="B34" s="15" t="s">
        <v>0</v>
      </c>
      <c r="C34" s="1" t="s">
        <v>11</v>
      </c>
      <c r="D34" s="37">
        <f>($F20*$G20)/($F20*$E20)</f>
        <v>1.1093365638326991</v>
      </c>
      <c r="E34" s="37">
        <f>($F20*$I20)/($F20*$E20)</f>
        <v>0.82649463790590771</v>
      </c>
      <c r="F34" s="37">
        <f t="shared" ref="F34:F43" si="0">($F20*K20)/($F20*$E20)</f>
        <v>0.94481548009261451</v>
      </c>
      <c r="G34" s="37">
        <f>($F20*M20)/($F20*$E20)</f>
        <v>1.0623670120559219</v>
      </c>
      <c r="H34" s="37">
        <f>($F20*O20)/($F20*$E20)</f>
        <v>1.1525360000144369</v>
      </c>
      <c r="I34" s="37">
        <f>($F20*Q20)/($F20*$E20)</f>
        <v>1.2156443051116401</v>
      </c>
      <c r="J34" s="37">
        <f>($F20*S20)/($F20*$E20)</f>
        <v>1.2910560070505421</v>
      </c>
      <c r="K34" s="37">
        <f>($F20*U20)/($F20*$E20)</f>
        <v>1.1440662468106368</v>
      </c>
      <c r="L34" s="37">
        <f t="shared" ref="L34:L43" si="1">($F20*W20)/($F20*$E20)</f>
        <v>0.50773578561570343</v>
      </c>
    </row>
    <row r="35" spans="2:15" x14ac:dyDescent="0.3">
      <c r="B35" s="15" t="s">
        <v>1</v>
      </c>
      <c r="C35" s="8" t="s">
        <v>12</v>
      </c>
      <c r="D35" s="37">
        <f t="shared" ref="D35:D43" si="2">($F21*$G21)/($F21*$E21)</f>
        <v>0.95610985441987095</v>
      </c>
      <c r="E35" s="37">
        <f t="shared" ref="E35:E43" si="3">($F21*$I21)/($F21*$E21)</f>
        <v>0.62042336530678799</v>
      </c>
      <c r="F35" s="37">
        <f t="shared" si="0"/>
        <v>0.68698698404262759</v>
      </c>
      <c r="G35" s="37">
        <f t="shared" ref="G35:G43" si="4">($F21*M21)/($F21*$E21)</f>
        <v>0.91650229538856898</v>
      </c>
      <c r="H35" s="37">
        <f>($F21*O21)/($F21*$E21)</f>
        <v>1.3942355520056235</v>
      </c>
      <c r="I35" s="37">
        <f t="shared" ref="I35:I43" si="5">($F21*Q21)/($F21*$E21)</f>
        <v>1.4612120003048827</v>
      </c>
      <c r="J35" s="37">
        <f t="shared" ref="J35:J43" si="6">($F21*S21)/($F21*$E21)</f>
        <v>1.7585742694326971</v>
      </c>
      <c r="K35" s="37">
        <f t="shared" ref="K35:K43" si="7">($F21*U21)/($F21*$E21)</f>
        <v>1.9787408957956936</v>
      </c>
      <c r="L35" s="37">
        <f t="shared" si="1"/>
        <v>1.1780443530538913</v>
      </c>
    </row>
    <row r="36" spans="2:15" x14ac:dyDescent="0.3">
      <c r="B36" s="15" t="s">
        <v>2</v>
      </c>
      <c r="C36" s="8" t="s">
        <v>13</v>
      </c>
      <c r="D36" s="37">
        <f t="shared" si="2"/>
        <v>0.98645942479449822</v>
      </c>
      <c r="E36" s="37">
        <f>($F22*$I22)/($F22*$E22)</f>
        <v>0.83723790590961045</v>
      </c>
      <c r="F36" s="37">
        <f t="shared" si="0"/>
        <v>0.83128285974232574</v>
      </c>
      <c r="G36" s="37">
        <f t="shared" si="4"/>
        <v>0.75018368372985711</v>
      </c>
      <c r="H36" s="37">
        <f t="shared" ref="H36:H43" si="8">($F22*O22)/($F22*$E22)</f>
        <v>0.69486627745885132</v>
      </c>
      <c r="I36" s="37">
        <f t="shared" si="5"/>
        <v>0.58602685059295068</v>
      </c>
      <c r="J36" s="37">
        <f t="shared" si="6"/>
        <v>0.57776025764599737</v>
      </c>
      <c r="K36" s="37">
        <f t="shared" si="7"/>
        <v>0.61755825504935768</v>
      </c>
      <c r="L36" s="37">
        <f t="shared" si="1"/>
        <v>0.32642641908745451</v>
      </c>
    </row>
    <row r="37" spans="2:15" x14ac:dyDescent="0.3">
      <c r="B37" s="15" t="s">
        <v>3</v>
      </c>
      <c r="C37" s="8" t="s">
        <v>14</v>
      </c>
      <c r="D37" s="37">
        <f t="shared" si="2"/>
        <v>1.1250267933481446</v>
      </c>
      <c r="E37" s="37">
        <f t="shared" si="3"/>
        <v>0.7402827960560191</v>
      </c>
      <c r="F37" s="37">
        <f t="shared" si="0"/>
        <v>0.73683613367894918</v>
      </c>
      <c r="G37" s="37">
        <f t="shared" si="4"/>
        <v>0.79457729576583269</v>
      </c>
      <c r="H37" s="37">
        <f t="shared" si="8"/>
        <v>0.94603899514865764</v>
      </c>
      <c r="I37" s="37">
        <f t="shared" si="5"/>
        <v>1.0172165972268237</v>
      </c>
      <c r="J37" s="37">
        <f t="shared" si="6"/>
        <v>0.37161186387502265</v>
      </c>
      <c r="K37" s="37">
        <f t="shared" si="7"/>
        <v>0.237507314534149</v>
      </c>
      <c r="L37" s="37">
        <f t="shared" si="1"/>
        <v>7.6187958181221621E-2</v>
      </c>
    </row>
    <row r="38" spans="2:15" x14ac:dyDescent="0.3">
      <c r="B38" s="15" t="s">
        <v>4</v>
      </c>
      <c r="C38" s="8" t="s">
        <v>15</v>
      </c>
      <c r="D38" s="37">
        <f t="shared" si="2"/>
        <v>2.0616228996031412</v>
      </c>
      <c r="E38" s="37">
        <f t="shared" si="3"/>
        <v>2.4395845647217764</v>
      </c>
      <c r="F38" s="37">
        <f t="shared" si="0"/>
        <v>2.2154015029975511</v>
      </c>
      <c r="G38" s="37">
        <f t="shared" si="4"/>
        <v>2.121928565397281</v>
      </c>
      <c r="H38" s="37">
        <f t="shared" si="8"/>
        <v>5.7755636240817358E-2</v>
      </c>
      <c r="I38" s="37">
        <f t="shared" si="5"/>
        <v>5.1304568099299161E-2</v>
      </c>
      <c r="J38" s="37">
        <f t="shared" si="6"/>
        <v>0.30797939711221817</v>
      </c>
      <c r="K38" s="37">
        <f t="shared" si="7"/>
        <v>0.3335472430971882</v>
      </c>
      <c r="L38" s="37">
        <f t="shared" si="1"/>
        <v>0.22149793126741535</v>
      </c>
    </row>
    <row r="39" spans="2:15" x14ac:dyDescent="0.3">
      <c r="B39" s="15" t="s">
        <v>5</v>
      </c>
      <c r="C39" s="8" t="s">
        <v>16</v>
      </c>
      <c r="D39" s="37">
        <f t="shared" si="2"/>
        <v>1.0732195064271817</v>
      </c>
      <c r="E39" s="37">
        <f t="shared" si="3"/>
        <v>0.85240117816143968</v>
      </c>
      <c r="F39" s="37">
        <f t="shared" si="0"/>
        <v>0.87042853824163358</v>
      </c>
      <c r="G39" s="37">
        <f t="shared" si="4"/>
        <v>0.75823135605547365</v>
      </c>
      <c r="H39" s="37">
        <f t="shared" si="8"/>
        <v>0.88530965801778083</v>
      </c>
      <c r="I39" s="37">
        <f t="shared" si="5"/>
        <v>0.90339537764537992</v>
      </c>
      <c r="J39" s="37">
        <f>($F25*S25)/($F25*$E25)</f>
        <v>0.88328298054595056</v>
      </c>
      <c r="K39" s="37">
        <f t="shared" si="7"/>
        <v>0.90934948321392639</v>
      </c>
      <c r="L39" s="37">
        <f t="shared" si="1"/>
        <v>0.46026845759591084</v>
      </c>
    </row>
    <row r="40" spans="2:15" x14ac:dyDescent="0.3">
      <c r="B40" s="15" t="s">
        <v>6</v>
      </c>
      <c r="C40" s="8" t="s">
        <v>17</v>
      </c>
      <c r="D40" s="37">
        <f t="shared" si="2"/>
        <v>0.81687011187145953</v>
      </c>
      <c r="E40" s="37">
        <f t="shared" si="3"/>
        <v>0.63507291242352049</v>
      </c>
      <c r="F40" s="37">
        <f t="shared" si="0"/>
        <v>0.63238609177666238</v>
      </c>
      <c r="G40" s="37">
        <f t="shared" si="4"/>
        <v>0.71952706519957221</v>
      </c>
      <c r="H40" s="37">
        <f t="shared" si="8"/>
        <v>0.67721951083668941</v>
      </c>
      <c r="I40" s="37">
        <f t="shared" si="5"/>
        <v>0.70304251657414307</v>
      </c>
      <c r="J40" s="37">
        <f t="shared" si="6"/>
        <v>0.6542587576554566</v>
      </c>
      <c r="K40" s="37">
        <f t="shared" si="7"/>
        <v>0.68520668186715672</v>
      </c>
      <c r="L40" s="37">
        <f t="shared" si="1"/>
        <v>0.28837735543586379</v>
      </c>
    </row>
    <row r="41" spans="2:15" x14ac:dyDescent="0.3">
      <c r="B41" s="15" t="s">
        <v>7</v>
      </c>
      <c r="C41" s="8" t="s">
        <v>18</v>
      </c>
      <c r="D41" s="37">
        <f t="shared" si="2"/>
        <v>0.85467199851515685</v>
      </c>
      <c r="E41" s="37">
        <f t="shared" si="3"/>
        <v>0.5274713172068044</v>
      </c>
      <c r="F41" s="37">
        <f t="shared" si="0"/>
        <v>0.51456394643711545</v>
      </c>
      <c r="G41" s="37">
        <f t="shared" si="4"/>
        <v>0.61778315061931188</v>
      </c>
      <c r="H41" s="37">
        <f t="shared" si="8"/>
        <v>0.72482374768975755</v>
      </c>
      <c r="I41" s="37">
        <f t="shared" si="5"/>
        <v>0.72554289272791284</v>
      </c>
      <c r="J41" s="37">
        <f t="shared" si="6"/>
        <v>0.68177983837217204</v>
      </c>
      <c r="K41" s="37">
        <f t="shared" si="7"/>
        <v>0.64501460103780794</v>
      </c>
      <c r="L41" s="37">
        <f t="shared" si="1"/>
        <v>0.17804276812661199</v>
      </c>
    </row>
    <row r="42" spans="2:15" x14ac:dyDescent="0.3">
      <c r="B42" s="15" t="s">
        <v>8</v>
      </c>
      <c r="C42" s="8" t="s">
        <v>19</v>
      </c>
      <c r="D42" s="37">
        <f t="shared" si="2"/>
        <v>0.96925550325976106</v>
      </c>
      <c r="E42" s="37">
        <f t="shared" si="3"/>
        <v>0.79281940628424818</v>
      </c>
      <c r="F42" s="37">
        <f t="shared" si="0"/>
        <v>0.72217725868454274</v>
      </c>
      <c r="G42" s="37">
        <f t="shared" si="4"/>
        <v>0.75306885882816332</v>
      </c>
      <c r="H42" s="37">
        <f t="shared" si="8"/>
        <v>0.80895064634989944</v>
      </c>
      <c r="I42" s="37">
        <f t="shared" si="5"/>
        <v>0.73283416703385229</v>
      </c>
      <c r="J42" s="37">
        <f t="shared" si="6"/>
        <v>0.72545541907628686</v>
      </c>
      <c r="K42" s="37">
        <f t="shared" si="7"/>
        <v>0.71631532553960253</v>
      </c>
      <c r="L42" s="37">
        <f t="shared" si="1"/>
        <v>0.17473666314030939</v>
      </c>
    </row>
    <row r="43" spans="2:15" x14ac:dyDescent="0.3">
      <c r="B43" s="15" t="s">
        <v>9</v>
      </c>
      <c r="C43" s="8" t="s">
        <v>20</v>
      </c>
      <c r="D43" s="37">
        <f t="shared" si="2"/>
        <v>2.5285714285714285</v>
      </c>
      <c r="E43" s="37">
        <f t="shared" si="3"/>
        <v>1.7714285714285714</v>
      </c>
      <c r="F43" s="37">
        <f t="shared" si="0"/>
        <v>0</v>
      </c>
      <c r="G43" s="37">
        <f t="shared" si="4"/>
        <v>0.16071428571428573</v>
      </c>
      <c r="H43" s="37">
        <f t="shared" si="8"/>
        <v>0.17499999999999999</v>
      </c>
      <c r="I43" s="37">
        <f t="shared" si="5"/>
        <v>0.31428571428571428</v>
      </c>
      <c r="J43" s="37">
        <f t="shared" si="6"/>
        <v>7.4999999999999997E-2</v>
      </c>
      <c r="K43" s="37">
        <f t="shared" si="7"/>
        <v>7.1428571428571426E-3</v>
      </c>
      <c r="L43" s="37">
        <f t="shared" si="1"/>
        <v>0</v>
      </c>
    </row>
    <row r="46" spans="2:15" x14ac:dyDescent="0.3">
      <c r="B46" s="15"/>
      <c r="C46" s="43" t="s">
        <v>109</v>
      </c>
    </row>
    <row r="47" spans="2:15" x14ac:dyDescent="0.3">
      <c r="B47" s="4" t="s">
        <v>21</v>
      </c>
      <c r="C47" s="4" t="s">
        <v>22</v>
      </c>
      <c r="D47" s="29">
        <v>2014</v>
      </c>
      <c r="E47" s="29">
        <v>2015</v>
      </c>
      <c r="F47" s="29">
        <v>2016</v>
      </c>
      <c r="G47" s="29">
        <v>2017</v>
      </c>
      <c r="H47" s="29">
        <v>2018</v>
      </c>
      <c r="I47" s="29">
        <v>2019</v>
      </c>
      <c r="J47" s="29">
        <v>2020</v>
      </c>
      <c r="K47" s="29">
        <v>2021</v>
      </c>
      <c r="L47" s="61">
        <v>2022</v>
      </c>
      <c r="M47" s="63"/>
      <c r="N47" s="63"/>
      <c r="O47" s="63"/>
    </row>
    <row r="48" spans="2:15" x14ac:dyDescent="0.3">
      <c r="B48" s="15" t="s">
        <v>0</v>
      </c>
      <c r="C48" s="1" t="s">
        <v>11</v>
      </c>
      <c r="D48" s="37">
        <f>($F6*G6)/($F6*$E6)</f>
        <v>1.6770446167659303</v>
      </c>
      <c r="E48" s="37">
        <f>($F6*I6)/($F6*$E6)</f>
        <v>1.6702627490478819</v>
      </c>
      <c r="F48" s="37">
        <f>($F6*K6)/($F6*$E6)</f>
        <v>2.2437803269869843</v>
      </c>
      <c r="G48" s="37">
        <f>($F6*M6)/($F6*$E6)</f>
        <v>2.3851893935697999</v>
      </c>
      <c r="H48" s="37">
        <f>($F6*O6)/($F6*$E6)</f>
        <v>4.2490586517968048</v>
      </c>
      <c r="I48" s="37">
        <f>($F6*Q6)/($F6*$E6)</f>
        <v>3.2057616971937857</v>
      </c>
      <c r="J48" s="37">
        <f>($F6*S6)/($F6*$E6)</f>
        <v>3.0213318256788635</v>
      </c>
      <c r="K48" s="37">
        <f>($F6*U6)/($F6*$E6)</f>
        <v>3.6671822074189633</v>
      </c>
      <c r="L48" s="62">
        <f>($F6*W6)/($F6*$E6)</f>
        <v>3.7112602973911035</v>
      </c>
    </row>
    <row r="49" spans="2:20" x14ac:dyDescent="0.3">
      <c r="B49" s="15" t="s">
        <v>1</v>
      </c>
      <c r="C49" s="8" t="s">
        <v>12</v>
      </c>
      <c r="D49" s="37">
        <f t="shared" ref="D49:D56" si="9">($F7*G7)/($F7*$E7)</f>
        <v>1.4756265872997245</v>
      </c>
      <c r="E49" s="37">
        <f t="shared" ref="E49:E56" si="10">($F7*I7)/($F7*$E7)</f>
        <v>1.2761561175294223</v>
      </c>
      <c r="F49" s="37">
        <f t="shared" ref="F49:F56" si="11">($F7*K7)/($F7*$E7)</f>
        <v>1.6003525507114389</v>
      </c>
      <c r="G49" s="37">
        <f t="shared" ref="G49:G56" si="12">($F7*M7)/($F7*$E7)</f>
        <v>1.8294213192250457</v>
      </c>
      <c r="H49" s="37">
        <f t="shared" ref="H49:H56" si="13">($F7*O7)/($F7*$E7)</f>
        <v>1.7719428783347964</v>
      </c>
      <c r="I49" s="37">
        <f t="shared" ref="I49:I56" si="14">($F7*Q7)/($F7*$E7)</f>
        <v>1.7609532483017947</v>
      </c>
      <c r="J49" s="37">
        <f t="shared" ref="J49:J56" si="15">($F7*S7)/($F7*$E7)</f>
        <v>1.1693088409954042</v>
      </c>
      <c r="K49" s="37">
        <f t="shared" ref="K49:K56" si="16">($F7*U7)/($F7*$E7)</f>
        <v>1.7708983705678836</v>
      </c>
      <c r="L49" s="62">
        <f t="shared" ref="L49:L56" si="17">($F7*W7)/($F7*$E7)</f>
        <v>1.4250747585896093</v>
      </c>
    </row>
    <row r="50" spans="2:20" x14ac:dyDescent="0.3">
      <c r="B50" s="15" t="s">
        <v>2</v>
      </c>
      <c r="C50" s="8" t="s">
        <v>13</v>
      </c>
      <c r="D50" s="37">
        <f t="shared" si="9"/>
        <v>1.2942262942925491</v>
      </c>
      <c r="E50" s="37">
        <f t="shared" si="10"/>
        <v>1.2562251965300424</v>
      </c>
      <c r="F50" s="37">
        <f t="shared" si="11"/>
        <v>1.2233190814065682</v>
      </c>
      <c r="G50" s="37">
        <f t="shared" si="12"/>
        <v>0.94596824747691632</v>
      </c>
      <c r="H50" s="37">
        <f t="shared" si="13"/>
        <v>0.25974083691046951</v>
      </c>
      <c r="I50" s="37">
        <f t="shared" si="14"/>
        <v>0.33958213416973715</v>
      </c>
      <c r="J50" s="37">
        <f t="shared" si="15"/>
        <v>0.81476262084623208</v>
      </c>
      <c r="K50" s="37">
        <f t="shared" si="16"/>
        <v>0.85352051002770812</v>
      </c>
      <c r="L50" s="62">
        <f t="shared" si="17"/>
        <v>0.28776219963771416</v>
      </c>
    </row>
    <row r="51" spans="2:20" x14ac:dyDescent="0.3">
      <c r="B51" s="15" t="s">
        <v>3</v>
      </c>
      <c r="C51" s="8" t="s">
        <v>14</v>
      </c>
      <c r="D51" s="37">
        <f t="shared" si="9"/>
        <v>0.89259994065784931</v>
      </c>
      <c r="E51" s="37">
        <f t="shared" si="10"/>
        <v>0.88452722409425122</v>
      </c>
      <c r="F51" s="37">
        <f t="shared" si="11"/>
        <v>0.86372749002645655</v>
      </c>
      <c r="G51" s="37">
        <f t="shared" si="12"/>
        <v>1.0651948192635872</v>
      </c>
      <c r="H51" s="37">
        <f t="shared" si="13"/>
        <v>1.0811517887818662</v>
      </c>
      <c r="I51" s="37">
        <f t="shared" si="14"/>
        <v>1.1253157816390427</v>
      </c>
      <c r="J51" s="37">
        <f t="shared" si="15"/>
        <v>0.84595868877451974</v>
      </c>
      <c r="K51" s="37">
        <f t="shared" si="16"/>
        <v>1.0852331632853134</v>
      </c>
      <c r="L51" s="62">
        <f t="shared" si="17"/>
        <v>1.0179812617780009</v>
      </c>
    </row>
    <row r="52" spans="2:20" x14ac:dyDescent="0.3">
      <c r="B52" s="15" t="s">
        <v>4</v>
      </c>
      <c r="C52" s="8" t="s">
        <v>15</v>
      </c>
      <c r="D52" s="37">
        <f t="shared" si="9"/>
        <v>0.64753961920521697</v>
      </c>
      <c r="E52" s="37">
        <f t="shared" si="10"/>
        <v>2.7341119276205954</v>
      </c>
      <c r="F52" s="37">
        <f t="shared" si="11"/>
        <v>1.8330155147681597</v>
      </c>
      <c r="G52" s="37">
        <f t="shared" si="12"/>
        <v>1.617227316566874</v>
      </c>
      <c r="H52" s="37">
        <f t="shared" si="13"/>
        <v>0.19767131603812843</v>
      </c>
      <c r="I52" s="37">
        <f t="shared" si="14"/>
        <v>2.1534880077549361</v>
      </c>
      <c r="J52" s="37">
        <f t="shared" si="15"/>
        <v>2.6776132519326143</v>
      </c>
      <c r="K52" s="37">
        <f t="shared" si="16"/>
        <v>2.992593889071121</v>
      </c>
      <c r="L52" s="62">
        <f t="shared" si="17"/>
        <v>2.791753770984593</v>
      </c>
    </row>
    <row r="53" spans="2:20" x14ac:dyDescent="0.3">
      <c r="B53" s="15" t="s">
        <v>5</v>
      </c>
      <c r="C53" s="8" t="s">
        <v>16</v>
      </c>
      <c r="D53" s="37">
        <f t="shared" si="9"/>
        <v>0.94407834312038852</v>
      </c>
      <c r="E53" s="37">
        <f t="shared" si="10"/>
        <v>1.0500519317772636</v>
      </c>
      <c r="F53" s="37">
        <f t="shared" si="11"/>
        <v>1.1388294232997631</v>
      </c>
      <c r="G53" s="37">
        <f t="shared" si="12"/>
        <v>1.2734767279599948</v>
      </c>
      <c r="H53" s="37">
        <f t="shared" si="13"/>
        <v>1.3532151181913701</v>
      </c>
      <c r="I53" s="37">
        <f t="shared" si="14"/>
        <v>1.5562925656484066</v>
      </c>
      <c r="J53" s="37">
        <f t="shared" si="15"/>
        <v>1.3827288726054519</v>
      </c>
      <c r="K53" s="37">
        <f t="shared" si="16"/>
        <v>1.3839088083541804</v>
      </c>
      <c r="L53" s="62">
        <f t="shared" si="17"/>
        <v>1.034596819666022</v>
      </c>
    </row>
    <row r="54" spans="2:20" x14ac:dyDescent="0.3">
      <c r="B54" s="15" t="s">
        <v>6</v>
      </c>
      <c r="C54" s="8" t="s">
        <v>17</v>
      </c>
      <c r="D54" s="37">
        <f t="shared" si="9"/>
        <v>0.71167382340128194</v>
      </c>
      <c r="E54" s="37">
        <f t="shared" si="10"/>
        <v>1.1004246246001841</v>
      </c>
      <c r="F54" s="37">
        <f t="shared" si="11"/>
        <v>1.8480685516434598</v>
      </c>
      <c r="G54" s="37">
        <f t="shared" si="12"/>
        <v>1.8326747557841347</v>
      </c>
      <c r="H54" s="37">
        <f t="shared" si="13"/>
        <v>1.7845157338797926</v>
      </c>
      <c r="I54" s="37">
        <f t="shared" si="14"/>
        <v>1.6653243501945421</v>
      </c>
      <c r="J54" s="37">
        <f t="shared" si="15"/>
        <v>1.6306202430758145</v>
      </c>
      <c r="K54" s="37">
        <f t="shared" si="16"/>
        <v>1.7383565492555162</v>
      </c>
      <c r="L54" s="62">
        <f t="shared" si="17"/>
        <v>1.0691027568001732</v>
      </c>
    </row>
    <row r="55" spans="2:20" x14ac:dyDescent="0.3">
      <c r="B55" s="15" t="s">
        <v>7</v>
      </c>
      <c r="C55" s="8" t="s">
        <v>18</v>
      </c>
      <c r="D55" s="37">
        <f t="shared" si="9"/>
        <v>1.0551149176987229</v>
      </c>
      <c r="E55" s="37">
        <f t="shared" si="10"/>
        <v>1.29651891036846</v>
      </c>
      <c r="F55" s="37">
        <f t="shared" si="11"/>
        <v>2.1306914335182316</v>
      </c>
      <c r="G55" s="37">
        <f t="shared" si="12"/>
        <v>5.9540282806522002</v>
      </c>
      <c r="H55" s="37">
        <f t="shared" si="13"/>
        <v>3.7195935341071547</v>
      </c>
      <c r="I55" s="37">
        <f t="shared" si="14"/>
        <v>5.2254098645892952</v>
      </c>
      <c r="J55" s="37">
        <f t="shared" si="15"/>
        <v>1.9615311105198265</v>
      </c>
      <c r="K55" s="37">
        <f t="shared" si="16"/>
        <v>2.7860587952178761</v>
      </c>
      <c r="L55" s="62">
        <f t="shared" si="17"/>
        <v>1.7490803710958935</v>
      </c>
    </row>
    <row r="56" spans="2:20" x14ac:dyDescent="0.3">
      <c r="B56" s="15" t="s">
        <v>8</v>
      </c>
      <c r="C56" s="8" t="s">
        <v>19</v>
      </c>
      <c r="D56" s="37">
        <f t="shared" si="9"/>
        <v>0.8589149141525394</v>
      </c>
      <c r="E56" s="37">
        <f t="shared" si="10"/>
        <v>1.2503452625592584</v>
      </c>
      <c r="F56" s="37">
        <f t="shared" si="11"/>
        <v>1.0526122727034533</v>
      </c>
      <c r="G56" s="37">
        <f t="shared" si="12"/>
        <v>0.94058247959793173</v>
      </c>
      <c r="H56" s="37">
        <f t="shared" si="13"/>
        <v>0.9468357247528254</v>
      </c>
      <c r="I56" s="37">
        <f t="shared" si="14"/>
        <v>1.7817882168334469</v>
      </c>
      <c r="J56" s="37">
        <f t="shared" si="15"/>
        <v>1.3882172927532128</v>
      </c>
      <c r="K56" s="37">
        <f t="shared" si="16"/>
        <v>2.0385687768237433</v>
      </c>
      <c r="L56" s="62">
        <f t="shared" si="17"/>
        <v>0.83856806698688657</v>
      </c>
    </row>
    <row r="57" spans="2:20" x14ac:dyDescent="0.3">
      <c r="B57" s="15" t="s">
        <v>9</v>
      </c>
      <c r="C57" s="8" t="s">
        <v>20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62">
        <v>0</v>
      </c>
    </row>
    <row r="58" spans="2:20" s="52" customFormat="1" x14ac:dyDescent="0.3"/>
    <row r="59" spans="2:20" ht="24" customHeight="1" x14ac:dyDescent="0.3">
      <c r="B59" s="29" t="s">
        <v>0</v>
      </c>
      <c r="C59" s="59" t="s">
        <v>11</v>
      </c>
      <c r="E59" s="60"/>
      <c r="K59" s="60"/>
    </row>
    <row r="60" spans="2:20" x14ac:dyDescent="0.3">
      <c r="E60" s="42"/>
      <c r="K60" s="42"/>
      <c r="L60" t="s">
        <v>112</v>
      </c>
      <c r="M60" t="s">
        <v>111</v>
      </c>
      <c r="N60" t="s">
        <v>117</v>
      </c>
      <c r="O60" t="s">
        <v>118</v>
      </c>
      <c r="P60" t="s">
        <v>119</v>
      </c>
      <c r="Q60" t="s">
        <v>107</v>
      </c>
      <c r="S60" t="s">
        <v>97</v>
      </c>
      <c r="T60" t="s">
        <v>98</v>
      </c>
    </row>
    <row r="61" spans="2:20" x14ac:dyDescent="0.3">
      <c r="B61" t="s">
        <v>112</v>
      </c>
      <c r="C61" t="s">
        <v>110</v>
      </c>
      <c r="D61" t="s">
        <v>113</v>
      </c>
      <c r="E61" t="s">
        <v>114</v>
      </c>
      <c r="F61" t="s">
        <v>115</v>
      </c>
      <c r="G61" t="s">
        <v>116</v>
      </c>
      <c r="H61" t="s">
        <v>97</v>
      </c>
      <c r="I61" t="s">
        <v>98</v>
      </c>
      <c r="K61" s="42"/>
      <c r="L61">
        <v>2014</v>
      </c>
      <c r="M61" s="42">
        <v>1.1093365638326991</v>
      </c>
      <c r="Q61" s="42">
        <f>Tabulka36[[#This Row],[Horní hranice spolehlivosti(objemový index vývozu)]]-Tabulka36[[#This Row],[Dolní hranice spolehlivosti(objemový index vývozu)]]</f>
        <v>0</v>
      </c>
      <c r="S61" t="s">
        <v>99</v>
      </c>
      <c r="T61" s="45">
        <f>_xlfn.FORECAST.ETS.STAT('Lasp objemový index'!$M$61:$M$69,'Lasp objemový index'!$L$61:$L$69,1,1,1)</f>
        <v>2E-3</v>
      </c>
    </row>
    <row r="62" spans="2:20" x14ac:dyDescent="0.3">
      <c r="B62">
        <v>2014</v>
      </c>
      <c r="C62" s="42">
        <v>1.6770446167659303</v>
      </c>
      <c r="G62" s="42">
        <f>Tabulka34[[#This Row],[Horní hranice spolehlivosti(Objemový index dovozu)]]-Tabulka34[[#This Row],[Dolní hranice spolehlivosti(Objemový index dovozu)]]</f>
        <v>0</v>
      </c>
      <c r="H62" t="s">
        <v>99</v>
      </c>
      <c r="I62" s="45">
        <f>_xlfn.FORECAST.ETS.STAT('Lasp objemový index'!$C$62:$C$70,'Lasp objemový index'!$B$62:$B$70,1,1,1)</f>
        <v>2E-3</v>
      </c>
      <c r="K62" s="42"/>
      <c r="L62">
        <v>2015</v>
      </c>
      <c r="M62" s="42">
        <v>0.82649463790590771</v>
      </c>
      <c r="Q62" s="42">
        <f>Tabulka36[[#This Row],[Horní hranice spolehlivosti(objemový index vývozu)]]-Tabulka36[[#This Row],[Dolní hranice spolehlivosti(objemový index vývozu)]]</f>
        <v>0</v>
      </c>
      <c r="S62" t="s">
        <v>100</v>
      </c>
      <c r="T62" s="45">
        <f>_xlfn.FORECAST.ETS.STAT('Lasp objemový index'!$M$61:$M$69,'Lasp objemový index'!$L$61:$L$69,2,1,1)</f>
        <v>1E-3</v>
      </c>
    </row>
    <row r="63" spans="2:20" x14ac:dyDescent="0.3">
      <c r="B63">
        <v>2015</v>
      </c>
      <c r="C63" s="42">
        <v>1.6702627490478819</v>
      </c>
      <c r="G63" s="42">
        <f>Tabulka34[[#This Row],[Horní hranice spolehlivosti(Objemový index dovozu)]]-Tabulka34[[#This Row],[Dolní hranice spolehlivosti(Objemový index dovozu)]]</f>
        <v>0</v>
      </c>
      <c r="H63" t="s">
        <v>100</v>
      </c>
      <c r="I63" s="45">
        <f>_xlfn.FORECAST.ETS.STAT('Lasp objemový index'!$C$62:$C$70,'Lasp objemový index'!$B$62:$B$70,2,1,1)</f>
        <v>1E-3</v>
      </c>
      <c r="K63" s="42"/>
      <c r="L63">
        <v>2016</v>
      </c>
      <c r="M63" s="42">
        <v>0.94481548009261451</v>
      </c>
      <c r="Q63" s="42">
        <f>Tabulka36[[#This Row],[Horní hranice spolehlivosti(objemový index vývozu)]]-Tabulka36[[#This Row],[Dolní hranice spolehlivosti(objemový index vývozu)]]</f>
        <v>0</v>
      </c>
      <c r="S63" t="s">
        <v>101</v>
      </c>
      <c r="T63" s="45">
        <f>_xlfn.FORECAST.ETS.STAT('Lasp objemový index'!$M$61:$M$69,'Lasp objemový index'!$L$61:$L$69,3,1,1)</f>
        <v>2.2204460492503131E-16</v>
      </c>
    </row>
    <row r="64" spans="2:20" x14ac:dyDescent="0.3">
      <c r="B64">
        <v>2016</v>
      </c>
      <c r="C64" s="42">
        <v>2.2437803269869843</v>
      </c>
      <c r="G64" s="42">
        <f>Tabulka34[[#This Row],[Horní hranice spolehlivosti(Objemový index dovozu)]]-Tabulka34[[#This Row],[Dolní hranice spolehlivosti(Objemový index dovozu)]]</f>
        <v>0</v>
      </c>
      <c r="H64" t="s">
        <v>101</v>
      </c>
      <c r="I64" s="45">
        <f>_xlfn.FORECAST.ETS.STAT('Lasp objemový index'!$C$62:$C$70,'Lasp objemový index'!$B$62:$B$70,3,1,1)</f>
        <v>2.2204460492503131E-16</v>
      </c>
      <c r="K64" s="42"/>
      <c r="L64">
        <v>2017</v>
      </c>
      <c r="M64" s="42">
        <v>1.0623670120559219</v>
      </c>
      <c r="Q64" s="42">
        <f>Tabulka36[[#This Row],[Horní hranice spolehlivosti(objemový index vývozu)]]-Tabulka36[[#This Row],[Dolní hranice spolehlivosti(objemový index vývozu)]]</f>
        <v>0</v>
      </c>
      <c r="S64" t="s">
        <v>102</v>
      </c>
      <c r="T64" s="45">
        <f>_xlfn.FORECAST.ETS.STAT('Lasp objemový index'!$M$61:$M$69,'Lasp objemový index'!$L$61:$L$69,4,1,1)</f>
        <v>0.89842823589497867</v>
      </c>
    </row>
    <row r="65" spans="2:20" x14ac:dyDescent="0.3">
      <c r="B65">
        <v>2017</v>
      </c>
      <c r="C65" s="42">
        <v>2.3851893935697999</v>
      </c>
      <c r="G65" s="42">
        <f>Tabulka34[[#This Row],[Horní hranice spolehlivosti(Objemový index dovozu)]]-Tabulka34[[#This Row],[Dolní hranice spolehlivosti(Objemový index dovozu)]]</f>
        <v>0</v>
      </c>
      <c r="H65" t="s">
        <v>102</v>
      </c>
      <c r="I65" s="45">
        <f>_xlfn.FORECAST.ETS.STAT('Lasp objemový index'!$C$62:$C$70,'Lasp objemový index'!$B$62:$B$70,4,1,1)</f>
        <v>0.50963063193889069</v>
      </c>
      <c r="K65" s="42"/>
      <c r="L65">
        <v>2018</v>
      </c>
      <c r="M65" s="42">
        <v>1.1525360000144369</v>
      </c>
      <c r="Q65" s="42">
        <f>Tabulka36[[#This Row],[Horní hranice spolehlivosti(objemový index vývozu)]]-Tabulka36[[#This Row],[Dolní hranice spolehlivosti(objemový index vývozu)]]</f>
        <v>0</v>
      </c>
      <c r="S65" t="s">
        <v>103</v>
      </c>
      <c r="T65" s="45">
        <f>_xlfn.FORECAST.ETS.STAT('Lasp objemový index'!$M$61:$M$69,'Lasp objemový index'!$L$61:$L$69,5,1,1)</f>
        <v>0.18222363287549756</v>
      </c>
    </row>
    <row r="66" spans="2:20" x14ac:dyDescent="0.3">
      <c r="B66">
        <v>2018</v>
      </c>
      <c r="C66" s="42">
        <v>4.2490586517968048</v>
      </c>
      <c r="G66" s="42">
        <f>Tabulka34[[#This Row],[Horní hranice spolehlivosti(Objemový index dovozu)]]-Tabulka34[[#This Row],[Dolní hranice spolehlivosti(Objemový index dovozu)]]</f>
        <v>0</v>
      </c>
      <c r="H66" t="s">
        <v>103</v>
      </c>
      <c r="I66" s="45">
        <f>_xlfn.FORECAST.ETS.STAT('Lasp objemový index'!$C$62:$C$70,'Lasp objemový index'!$B$62:$B$70,5,1,1)</f>
        <v>9.3119528732703599E-2</v>
      </c>
      <c r="K66" s="42"/>
      <c r="L66">
        <v>2019</v>
      </c>
      <c r="M66" s="42">
        <v>1.2156443051116401</v>
      </c>
      <c r="Q66" s="42">
        <f>Tabulka36[[#This Row],[Horní hranice spolehlivosti(objemový index vývozu)]]-Tabulka36[[#This Row],[Dolní hranice spolehlivosti(objemový index vývozu)]]</f>
        <v>0</v>
      </c>
      <c r="S66" t="s">
        <v>104</v>
      </c>
      <c r="T66" s="45">
        <f>_xlfn.FORECAST.ETS.STAT('Lasp objemový index'!$M$61:$M$69,'Lasp objemový index'!$L$61:$L$69,6,1,1)</f>
        <v>0.17190565357221019</v>
      </c>
    </row>
    <row r="67" spans="2:20" x14ac:dyDescent="0.3">
      <c r="B67">
        <v>2019</v>
      </c>
      <c r="C67" s="42">
        <v>3.2057616971937857</v>
      </c>
      <c r="G67" s="42">
        <f>Tabulka34[[#This Row],[Horní hranice spolehlivosti(Objemový index dovozu)]]-Tabulka34[[#This Row],[Dolní hranice spolehlivosti(Objemový index dovozu)]]</f>
        <v>0</v>
      </c>
      <c r="H67" t="s">
        <v>104</v>
      </c>
      <c r="I67" s="45">
        <f>_xlfn.FORECAST.ETS.STAT('Lasp objemový index'!$C$62:$C$70,'Lasp objemový index'!$B$62:$B$70,6,1,1)</f>
        <v>0.28687318929554845</v>
      </c>
      <c r="K67" s="42"/>
      <c r="L67">
        <v>2020</v>
      </c>
      <c r="M67" s="42">
        <v>1.2910560070505421</v>
      </c>
      <c r="Q67" s="42">
        <f>Tabulka36[[#This Row],[Horní hranice spolehlivosti(objemový index vývozu)]]-Tabulka36[[#This Row],[Dolní hranice spolehlivosti(objemový index vývozu)]]</f>
        <v>0</v>
      </c>
      <c r="S67" t="s">
        <v>105</v>
      </c>
      <c r="T67" s="45">
        <f>_xlfn.FORECAST.ETS.STAT('Lasp objemový index'!$M$61:$M$69,'Lasp objemový index'!$L$61:$L$69,7,1,1)</f>
        <v>0.22826358217899137</v>
      </c>
    </row>
    <row r="68" spans="2:20" x14ac:dyDescent="0.3">
      <c r="B68">
        <v>2020</v>
      </c>
      <c r="C68" s="42">
        <v>3.0213318256788635</v>
      </c>
      <c r="G68" s="42">
        <f>Tabulka34[[#This Row],[Horní hranice spolehlivosti(Objemový index dovozu)]]-Tabulka34[[#This Row],[Dolní hranice spolehlivosti(Objemový index dovozu)]]</f>
        <v>0</v>
      </c>
      <c r="H68" t="s">
        <v>105</v>
      </c>
      <c r="I68" s="45">
        <f>_xlfn.FORECAST.ETS.STAT('Lasp objemový index'!$C$62:$C$70,'Lasp objemový index'!$B$62:$B$70,7,1,1)</f>
        <v>0.51815008233253801</v>
      </c>
      <c r="K68" s="42"/>
      <c r="L68">
        <v>2021</v>
      </c>
      <c r="M68" s="42">
        <v>1.1440662468106368</v>
      </c>
      <c r="Q68" s="42">
        <f>Tabulka36[[#This Row],[Horní hranice spolehlivosti(objemový index vývozu)]]-Tabulka36[[#This Row],[Dolní hranice spolehlivosti(objemový index vývozu)]]</f>
        <v>0</v>
      </c>
    </row>
    <row r="69" spans="2:20" x14ac:dyDescent="0.3">
      <c r="B69">
        <v>2021</v>
      </c>
      <c r="C69" s="42">
        <v>3.6671822074189633</v>
      </c>
      <c r="G69" s="42">
        <f>Tabulka34[[#This Row],[Horní hranice spolehlivosti(Objemový index dovozu)]]-Tabulka34[[#This Row],[Dolní hranice spolehlivosti(Objemový index dovozu)]]</f>
        <v>0</v>
      </c>
      <c r="L69">
        <v>2022</v>
      </c>
      <c r="M69" s="42">
        <v>0.50773578561570343</v>
      </c>
      <c r="N69" s="42">
        <v>0.50773578561570343</v>
      </c>
      <c r="O69" s="42">
        <v>0.50773578561570343</v>
      </c>
      <c r="P69" s="42">
        <v>0.50773578561570343</v>
      </c>
      <c r="Q69" s="42">
        <f>Tabulka36[[#This Row],[Horní hranice spolehlivosti(objemový index vývozu)]]-Tabulka36[[#This Row],[Dolní hranice spolehlivosti(objemový index vývozu)]]</f>
        <v>0</v>
      </c>
    </row>
    <row r="70" spans="2:20" x14ac:dyDescent="0.3">
      <c r="B70">
        <v>2022</v>
      </c>
      <c r="C70" s="42">
        <v>3.7112602973911035</v>
      </c>
      <c r="D70" s="42">
        <v>3.7112602973911035</v>
      </c>
      <c r="E70" s="42">
        <v>3.7112602973911035</v>
      </c>
      <c r="F70" s="42">
        <v>3.7112602973911035</v>
      </c>
      <c r="G70" s="42">
        <f>Tabulka34[[#This Row],[Horní hranice spolehlivosti(Objemový index dovozu)]]-Tabulka34[[#This Row],[Dolní hranice spolehlivosti(Objemový index dovozu)]]</f>
        <v>0</v>
      </c>
      <c r="L70">
        <v>2023</v>
      </c>
      <c r="N70" s="42">
        <f>_xlfn.FORECAST.ETS(L70,$M$61:$M$69,$L$61:$L$69,1,1)</f>
        <v>1.015656214499987</v>
      </c>
      <c r="O70" s="42">
        <f>N70-_xlfn.FORECAST.ETS.CONFINT(L70,$M$61:$M$69,$L$61:$L$69,0.95,1,1)</f>
        <v>0.56826781444706509</v>
      </c>
      <c r="P70" s="42">
        <f>N70+_xlfn.FORECAST.ETS.CONFINT(L70,$M$61:$M$69,$L$61:$L$69,0.95,1,1)</f>
        <v>1.463044614552909</v>
      </c>
      <c r="Q70" s="42">
        <f>Tabulka36[[#This Row],[Horní hranice spolehlivosti(objemový index vývozu)]]-Tabulka36[[#This Row],[Dolní hranice spolehlivosti(objemový index vývozu)]]</f>
        <v>0.89477680010584393</v>
      </c>
    </row>
    <row r="71" spans="2:20" x14ac:dyDescent="0.3">
      <c r="B71">
        <v>2023</v>
      </c>
      <c r="D71" s="42">
        <f>_xlfn.FORECAST.ETS(B71,$C$62:$C$70,$B$62:$B$70,1,1)</f>
        <v>4.1583490820763771</v>
      </c>
      <c r="E71" s="42">
        <f>D71-_xlfn.FORECAST.ETS.CONFINT(B71,$C$62:$C$70,$B$62:$B$70,0.95,1,1)</f>
        <v>3.1427935821181388</v>
      </c>
      <c r="F71" s="42">
        <f>D71+_xlfn.FORECAST.ETS.CONFINT(B71,$C$62:$C$70,$B$62:$B$70,0.95,1,1)</f>
        <v>5.1739045820346155</v>
      </c>
      <c r="G71" s="42">
        <f>Tabulka34[[#This Row],[Horní hranice spolehlivosti(Objemový index dovozu)]]-Tabulka34[[#This Row],[Dolní hranice spolehlivosti(Objemový index dovozu)]]</f>
        <v>2.0311109999164767</v>
      </c>
      <c r="L71">
        <v>2024</v>
      </c>
      <c r="N71" s="42">
        <f>_xlfn.FORECAST.ETS(L71,$M$61:$M$69,$L$61:$L$69,1,1)</f>
        <v>1.0051699079089744</v>
      </c>
      <c r="O71" s="42">
        <f>N71-_xlfn.FORECAST.ETS.CONFINT(L71,$M$61:$M$69,$L$61:$L$69,0.95,1,1)</f>
        <v>0.55777949461278209</v>
      </c>
      <c r="P71" s="42">
        <f>N71+_xlfn.FORECAST.ETS.CONFINT(L71,$M$61:$M$69,$L$61:$L$69,0.95,1,1)</f>
        <v>1.4525603212051668</v>
      </c>
      <c r="Q71" s="42">
        <f>Tabulka36[[#This Row],[Horní hranice spolehlivosti(objemový index vývozu)]]-Tabulka36[[#This Row],[Dolní hranice spolehlivosti(objemový index vývozu)]]</f>
        <v>0.89478082659238467</v>
      </c>
    </row>
    <row r="72" spans="2:20" x14ac:dyDescent="0.3">
      <c r="B72">
        <v>2024</v>
      </c>
      <c r="D72" s="42">
        <f>_xlfn.FORECAST.ETS(B72,$C$62:$C$70,$B$62:$B$70,1,1)</f>
        <v>4.434227325886356</v>
      </c>
      <c r="E72" s="42">
        <f>D72-_xlfn.FORECAST.ETS.CONFINT(B72,$C$62:$C$70,$B$62:$B$70,0.95,1,1)</f>
        <v>3.4186672559386508</v>
      </c>
      <c r="F72" s="42">
        <f>D72+_xlfn.FORECAST.ETS.CONFINT(B72,$C$62:$C$70,$B$62:$B$70,0.95,1,1)</f>
        <v>5.4497873958340612</v>
      </c>
      <c r="G72" s="42">
        <f>Tabulka34[[#This Row],[Horní hranice spolehlivosti(Objemový index dovozu)]]-Tabulka34[[#This Row],[Dolní hranice spolehlivosti(Objemový index dovozu)]]</f>
        <v>2.0311201398954104</v>
      </c>
      <c r="L72">
        <v>2025</v>
      </c>
      <c r="N72" s="42">
        <f>_xlfn.FORECAST.ETS(L72,$M$61:$M$69,$L$61:$L$69,1,1)</f>
        <v>0.99468360131796163</v>
      </c>
      <c r="O72" s="42">
        <f>N72-_xlfn.FORECAST.ETS.CONFINT(L72,$M$61:$M$69,$L$61:$L$69,0.95,1,1)</f>
        <v>0.5472896089449909</v>
      </c>
      <c r="P72" s="42">
        <f>N72+_xlfn.FORECAST.ETS.CONFINT(L72,$M$61:$M$69,$L$61:$L$69,0.95,1,1)</f>
        <v>1.4420775936909322</v>
      </c>
      <c r="Q72" s="42">
        <f>Tabulka36[[#This Row],[Horní hranice spolehlivosti(objemový index vývozu)]]-Tabulka36[[#This Row],[Dolní hranice spolehlivosti(objemový index vývozu)]]</f>
        <v>0.89478798474594134</v>
      </c>
    </row>
    <row r="73" spans="2:20" x14ac:dyDescent="0.3">
      <c r="B73">
        <v>2025</v>
      </c>
      <c r="D73" s="42">
        <f>_xlfn.FORECAST.ETS(B73,$C$62:$C$70,$B$62:$B$70,1,1)</f>
        <v>4.7101055696963359</v>
      </c>
      <c r="E73" s="42">
        <f>D73-_xlfn.FORECAST.ETS.CONFINT(B73,$C$62:$C$70,$B$62:$B$70,0.95,1,1)</f>
        <v>3.6945373753736881</v>
      </c>
      <c r="F73" s="42">
        <f>D73+_xlfn.FORECAST.ETS.CONFINT(B73,$C$62:$C$70,$B$62:$B$70,0.95,1,1)</f>
        <v>5.7256737640189836</v>
      </c>
      <c r="G73" s="42">
        <f>Tabulka34[[#This Row],[Horní hranice spolehlivosti(Objemový index dovozu)]]-Tabulka34[[#This Row],[Dolní hranice spolehlivosti(Objemový index dovozu)]]</f>
        <v>2.0311363886452956</v>
      </c>
    </row>
    <row r="95" spans="1:21" x14ac:dyDescent="0.3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x14ac:dyDescent="0.3">
      <c r="B96" s="29" t="s">
        <v>1</v>
      </c>
      <c r="C96" s="57" t="s">
        <v>12</v>
      </c>
    </row>
    <row r="98" spans="4:17" ht="28.8" customHeight="1" x14ac:dyDescent="0.3">
      <c r="E98" s="60"/>
      <c r="M98" s="60"/>
    </row>
    <row r="99" spans="4:17" x14ac:dyDescent="0.3">
      <c r="D99" t="s">
        <v>97</v>
      </c>
      <c r="E99" t="s">
        <v>98</v>
      </c>
      <c r="L99" t="s">
        <v>97</v>
      </c>
      <c r="M99" t="s">
        <v>98</v>
      </c>
    </row>
    <row r="100" spans="4:17" x14ac:dyDescent="0.3">
      <c r="D100" t="s">
        <v>99</v>
      </c>
      <c r="E100" s="45">
        <f>_xlfn.FORECAST.ETS.STAT('Lasp objemový index'!$E$110:$E$118,'Lasp objemový index'!$D$110:$D$118,1,1,1)</f>
        <v>2E-3</v>
      </c>
      <c r="L100" t="s">
        <v>99</v>
      </c>
      <c r="M100" s="45">
        <f>_xlfn.FORECAST.ETS.STAT('Lasp objemový index'!$M$110:$M$118,'Lasp objemový index'!$L$110:$L$118,1,1,1)</f>
        <v>0.25</v>
      </c>
    </row>
    <row r="101" spans="4:17" x14ac:dyDescent="0.3">
      <c r="D101" t="s">
        <v>100</v>
      </c>
      <c r="E101" s="45">
        <f>_xlfn.FORECAST.ETS.STAT('Lasp objemový index'!$E$110:$E$118,'Lasp objemový index'!$D$110:$D$118,2,1,1)</f>
        <v>1E-3</v>
      </c>
      <c r="L101" t="s">
        <v>100</v>
      </c>
      <c r="M101" s="45">
        <f>_xlfn.FORECAST.ETS.STAT('Lasp objemový index'!$M$110:$M$118,'Lasp objemový index'!$L$110:$L$118,2,1,1)</f>
        <v>1E-3</v>
      </c>
    </row>
    <row r="102" spans="4:17" x14ac:dyDescent="0.3">
      <c r="D102" t="s">
        <v>101</v>
      </c>
      <c r="E102" s="45">
        <f>_xlfn.FORECAST.ETS.STAT('Lasp objemový index'!$E$110:$E$118,'Lasp objemový index'!$D$110:$D$118,3,1,1)</f>
        <v>2.2204460492503131E-16</v>
      </c>
      <c r="L102" t="s">
        <v>101</v>
      </c>
      <c r="M102" s="45">
        <f>_xlfn.FORECAST.ETS.STAT('Lasp objemový index'!$M$110:$M$118,'Lasp objemový index'!$L$110:$L$118,3,1,1)</f>
        <v>2.2204460492503131E-16</v>
      </c>
    </row>
    <row r="103" spans="4:17" x14ac:dyDescent="0.3">
      <c r="D103" t="s">
        <v>102</v>
      </c>
      <c r="E103" s="45">
        <f>_xlfn.FORECAST.ETS.STAT('Lasp objemový index'!$E$110:$E$118,'Lasp objemový index'!$D$110:$D$118,4,1,1)</f>
        <v>0.70792597817682545</v>
      </c>
      <c r="L103" t="s">
        <v>102</v>
      </c>
      <c r="M103" s="45">
        <f>_xlfn.FORECAST.ETS.STAT('Lasp objemový index'!$M$110:$M$118,'Lasp objemový index'!$L$110:$L$118,4,1,1)</f>
        <v>0.92513027547903115</v>
      </c>
    </row>
    <row r="104" spans="4:17" x14ac:dyDescent="0.3">
      <c r="D104" t="s">
        <v>103</v>
      </c>
      <c r="E104" s="45">
        <f>_xlfn.FORECAST.ETS.STAT('Lasp objemový index'!$E$110:$E$118,'Lasp objemový index'!$D$110:$D$118,5,1,1)</f>
        <v>0.13619828826319647</v>
      </c>
      <c r="L104" t="s">
        <v>103</v>
      </c>
      <c r="M104" s="45">
        <f>_xlfn.FORECAST.ETS.STAT('Lasp objemový index'!$M$110:$M$118,'Lasp objemový index'!$L$110:$L$118,5,1,1)</f>
        <v>0.24228238190765353</v>
      </c>
    </row>
    <row r="105" spans="4:17" x14ac:dyDescent="0.3">
      <c r="D105" t="s">
        <v>104</v>
      </c>
      <c r="E105" s="45">
        <f>_xlfn.FORECAST.ETS.STAT('Lasp objemový index'!$E$110:$E$118,'Lasp objemový index'!$D$110:$D$118,6,1,1)</f>
        <v>0.20886128541980609</v>
      </c>
      <c r="L105" t="s">
        <v>104</v>
      </c>
      <c r="M105" s="45">
        <f>_xlfn.FORECAST.ETS.STAT('Lasp objemový index'!$M$110:$M$118,'Lasp objemový index'!$L$110:$L$118,6,1,1)</f>
        <v>0.28849037730985067</v>
      </c>
    </row>
    <row r="106" spans="4:17" x14ac:dyDescent="0.3">
      <c r="D106" t="s">
        <v>105</v>
      </c>
      <c r="E106" s="45">
        <f>_xlfn.FORECAST.ETS.STAT('Lasp objemový index'!$E$110:$E$118,'Lasp objemový index'!$D$110:$D$118,7,1,1)</f>
        <v>0.23559903012854586</v>
      </c>
      <c r="L106" t="s">
        <v>105</v>
      </c>
      <c r="M106" s="45">
        <f>_xlfn.FORECAST.ETS.STAT('Lasp objemový index'!$M$110:$M$118,'Lasp objemový index'!$L$110:$L$118,7,1,1)</f>
        <v>0.35349543947379292</v>
      </c>
    </row>
    <row r="107" spans="4:17" x14ac:dyDescent="0.3">
      <c r="D107" s="66"/>
      <c r="E107" s="42"/>
      <c r="L107" s="66"/>
      <c r="M107" s="42"/>
    </row>
    <row r="109" spans="4:17" x14ac:dyDescent="0.3">
      <c r="D109" t="s">
        <v>92</v>
      </c>
      <c r="E109" t="s">
        <v>110</v>
      </c>
      <c r="F109" t="s">
        <v>113</v>
      </c>
      <c r="G109" t="s">
        <v>114</v>
      </c>
      <c r="H109" t="s">
        <v>115</v>
      </c>
      <c r="I109" t="s">
        <v>107</v>
      </c>
      <c r="L109" t="s">
        <v>92</v>
      </c>
      <c r="M109" t="s">
        <v>111</v>
      </c>
      <c r="N109" t="s">
        <v>117</v>
      </c>
      <c r="O109" t="s">
        <v>118</v>
      </c>
      <c r="P109" t="s">
        <v>119</v>
      </c>
      <c r="Q109" t="s">
        <v>107</v>
      </c>
    </row>
    <row r="110" spans="4:17" x14ac:dyDescent="0.3">
      <c r="D110">
        <v>2014</v>
      </c>
      <c r="E110" s="42">
        <v>1.4756265872997245</v>
      </c>
      <c r="I110" s="42">
        <f>Tabulka43[[#This Row],[Horní hranice spolehlivosti(Objemový index dovozu)]]-Tabulka43[[#This Row],[Dolní hranice spolehlivosti(Objemový index dovozu)]]</f>
        <v>0</v>
      </c>
      <c r="L110">
        <v>2014</v>
      </c>
      <c r="M110" s="42">
        <v>0.95610985441987095</v>
      </c>
      <c r="Q110" s="42">
        <f>Tabulka46[[#This Row],[Horní hranice spolehlivosti(objemový index vývozu)]]-Tabulka46[[#This Row],[Dolní hranice spolehlivosti(objemový index vývozu)]]</f>
        <v>0</v>
      </c>
    </row>
    <row r="111" spans="4:17" x14ac:dyDescent="0.3">
      <c r="D111">
        <v>2015</v>
      </c>
      <c r="E111" s="42">
        <v>1.2761561175294223</v>
      </c>
      <c r="I111" s="42">
        <f>Tabulka43[[#This Row],[Horní hranice spolehlivosti(Objemový index dovozu)]]-Tabulka43[[#This Row],[Dolní hranice spolehlivosti(Objemový index dovozu)]]</f>
        <v>0</v>
      </c>
      <c r="L111">
        <v>2015</v>
      </c>
      <c r="M111" s="42">
        <v>0.62042336530678799</v>
      </c>
      <c r="Q111" s="42">
        <f>Tabulka46[[#This Row],[Horní hranice spolehlivosti(objemový index vývozu)]]-Tabulka46[[#This Row],[Dolní hranice spolehlivosti(objemový index vývozu)]]</f>
        <v>0</v>
      </c>
    </row>
    <row r="112" spans="4:17" x14ac:dyDescent="0.3">
      <c r="D112">
        <v>2016</v>
      </c>
      <c r="E112" s="42">
        <v>1.6003525507114389</v>
      </c>
      <c r="I112" s="42">
        <f>Tabulka43[[#This Row],[Horní hranice spolehlivosti(Objemový index dovozu)]]-Tabulka43[[#This Row],[Dolní hranice spolehlivosti(Objemový index dovozu)]]</f>
        <v>0</v>
      </c>
      <c r="L112">
        <v>2016</v>
      </c>
      <c r="M112" s="42">
        <v>0.68698698404262759</v>
      </c>
      <c r="Q112" s="42">
        <f>Tabulka46[[#This Row],[Horní hranice spolehlivosti(objemový index vývozu)]]-Tabulka46[[#This Row],[Dolní hranice spolehlivosti(objemový index vývozu)]]</f>
        <v>0</v>
      </c>
    </row>
    <row r="113" spans="4:17" x14ac:dyDescent="0.3">
      <c r="D113">
        <v>2017</v>
      </c>
      <c r="E113" s="42">
        <v>1.8294213192250457</v>
      </c>
      <c r="I113" s="42">
        <f>Tabulka43[[#This Row],[Horní hranice spolehlivosti(Objemový index dovozu)]]-Tabulka43[[#This Row],[Dolní hranice spolehlivosti(Objemový index dovozu)]]</f>
        <v>0</v>
      </c>
      <c r="L113">
        <v>2017</v>
      </c>
      <c r="M113" s="42">
        <v>0.91650229538856898</v>
      </c>
      <c r="Q113" s="42">
        <f>Tabulka46[[#This Row],[Horní hranice spolehlivosti(objemový index vývozu)]]-Tabulka46[[#This Row],[Dolní hranice spolehlivosti(objemový index vývozu)]]</f>
        <v>0</v>
      </c>
    </row>
    <row r="114" spans="4:17" x14ac:dyDescent="0.3">
      <c r="D114">
        <v>2018</v>
      </c>
      <c r="E114" s="42">
        <v>1.7719428783347964</v>
      </c>
      <c r="I114" s="42">
        <f>Tabulka43[[#This Row],[Horní hranice spolehlivosti(Objemový index dovozu)]]-Tabulka43[[#This Row],[Dolní hranice spolehlivosti(Objemový index dovozu)]]</f>
        <v>0</v>
      </c>
      <c r="L114">
        <v>2018</v>
      </c>
      <c r="M114" s="42">
        <v>1.3942355520056235</v>
      </c>
      <c r="Q114" s="42">
        <f>Tabulka46[[#This Row],[Horní hranice spolehlivosti(objemový index vývozu)]]-Tabulka46[[#This Row],[Dolní hranice spolehlivosti(objemový index vývozu)]]</f>
        <v>0</v>
      </c>
    </row>
    <row r="115" spans="4:17" x14ac:dyDescent="0.3">
      <c r="D115">
        <v>2019</v>
      </c>
      <c r="E115" s="42">
        <v>1.7609532483017947</v>
      </c>
      <c r="I115" s="42">
        <f>Tabulka43[[#This Row],[Horní hranice spolehlivosti(Objemový index dovozu)]]-Tabulka43[[#This Row],[Dolní hranice spolehlivosti(Objemový index dovozu)]]</f>
        <v>0</v>
      </c>
      <c r="L115">
        <v>2019</v>
      </c>
      <c r="M115" s="42">
        <v>1.4612120003048827</v>
      </c>
      <c r="Q115" s="42">
        <f>Tabulka46[[#This Row],[Horní hranice spolehlivosti(objemový index vývozu)]]-Tabulka46[[#This Row],[Dolní hranice spolehlivosti(objemový index vývozu)]]</f>
        <v>0</v>
      </c>
    </row>
    <row r="116" spans="4:17" x14ac:dyDescent="0.3">
      <c r="D116">
        <v>2020</v>
      </c>
      <c r="E116" s="42">
        <v>1.1693088409954042</v>
      </c>
      <c r="I116" s="42">
        <f>Tabulka43[[#This Row],[Horní hranice spolehlivosti(Objemový index dovozu)]]-Tabulka43[[#This Row],[Dolní hranice spolehlivosti(Objemový index dovozu)]]</f>
        <v>0</v>
      </c>
      <c r="L116">
        <v>2020</v>
      </c>
      <c r="M116" s="42">
        <v>1.7585742694326971</v>
      </c>
      <c r="Q116" s="42">
        <f>Tabulka46[[#This Row],[Horní hranice spolehlivosti(objemový index vývozu)]]-Tabulka46[[#This Row],[Dolní hranice spolehlivosti(objemový index vývozu)]]</f>
        <v>0</v>
      </c>
    </row>
    <row r="117" spans="4:17" x14ac:dyDescent="0.3">
      <c r="D117">
        <v>2021</v>
      </c>
      <c r="E117" s="42">
        <v>1.7708983705678836</v>
      </c>
      <c r="I117" s="42">
        <f>Tabulka43[[#This Row],[Horní hranice spolehlivosti(Objemový index dovozu)]]-Tabulka43[[#This Row],[Dolní hranice spolehlivosti(Objemový index dovozu)]]</f>
        <v>0</v>
      </c>
      <c r="L117">
        <v>2021</v>
      </c>
      <c r="M117" s="42">
        <v>1.9787408957956936</v>
      </c>
      <c r="Q117" s="42">
        <f>Tabulka46[[#This Row],[Horní hranice spolehlivosti(objemový index vývozu)]]-Tabulka46[[#This Row],[Dolní hranice spolehlivosti(objemový index vývozu)]]</f>
        <v>0</v>
      </c>
    </row>
    <row r="118" spans="4:17" x14ac:dyDescent="0.3">
      <c r="D118">
        <v>2022</v>
      </c>
      <c r="E118" s="42">
        <v>1.4250747585896093</v>
      </c>
      <c r="F118" s="42">
        <v>1.4250747585896093</v>
      </c>
      <c r="G118" s="42">
        <v>1.4250747585896093</v>
      </c>
      <c r="H118" s="42">
        <v>1.4250747585896093</v>
      </c>
      <c r="I118" s="42">
        <f>Tabulka43[[#This Row],[Horní hranice spolehlivosti(Objemový index dovozu)]]-Tabulka43[[#This Row],[Dolní hranice spolehlivosti(Objemový index dovozu)]]</f>
        <v>0</v>
      </c>
      <c r="L118">
        <v>2022</v>
      </c>
      <c r="M118" s="42">
        <v>1.1780443530538913</v>
      </c>
      <c r="N118" s="42">
        <v>1.1780443530538913</v>
      </c>
      <c r="O118" s="42">
        <v>1.1780443530538913</v>
      </c>
      <c r="P118" s="42">
        <v>1.1780443530538913</v>
      </c>
      <c r="Q118" s="42">
        <f>Tabulka46[[#This Row],[Horní hranice spolehlivosti(objemový index vývozu)]]-Tabulka46[[#This Row],[Dolní hranice spolehlivosti(objemový index vývozu)]]</f>
        <v>0</v>
      </c>
    </row>
    <row r="119" spans="4:17" x14ac:dyDescent="0.3">
      <c r="D119">
        <v>2023</v>
      </c>
      <c r="F119" s="42">
        <f>_xlfn.FORECAST.ETS(D119,$E$110:$E$118,$D$110:$D$118,1,1)</f>
        <v>1.5324259189640017</v>
      </c>
      <c r="G119" s="42">
        <f>F119-_xlfn.FORECAST.ETS.CONFINT(D119,$E$110:$E$118,$D$110:$D$118,0.95,1,1)</f>
        <v>1.070660305119485</v>
      </c>
      <c r="H119" s="42">
        <f>F119+_xlfn.FORECAST.ETS.CONFINT(D119,$E$110:$E$118,$D$110:$D$118,0.95,1,1)</f>
        <v>1.9941915328085185</v>
      </c>
      <c r="I119" s="42">
        <f>Tabulka43[[#This Row],[Horní hranice spolehlivosti(Objemový index dovozu)]]-Tabulka43[[#This Row],[Dolní hranice spolehlivosti(Objemový index dovozu)]]</f>
        <v>0.92353122768903351</v>
      </c>
      <c r="L119">
        <v>2023</v>
      </c>
      <c r="N119" s="42">
        <f>_xlfn.FORECAST.ETS(L119,$M$110:$M$118,$L$110:$L$118,1,1)</f>
        <v>1.847732696067498</v>
      </c>
      <c r="O119" s="42">
        <f>N119-_xlfn.FORECAST.ETS.CONFINT(L119,$M$110:$M$118,$L$110:$L$118,0.95,1,1)</f>
        <v>1.1548943659997055</v>
      </c>
      <c r="P119" s="42">
        <f>N119+_xlfn.FORECAST.ETS.CONFINT(L119,$M$110:$M$118,$L$110:$L$118,0.95,1,1)</f>
        <v>2.5405710261352903</v>
      </c>
      <c r="Q119" s="42">
        <f>Tabulka46[[#This Row],[Horní hranice spolehlivosti(objemový index vývozu)]]-Tabulka46[[#This Row],[Dolní hranice spolehlivosti(objemový index vývozu)]]</f>
        <v>1.3856766601355848</v>
      </c>
    </row>
    <row r="120" spans="4:17" x14ac:dyDescent="0.3">
      <c r="D120">
        <v>2024</v>
      </c>
      <c r="F120" s="42">
        <f>_xlfn.FORECAST.ETS(D120,$E$110:$E$118,$D$110:$D$118,1,1)</f>
        <v>1.5388620210764805</v>
      </c>
      <c r="G120" s="42">
        <f>F120-_xlfn.FORECAST.ETS.CONFINT(D120,$E$110:$E$118,$D$110:$D$118,0.95,1,1)</f>
        <v>1.0770943292913766</v>
      </c>
      <c r="H120" s="42">
        <f>F120+_xlfn.FORECAST.ETS.CONFINT(D120,$E$110:$E$118,$D$110:$D$118,0.95,1,1)</f>
        <v>2.0006297128615844</v>
      </c>
      <c r="I120" s="42">
        <f>Tabulka43[[#This Row],[Horní hranice spolehlivosti(Objemový index dovozu)]]-Tabulka43[[#This Row],[Dolní hranice spolehlivosti(Objemový index dovozu)]]</f>
        <v>0.92353538357020781</v>
      </c>
      <c r="L120">
        <v>2024</v>
      </c>
      <c r="N120" s="42">
        <f>_xlfn.FORECAST.ETS(L120,$M$110:$M$118,$L$110:$L$118,1,1)</f>
        <v>1.9742419951473487</v>
      </c>
      <c r="O120" s="42">
        <f>N120-_xlfn.FORECAST.ETS.CONFINT(L120,$M$110:$M$118,$L$110:$L$118,0.95,1,1)</f>
        <v>1.2599122368510978</v>
      </c>
      <c r="P120" s="42">
        <f>N120+_xlfn.FORECAST.ETS.CONFINT(L120,$M$110:$M$118,$L$110:$L$118,0.95,1,1)</f>
        <v>2.6885717534435996</v>
      </c>
      <c r="Q120" s="42">
        <f>Tabulka46[[#This Row],[Horní hranice spolehlivosti(objemový index vývozu)]]-Tabulka46[[#This Row],[Dolní hranice spolehlivosti(objemový index vývozu)]]</f>
        <v>1.4286595165925018</v>
      </c>
    </row>
    <row r="121" spans="4:17" x14ac:dyDescent="0.3">
      <c r="D121">
        <v>2025</v>
      </c>
      <c r="F121" s="42">
        <f>_xlfn.FORECAST.ETS(D121,$E$110:$E$118,$D$110:$D$118,1,1)</f>
        <v>1.5452981231889595</v>
      </c>
      <c r="G121" s="42">
        <f>F121-_xlfn.FORECAST.ETS.CONFINT(D121,$E$110:$E$118,$D$110:$D$118,0.95,1,1)</f>
        <v>1.0835267373103445</v>
      </c>
      <c r="H121" s="42">
        <f>F121+_xlfn.FORECAST.ETS.CONFINT(D121,$E$110:$E$118,$D$110:$D$118,0.95,1,1)</f>
        <v>2.0070695090675743</v>
      </c>
      <c r="I121" s="42">
        <f>Tabulka43[[#This Row],[Horní hranice spolehlivosti(Objemový index dovozu)]]-Tabulka43[[#This Row],[Dolní hranice spolehlivosti(Objemový index dovozu)]]</f>
        <v>0.92354277175722976</v>
      </c>
      <c r="L121">
        <v>2025</v>
      </c>
      <c r="N121" s="42">
        <f>_xlfn.FORECAST.ETS(L121,$M$110:$M$118,$L$110:$L$118,1,1)</f>
        <v>2.1007512942271993</v>
      </c>
      <c r="O121" s="42">
        <f>N121-_xlfn.FORECAST.ETS.CONFINT(L121,$M$110:$M$118,$L$110:$L$118,0.95,1,1)</f>
        <v>1.3653938926089841</v>
      </c>
      <c r="P121" s="42">
        <f>N121+_xlfn.FORECAST.ETS.CONFINT(L121,$M$110:$M$118,$L$110:$L$118,0.95,1,1)</f>
        <v>2.8361086958454145</v>
      </c>
      <c r="Q121" s="42">
        <f>Tabulka46[[#This Row],[Horní hranice spolehlivosti(objemový index vývozu)]]-Tabulka46[[#This Row],[Dolní hranice spolehlivosti(objemový index vývozu)]]</f>
        <v>1.4707148032364303</v>
      </c>
    </row>
    <row r="144" s="52" customFormat="1" x14ac:dyDescent="0.3"/>
    <row r="145" spans="2:17" x14ac:dyDescent="0.3">
      <c r="B145" s="29" t="s">
        <v>2</v>
      </c>
      <c r="C145" s="57" t="s">
        <v>13</v>
      </c>
    </row>
    <row r="146" spans="2:17" x14ac:dyDescent="0.3">
      <c r="E146" s="60"/>
      <c r="M146" s="60"/>
    </row>
    <row r="147" spans="2:17" x14ac:dyDescent="0.3">
      <c r="D147" t="s">
        <v>97</v>
      </c>
      <c r="E147" t="s">
        <v>98</v>
      </c>
      <c r="L147" t="s">
        <v>97</v>
      </c>
      <c r="M147" t="s">
        <v>98</v>
      </c>
    </row>
    <row r="148" spans="2:17" x14ac:dyDescent="0.3">
      <c r="D148" t="s">
        <v>99</v>
      </c>
      <c r="E148" s="45">
        <f>_xlfn.FORECAST.ETS.STAT('Lasp objemový index'!$E$158:$E$166,'Lasp objemový index'!$D$158:$D$166,1,1,1)</f>
        <v>2E-3</v>
      </c>
      <c r="L148" t="s">
        <v>99</v>
      </c>
      <c r="M148" s="45">
        <f>_xlfn.FORECAST.ETS.STAT('Lasp objemový index'!$M$158:$M$166,'Lasp objemový index'!$L$158:$L$166,1,1,1)</f>
        <v>2E-3</v>
      </c>
    </row>
    <row r="149" spans="2:17" x14ac:dyDescent="0.3">
      <c r="D149" t="s">
        <v>100</v>
      </c>
      <c r="E149" s="45">
        <f>_xlfn.FORECAST.ETS.STAT('Lasp objemový index'!$E$158:$E$166,'Lasp objemový index'!$D$158:$D$166,2,1,1)</f>
        <v>1E-3</v>
      </c>
      <c r="L149" t="s">
        <v>100</v>
      </c>
      <c r="M149" s="45">
        <f>_xlfn.FORECAST.ETS.STAT('Lasp objemový index'!$M$158:$M$166,'Lasp objemový index'!$L$158:$L$166,2,1,1)</f>
        <v>1E-3</v>
      </c>
    </row>
    <row r="150" spans="2:17" x14ac:dyDescent="0.3">
      <c r="D150" t="s">
        <v>101</v>
      </c>
      <c r="E150" s="45">
        <f>_xlfn.FORECAST.ETS.STAT('Lasp objemový index'!$E$158:$E$166,'Lasp objemový index'!$D$158:$D$166,3,1,1)</f>
        <v>2.2204460492503131E-16</v>
      </c>
      <c r="L150" t="s">
        <v>101</v>
      </c>
      <c r="M150" s="45">
        <f>_xlfn.FORECAST.ETS.STAT('Lasp objemový index'!$M$158:$M$166,'Lasp objemový index'!$L$158:$L$166,3,1,1)</f>
        <v>0.125</v>
      </c>
    </row>
    <row r="151" spans="2:17" x14ac:dyDescent="0.3">
      <c r="D151" t="s">
        <v>102</v>
      </c>
      <c r="E151" s="45">
        <f>_xlfn.FORECAST.ETS.STAT('Lasp objemový index'!$E$158:$E$166,'Lasp objemový index'!$D$158:$D$166,4,1,1)</f>
        <v>0.75939220586691114</v>
      </c>
      <c r="L151" t="s">
        <v>102</v>
      </c>
      <c r="M151" s="45">
        <f>_xlfn.FORECAST.ETS.STAT('Lasp objemový index'!$M$158:$M$166,'Lasp objemový index'!$L$158:$L$166,4,1,1)</f>
        <v>0.47638821243527202</v>
      </c>
    </row>
    <row r="152" spans="2:17" x14ac:dyDescent="0.3">
      <c r="D152" t="s">
        <v>103</v>
      </c>
      <c r="E152" s="45">
        <f>_xlfn.FORECAST.ETS.STAT('Lasp objemový index'!$E$158:$E$166,'Lasp objemový index'!$D$158:$D$166,5,1,1)</f>
        <v>0.34521501471521548</v>
      </c>
      <c r="L152" t="s">
        <v>103</v>
      </c>
      <c r="M152" s="45">
        <f>_xlfn.FORECAST.ETS.STAT('Lasp objemový index'!$M$158:$M$166,'Lasp objemový index'!$L$158:$L$166,5,1,1)</f>
        <v>8.3370306527358384E-2</v>
      </c>
    </row>
    <row r="153" spans="2:17" x14ac:dyDescent="0.3">
      <c r="D153" t="s">
        <v>104</v>
      </c>
      <c r="E153" s="45">
        <f>_xlfn.FORECAST.ETS.STAT('Lasp objemový index'!$E$158:$E$166,'Lasp objemový index'!$D$158:$D$166,6,1,1)</f>
        <v>0.20826553756258062</v>
      </c>
      <c r="L153" t="s">
        <v>104</v>
      </c>
      <c r="M153" s="45">
        <f>_xlfn.FORECAST.ETS.STAT('Lasp objemový index'!$M$158:$M$166,'Lasp objemový index'!$L$158:$L$166,6,1,1)</f>
        <v>4.4043817177504885E-2</v>
      </c>
    </row>
    <row r="154" spans="2:17" x14ac:dyDescent="0.3">
      <c r="D154" t="s">
        <v>105</v>
      </c>
      <c r="E154" s="45">
        <f>_xlfn.FORECAST.ETS.STAT('Lasp objemový index'!$E$158:$E$166,'Lasp objemový index'!$D$158:$D$166,7,1,1)</f>
        <v>0.27915852522551737</v>
      </c>
      <c r="L154" t="s">
        <v>105</v>
      </c>
      <c r="M154" s="45">
        <f>_xlfn.FORECAST.ETS.STAT('Lasp objemový index'!$M$158:$M$166,'Lasp objemový index'!$L$158:$L$166,7,1,1)</f>
        <v>6.5607025662387033E-2</v>
      </c>
    </row>
    <row r="155" spans="2:17" x14ac:dyDescent="0.3">
      <c r="D155" s="46"/>
      <c r="E155" s="42"/>
      <c r="L155" s="46"/>
      <c r="M155" s="42"/>
    </row>
    <row r="157" spans="2:17" x14ac:dyDescent="0.3">
      <c r="D157" t="s">
        <v>92</v>
      </c>
      <c r="E157" t="s">
        <v>120</v>
      </c>
      <c r="F157" t="s">
        <v>121</v>
      </c>
      <c r="G157" t="s">
        <v>122</v>
      </c>
      <c r="H157" t="s">
        <v>123</v>
      </c>
      <c r="I157" t="s">
        <v>107</v>
      </c>
      <c r="L157" t="s">
        <v>92</v>
      </c>
      <c r="M157" t="s">
        <v>111</v>
      </c>
      <c r="N157" t="s">
        <v>117</v>
      </c>
      <c r="O157" t="s">
        <v>118</v>
      </c>
      <c r="P157" t="s">
        <v>119</v>
      </c>
      <c r="Q157" t="s">
        <v>107</v>
      </c>
    </row>
    <row r="158" spans="2:17" x14ac:dyDescent="0.3">
      <c r="D158">
        <v>2014</v>
      </c>
      <c r="E158" s="42">
        <v>1.2942262942925491</v>
      </c>
      <c r="I158" s="42">
        <f>Tabulka50[[#This Row],[Horní hranice spolehlivosti(Objemový index dovozu )]]-Tabulka50[[#This Row],[Dolní hranice spolehlivosti(Objemový index dovozu )]]</f>
        <v>0</v>
      </c>
      <c r="L158">
        <v>2014</v>
      </c>
      <c r="M158" s="42">
        <v>0.98645942479449822</v>
      </c>
      <c r="Q158" s="42">
        <f>Tabulka52[[#This Row],[Horní hranice spolehlivosti(objemový index vývozu)]]-Tabulka52[[#This Row],[Dolní hranice spolehlivosti(objemový index vývozu)]]</f>
        <v>0</v>
      </c>
    </row>
    <row r="159" spans="2:17" x14ac:dyDescent="0.3">
      <c r="D159">
        <v>2015</v>
      </c>
      <c r="E159" s="42">
        <v>1.2562251965300424</v>
      </c>
      <c r="I159" s="42">
        <f>Tabulka50[[#This Row],[Horní hranice spolehlivosti(Objemový index dovozu )]]-Tabulka50[[#This Row],[Dolní hranice spolehlivosti(Objemový index dovozu )]]</f>
        <v>0</v>
      </c>
      <c r="L159">
        <v>2015</v>
      </c>
      <c r="M159" s="42">
        <v>0.83723790590961045</v>
      </c>
      <c r="Q159" s="42">
        <f>Tabulka52[[#This Row],[Horní hranice spolehlivosti(objemový index vývozu)]]-Tabulka52[[#This Row],[Dolní hranice spolehlivosti(objemový index vývozu)]]</f>
        <v>0</v>
      </c>
    </row>
    <row r="160" spans="2:17" x14ac:dyDescent="0.3">
      <c r="D160">
        <v>2016</v>
      </c>
      <c r="E160" s="42">
        <v>1.2233190814065682</v>
      </c>
      <c r="I160" s="42">
        <f>Tabulka50[[#This Row],[Horní hranice spolehlivosti(Objemový index dovozu )]]-Tabulka50[[#This Row],[Dolní hranice spolehlivosti(Objemový index dovozu )]]</f>
        <v>0</v>
      </c>
      <c r="L160">
        <v>2016</v>
      </c>
      <c r="M160" s="42">
        <v>0.83128285974232574</v>
      </c>
      <c r="Q160" s="42">
        <f>Tabulka52[[#This Row],[Horní hranice spolehlivosti(objemový index vývozu)]]-Tabulka52[[#This Row],[Dolní hranice spolehlivosti(objemový index vývozu)]]</f>
        <v>0</v>
      </c>
    </row>
    <row r="161" spans="4:17" x14ac:dyDescent="0.3">
      <c r="D161">
        <v>2017</v>
      </c>
      <c r="E161" s="42">
        <v>0.94596824747691632</v>
      </c>
      <c r="I161" s="42">
        <f>Tabulka50[[#This Row],[Horní hranice spolehlivosti(Objemový index dovozu )]]-Tabulka50[[#This Row],[Dolní hranice spolehlivosti(Objemový index dovozu )]]</f>
        <v>0</v>
      </c>
      <c r="L161">
        <v>2017</v>
      </c>
      <c r="M161" s="42">
        <v>0.75018368372985711</v>
      </c>
      <c r="Q161" s="42">
        <f>Tabulka52[[#This Row],[Horní hranice spolehlivosti(objemový index vývozu)]]-Tabulka52[[#This Row],[Dolní hranice spolehlivosti(objemový index vývozu)]]</f>
        <v>0</v>
      </c>
    </row>
    <row r="162" spans="4:17" x14ac:dyDescent="0.3">
      <c r="D162">
        <v>2018</v>
      </c>
      <c r="E162" s="42">
        <v>0.25974083691046951</v>
      </c>
      <c r="I162" s="42">
        <f>Tabulka50[[#This Row],[Horní hranice spolehlivosti(Objemový index dovozu )]]-Tabulka50[[#This Row],[Dolní hranice spolehlivosti(Objemový index dovozu )]]</f>
        <v>0</v>
      </c>
      <c r="L162">
        <v>2018</v>
      </c>
      <c r="M162" s="42">
        <v>0.69486627745885132</v>
      </c>
      <c r="Q162" s="42">
        <f>Tabulka52[[#This Row],[Horní hranice spolehlivosti(objemový index vývozu)]]-Tabulka52[[#This Row],[Dolní hranice spolehlivosti(objemový index vývozu)]]</f>
        <v>0</v>
      </c>
    </row>
    <row r="163" spans="4:17" x14ac:dyDescent="0.3">
      <c r="D163">
        <v>2019</v>
      </c>
      <c r="E163" s="42">
        <v>0.33958213416973715</v>
      </c>
      <c r="I163" s="42">
        <f>Tabulka50[[#This Row],[Horní hranice spolehlivosti(Objemový index dovozu )]]-Tabulka50[[#This Row],[Dolní hranice spolehlivosti(Objemový index dovozu )]]</f>
        <v>0</v>
      </c>
      <c r="L163">
        <v>2019</v>
      </c>
      <c r="M163" s="42">
        <v>0.58602685059295068</v>
      </c>
      <c r="Q163" s="42">
        <f>Tabulka52[[#This Row],[Horní hranice spolehlivosti(objemový index vývozu)]]-Tabulka52[[#This Row],[Dolní hranice spolehlivosti(objemový index vývozu)]]</f>
        <v>0</v>
      </c>
    </row>
    <row r="164" spans="4:17" x14ac:dyDescent="0.3">
      <c r="D164">
        <v>2020</v>
      </c>
      <c r="E164" s="42">
        <v>0.81476262084623208</v>
      </c>
      <c r="I164" s="42">
        <f>Tabulka50[[#This Row],[Horní hranice spolehlivosti(Objemový index dovozu )]]-Tabulka50[[#This Row],[Dolní hranice spolehlivosti(Objemový index dovozu )]]</f>
        <v>0</v>
      </c>
      <c r="L164">
        <v>2020</v>
      </c>
      <c r="M164" s="42">
        <v>0.57776025764599737</v>
      </c>
      <c r="Q164" s="42">
        <f>Tabulka52[[#This Row],[Horní hranice spolehlivosti(objemový index vývozu)]]-Tabulka52[[#This Row],[Dolní hranice spolehlivosti(objemový index vývozu)]]</f>
        <v>0</v>
      </c>
    </row>
    <row r="165" spans="4:17" x14ac:dyDescent="0.3">
      <c r="D165">
        <v>2021</v>
      </c>
      <c r="E165" s="42">
        <v>0.85352051002770812</v>
      </c>
      <c r="I165" s="42">
        <f>Tabulka50[[#This Row],[Horní hranice spolehlivosti(Objemový index dovozu )]]-Tabulka50[[#This Row],[Dolní hranice spolehlivosti(Objemový index dovozu )]]</f>
        <v>0</v>
      </c>
      <c r="L165">
        <v>2021</v>
      </c>
      <c r="M165" s="42">
        <v>0.61755825504935768</v>
      </c>
      <c r="Q165" s="42">
        <f>Tabulka52[[#This Row],[Horní hranice spolehlivosti(objemový index vývozu)]]-Tabulka52[[#This Row],[Dolní hranice spolehlivosti(objemový index vývozu)]]</f>
        <v>0</v>
      </c>
    </row>
    <row r="166" spans="4:17" x14ac:dyDescent="0.3">
      <c r="D166">
        <v>2022</v>
      </c>
      <c r="E166" s="42">
        <v>0.28776219963771416</v>
      </c>
      <c r="F166" s="42">
        <v>0.28776219963771416</v>
      </c>
      <c r="G166" s="42">
        <v>0.28776219963771416</v>
      </c>
      <c r="H166" s="42">
        <v>0.28776219963771416</v>
      </c>
      <c r="I166" s="42">
        <f>Tabulka50[[#This Row],[Horní hranice spolehlivosti(Objemový index dovozu )]]-Tabulka50[[#This Row],[Dolní hranice spolehlivosti(Objemový index dovozu )]]</f>
        <v>0</v>
      </c>
      <c r="L166">
        <v>2022</v>
      </c>
      <c r="M166" s="42">
        <v>0.32642641908745451</v>
      </c>
      <c r="N166" s="42">
        <v>0.32642641908745451</v>
      </c>
      <c r="O166" s="42">
        <v>0.32642641908745451</v>
      </c>
      <c r="P166" s="42">
        <v>0.32642641908745451</v>
      </c>
      <c r="Q166" s="42">
        <f>Tabulka52[[#This Row],[Horní hranice spolehlivosti(objemový index vývozu)]]-Tabulka52[[#This Row],[Dolní hranice spolehlivosti(objemový index vývozu)]]</f>
        <v>0</v>
      </c>
    </row>
    <row r="167" spans="4:17" x14ac:dyDescent="0.3">
      <c r="D167">
        <v>2023</v>
      </c>
      <c r="F167" s="42">
        <f>_xlfn.FORECAST.ETS(D167,$E$158:$E$166,$D$158:$D$166,1,1)</f>
        <v>0.29297327435314713</v>
      </c>
      <c r="G167" s="42">
        <f>F167-_xlfn.FORECAST.ETS.CONFINT(D167,$E$158:$E$166,$D$158:$D$166,0.95,1,1)</f>
        <v>-0.25416738106618297</v>
      </c>
      <c r="H167" s="42">
        <f>F167+_xlfn.FORECAST.ETS.CONFINT(D167,$E$158:$E$166,$D$158:$D$166,0.95,1,1)</f>
        <v>0.84011392977247723</v>
      </c>
      <c r="I167" s="42">
        <f>Tabulka50[[#This Row],[Horní hranice spolehlivosti(Objemový index dovozu )]]-Tabulka50[[#This Row],[Dolní hranice spolehlivosti(Objemový index dovozu )]]</f>
        <v>1.0942813108386602</v>
      </c>
      <c r="L167">
        <v>2023</v>
      </c>
      <c r="N167" s="42">
        <f>_xlfn.FORECAST.ETS(L167,$M$158:$M$166,$L$158:$L$166,1,1)</f>
        <v>0.36589159538153865</v>
      </c>
      <c r="O167" s="42">
        <f>N167-_xlfn.FORECAST.ETS.CONFINT(L167,$M$158:$M$166,$L$158:$L$166,0.95,1,1)</f>
        <v>0.23730418795046501</v>
      </c>
      <c r="P167" s="42">
        <f>N167+_xlfn.FORECAST.ETS.CONFINT(L167,$M$158:$M$166,$L$158:$L$166,0.95,1,1)</f>
        <v>0.49447900281261226</v>
      </c>
      <c r="Q167" s="42">
        <f>Tabulka52[[#This Row],[Horní hranice spolehlivosti(objemový index vývozu)]]-Tabulka52[[#This Row],[Dolní hranice spolehlivosti(objemový index vývozu)]]</f>
        <v>0.25717481486214722</v>
      </c>
    </row>
    <row r="168" spans="4:17" x14ac:dyDescent="0.3">
      <c r="D168">
        <v>2024</v>
      </c>
      <c r="F168" s="42">
        <f>_xlfn.FORECAST.ETS(D168,$E$158:$E$166,$D$158:$D$166,1,1)</f>
        <v>0.18164246884050464</v>
      </c>
      <c r="G168" s="42">
        <f>F168-_xlfn.FORECAST.ETS.CONFINT(D168,$E$158:$E$166,$D$158:$D$166,0.95,1,1)</f>
        <v>-0.36550064870623511</v>
      </c>
      <c r="H168" s="42">
        <f>F168+_xlfn.FORECAST.ETS.CONFINT(D168,$E$158:$E$166,$D$158:$D$166,0.95,1,1)</f>
        <v>0.72878558638724433</v>
      </c>
      <c r="I168" s="42">
        <f>Tabulka50[[#This Row],[Horní hranice spolehlivosti(Objemový index dovozu )]]-Tabulka50[[#This Row],[Dolní hranice spolehlivosti(Objemový index dovozu )]]</f>
        <v>1.0942862350934794</v>
      </c>
      <c r="L168">
        <v>2024</v>
      </c>
      <c r="N168" s="42">
        <f>_xlfn.FORECAST.ETS(L168,$M$158:$M$166,$L$158:$L$166,1,1)</f>
        <v>0.301765721895216</v>
      </c>
      <c r="O168" s="42">
        <f>N168-_xlfn.FORECAST.ETS.CONFINT(L168,$M$158:$M$166,$L$158:$L$166,0.95,1,1)</f>
        <v>0.17317773582211085</v>
      </c>
      <c r="P168" s="42">
        <f>N168+_xlfn.FORECAST.ETS.CONFINT(L168,$M$158:$M$166,$L$158:$L$166,0.95,1,1)</f>
        <v>0.43035370796832118</v>
      </c>
      <c r="Q168" s="42">
        <f>Tabulka52[[#This Row],[Horní hranice spolehlivosti(objemový index vývozu)]]-Tabulka52[[#This Row],[Dolní hranice spolehlivosti(objemový index vývozu)]]</f>
        <v>0.25717597214621035</v>
      </c>
    </row>
    <row r="169" spans="4:17" x14ac:dyDescent="0.3">
      <c r="D169">
        <v>2025</v>
      </c>
      <c r="F169" s="42">
        <f>_xlfn.FORECAST.ETS(D169,$E$158:$E$166,$D$158:$D$166,1,1)</f>
        <v>7.0311663327862303E-2</v>
      </c>
      <c r="G169" s="42">
        <f>F169-_xlfn.FORECAST.ETS.CONFINT(D169,$E$158:$E$166,$D$158:$D$166,0.95,1,1)</f>
        <v>-0.47683583130691565</v>
      </c>
      <c r="H169" s="42">
        <f>F169+_xlfn.FORECAST.ETS.CONFINT(D169,$E$158:$E$166,$D$158:$D$166,0.95,1,1)</f>
        <v>0.61745915796264028</v>
      </c>
      <c r="I169" s="42">
        <f>Tabulka50[[#This Row],[Horní hranice spolehlivosti(Objemový index dovozu )]]-Tabulka50[[#This Row],[Dolní hranice spolehlivosti(Objemový index dovozu )]]</f>
        <v>1.0942949892695559</v>
      </c>
      <c r="L169">
        <v>2025</v>
      </c>
      <c r="N169" s="42">
        <f>_xlfn.FORECAST.ETS(L169,$M$158:$M$166,$L$158:$L$166,1,1)</f>
        <v>0.23329805440017626</v>
      </c>
      <c r="O169" s="42">
        <f>N169-_xlfn.FORECAST.ETS.CONFINT(L169,$M$158:$M$166,$L$158:$L$166,0.95,1,1)</f>
        <v>0.10364457600364479</v>
      </c>
      <c r="P169" s="42">
        <f>N169+_xlfn.FORECAST.ETS.CONFINT(L169,$M$158:$M$166,$L$158:$L$166,0.95,1,1)</f>
        <v>0.36295153279670772</v>
      </c>
      <c r="Q169" s="42">
        <f>Tabulka52[[#This Row],[Horní hranice spolehlivosti(objemový index vývozu)]]-Tabulka52[[#This Row],[Dolní hranice spolehlivosti(objemový index vývozu)]]</f>
        <v>0.25930695679306293</v>
      </c>
    </row>
    <row r="192" s="52" customFormat="1" x14ac:dyDescent="0.3"/>
    <row r="193" spans="2:17" x14ac:dyDescent="0.3">
      <c r="B193" s="29" t="s">
        <v>3</v>
      </c>
      <c r="C193" s="57" t="s">
        <v>14</v>
      </c>
    </row>
    <row r="195" spans="2:17" x14ac:dyDescent="0.3">
      <c r="E195" s="60"/>
      <c r="M195" s="60"/>
    </row>
    <row r="196" spans="2:17" x14ac:dyDescent="0.3">
      <c r="D196" t="s">
        <v>97</v>
      </c>
      <c r="E196" t="s">
        <v>98</v>
      </c>
      <c r="L196" t="s">
        <v>97</v>
      </c>
      <c r="M196" t="s">
        <v>98</v>
      </c>
    </row>
    <row r="197" spans="2:17" x14ac:dyDescent="0.3">
      <c r="D197" t="s">
        <v>99</v>
      </c>
      <c r="E197" s="45">
        <f>_xlfn.FORECAST.ETS.STAT('Lasp objemový index'!$E$207:$E$215,'Lasp objemový index'!$D$207:$D$215,1,1,1)</f>
        <v>2E-3</v>
      </c>
      <c r="L197" t="s">
        <v>99</v>
      </c>
      <c r="M197" s="45">
        <f>_xlfn.FORECAST.ETS.STAT('Lasp objemový index'!$M$207:$M$215,'Lasp objemový index'!$L$207:$L$215,1,1,1)</f>
        <v>2E-3</v>
      </c>
    </row>
    <row r="198" spans="2:17" x14ac:dyDescent="0.3">
      <c r="D198" t="s">
        <v>100</v>
      </c>
      <c r="E198" s="45">
        <f>_xlfn.FORECAST.ETS.STAT('Lasp objemový index'!$E$207:$E$215,'Lasp objemový index'!$D$207:$D$215,2,1,1)</f>
        <v>1E-3</v>
      </c>
      <c r="L198" t="s">
        <v>100</v>
      </c>
      <c r="M198" s="45">
        <f>_xlfn.FORECAST.ETS.STAT('Lasp objemový index'!$M$207:$M$215,'Lasp objemový index'!$L$207:$L$215,2,1,1)</f>
        <v>1E-3</v>
      </c>
    </row>
    <row r="199" spans="2:17" x14ac:dyDescent="0.3">
      <c r="D199" t="s">
        <v>101</v>
      </c>
      <c r="E199" s="45">
        <f>_xlfn.FORECAST.ETS.STAT('Lasp objemový index'!$E$207:$E$215,'Lasp objemový index'!$D$207:$D$215,3,1,1)</f>
        <v>2.2204460492503131E-16</v>
      </c>
      <c r="L199" t="s">
        <v>101</v>
      </c>
      <c r="M199" s="45">
        <f>_xlfn.FORECAST.ETS.STAT('Lasp objemový index'!$M$207:$M$215,'Lasp objemový index'!$L$207:$L$215,3,1,1)</f>
        <v>2.2204460492503131E-16</v>
      </c>
    </row>
    <row r="200" spans="2:17" x14ac:dyDescent="0.3">
      <c r="D200" t="s">
        <v>102</v>
      </c>
      <c r="E200" s="45">
        <f>_xlfn.FORECAST.ETS.STAT('Lasp objemový index'!$E$207:$E$215,'Lasp objemový index'!$D$207:$D$215,4,1,1)</f>
        <v>0.71835535761109215</v>
      </c>
      <c r="L200" t="s">
        <v>102</v>
      </c>
      <c r="M200" s="45">
        <f>_xlfn.FORECAST.ETS.STAT('Lasp objemový index'!$M$207:$M$215,'Lasp objemový index'!$L$207:$L$215,4,1,1)</f>
        <v>0.90610102106059132</v>
      </c>
    </row>
    <row r="201" spans="2:17" x14ac:dyDescent="0.3">
      <c r="D201" t="s">
        <v>103</v>
      </c>
      <c r="E201" s="45">
        <f>_xlfn.FORECAST.ETS.STAT('Lasp objemový index'!$E$207:$E$215,'Lasp objemový index'!$D$207:$D$215,5,1,1)</f>
        <v>7.9655060534323904E-2</v>
      </c>
      <c r="L201" t="s">
        <v>103</v>
      </c>
      <c r="M201" s="45">
        <f>_xlfn.FORECAST.ETS.STAT('Lasp objemový index'!$M$207:$M$215,'Lasp objemový index'!$L$207:$L$215,5,1,1)</f>
        <v>0.37130928164184823</v>
      </c>
    </row>
    <row r="202" spans="2:17" x14ac:dyDescent="0.3">
      <c r="D202" t="s">
        <v>104</v>
      </c>
      <c r="E202" s="45">
        <f>_xlfn.FORECAST.ETS.STAT('Lasp objemový index'!$E$207:$E$215,'Lasp objemový index'!$D$207:$D$215,6,1,1)</f>
        <v>7.8690819896783115E-2</v>
      </c>
      <c r="L202" t="s">
        <v>104</v>
      </c>
      <c r="M202" s="45">
        <f>_xlfn.FORECAST.ETS.STAT('Lasp objemový index'!$M$207:$M$215,'Lasp objemový index'!$L$207:$L$215,6,1,1)</f>
        <v>0.18230749851063652</v>
      </c>
    </row>
    <row r="203" spans="2:17" x14ac:dyDescent="0.3">
      <c r="D203" t="s">
        <v>105</v>
      </c>
      <c r="E203" s="45">
        <f>_xlfn.FORECAST.ETS.STAT('Lasp objemový index'!$E$207:$E$215,'Lasp objemový index'!$D$207:$D$215,7,1,1)</f>
        <v>9.4710867778898436E-2</v>
      </c>
      <c r="L203" t="s">
        <v>105</v>
      </c>
      <c r="M203" s="45">
        <f>_xlfn.FORECAST.ETS.STAT('Lasp objemový index'!$M$207:$M$215,'Lasp objemový index'!$L$207:$L$215,7,1,1)</f>
        <v>0.21835850037296606</v>
      </c>
    </row>
    <row r="204" spans="2:17" x14ac:dyDescent="0.3">
      <c r="E204" s="42"/>
      <c r="L204" s="46"/>
      <c r="M204" s="42"/>
    </row>
    <row r="206" spans="2:17" x14ac:dyDescent="0.3">
      <c r="D206" t="s">
        <v>92</v>
      </c>
      <c r="E206" t="s">
        <v>120</v>
      </c>
      <c r="F206" t="s">
        <v>121</v>
      </c>
      <c r="G206" t="s">
        <v>122</v>
      </c>
      <c r="H206" t="s">
        <v>123</v>
      </c>
      <c r="I206" t="s">
        <v>107</v>
      </c>
      <c r="L206" t="s">
        <v>92</v>
      </c>
      <c r="M206" t="s">
        <v>111</v>
      </c>
      <c r="N206" t="s">
        <v>117</v>
      </c>
      <c r="O206" t="s">
        <v>118</v>
      </c>
      <c r="P206" t="s">
        <v>119</v>
      </c>
      <c r="Q206" t="s">
        <v>107</v>
      </c>
    </row>
    <row r="207" spans="2:17" x14ac:dyDescent="0.3">
      <c r="D207">
        <v>2014</v>
      </c>
      <c r="E207" s="42">
        <v>0.89259994065784931</v>
      </c>
      <c r="I207" s="42">
        <f>Tabulka54[[#This Row],[Horní hranice spolehlivosti(Objemový index dovozu )]]-Tabulka54[[#This Row],[Dolní hranice spolehlivosti(Objemový index dovozu )]]</f>
        <v>0</v>
      </c>
      <c r="L207">
        <v>2014</v>
      </c>
      <c r="M207" s="42">
        <v>1.1250267933481446</v>
      </c>
      <c r="Q207" s="42">
        <f>Tabulka56[[#This Row],[Horní hranice spolehlivosti(objemový index vývozu)]]-Tabulka56[[#This Row],[Dolní hranice spolehlivosti(objemový index vývozu)]]</f>
        <v>0</v>
      </c>
    </row>
    <row r="208" spans="2:17" x14ac:dyDescent="0.3">
      <c r="D208">
        <v>2015</v>
      </c>
      <c r="E208" s="42">
        <v>0.88452722409425122</v>
      </c>
      <c r="I208" s="42">
        <f>Tabulka54[[#This Row],[Horní hranice spolehlivosti(Objemový index dovozu )]]-Tabulka54[[#This Row],[Dolní hranice spolehlivosti(Objemový index dovozu )]]</f>
        <v>0</v>
      </c>
      <c r="L208">
        <v>2015</v>
      </c>
      <c r="M208" s="42">
        <v>0.7402827960560191</v>
      </c>
      <c r="Q208" s="42">
        <f>Tabulka56[[#This Row],[Horní hranice spolehlivosti(objemový index vývozu)]]-Tabulka56[[#This Row],[Dolní hranice spolehlivosti(objemový index vývozu)]]</f>
        <v>0</v>
      </c>
    </row>
    <row r="209" spans="4:17" x14ac:dyDescent="0.3">
      <c r="D209">
        <v>2016</v>
      </c>
      <c r="E209" s="42">
        <v>0.86372749002645655</v>
      </c>
      <c r="I209" s="42">
        <f>Tabulka54[[#This Row],[Horní hranice spolehlivosti(Objemový index dovozu )]]-Tabulka54[[#This Row],[Dolní hranice spolehlivosti(Objemový index dovozu )]]</f>
        <v>0</v>
      </c>
      <c r="L209">
        <v>2016</v>
      </c>
      <c r="M209" s="42">
        <v>0.73683613367894918</v>
      </c>
      <c r="Q209" s="42">
        <f>Tabulka56[[#This Row],[Horní hranice spolehlivosti(objemový index vývozu)]]-Tabulka56[[#This Row],[Dolní hranice spolehlivosti(objemový index vývozu)]]</f>
        <v>0</v>
      </c>
    </row>
    <row r="210" spans="4:17" x14ac:dyDescent="0.3">
      <c r="D210">
        <v>2017</v>
      </c>
      <c r="E210" s="42">
        <v>1.0651948192635872</v>
      </c>
      <c r="I210" s="42">
        <f>Tabulka54[[#This Row],[Horní hranice spolehlivosti(Objemový index dovozu )]]-Tabulka54[[#This Row],[Dolní hranice spolehlivosti(Objemový index dovozu )]]</f>
        <v>0</v>
      </c>
      <c r="L210">
        <v>2017</v>
      </c>
      <c r="M210" s="42">
        <v>0.79457729576583269</v>
      </c>
      <c r="Q210" s="42">
        <f>Tabulka56[[#This Row],[Horní hranice spolehlivosti(objemový index vývozu)]]-Tabulka56[[#This Row],[Dolní hranice spolehlivosti(objemový index vývozu)]]</f>
        <v>0</v>
      </c>
    </row>
    <row r="211" spans="4:17" x14ac:dyDescent="0.3">
      <c r="D211">
        <v>2018</v>
      </c>
      <c r="E211" s="42">
        <v>1.0811517887818662</v>
      </c>
      <c r="I211" s="42">
        <f>Tabulka54[[#This Row],[Horní hranice spolehlivosti(Objemový index dovozu )]]-Tabulka54[[#This Row],[Dolní hranice spolehlivosti(Objemový index dovozu )]]</f>
        <v>0</v>
      </c>
      <c r="L211">
        <v>2018</v>
      </c>
      <c r="M211" s="42">
        <v>0.94603899514865764</v>
      </c>
      <c r="Q211" s="42">
        <f>Tabulka56[[#This Row],[Horní hranice spolehlivosti(objemový index vývozu)]]-Tabulka56[[#This Row],[Dolní hranice spolehlivosti(objemový index vývozu)]]</f>
        <v>0</v>
      </c>
    </row>
    <row r="212" spans="4:17" x14ac:dyDescent="0.3">
      <c r="D212">
        <v>2019</v>
      </c>
      <c r="E212" s="42">
        <v>1.1253157816390427</v>
      </c>
      <c r="I212" s="42">
        <f>Tabulka54[[#This Row],[Horní hranice spolehlivosti(Objemový index dovozu )]]-Tabulka54[[#This Row],[Dolní hranice spolehlivosti(Objemový index dovozu )]]</f>
        <v>0</v>
      </c>
      <c r="L212">
        <v>2019</v>
      </c>
      <c r="M212" s="42">
        <v>1.0172165972268237</v>
      </c>
      <c r="Q212" s="42">
        <f>Tabulka56[[#This Row],[Horní hranice spolehlivosti(objemový index vývozu)]]-Tabulka56[[#This Row],[Dolní hranice spolehlivosti(objemový index vývozu)]]</f>
        <v>0</v>
      </c>
    </row>
    <row r="213" spans="4:17" x14ac:dyDescent="0.3">
      <c r="D213">
        <v>2020</v>
      </c>
      <c r="E213" s="42">
        <v>0.84595868877451974</v>
      </c>
      <c r="I213" s="42">
        <f>Tabulka54[[#This Row],[Horní hranice spolehlivosti(Objemový index dovozu )]]-Tabulka54[[#This Row],[Dolní hranice spolehlivosti(Objemový index dovozu )]]</f>
        <v>0</v>
      </c>
      <c r="L213">
        <v>2020</v>
      </c>
      <c r="M213" s="42">
        <v>0.37161186387502265</v>
      </c>
      <c r="Q213" s="42">
        <f>Tabulka56[[#This Row],[Horní hranice spolehlivosti(objemový index vývozu)]]-Tabulka56[[#This Row],[Dolní hranice spolehlivosti(objemový index vývozu)]]</f>
        <v>0</v>
      </c>
    </row>
    <row r="214" spans="4:17" x14ac:dyDescent="0.3">
      <c r="D214">
        <v>2021</v>
      </c>
      <c r="E214" s="42">
        <v>1.0852331632853134</v>
      </c>
      <c r="I214" s="42">
        <f>Tabulka54[[#This Row],[Horní hranice spolehlivosti(Objemový index dovozu )]]-Tabulka54[[#This Row],[Dolní hranice spolehlivosti(Objemový index dovozu )]]</f>
        <v>0</v>
      </c>
      <c r="L214">
        <v>2021</v>
      </c>
      <c r="M214" s="42">
        <v>0.237507314534149</v>
      </c>
      <c r="Q214" s="42">
        <f>Tabulka56[[#This Row],[Horní hranice spolehlivosti(objemový index vývozu)]]-Tabulka56[[#This Row],[Dolní hranice spolehlivosti(objemový index vývozu)]]</f>
        <v>0</v>
      </c>
    </row>
    <row r="215" spans="4:17" x14ac:dyDescent="0.3">
      <c r="D215">
        <v>2022</v>
      </c>
      <c r="E215" s="42">
        <v>1.0179812617780009</v>
      </c>
      <c r="F215" s="42">
        <v>1.0179812617780009</v>
      </c>
      <c r="G215" s="42">
        <v>1.0179812617780009</v>
      </c>
      <c r="H215" s="42">
        <v>1.0179812617780009</v>
      </c>
      <c r="I215" s="42">
        <f>Tabulka54[[#This Row],[Horní hranice spolehlivosti(Objemový index dovozu )]]-Tabulka54[[#This Row],[Dolní hranice spolehlivosti(Objemový index dovozu )]]</f>
        <v>0</v>
      </c>
      <c r="L215">
        <v>2022</v>
      </c>
      <c r="M215" s="42">
        <v>7.6187958181221621E-2</v>
      </c>
      <c r="N215" s="42">
        <v>7.6187958181221621E-2</v>
      </c>
      <c r="O215" s="42">
        <v>7.6187958181221621E-2</v>
      </c>
      <c r="P215" s="42">
        <v>7.6187958181221621E-2</v>
      </c>
      <c r="Q215" s="42">
        <f>Tabulka56[[#This Row],[Horní hranice spolehlivosti(objemový index vývozu)]]-Tabulka56[[#This Row],[Dolní hranice spolehlivosti(objemový index vývozu)]]</f>
        <v>0</v>
      </c>
    </row>
    <row r="216" spans="4:17" x14ac:dyDescent="0.3">
      <c r="D216">
        <v>2023</v>
      </c>
      <c r="F216" s="42">
        <f>_xlfn.FORECAST.ETS(D216,$E$207:$E$215,$D$207:$D$215,1,1)</f>
        <v>1.0628852287543924</v>
      </c>
      <c r="G216" s="42">
        <f>F216-_xlfn.FORECAST.ETS.CONFINT(D216,$E$207:$E$215,$D$207:$D$215,0.95,1,1)</f>
        <v>0.8772553389632165</v>
      </c>
      <c r="H216" s="42">
        <f>F216+_xlfn.FORECAST.ETS.CONFINT(D216,$E$207:$E$215,$D$207:$D$215,0.95,1,1)</f>
        <v>1.2485151185455683</v>
      </c>
      <c r="I216" s="42">
        <f>Tabulka54[[#This Row],[Horní hranice spolehlivosti(Objemový index dovozu )]]-Tabulka54[[#This Row],[Dolní hranice spolehlivosti(Objemový index dovozu )]]</f>
        <v>0.37125977958235179</v>
      </c>
      <c r="L216">
        <v>2023</v>
      </c>
      <c r="N216" s="42">
        <f>_xlfn.FORECAST.ETS(L216,$M$207:$M$215,$L$207:$L$215,1,1)</f>
        <v>0.19089400124286116</v>
      </c>
      <c r="O216" s="42">
        <f>N216-_xlfn.FORECAST.ETS.CONFINT(L216,$M$207:$M$215,$L$207:$L$215,0.95,1,1)</f>
        <v>-0.23708079520632819</v>
      </c>
      <c r="P216" s="42">
        <f>N216+_xlfn.FORECAST.ETS.CONFINT(L216,$M$207:$M$215,$L$207:$L$215,0.95,1,1)</f>
        <v>0.6188687976920505</v>
      </c>
      <c r="Q216" s="42">
        <f>Tabulka56[[#This Row],[Horní hranice spolehlivosti(objemový index vývozu)]]-Tabulka56[[#This Row],[Dolní hranice spolehlivosti(objemový index vývozu)]]</f>
        <v>0.85594959289837869</v>
      </c>
    </row>
    <row r="217" spans="4:17" x14ac:dyDescent="0.3">
      <c r="D217">
        <v>2024</v>
      </c>
      <c r="F217" s="42">
        <f>_xlfn.FORECAST.ETS(D217,$E$207:$E$215,$D$207:$D$215,1,1)</f>
        <v>1.0818380053455645</v>
      </c>
      <c r="G217" s="42">
        <f>F217-_xlfn.FORECAST.ETS.CONFINT(D217,$E$207:$E$215,$D$207:$D$215,0.95,1,1)</f>
        <v>0.89620728022176399</v>
      </c>
      <c r="H217" s="42">
        <f>F217+_xlfn.FORECAST.ETS.CONFINT(D217,$E$207:$E$215,$D$207:$D$215,0.95,1,1)</f>
        <v>1.267468730469365</v>
      </c>
      <c r="I217" s="42">
        <f>Tabulka54[[#This Row],[Horní hranice spolehlivosti(Objemový index dovozu )]]-Tabulka54[[#This Row],[Dolní hranice spolehlivosti(Objemový index dovozu )]]</f>
        <v>0.37126145024760104</v>
      </c>
      <c r="L217">
        <v>2024</v>
      </c>
      <c r="N217" s="42">
        <f>_xlfn.FORECAST.ETS(L217,$M$207:$M$215,$L$207:$L$215,1,1)</f>
        <v>8.7026498025022131E-2</v>
      </c>
      <c r="O217" s="42">
        <f>N217-_xlfn.FORECAST.ETS.CONFINT(L217,$M$207:$M$215,$L$207:$L$215,0.95,1,1)</f>
        <v>-0.34095022430641797</v>
      </c>
      <c r="P217" s="42">
        <f>N217+_xlfn.FORECAST.ETS.CONFINT(L217,$M$207:$M$215,$L$207:$L$215,0.95,1,1)</f>
        <v>0.51500322035646218</v>
      </c>
      <c r="Q217" s="42">
        <f>Tabulka56[[#This Row],[Horní hranice spolehlivosti(objemový index vývozu)]]-Tabulka56[[#This Row],[Dolní hranice spolehlivosti(objemový index vývozu)]]</f>
        <v>0.85595344466288015</v>
      </c>
    </row>
    <row r="218" spans="4:17" x14ac:dyDescent="0.3">
      <c r="D218">
        <v>2025</v>
      </c>
      <c r="F218" s="42">
        <f>_xlfn.FORECAST.ETS(D218,$E$207:$E$215,$D$207:$D$215,1,1)</f>
        <v>1.1007907819367364</v>
      </c>
      <c r="G218" s="42">
        <f>F218-_xlfn.FORECAST.ETS.CONFINT(D218,$E$207:$E$215,$D$207:$D$215,0.95,1,1)</f>
        <v>0.91515857178644022</v>
      </c>
      <c r="H218" s="42">
        <f>F218+_xlfn.FORECAST.ETS.CONFINT(D218,$E$207:$E$215,$D$207:$D$215,0.95,1,1)</f>
        <v>1.2864229920870325</v>
      </c>
      <c r="I218" s="42">
        <f>Tabulka54[[#This Row],[Horní hranice spolehlivosti(Objemový index dovozu )]]-Tabulka54[[#This Row],[Dolní hranice spolehlivosti(Objemový index dovozu )]]</f>
        <v>0.37126442030059226</v>
      </c>
      <c r="L218">
        <v>2025</v>
      </c>
      <c r="N218" s="42">
        <f>_xlfn.FORECAST.ETS(L218,$M$207:$M$215,$L$207:$L$215,1,1)</f>
        <v>-1.6841005192816755E-2</v>
      </c>
      <c r="O218" s="42">
        <f>N218-_xlfn.FORECAST.ETS.CONFINT(L218,$M$207:$M$215,$L$207:$L$215,0.95,1,1)</f>
        <v>-0.44482115129352662</v>
      </c>
      <c r="P218" s="42">
        <f>N218+_xlfn.FORECAST.ETS.CONFINT(L218,$M$207:$M$215,$L$207:$L$215,0.95,1,1)</f>
        <v>0.41113914090789305</v>
      </c>
      <c r="Q218" s="42">
        <f>Tabulka56[[#This Row],[Horní hranice spolehlivosti(objemový index vývozu)]]-Tabulka56[[#This Row],[Dolní hranice spolehlivosti(objemový index vývozu)]]</f>
        <v>0.85596029220141967</v>
      </c>
    </row>
    <row r="242" spans="2:17" s="52" customFormat="1" x14ac:dyDescent="0.3"/>
    <row r="243" spans="2:17" x14ac:dyDescent="0.3">
      <c r="B243" s="29" t="s">
        <v>4</v>
      </c>
      <c r="C243" s="57" t="s">
        <v>15</v>
      </c>
    </row>
    <row r="244" spans="2:17" x14ac:dyDescent="0.3">
      <c r="E244" s="60"/>
      <c r="M244" s="60"/>
    </row>
    <row r="245" spans="2:17" x14ac:dyDescent="0.3">
      <c r="D245" t="s">
        <v>97</v>
      </c>
      <c r="E245" t="s">
        <v>98</v>
      </c>
      <c r="L245" t="s">
        <v>97</v>
      </c>
      <c r="M245" t="s">
        <v>98</v>
      </c>
    </row>
    <row r="246" spans="2:17" x14ac:dyDescent="0.3">
      <c r="D246" t="s">
        <v>99</v>
      </c>
      <c r="E246" s="45">
        <f>_xlfn.FORECAST.ETS.STAT('Lasp objemový index'!$E$255:$E$263,'Lasp objemový index'!$D$255:$D$263,1,1,1)</f>
        <v>0.126</v>
      </c>
      <c r="L246" t="s">
        <v>99</v>
      </c>
      <c r="M246" s="45">
        <f>_xlfn.FORECAST.ETS.STAT('Lasp objemový index'!$M$255:$M$263,'Lasp objemový index'!$L$255:$L$263,1,1,1)</f>
        <v>0.1</v>
      </c>
    </row>
    <row r="247" spans="2:17" x14ac:dyDescent="0.3">
      <c r="D247" t="s">
        <v>100</v>
      </c>
      <c r="E247" s="45">
        <f>_xlfn.FORECAST.ETS.STAT('Lasp objemový index'!$E$255:$E$263,'Lasp objemový index'!$D$255:$D$263,2,1,1)</f>
        <v>1E-3</v>
      </c>
      <c r="L247" t="s">
        <v>100</v>
      </c>
      <c r="M247" s="45">
        <f>_xlfn.FORECAST.ETS.STAT('Lasp objemový index'!$M$255:$M$263,'Lasp objemový index'!$L$255:$L$263,2,1,1)</f>
        <v>1E-3</v>
      </c>
    </row>
    <row r="248" spans="2:17" x14ac:dyDescent="0.3">
      <c r="D248" t="s">
        <v>101</v>
      </c>
      <c r="E248" s="45">
        <f>_xlfn.FORECAST.ETS.STAT('Lasp objemový index'!$E$255:$E$263,'Lasp objemový index'!$D$255:$D$263,3,1,1)</f>
        <v>2.2204460492503131E-16</v>
      </c>
      <c r="L248" t="s">
        <v>101</v>
      </c>
      <c r="M248" s="45">
        <f>_xlfn.FORECAST.ETS.STAT('Lasp objemový index'!$M$255:$M$263,'Lasp objemový index'!$L$255:$L$263,3,1,1)</f>
        <v>2.2204460492503131E-16</v>
      </c>
    </row>
    <row r="249" spans="2:17" x14ac:dyDescent="0.3">
      <c r="D249" t="s">
        <v>102</v>
      </c>
      <c r="E249" s="45">
        <f>_xlfn.FORECAST.ETS.STAT('Lasp objemový index'!$E$255:$E$263,'Lasp objemový index'!$D$255:$D$263,4,1,1)</f>
        <v>0.71507393526938756</v>
      </c>
      <c r="L249" t="s">
        <v>102</v>
      </c>
      <c r="M249" s="45">
        <f>_xlfn.FORECAST.ETS.STAT('Lasp objemový index'!$M$255:$M$263,'Lasp objemový index'!$L$255:$L$263,4,1,1)</f>
        <v>1.3973434834273606</v>
      </c>
    </row>
    <row r="250" spans="2:17" x14ac:dyDescent="0.3">
      <c r="D250" t="s">
        <v>103</v>
      </c>
      <c r="E250" s="45">
        <f>_xlfn.FORECAST.ETS.STAT('Lasp objemový index'!$E$255:$E$263,'Lasp objemový index'!$D$255:$D$263,5,1,1)</f>
        <v>0.43637052066084636</v>
      </c>
      <c r="L250" t="s">
        <v>103</v>
      </c>
      <c r="M250" s="45">
        <f>_xlfn.FORECAST.ETS.STAT('Lasp objemový index'!$M$255:$M$263,'Lasp objemový index'!$L$255:$L$263,5,1,1)</f>
        <v>1.016874225118962</v>
      </c>
    </row>
    <row r="251" spans="2:17" x14ac:dyDescent="0.3">
      <c r="D251" t="s">
        <v>104</v>
      </c>
      <c r="E251" s="45">
        <f>_xlfn.FORECAST.ETS.STAT('Lasp objemový index'!$E$255:$E$263,'Lasp objemový index'!$D$255:$D$263,6,1,1)</f>
        <v>0.68099848227201598</v>
      </c>
      <c r="L251" t="s">
        <v>104</v>
      </c>
      <c r="M251" s="45">
        <f>_xlfn.FORECAST.ETS.STAT('Lasp objemový index'!$M$255:$M$263,'Lasp objemový index'!$L$255:$L$263,6,1,1)</f>
        <v>0.55204388724755971</v>
      </c>
    </row>
    <row r="252" spans="2:17" x14ac:dyDescent="0.3">
      <c r="D252" t="s">
        <v>105</v>
      </c>
      <c r="E252" s="45">
        <f>_xlfn.FORECAST.ETS.STAT('Lasp objemový index'!$E$255:$E$263,'Lasp objemový index'!$D$255:$D$263,7,1,1)</f>
        <v>0.91368973934311326</v>
      </c>
      <c r="L252" t="s">
        <v>105</v>
      </c>
      <c r="M252" s="45">
        <f>_xlfn.FORECAST.ETS.STAT('Lasp objemový index'!$M$255:$M$263,'Lasp objemový index'!$L$255:$L$263,7,1,1)</f>
        <v>0.63069273155720462</v>
      </c>
    </row>
    <row r="253" spans="2:17" x14ac:dyDescent="0.3">
      <c r="E253" s="42"/>
      <c r="L253" s="46"/>
      <c r="M253" s="42"/>
    </row>
    <row r="254" spans="2:17" x14ac:dyDescent="0.3">
      <c r="D254" t="s">
        <v>92</v>
      </c>
      <c r="E254" t="s">
        <v>120</v>
      </c>
      <c r="F254" t="s">
        <v>121</v>
      </c>
      <c r="G254" t="s">
        <v>122</v>
      </c>
      <c r="H254" t="s">
        <v>123</v>
      </c>
      <c r="I254" t="s">
        <v>107</v>
      </c>
      <c r="L254" t="s">
        <v>92</v>
      </c>
      <c r="M254" t="s">
        <v>111</v>
      </c>
      <c r="N254" t="s">
        <v>117</v>
      </c>
      <c r="O254" t="s">
        <v>118</v>
      </c>
      <c r="P254" t="s">
        <v>119</v>
      </c>
      <c r="Q254" t="s">
        <v>107</v>
      </c>
    </row>
    <row r="255" spans="2:17" x14ac:dyDescent="0.3">
      <c r="D255">
        <v>2014</v>
      </c>
      <c r="E255" s="42">
        <v>0.64753961920521697</v>
      </c>
      <c r="I255" s="42">
        <f>Tabulka58[[#This Row],[Horní hranice spolehlivosti(Objemový index dovozu )]]-Tabulka58[[#This Row],[Dolní hranice spolehlivosti(Objemový index dovozu )]]</f>
        <v>0</v>
      </c>
      <c r="L255">
        <v>2014</v>
      </c>
      <c r="M255" s="42">
        <v>2.0616228996031412</v>
      </c>
      <c r="Q255" s="42">
        <f>Tabulka60[[#This Row],[Horní hranice spolehlivosti(objemový index vývozu)]]-Tabulka60[[#This Row],[Dolní hranice spolehlivosti(objemový index vývozu)]]</f>
        <v>0</v>
      </c>
    </row>
    <row r="256" spans="2:17" x14ac:dyDescent="0.3">
      <c r="D256">
        <v>2015</v>
      </c>
      <c r="E256" s="42">
        <v>2.7341119276205954</v>
      </c>
      <c r="I256" s="42">
        <f>Tabulka58[[#This Row],[Horní hranice spolehlivosti(Objemový index dovozu )]]-Tabulka58[[#This Row],[Dolní hranice spolehlivosti(Objemový index dovozu )]]</f>
        <v>0</v>
      </c>
      <c r="L256">
        <v>2015</v>
      </c>
      <c r="M256" s="42">
        <v>2.4395845647217764</v>
      </c>
      <c r="Q256" s="42">
        <f>Tabulka60[[#This Row],[Horní hranice spolehlivosti(objemový index vývozu)]]-Tabulka60[[#This Row],[Dolní hranice spolehlivosti(objemový index vývozu)]]</f>
        <v>0</v>
      </c>
    </row>
    <row r="257" spans="4:17" x14ac:dyDescent="0.3">
      <c r="D257">
        <v>2016</v>
      </c>
      <c r="E257" s="42">
        <v>1.8330155147681597</v>
      </c>
      <c r="I257" s="42">
        <f>Tabulka58[[#This Row],[Horní hranice spolehlivosti(Objemový index dovozu )]]-Tabulka58[[#This Row],[Dolní hranice spolehlivosti(Objemový index dovozu )]]</f>
        <v>0</v>
      </c>
      <c r="L257">
        <v>2016</v>
      </c>
      <c r="M257" s="42">
        <v>2.2154015029975511</v>
      </c>
      <c r="Q257" s="42">
        <f>Tabulka60[[#This Row],[Horní hranice spolehlivosti(objemový index vývozu)]]-Tabulka60[[#This Row],[Dolní hranice spolehlivosti(objemový index vývozu)]]</f>
        <v>0</v>
      </c>
    </row>
    <row r="258" spans="4:17" x14ac:dyDescent="0.3">
      <c r="D258">
        <v>2017</v>
      </c>
      <c r="E258" s="42">
        <v>1.617227316566874</v>
      </c>
      <c r="I258" s="42">
        <f>Tabulka58[[#This Row],[Horní hranice spolehlivosti(Objemový index dovozu )]]-Tabulka58[[#This Row],[Dolní hranice spolehlivosti(Objemový index dovozu )]]</f>
        <v>0</v>
      </c>
      <c r="L258">
        <v>2017</v>
      </c>
      <c r="M258" s="42">
        <v>2.121928565397281</v>
      </c>
      <c r="Q258" s="42">
        <f>Tabulka60[[#This Row],[Horní hranice spolehlivosti(objemový index vývozu)]]-Tabulka60[[#This Row],[Dolní hranice spolehlivosti(objemový index vývozu)]]</f>
        <v>0</v>
      </c>
    </row>
    <row r="259" spans="4:17" x14ac:dyDescent="0.3">
      <c r="D259">
        <v>2018</v>
      </c>
      <c r="E259" s="42">
        <v>0.19767131603812843</v>
      </c>
      <c r="I259" s="42">
        <f>Tabulka58[[#This Row],[Horní hranice spolehlivosti(Objemový index dovozu )]]-Tabulka58[[#This Row],[Dolní hranice spolehlivosti(Objemový index dovozu )]]</f>
        <v>0</v>
      </c>
      <c r="L259">
        <v>2018</v>
      </c>
      <c r="M259" s="42">
        <v>5.7755636240817358E-2</v>
      </c>
      <c r="Q259" s="42">
        <f>Tabulka60[[#This Row],[Horní hranice spolehlivosti(objemový index vývozu)]]-Tabulka60[[#This Row],[Dolní hranice spolehlivosti(objemový index vývozu)]]</f>
        <v>0</v>
      </c>
    </row>
    <row r="260" spans="4:17" x14ac:dyDescent="0.3">
      <c r="D260">
        <v>2019</v>
      </c>
      <c r="E260" s="42">
        <v>2.1534880077549361</v>
      </c>
      <c r="I260" s="42">
        <f>Tabulka58[[#This Row],[Horní hranice spolehlivosti(Objemový index dovozu )]]-Tabulka58[[#This Row],[Dolní hranice spolehlivosti(Objemový index dovozu )]]</f>
        <v>0</v>
      </c>
      <c r="L260">
        <v>2019</v>
      </c>
      <c r="M260" s="42">
        <v>5.1304568099299161E-2</v>
      </c>
      <c r="Q260" s="42">
        <f>Tabulka60[[#This Row],[Horní hranice spolehlivosti(objemový index vývozu)]]-Tabulka60[[#This Row],[Dolní hranice spolehlivosti(objemový index vývozu)]]</f>
        <v>0</v>
      </c>
    </row>
    <row r="261" spans="4:17" x14ac:dyDescent="0.3">
      <c r="D261">
        <v>2020</v>
      </c>
      <c r="E261" s="42">
        <v>2.6776132519326143</v>
      </c>
      <c r="I261" s="42">
        <f>Tabulka58[[#This Row],[Horní hranice spolehlivosti(Objemový index dovozu )]]-Tabulka58[[#This Row],[Dolní hranice spolehlivosti(Objemový index dovozu )]]</f>
        <v>0</v>
      </c>
      <c r="L261">
        <v>2020</v>
      </c>
      <c r="M261" s="42">
        <v>0.30797939711221817</v>
      </c>
      <c r="Q261" s="42">
        <f>Tabulka60[[#This Row],[Horní hranice spolehlivosti(objemový index vývozu)]]-Tabulka60[[#This Row],[Dolní hranice spolehlivosti(objemový index vývozu)]]</f>
        <v>0</v>
      </c>
    </row>
    <row r="262" spans="4:17" x14ac:dyDescent="0.3">
      <c r="D262">
        <v>2021</v>
      </c>
      <c r="E262" s="42">
        <v>2.992593889071121</v>
      </c>
      <c r="I262" s="42">
        <f>Tabulka58[[#This Row],[Horní hranice spolehlivosti(Objemový index dovozu )]]-Tabulka58[[#This Row],[Dolní hranice spolehlivosti(Objemový index dovozu )]]</f>
        <v>0</v>
      </c>
      <c r="L262">
        <v>2021</v>
      </c>
      <c r="M262" s="42">
        <v>0.3335472430971882</v>
      </c>
      <c r="Q262" s="42">
        <f>Tabulka60[[#This Row],[Horní hranice spolehlivosti(objemový index vývozu)]]-Tabulka60[[#This Row],[Dolní hranice spolehlivosti(objemový index vývozu)]]</f>
        <v>0</v>
      </c>
    </row>
    <row r="263" spans="4:17" x14ac:dyDescent="0.3">
      <c r="D263">
        <v>2022</v>
      </c>
      <c r="E263" s="42">
        <v>2.791753770984593</v>
      </c>
      <c r="F263" s="42">
        <v>2.791753770984593</v>
      </c>
      <c r="G263" s="42">
        <v>2.791753770984593</v>
      </c>
      <c r="H263" s="42">
        <v>2.791753770984593</v>
      </c>
      <c r="I263" s="42">
        <f>Tabulka58[[#This Row],[Horní hranice spolehlivosti(Objemový index dovozu )]]-Tabulka58[[#This Row],[Dolní hranice spolehlivosti(Objemový index dovozu )]]</f>
        <v>0</v>
      </c>
      <c r="L263">
        <v>2022</v>
      </c>
      <c r="M263" s="42">
        <v>0.22149793126741535</v>
      </c>
      <c r="N263" s="42">
        <v>0.22149793126741535</v>
      </c>
      <c r="O263" s="42">
        <v>0.22149793126741535</v>
      </c>
      <c r="P263" s="42">
        <v>0.22149793126741535</v>
      </c>
      <c r="Q263" s="42">
        <f>Tabulka60[[#This Row],[Horní hranice spolehlivosti(objemový index vývozu)]]-Tabulka60[[#This Row],[Dolní hranice spolehlivosti(objemový index vývozu)]]</f>
        <v>0</v>
      </c>
    </row>
    <row r="264" spans="4:17" x14ac:dyDescent="0.3">
      <c r="D264">
        <v>2023</v>
      </c>
      <c r="F264" s="42">
        <f>_xlfn.FORECAST.ETS(D264,$E$255:$E$263,$D$255:$D$263,1,1)</f>
        <v>2.7836802776227518</v>
      </c>
      <c r="G264" s="42">
        <f>F264-_xlfn.FORECAST.ETS.CONFINT(D264,$E$255:$E$263,$D$255:$D$263,0.95,1,1)</f>
        <v>0.99288129546646053</v>
      </c>
      <c r="H264" s="42">
        <f>F264+_xlfn.FORECAST.ETS.CONFINT(D264,$E$255:$E$263,$D$255:$D$263,0.95,1,1)</f>
        <v>4.5744792597790429</v>
      </c>
      <c r="I264" s="42">
        <f>Tabulka58[[#This Row],[Horní hranice spolehlivosti(Objemový index dovozu )]]-Tabulka58[[#This Row],[Dolní hranice spolehlivosti(Objemový index dovozu )]]</f>
        <v>3.5815979643125821</v>
      </c>
      <c r="L264">
        <v>2023</v>
      </c>
      <c r="N264" s="42">
        <f>_xlfn.FORECAST.ETS(L264,$M$255:$M$263,$L$255:$L$263,1,1)</f>
        <v>-0.65745607970811293</v>
      </c>
      <c r="O264" s="42">
        <f>N264-_xlfn.FORECAST.ETS.CONFINT(L264,$M$255:$M$263,$L$255:$L$263,0.95,1,1)</f>
        <v>-1.8935911188714223</v>
      </c>
      <c r="P264" s="42">
        <f>N264+_xlfn.FORECAST.ETS.CONFINT(L264,$M$255:$M$263,$L$255:$L$263,0.95,1,1)</f>
        <v>0.57867895945519632</v>
      </c>
      <c r="Q264" s="42">
        <f>Tabulka60[[#This Row],[Horní hranice spolehlivosti(objemový index vývozu)]]-Tabulka60[[#This Row],[Dolní hranice spolehlivosti(objemový index vývozu)]]</f>
        <v>2.4722700783266185</v>
      </c>
    </row>
    <row r="265" spans="4:17" x14ac:dyDescent="0.3">
      <c r="D265">
        <v>2024</v>
      </c>
      <c r="F265" s="42">
        <f>_xlfn.FORECAST.ETS(D265,$E$255:$E$263,$D$255:$D$263,1,1)</f>
        <v>2.9796771353993692</v>
      </c>
      <c r="G265" s="42">
        <f>F265-_xlfn.FORECAST.ETS.CONFINT(D265,$E$255:$E$263,$D$255:$D$263,0.95,1,1)</f>
        <v>1.1744940232547394</v>
      </c>
      <c r="H265" s="42">
        <f>F265+_xlfn.FORECAST.ETS.CONFINT(D265,$E$255:$E$263,$D$255:$D$263,0.95,1,1)</f>
        <v>4.7848602475439987</v>
      </c>
      <c r="I265" s="42">
        <f>Tabulka58[[#This Row],[Horní hranice spolehlivosti(Objemový index dovozu )]]-Tabulka58[[#This Row],[Dolní hranice spolehlivosti(Objemový index dovozu )]]</f>
        <v>3.6103662242892591</v>
      </c>
      <c r="L265">
        <v>2024</v>
      </c>
      <c r="N265" s="42">
        <f>_xlfn.FORECAST.ETS(L265,$M$255:$M$263,$L$255:$L$263,1,1)</f>
        <v>-0.98148060551629135</v>
      </c>
      <c r="O265" s="42">
        <f>N265-_xlfn.FORECAST.ETS.CONFINT(L265,$M$255:$M$263,$L$255:$L$263,0.95,1,1)</f>
        <v>-2.2239045538505922</v>
      </c>
      <c r="P265" s="42">
        <f>N265+_xlfn.FORECAST.ETS.CONFINT(L265,$M$255:$M$263,$L$255:$L$263,0.95,1,1)</f>
        <v>0.26094334281800935</v>
      </c>
      <c r="Q265" s="42">
        <f>Tabulka60[[#This Row],[Horní hranice spolehlivosti(objemový index vývozu)]]-Tabulka60[[#This Row],[Dolní hranice spolehlivosti(objemový index vývozu)]]</f>
        <v>2.4848478966686014</v>
      </c>
    </row>
    <row r="266" spans="4:17" x14ac:dyDescent="0.3">
      <c r="D266">
        <v>2025</v>
      </c>
      <c r="F266" s="42">
        <f>_xlfn.FORECAST.ETS(D266,$E$255:$E$263,$D$255:$D$263,1,1)</f>
        <v>3.1756739931759883</v>
      </c>
      <c r="G266" s="42">
        <f>F266-_xlfn.FORECAST.ETS.CONFINT(D266,$E$255:$E$263,$D$255:$D$263,0.95,1,1)</f>
        <v>1.355995747632033</v>
      </c>
      <c r="H266" s="42">
        <f>F266+_xlfn.FORECAST.ETS.CONFINT(D266,$E$255:$E$263,$D$255:$D$263,0.95,1,1)</f>
        <v>4.9953522387199438</v>
      </c>
      <c r="I266" s="42">
        <f>Tabulka58[[#This Row],[Horní hranice spolehlivosti(Objemový index dovozu )]]-Tabulka58[[#This Row],[Dolní hranice spolehlivosti(Objemový index dovozu )]]</f>
        <v>3.639356491087911</v>
      </c>
      <c r="L266">
        <v>2025</v>
      </c>
      <c r="N266" s="42">
        <f>_xlfn.FORECAST.ETS(L266,$M$255:$M$263,$L$255:$L$263,1,1)</f>
        <v>-1.3055051313244692</v>
      </c>
      <c r="O266" s="42">
        <f>N266-_xlfn.FORECAST.ETS.CONFINT(L266,$M$255:$M$263,$L$255:$L$263,0.95,1,1)</f>
        <v>-2.5543105164019142</v>
      </c>
      <c r="P266" s="42">
        <f>N266+_xlfn.FORECAST.ETS.CONFINT(L266,$M$255:$M$263,$L$255:$L$263,0.95,1,1)</f>
        <v>-5.6699746247024452E-2</v>
      </c>
      <c r="Q266" s="42">
        <f>Tabulka60[[#This Row],[Horní hranice spolehlivosti(objemový index vývozu)]]-Tabulka60[[#This Row],[Dolní hranice spolehlivosti(objemový index vývozu)]]</f>
        <v>2.49761077015489</v>
      </c>
    </row>
    <row r="289" spans="2:17" s="52" customFormat="1" x14ac:dyDescent="0.3"/>
    <row r="290" spans="2:17" x14ac:dyDescent="0.3">
      <c r="B290" s="29" t="s">
        <v>5</v>
      </c>
      <c r="C290" s="57" t="s">
        <v>16</v>
      </c>
    </row>
    <row r="291" spans="2:17" x14ac:dyDescent="0.3">
      <c r="E291" s="60"/>
      <c r="M291" s="60"/>
    </row>
    <row r="292" spans="2:17" x14ac:dyDescent="0.3">
      <c r="D292" t="s">
        <v>97</v>
      </c>
      <c r="E292" t="s">
        <v>98</v>
      </c>
      <c r="L292" t="s">
        <v>97</v>
      </c>
      <c r="M292" t="s">
        <v>98</v>
      </c>
    </row>
    <row r="293" spans="2:17" x14ac:dyDescent="0.3">
      <c r="D293" t="s">
        <v>99</v>
      </c>
      <c r="E293" s="45">
        <f>_xlfn.FORECAST.ETS.STAT('Lasp objemový index'!$E$303:$E$311,'Lasp objemový index'!$D$303:$D$311,1,1,1)</f>
        <v>0.75</v>
      </c>
      <c r="L293" t="s">
        <v>99</v>
      </c>
      <c r="M293" s="45">
        <f>_xlfn.FORECAST.ETS.STAT('Lasp objemový index'!$M$303:$M$311,'Lasp objemový index'!$L$303:$L$311,1,1,1)</f>
        <v>0.126</v>
      </c>
    </row>
    <row r="294" spans="2:17" x14ac:dyDescent="0.3">
      <c r="D294" t="s">
        <v>100</v>
      </c>
      <c r="E294" s="45">
        <f>_xlfn.FORECAST.ETS.STAT('Lasp objemový index'!$E$303:$E$311,'Lasp objemový index'!$D$303:$D$311,2,1,1)</f>
        <v>1E-3</v>
      </c>
      <c r="L294" t="s">
        <v>100</v>
      </c>
      <c r="M294" s="45">
        <f>_xlfn.FORECAST.ETS.STAT('Lasp objemový index'!$M$303:$M$311,'Lasp objemový index'!$L$303:$L$311,2,1,1)</f>
        <v>1E-3</v>
      </c>
    </row>
    <row r="295" spans="2:17" x14ac:dyDescent="0.3">
      <c r="D295" t="s">
        <v>101</v>
      </c>
      <c r="E295" s="45">
        <f>_xlfn.FORECAST.ETS.STAT('Lasp objemový index'!$E$303:$E$311,'Lasp objemový index'!$D$303:$D$311,3,1,1)</f>
        <v>2.2204460492503131E-16</v>
      </c>
      <c r="L295" t="s">
        <v>101</v>
      </c>
      <c r="M295" s="45">
        <f>_xlfn.FORECAST.ETS.STAT('Lasp objemový index'!$M$303:$M$311,'Lasp objemový index'!$L$303:$L$311,3,1,1)</f>
        <v>2.2204460492503131E-16</v>
      </c>
    </row>
    <row r="296" spans="2:17" x14ac:dyDescent="0.3">
      <c r="D296" t="s">
        <v>102</v>
      </c>
      <c r="E296" s="45">
        <f>_xlfn.FORECAST.ETS.STAT('Lasp objemový index'!$E$303:$E$311,'Lasp objemový index'!$D$303:$D$311,4,1,1)</f>
        <v>0.67546244036344771</v>
      </c>
      <c r="L296" t="s">
        <v>102</v>
      </c>
      <c r="M296" s="45">
        <f>_xlfn.FORECAST.ETS.STAT('Lasp objemový index'!$M$303:$M$311,'Lasp objemový index'!$L$303:$L$311,4,1,1)</f>
        <v>0.93672674098337949</v>
      </c>
    </row>
    <row r="297" spans="2:17" x14ac:dyDescent="0.3">
      <c r="D297" t="s">
        <v>103</v>
      </c>
      <c r="E297" s="45">
        <f>_xlfn.FORECAST.ETS.STAT('Lasp objemový index'!$E$303:$E$311,'Lasp objemový index'!$D$303:$D$311,5,1,1)</f>
        <v>7.2763544814299863E-2</v>
      </c>
      <c r="L297" t="s">
        <v>103</v>
      </c>
      <c r="M297" s="45">
        <f>_xlfn.FORECAST.ETS.STAT('Lasp objemový index'!$M$303:$M$311,'Lasp objemový index'!$L$303:$L$311,5,1,1)</f>
        <v>0.14839773334086473</v>
      </c>
    </row>
    <row r="298" spans="2:17" x14ac:dyDescent="0.3">
      <c r="D298" t="s">
        <v>104</v>
      </c>
      <c r="E298" s="45">
        <f>_xlfn.FORECAST.ETS.STAT('Lasp objemový index'!$E$303:$E$311,'Lasp objemový index'!$D$303:$D$311,6,1,1)</f>
        <v>9.5938449880386648E-2</v>
      </c>
      <c r="L298" t="s">
        <v>104</v>
      </c>
      <c r="M298" s="45">
        <f>_xlfn.FORECAST.ETS.STAT('Lasp objemový index'!$M$303:$M$311,'Lasp objemový index'!$L$303:$L$311,6,1,1)</f>
        <v>0.1160916850946114</v>
      </c>
    </row>
    <row r="299" spans="2:17" x14ac:dyDescent="0.3">
      <c r="D299" t="s">
        <v>105</v>
      </c>
      <c r="E299" s="45">
        <f>_xlfn.FORECAST.ETS.STAT('Lasp objemový index'!$E$303:$E$311,'Lasp objemový index'!$D$303:$D$311,7,1,1)</f>
        <v>0.14716338399507009</v>
      </c>
      <c r="L299" t="s">
        <v>105</v>
      </c>
      <c r="M299" s="45">
        <f>_xlfn.FORECAST.ETS.STAT('Lasp objemový index'!$M$303:$M$311,'Lasp objemový index'!$L$303:$L$311,7,1,1)</f>
        <v>0.14676698478957342</v>
      </c>
    </row>
    <row r="300" spans="2:17" x14ac:dyDescent="0.3">
      <c r="E300" s="42"/>
      <c r="L300" s="46"/>
      <c r="M300" s="42"/>
    </row>
    <row r="302" spans="2:17" x14ac:dyDescent="0.3">
      <c r="D302" t="s">
        <v>92</v>
      </c>
      <c r="E302" t="s">
        <v>120</v>
      </c>
      <c r="F302" t="s">
        <v>121</v>
      </c>
      <c r="G302" t="s">
        <v>122</v>
      </c>
      <c r="H302" t="s">
        <v>123</v>
      </c>
      <c r="I302" t="s">
        <v>107</v>
      </c>
      <c r="L302" t="s">
        <v>92</v>
      </c>
      <c r="M302" t="s">
        <v>111</v>
      </c>
      <c r="N302" t="s">
        <v>117</v>
      </c>
      <c r="O302" t="s">
        <v>118</v>
      </c>
      <c r="P302" t="s">
        <v>119</v>
      </c>
      <c r="Q302" t="s">
        <v>107</v>
      </c>
    </row>
    <row r="303" spans="2:17" x14ac:dyDescent="0.3">
      <c r="D303">
        <v>2014</v>
      </c>
      <c r="E303" s="42">
        <v>0.94407834312038852</v>
      </c>
      <c r="I303" s="42">
        <f>Tabulka62[[#This Row],[Horní hranice spolehlivosti(Objemový index dovozu )]]-Tabulka62[[#This Row],[Dolní hranice spolehlivosti(Objemový index dovozu )]]</f>
        <v>0</v>
      </c>
      <c r="L303">
        <v>2014</v>
      </c>
      <c r="M303" s="42">
        <v>1.0732195064271817</v>
      </c>
      <c r="Q303" s="42">
        <f>Tabulka64[[#This Row],[Horní hranice spolehlivosti(objemový index vývozu)]]-Tabulka64[[#This Row],[Dolní hranice spolehlivosti(objemový index vývozu)]]</f>
        <v>0</v>
      </c>
    </row>
    <row r="304" spans="2:17" x14ac:dyDescent="0.3">
      <c r="D304">
        <v>2015</v>
      </c>
      <c r="E304" s="42">
        <v>1.0500519317772636</v>
      </c>
      <c r="I304" s="42">
        <f>Tabulka62[[#This Row],[Horní hranice spolehlivosti(Objemový index dovozu )]]-Tabulka62[[#This Row],[Dolní hranice spolehlivosti(Objemový index dovozu )]]</f>
        <v>0</v>
      </c>
      <c r="L304">
        <v>2015</v>
      </c>
      <c r="M304" s="42">
        <v>0.85240117816143968</v>
      </c>
      <c r="Q304" s="42">
        <f>Tabulka64[[#This Row],[Horní hranice spolehlivosti(objemový index vývozu)]]-Tabulka64[[#This Row],[Dolní hranice spolehlivosti(objemový index vývozu)]]</f>
        <v>0</v>
      </c>
    </row>
    <row r="305" spans="4:17" x14ac:dyDescent="0.3">
      <c r="D305">
        <v>2016</v>
      </c>
      <c r="E305" s="42">
        <v>1.1388294232997631</v>
      </c>
      <c r="I305" s="42">
        <f>Tabulka62[[#This Row],[Horní hranice spolehlivosti(Objemový index dovozu )]]-Tabulka62[[#This Row],[Dolní hranice spolehlivosti(Objemový index dovozu )]]</f>
        <v>0</v>
      </c>
      <c r="L305">
        <v>2016</v>
      </c>
      <c r="M305" s="42">
        <v>0.87042853824163358</v>
      </c>
      <c r="Q305" s="42">
        <f>Tabulka64[[#This Row],[Horní hranice spolehlivosti(objemový index vývozu)]]-Tabulka64[[#This Row],[Dolní hranice spolehlivosti(objemový index vývozu)]]</f>
        <v>0</v>
      </c>
    </row>
    <row r="306" spans="4:17" x14ac:dyDescent="0.3">
      <c r="D306">
        <v>2017</v>
      </c>
      <c r="E306" s="42">
        <v>1.2734767279599948</v>
      </c>
      <c r="I306" s="42">
        <f>Tabulka62[[#This Row],[Horní hranice spolehlivosti(Objemový index dovozu )]]-Tabulka62[[#This Row],[Dolní hranice spolehlivosti(Objemový index dovozu )]]</f>
        <v>0</v>
      </c>
      <c r="L306">
        <v>2017</v>
      </c>
      <c r="M306" s="42">
        <v>0.75823135605547365</v>
      </c>
      <c r="Q306" s="42">
        <f>Tabulka64[[#This Row],[Horní hranice spolehlivosti(objemový index vývozu)]]-Tabulka64[[#This Row],[Dolní hranice spolehlivosti(objemový index vývozu)]]</f>
        <v>0</v>
      </c>
    </row>
    <row r="307" spans="4:17" x14ac:dyDescent="0.3">
      <c r="D307">
        <v>2018</v>
      </c>
      <c r="E307" s="42">
        <v>1.3532151181913701</v>
      </c>
      <c r="I307" s="42">
        <f>Tabulka62[[#This Row],[Horní hranice spolehlivosti(Objemový index dovozu )]]-Tabulka62[[#This Row],[Dolní hranice spolehlivosti(Objemový index dovozu )]]</f>
        <v>0</v>
      </c>
      <c r="L307">
        <v>2018</v>
      </c>
      <c r="M307" s="42">
        <v>0.88530965801778083</v>
      </c>
      <c r="Q307" s="42">
        <f>Tabulka64[[#This Row],[Horní hranice spolehlivosti(objemový index vývozu)]]-Tabulka64[[#This Row],[Dolní hranice spolehlivosti(objemový index vývozu)]]</f>
        <v>0</v>
      </c>
    </row>
    <row r="308" spans="4:17" x14ac:dyDescent="0.3">
      <c r="D308">
        <v>2019</v>
      </c>
      <c r="E308" s="42">
        <v>1.5562925656484066</v>
      </c>
      <c r="I308" s="42">
        <f>Tabulka62[[#This Row],[Horní hranice spolehlivosti(Objemový index dovozu )]]-Tabulka62[[#This Row],[Dolní hranice spolehlivosti(Objemový index dovozu )]]</f>
        <v>0</v>
      </c>
      <c r="L308">
        <v>2019</v>
      </c>
      <c r="M308" s="42">
        <v>0.90339537764537992</v>
      </c>
      <c r="Q308" s="42">
        <f>Tabulka64[[#This Row],[Horní hranice spolehlivosti(objemový index vývozu)]]-Tabulka64[[#This Row],[Dolní hranice spolehlivosti(objemový index vývozu)]]</f>
        <v>0</v>
      </c>
    </row>
    <row r="309" spans="4:17" x14ac:dyDescent="0.3">
      <c r="D309">
        <v>2020</v>
      </c>
      <c r="E309" s="42">
        <v>1.3827288726054519</v>
      </c>
      <c r="I309" s="42">
        <f>Tabulka62[[#This Row],[Horní hranice spolehlivosti(Objemový index dovozu )]]-Tabulka62[[#This Row],[Dolní hranice spolehlivosti(Objemový index dovozu )]]</f>
        <v>0</v>
      </c>
      <c r="L309">
        <v>2020</v>
      </c>
      <c r="M309" s="42">
        <v>0.88328298054595056</v>
      </c>
      <c r="Q309" s="42">
        <f>Tabulka64[[#This Row],[Horní hranice spolehlivosti(objemový index vývozu)]]-Tabulka64[[#This Row],[Dolní hranice spolehlivosti(objemový index vývozu)]]</f>
        <v>0</v>
      </c>
    </row>
    <row r="310" spans="4:17" x14ac:dyDescent="0.3">
      <c r="D310">
        <v>2021</v>
      </c>
      <c r="E310" s="42">
        <v>1.3839088083541804</v>
      </c>
      <c r="I310" s="42">
        <f>Tabulka62[[#This Row],[Horní hranice spolehlivosti(Objemový index dovozu )]]-Tabulka62[[#This Row],[Dolní hranice spolehlivosti(Objemový index dovozu )]]</f>
        <v>0</v>
      </c>
      <c r="L310">
        <v>2021</v>
      </c>
      <c r="M310" s="42">
        <v>0.90934948321392639</v>
      </c>
      <c r="Q310" s="42">
        <f>Tabulka64[[#This Row],[Horní hranice spolehlivosti(objemový index vývozu)]]-Tabulka64[[#This Row],[Dolní hranice spolehlivosti(objemový index vývozu)]]</f>
        <v>0</v>
      </c>
    </row>
    <row r="311" spans="4:17" x14ac:dyDescent="0.3">
      <c r="D311">
        <v>2022</v>
      </c>
      <c r="E311" s="42">
        <v>1.034596819666022</v>
      </c>
      <c r="F311" s="42">
        <v>1.034596819666022</v>
      </c>
      <c r="G311" s="42">
        <v>1.034596819666022</v>
      </c>
      <c r="H311" s="42">
        <v>1.034596819666022</v>
      </c>
      <c r="I311" s="42">
        <f>Tabulka62[[#This Row],[Horní hranice spolehlivosti(Objemový index dovozu )]]-Tabulka62[[#This Row],[Dolní hranice spolehlivosti(Objemový index dovozu )]]</f>
        <v>0</v>
      </c>
      <c r="L311">
        <v>2022</v>
      </c>
      <c r="M311" s="42">
        <v>0.46026845759591084</v>
      </c>
      <c r="N311" s="42">
        <v>0.46026845759591084</v>
      </c>
      <c r="O311" s="42">
        <v>0.46026845759591084</v>
      </c>
      <c r="P311" s="42">
        <v>0.46026845759591084</v>
      </c>
      <c r="Q311" s="42">
        <f>Tabulka64[[#This Row],[Horní hranice spolehlivosti(objemový index vývozu)]]-Tabulka64[[#This Row],[Dolní hranice spolehlivosti(objemový index vývozu)]]</f>
        <v>0</v>
      </c>
    </row>
    <row r="312" spans="4:17" x14ac:dyDescent="0.3">
      <c r="D312">
        <v>2023</v>
      </c>
      <c r="F312" s="42">
        <f>_xlfn.FORECAST.ETS(D312,$E$303:$E$311,$D$303:$D$311,1,1)</f>
        <v>1.0701678075362402</v>
      </c>
      <c r="G312" s="42">
        <f>F312-_xlfn.FORECAST.ETS.CONFINT(D312,$E$303:$E$311,$D$303:$D$311,0.95,1,1)</f>
        <v>0.78173287506286471</v>
      </c>
      <c r="H312" s="42">
        <f>F312+_xlfn.FORECAST.ETS.CONFINT(D312,$E$303:$E$311,$D$303:$D$311,0.95,1,1)</f>
        <v>1.3586027400096157</v>
      </c>
      <c r="I312" s="42">
        <f>Tabulka62[[#This Row],[Horní hranice spolehlivosti(Objemový index dovozu )]]-Tabulka62[[#This Row],[Dolní hranice spolehlivosti(Objemový index dovozu )]]</f>
        <v>0.57686986494675097</v>
      </c>
      <c r="L312">
        <v>2023</v>
      </c>
      <c r="N312" s="42">
        <f>_xlfn.FORECAST.ETS(L312,$M$303:$M$311,$L$303:$L$311,1,1)</f>
        <v>0.69116141140022447</v>
      </c>
      <c r="O312" s="42">
        <f>N312-_xlfn.FORECAST.ETS.CONFINT(L312,$M$303:$M$311,$L$303:$L$311,0.95,1,1)</f>
        <v>0.40350340709312271</v>
      </c>
      <c r="P312" s="42">
        <f>N312+_xlfn.FORECAST.ETS.CONFINT(L312,$M$303:$M$311,$L$303:$L$311,0.95,1,1)</f>
        <v>0.97881941570732622</v>
      </c>
      <c r="Q312" s="42">
        <f>Tabulka64[[#This Row],[Horní hranice spolehlivosti(objemový index vývozu)]]-Tabulka64[[#This Row],[Dolní hranice spolehlivosti(objemový index vývozu)]]</f>
        <v>0.57531600861420351</v>
      </c>
    </row>
    <row r="313" spans="4:17" x14ac:dyDescent="0.3">
      <c r="D313">
        <v>2024</v>
      </c>
      <c r="F313" s="42">
        <f>_xlfn.FORECAST.ETS(D313,$E$303:$E$311,$D$303:$D$311,1,1)</f>
        <v>1.1057387954064581</v>
      </c>
      <c r="G313" s="42">
        <f>F313-_xlfn.FORECAST.ETS.CONFINT(D313,$E$303:$E$311,$D$303:$D$311,0.95,1,1)</f>
        <v>0.74502199505134548</v>
      </c>
      <c r="H313" s="42">
        <f>F313+_xlfn.FORECAST.ETS.CONFINT(D313,$E$303:$E$311,$D$303:$D$311,0.95,1,1)</f>
        <v>1.4664555957615708</v>
      </c>
      <c r="I313" s="42">
        <f>Tabulka62[[#This Row],[Horní hranice spolehlivosti(Objemový index dovozu )]]-Tabulka62[[#This Row],[Dolní hranice spolehlivosti(Objemový index dovozu )]]</f>
        <v>0.72143360071022533</v>
      </c>
      <c r="L313">
        <v>2024</v>
      </c>
      <c r="N313" s="42">
        <f>_xlfn.FORECAST.ETS(L313,$M$303:$M$311,$L$303:$L$311,1,1)</f>
        <v>0.65549531418560969</v>
      </c>
      <c r="O313" s="42">
        <f>N313-_xlfn.FORECAST.ETS.CONFINT(L313,$M$303:$M$311,$L$303:$L$311,0.95,1,1)</f>
        <v>0.36552677130473837</v>
      </c>
      <c r="P313" s="42">
        <f>N313+_xlfn.FORECAST.ETS.CONFINT(L313,$M$303:$M$311,$L$303:$L$311,0.95,1,1)</f>
        <v>0.94546385706648106</v>
      </c>
      <c r="Q313" s="42">
        <f>Tabulka64[[#This Row],[Horní hranice spolehlivosti(objemový index vývozu)]]-Tabulka64[[#This Row],[Dolní hranice spolehlivosti(objemový index vývozu)]]</f>
        <v>0.57993708576174274</v>
      </c>
    </row>
    <row r="314" spans="4:17" x14ac:dyDescent="0.3">
      <c r="D314">
        <v>2025</v>
      </c>
      <c r="F314" s="42">
        <f>_xlfn.FORECAST.ETS(D314,$E$303:$E$311,$D$303:$D$311,1,1)</f>
        <v>1.1413097832766761</v>
      </c>
      <c r="G314" s="42">
        <f>F314-_xlfn.FORECAST.ETS.CONFINT(D314,$E$303:$E$311,$D$303:$D$311,0.95,1,1)</f>
        <v>0.72040177492392798</v>
      </c>
      <c r="H314" s="42">
        <f>F314+_xlfn.FORECAST.ETS.CONFINT(D314,$E$303:$E$311,$D$303:$D$311,0.95,1,1)</f>
        <v>1.5622177916294242</v>
      </c>
      <c r="I314" s="42">
        <f>Tabulka62[[#This Row],[Horní hranice spolehlivosti(Objemový index dovozu )]]-Tabulka62[[#This Row],[Dolní hranice spolehlivosti(Objemový index dovozu )]]</f>
        <v>0.84181601670549622</v>
      </c>
      <c r="L314">
        <v>2025</v>
      </c>
      <c r="N314" s="42">
        <f>_xlfn.FORECAST.ETS(L314,$M$303:$M$311,$L$303:$L$311,1,1)</f>
        <v>0.61982921697099491</v>
      </c>
      <c r="O314" s="42">
        <f>N314-_xlfn.FORECAST.ETS.CONFINT(L314,$M$303:$M$311,$L$303:$L$311,0.95,1,1)</f>
        <v>0.32753230491672003</v>
      </c>
      <c r="P314" s="42">
        <f>N314+_xlfn.FORECAST.ETS.CONFINT(L314,$M$303:$M$311,$L$303:$L$311,0.95,1,1)</f>
        <v>0.91212612902526979</v>
      </c>
      <c r="Q314" s="42">
        <f>Tabulka64[[#This Row],[Horní hranice spolehlivosti(objemový index vývozu)]]-Tabulka64[[#This Row],[Dolní hranice spolehlivosti(objemový index vývozu)]]</f>
        <v>0.58459382410854976</v>
      </c>
    </row>
    <row r="337" spans="2:17" s="52" customFormat="1" x14ac:dyDescent="0.3"/>
    <row r="338" spans="2:17" x14ac:dyDescent="0.3">
      <c r="B338" s="29" t="s">
        <v>6</v>
      </c>
      <c r="C338" s="57" t="s">
        <v>17</v>
      </c>
    </row>
    <row r="339" spans="2:17" x14ac:dyDescent="0.3">
      <c r="E339" s="60"/>
      <c r="M339" s="60"/>
    </row>
    <row r="340" spans="2:17" x14ac:dyDescent="0.3">
      <c r="E340" s="42"/>
      <c r="L340" t="s">
        <v>97</v>
      </c>
      <c r="M340" t="s">
        <v>98</v>
      </c>
    </row>
    <row r="341" spans="2:17" x14ac:dyDescent="0.3">
      <c r="D341" t="s">
        <v>97</v>
      </c>
      <c r="E341" t="s">
        <v>98</v>
      </c>
      <c r="L341" t="s">
        <v>99</v>
      </c>
      <c r="M341" s="45">
        <f>_xlfn.FORECAST.ETS.STAT('Lasp objemový index'!$M$351:$M$359,'Lasp objemový index'!$L$351:$L$359,1,1,1)</f>
        <v>2E-3</v>
      </c>
    </row>
    <row r="342" spans="2:17" x14ac:dyDescent="0.3">
      <c r="D342" t="s">
        <v>99</v>
      </c>
      <c r="E342" s="45">
        <f>_xlfn.FORECAST.ETS.STAT('Lasp objemový index'!$E$351:$E$359,'Lasp objemový index'!$D$351:$D$359,1,1,1)</f>
        <v>0.9</v>
      </c>
      <c r="L342" t="s">
        <v>100</v>
      </c>
      <c r="M342" s="45">
        <f>_xlfn.FORECAST.ETS.STAT('Lasp objemový index'!$M$351:$M$359,'Lasp objemový index'!$L$351:$L$359,2,1,1)</f>
        <v>1E-3</v>
      </c>
    </row>
    <row r="343" spans="2:17" x14ac:dyDescent="0.3">
      <c r="D343" t="s">
        <v>100</v>
      </c>
      <c r="E343" s="45">
        <f>_xlfn.FORECAST.ETS.STAT('Lasp objemový index'!$E$351:$E$359,'Lasp objemový index'!$D$351:$D$359,2,1,1)</f>
        <v>1E-3</v>
      </c>
      <c r="L343" t="s">
        <v>101</v>
      </c>
      <c r="M343" s="45">
        <f>_xlfn.FORECAST.ETS.STAT('Lasp objemový index'!$M$351:$M$359,'Lasp objemový index'!$L$351:$L$359,3,1,1)</f>
        <v>2.2204460492503131E-16</v>
      </c>
    </row>
    <row r="344" spans="2:17" x14ac:dyDescent="0.3">
      <c r="D344" t="s">
        <v>101</v>
      </c>
      <c r="E344" s="45">
        <f>_xlfn.FORECAST.ETS.STAT('Lasp objemový index'!$E$351:$E$359,'Lasp objemový index'!$D$351:$D$359,3,1,1)</f>
        <v>2.2204460492503131E-16</v>
      </c>
      <c r="L344" t="s">
        <v>102</v>
      </c>
      <c r="M344" s="45">
        <f>_xlfn.FORECAST.ETS.STAT('Lasp objemový index'!$M$351:$M$359,'Lasp objemový index'!$L$351:$L$359,4,1,1)</f>
        <v>0.78962634247032293</v>
      </c>
    </row>
    <row r="345" spans="2:17" x14ac:dyDescent="0.3">
      <c r="D345" t="s">
        <v>102</v>
      </c>
      <c r="E345" s="45">
        <f>_xlfn.FORECAST.ETS.STAT('Lasp objemový index'!$E$351:$E$359,'Lasp objemový index'!$D$351:$D$359,4,1,1)</f>
        <v>0.92617890774363687</v>
      </c>
      <c r="L345" t="s">
        <v>103</v>
      </c>
      <c r="M345" s="45">
        <f>_xlfn.FORECAST.ETS.STAT('Lasp objemový index'!$M$351:$M$359,'Lasp objemový index'!$L$351:$L$359,5,1,1)</f>
        <v>0.14525594776757328</v>
      </c>
    </row>
    <row r="346" spans="2:17" x14ac:dyDescent="0.3">
      <c r="D346" t="s">
        <v>103</v>
      </c>
      <c r="E346" s="45">
        <f>_xlfn.FORECAST.ETS.STAT('Lasp objemový index'!$E$351:$E$359,'Lasp objemový index'!$D$351:$D$359,5,1,1)</f>
        <v>0.17907282632747062</v>
      </c>
      <c r="L346" t="s">
        <v>104</v>
      </c>
      <c r="M346" s="45">
        <f>_xlfn.FORECAST.ETS.STAT('Lasp objemový index'!$M$351:$M$359,'Lasp objemový index'!$L$351:$L$359,6,1,1)</f>
        <v>8.0573132760193608E-2</v>
      </c>
    </row>
    <row r="347" spans="2:17" x14ac:dyDescent="0.3">
      <c r="D347" t="s">
        <v>104</v>
      </c>
      <c r="E347" s="45">
        <f>_xlfn.FORECAST.ETS.STAT('Lasp objemový index'!$E$351:$E$359,'Lasp objemový index'!$D$351:$D$359,6,1,1)</f>
        <v>0.24669158824628459</v>
      </c>
      <c r="L347" t="s">
        <v>105</v>
      </c>
      <c r="M347" s="45">
        <f>_xlfn.FORECAST.ETS.STAT('Lasp objemový index'!$M$351:$M$359,'Lasp objemový index'!$L$351:$L$359,7,1,1)</f>
        <v>0.11622680533104093</v>
      </c>
    </row>
    <row r="348" spans="2:17" x14ac:dyDescent="0.3">
      <c r="D348" t="s">
        <v>105</v>
      </c>
      <c r="E348" s="45">
        <f>_xlfn.FORECAST.ETS.STAT('Lasp objemový index'!$E$351:$E$359,'Lasp objemový index'!$D$351:$D$359,7,1,1)</f>
        <v>0.36760772967517563</v>
      </c>
      <c r="L348" s="46"/>
      <c r="M348" s="42"/>
    </row>
    <row r="350" spans="2:17" x14ac:dyDescent="0.3">
      <c r="D350" t="s">
        <v>92</v>
      </c>
      <c r="E350" t="s">
        <v>120</v>
      </c>
      <c r="F350" t="s">
        <v>121</v>
      </c>
      <c r="G350" t="s">
        <v>122</v>
      </c>
      <c r="H350" t="s">
        <v>123</v>
      </c>
      <c r="I350" t="s">
        <v>107</v>
      </c>
      <c r="L350" t="s">
        <v>92</v>
      </c>
      <c r="M350" t="s">
        <v>111</v>
      </c>
      <c r="N350" t="s">
        <v>117</v>
      </c>
      <c r="O350" t="s">
        <v>118</v>
      </c>
      <c r="P350" t="s">
        <v>119</v>
      </c>
      <c r="Q350" t="s">
        <v>107</v>
      </c>
    </row>
    <row r="351" spans="2:17" x14ac:dyDescent="0.3">
      <c r="D351">
        <v>2014</v>
      </c>
      <c r="E351" s="42">
        <v>0.71167382340128194</v>
      </c>
      <c r="I351" s="42">
        <f>Tabulka66[[#This Row],[Horní hranice spolehlivosti(Objemový index dovozu )]]-Tabulka66[[#This Row],[Dolní hranice spolehlivosti(Objemový index dovozu )]]</f>
        <v>0</v>
      </c>
      <c r="L351">
        <v>2014</v>
      </c>
      <c r="M351" s="42">
        <v>0.81687011187145953</v>
      </c>
      <c r="Q351" s="42">
        <f>Tabulka68[[#This Row],[Horní hranice spolehlivosti(objemový index vývozu)]]-Tabulka68[[#This Row],[Dolní hranice spolehlivosti(objemový index vývozu)]]</f>
        <v>0</v>
      </c>
    </row>
    <row r="352" spans="2:17" x14ac:dyDescent="0.3">
      <c r="D352">
        <v>2015</v>
      </c>
      <c r="E352" s="42">
        <v>1.1004246246001841</v>
      </c>
      <c r="I352" s="42">
        <f>Tabulka66[[#This Row],[Horní hranice spolehlivosti(Objemový index dovozu )]]-Tabulka66[[#This Row],[Dolní hranice spolehlivosti(Objemový index dovozu )]]</f>
        <v>0</v>
      </c>
      <c r="L352">
        <v>2015</v>
      </c>
      <c r="M352" s="42">
        <v>0.63507291242352049</v>
      </c>
      <c r="Q352" s="42">
        <f>Tabulka68[[#This Row],[Horní hranice spolehlivosti(objemový index vývozu)]]-Tabulka68[[#This Row],[Dolní hranice spolehlivosti(objemový index vývozu)]]</f>
        <v>0</v>
      </c>
    </row>
    <row r="353" spans="4:17" x14ac:dyDescent="0.3">
      <c r="D353">
        <v>2016</v>
      </c>
      <c r="E353" s="42">
        <v>1.8480685516434598</v>
      </c>
      <c r="I353" s="42">
        <f>Tabulka66[[#This Row],[Horní hranice spolehlivosti(Objemový index dovozu )]]-Tabulka66[[#This Row],[Dolní hranice spolehlivosti(Objemový index dovozu )]]</f>
        <v>0</v>
      </c>
      <c r="L353">
        <v>2016</v>
      </c>
      <c r="M353" s="42">
        <v>0.63238609177666238</v>
      </c>
      <c r="Q353" s="42">
        <f>Tabulka68[[#This Row],[Horní hranice spolehlivosti(objemový index vývozu)]]-Tabulka68[[#This Row],[Dolní hranice spolehlivosti(objemový index vývozu)]]</f>
        <v>0</v>
      </c>
    </row>
    <row r="354" spans="4:17" x14ac:dyDescent="0.3">
      <c r="D354">
        <v>2017</v>
      </c>
      <c r="E354" s="42">
        <v>1.8326747557841347</v>
      </c>
      <c r="I354" s="42">
        <f>Tabulka66[[#This Row],[Horní hranice spolehlivosti(Objemový index dovozu )]]-Tabulka66[[#This Row],[Dolní hranice spolehlivosti(Objemový index dovozu )]]</f>
        <v>0</v>
      </c>
      <c r="L354">
        <v>2017</v>
      </c>
      <c r="M354" s="42">
        <v>0.71952706519957221</v>
      </c>
      <c r="Q354" s="42">
        <f>Tabulka68[[#This Row],[Horní hranice spolehlivosti(objemový index vývozu)]]-Tabulka68[[#This Row],[Dolní hranice spolehlivosti(objemový index vývozu)]]</f>
        <v>0</v>
      </c>
    </row>
    <row r="355" spans="4:17" x14ac:dyDescent="0.3">
      <c r="D355">
        <v>2018</v>
      </c>
      <c r="E355" s="42">
        <v>1.7845157338797926</v>
      </c>
      <c r="I355" s="42">
        <f>Tabulka66[[#This Row],[Horní hranice spolehlivosti(Objemový index dovozu )]]-Tabulka66[[#This Row],[Dolní hranice spolehlivosti(Objemový index dovozu )]]</f>
        <v>0</v>
      </c>
      <c r="L355">
        <v>2018</v>
      </c>
      <c r="M355" s="42">
        <v>0.67721951083668941</v>
      </c>
      <c r="Q355" s="42">
        <f>Tabulka68[[#This Row],[Horní hranice spolehlivosti(objemový index vývozu)]]-Tabulka68[[#This Row],[Dolní hranice spolehlivosti(objemový index vývozu)]]</f>
        <v>0</v>
      </c>
    </row>
    <row r="356" spans="4:17" x14ac:dyDescent="0.3">
      <c r="D356">
        <v>2019</v>
      </c>
      <c r="E356" s="42">
        <v>1.6653243501945421</v>
      </c>
      <c r="I356" s="42">
        <f>Tabulka66[[#This Row],[Horní hranice spolehlivosti(Objemový index dovozu )]]-Tabulka66[[#This Row],[Dolní hranice spolehlivosti(Objemový index dovozu )]]</f>
        <v>0</v>
      </c>
      <c r="L356">
        <v>2019</v>
      </c>
      <c r="M356" s="42">
        <v>0.70304251657414307</v>
      </c>
      <c r="Q356" s="42">
        <f>Tabulka68[[#This Row],[Horní hranice spolehlivosti(objemový index vývozu)]]-Tabulka68[[#This Row],[Dolní hranice spolehlivosti(objemový index vývozu)]]</f>
        <v>0</v>
      </c>
    </row>
    <row r="357" spans="4:17" x14ac:dyDescent="0.3">
      <c r="D357">
        <v>2020</v>
      </c>
      <c r="E357" s="42">
        <v>1.6306202430758145</v>
      </c>
      <c r="I357" s="42">
        <f>Tabulka66[[#This Row],[Horní hranice spolehlivosti(Objemový index dovozu )]]-Tabulka66[[#This Row],[Dolní hranice spolehlivosti(Objemový index dovozu )]]</f>
        <v>0</v>
      </c>
      <c r="L357">
        <v>2020</v>
      </c>
      <c r="M357" s="42">
        <v>0.6542587576554566</v>
      </c>
      <c r="Q357" s="42">
        <f>Tabulka68[[#This Row],[Horní hranice spolehlivosti(objemový index vývozu)]]-Tabulka68[[#This Row],[Dolní hranice spolehlivosti(objemový index vývozu)]]</f>
        <v>0</v>
      </c>
    </row>
    <row r="358" spans="4:17" x14ac:dyDescent="0.3">
      <c r="D358">
        <v>2021</v>
      </c>
      <c r="E358" s="42">
        <v>1.7383565492555162</v>
      </c>
      <c r="I358" s="42">
        <f>Tabulka66[[#This Row],[Horní hranice spolehlivosti(Objemový index dovozu )]]-Tabulka66[[#This Row],[Dolní hranice spolehlivosti(Objemový index dovozu )]]</f>
        <v>0</v>
      </c>
      <c r="L358">
        <v>2021</v>
      </c>
      <c r="M358" s="42">
        <v>0.68520668186715672</v>
      </c>
      <c r="Q358" s="42">
        <f>Tabulka68[[#This Row],[Horní hranice spolehlivosti(objemový index vývozu)]]-Tabulka68[[#This Row],[Dolní hranice spolehlivosti(objemový index vývozu)]]</f>
        <v>0</v>
      </c>
    </row>
    <row r="359" spans="4:17" x14ac:dyDescent="0.3">
      <c r="D359">
        <v>2022</v>
      </c>
      <c r="E359" s="42">
        <v>1.0691027568001732</v>
      </c>
      <c r="F359" s="42">
        <v>1.0691027568001732</v>
      </c>
      <c r="G359" s="42">
        <v>1.0691027568001732</v>
      </c>
      <c r="H359" s="42">
        <v>1.0691027568001732</v>
      </c>
      <c r="I359" s="42">
        <f>Tabulka66[[#This Row],[Horní hranice spolehlivosti(Objemový index dovozu )]]-Tabulka66[[#This Row],[Dolní hranice spolehlivosti(Objemový index dovozu )]]</f>
        <v>0</v>
      </c>
      <c r="L359">
        <v>2022</v>
      </c>
      <c r="M359" s="42">
        <v>0.28837735543586379</v>
      </c>
      <c r="N359" s="42">
        <v>0.28837735543586379</v>
      </c>
      <c r="O359" s="42">
        <v>0.28837735543586379</v>
      </c>
      <c r="P359" s="42">
        <v>0.28837735543586379</v>
      </c>
      <c r="Q359" s="42">
        <f>Tabulka68[[#This Row],[Horní hranice spolehlivosti(objemový index vývozu)]]-Tabulka68[[#This Row],[Dolní hranice spolehlivosti(objemový index vývozu)]]</f>
        <v>0</v>
      </c>
    </row>
    <row r="360" spans="4:17" x14ac:dyDescent="0.3">
      <c r="D360">
        <v>2023</v>
      </c>
      <c r="F360" s="42">
        <f>_xlfn.FORECAST.ETS(D360,$E$351:$E$359,$D$351:$D$359,1,1)</f>
        <v>1.1859110464086304</v>
      </c>
      <c r="G360" s="42">
        <f>F360-_xlfn.FORECAST.ETS.CONFINT(D360,$E$351:$E$359,$D$351:$D$359,0.95,1,1)</f>
        <v>0.46541313580675026</v>
      </c>
      <c r="H360" s="42">
        <f>F360+_xlfn.FORECAST.ETS.CONFINT(D360,$E$351:$E$359,$D$351:$D$359,0.95,1,1)</f>
        <v>1.9064089570105107</v>
      </c>
      <c r="I360" s="42">
        <f>Tabulka66[[#This Row],[Horní hranice spolehlivosti(Objemový index dovozu )]]-Tabulka66[[#This Row],[Dolní hranice spolehlivosti(Objemový index dovozu )]]</f>
        <v>1.4409958212037606</v>
      </c>
      <c r="L360">
        <v>2023</v>
      </c>
      <c r="N360" s="42">
        <f>_xlfn.FORECAST.ETS(L360,$M$351:$M$359,$L$351:$L$359,1,1)</f>
        <v>0.52382702529253755</v>
      </c>
      <c r="O360" s="42">
        <f>N360-_xlfn.FORECAST.ETS.CONFINT(L360,$M$351:$M$359,$L$351:$L$359,0.95,1,1)</f>
        <v>0.2960266728055494</v>
      </c>
      <c r="P360" s="42">
        <f>N360+_xlfn.FORECAST.ETS.CONFINT(L360,$M$351:$M$359,$L$351:$L$359,0.95,1,1)</f>
        <v>0.75162737777952571</v>
      </c>
      <c r="Q360" s="42">
        <f>Tabulka68[[#This Row],[Horní hranice spolehlivosti(objemový index vývozu)]]-Tabulka68[[#This Row],[Dolní hranice spolehlivosti(objemový index vývozu)]]</f>
        <v>0.45560070497397631</v>
      </c>
    </row>
    <row r="361" spans="4:17" x14ac:dyDescent="0.3">
      <c r="D361">
        <v>2024</v>
      </c>
      <c r="F361" s="42">
        <f>_xlfn.FORECAST.ETS(D361,$E$351:$E$359,$D$351:$D$359,1,1)</f>
        <v>1.2316622954831211</v>
      </c>
      <c r="G361" s="42">
        <f>F361-_xlfn.FORECAST.ETS.CONFINT(D361,$E$351:$E$359,$D$351:$D$359,0.95,1,1)</f>
        <v>0.26184935833152911</v>
      </c>
      <c r="H361" s="42">
        <f>F361+_xlfn.FORECAST.ETS.CONFINT(D361,$E$351:$E$359,$D$351:$D$359,0.95,1,1)</f>
        <v>2.2014752326347131</v>
      </c>
      <c r="I361" s="42">
        <f>Tabulka66[[#This Row],[Horní hranice spolehlivosti(Objemový index dovozu )]]-Tabulka66[[#This Row],[Dolní hranice spolehlivosti(Objemový index dovozu )]]</f>
        <v>1.939625874303184</v>
      </c>
      <c r="L361">
        <v>2024</v>
      </c>
      <c r="N361" s="42">
        <f>_xlfn.FORECAST.ETS(L361,$M$351:$M$359,$L$351:$L$359,1,1)</f>
        <v>0.49118640035990496</v>
      </c>
      <c r="O361" s="42">
        <f>N361-_xlfn.FORECAST.ETS.CONFINT(L361,$M$351:$M$359,$L$351:$L$359,0.95,1,1)</f>
        <v>0.26338502277363718</v>
      </c>
      <c r="P361" s="42">
        <f>N361+_xlfn.FORECAST.ETS.CONFINT(L361,$M$351:$M$359,$L$351:$L$359,0.95,1,1)</f>
        <v>0.71898777794617275</v>
      </c>
      <c r="Q361" s="42">
        <f>Tabulka68[[#This Row],[Horní hranice spolehlivosti(objemový index vývozu)]]-Tabulka68[[#This Row],[Dolní hranice spolehlivosti(objemový index vývozu)]]</f>
        <v>0.45560275517253557</v>
      </c>
    </row>
    <row r="362" spans="4:17" x14ac:dyDescent="0.3">
      <c r="D362">
        <v>2025</v>
      </c>
      <c r="F362" s="42">
        <f>_xlfn.FORECAST.ETS(D362,$E$351:$E$359,$D$351:$D$359,1,1)</f>
        <v>1.2774135445576118</v>
      </c>
      <c r="G362" s="42">
        <f>F362-_xlfn.FORECAST.ETS.CONFINT(D362,$E$351:$E$359,$D$351:$D$359,0.95,1,1)</f>
        <v>0.10998346299650796</v>
      </c>
      <c r="H362" s="42">
        <f>F362+_xlfn.FORECAST.ETS.CONFINT(D362,$E$351:$E$359,$D$351:$D$359,0.95,1,1)</f>
        <v>2.4448436261187156</v>
      </c>
      <c r="I362" s="42">
        <f>Tabulka66[[#This Row],[Horní hranice spolehlivosti(Objemový index dovozu )]]-Tabulka66[[#This Row],[Dolní hranice spolehlivosti(Objemový index dovozu )]]</f>
        <v>2.3348601631222077</v>
      </c>
      <c r="L362">
        <v>2025</v>
      </c>
      <c r="N362" s="42">
        <f>_xlfn.FORECAST.ETS(L362,$M$351:$M$359,$L$351:$L$359,1,1)</f>
        <v>0.45854577542727243</v>
      </c>
      <c r="O362" s="42">
        <f>N362-_xlfn.FORECAST.ETS.CONFINT(L362,$M$351:$M$359,$L$351:$L$359,0.95,1,1)</f>
        <v>0.23074257545367491</v>
      </c>
      <c r="P362" s="42">
        <f>N362+_xlfn.FORECAST.ETS.CONFINT(L362,$M$351:$M$359,$L$351:$L$359,0.95,1,1)</f>
        <v>0.68634897540086992</v>
      </c>
      <c r="Q362" s="42">
        <f>Tabulka68[[#This Row],[Horní hranice spolehlivosti(objemový index vývozu)]]-Tabulka68[[#This Row],[Dolní hranice spolehlivosti(objemový index vývozu)]]</f>
        <v>0.45560639994719498</v>
      </c>
    </row>
    <row r="385" spans="2:17" s="52" customFormat="1" x14ac:dyDescent="0.3"/>
    <row r="386" spans="2:17" x14ac:dyDescent="0.3">
      <c r="B386" s="29" t="s">
        <v>7</v>
      </c>
      <c r="C386" s="57" t="s">
        <v>18</v>
      </c>
    </row>
    <row r="387" spans="2:17" x14ac:dyDescent="0.3">
      <c r="E387" s="60"/>
      <c r="M387" s="60"/>
    </row>
    <row r="388" spans="2:17" x14ac:dyDescent="0.3">
      <c r="D388" t="s">
        <v>97</v>
      </c>
      <c r="E388" t="s">
        <v>98</v>
      </c>
      <c r="L388" t="s">
        <v>97</v>
      </c>
      <c r="M388" t="s">
        <v>98</v>
      </c>
    </row>
    <row r="389" spans="2:17" x14ac:dyDescent="0.3">
      <c r="D389" t="s">
        <v>99</v>
      </c>
      <c r="E389" s="45">
        <f>_xlfn.FORECAST.ETS.STAT('Lasp objemový index'!$E$399:$E$407,'Lasp objemový index'!$D$399:$D$407,1,1,1)</f>
        <v>0.5</v>
      </c>
      <c r="L389" t="s">
        <v>99</v>
      </c>
      <c r="M389" s="45">
        <f>_xlfn.FORECAST.ETS.STAT('Lasp objemový index'!$M$399:$M$407,'Lasp objemový index'!$L$399:$L$407,1,1,1)</f>
        <v>0.126</v>
      </c>
    </row>
    <row r="390" spans="2:17" x14ac:dyDescent="0.3">
      <c r="D390" t="s">
        <v>100</v>
      </c>
      <c r="E390" s="45">
        <f>_xlfn.FORECAST.ETS.STAT('Lasp objemový index'!$E$399:$E$407,'Lasp objemový index'!$D$399:$D$407,2,1,1)</f>
        <v>1E-3</v>
      </c>
      <c r="L390" t="s">
        <v>100</v>
      </c>
      <c r="M390" s="45">
        <f>_xlfn.FORECAST.ETS.STAT('Lasp objemový index'!$M$399:$M$407,'Lasp objemový index'!$L$399:$L$407,2,1,1)</f>
        <v>1E-3</v>
      </c>
    </row>
    <row r="391" spans="2:17" x14ac:dyDescent="0.3">
      <c r="D391" t="s">
        <v>101</v>
      </c>
      <c r="E391" s="45">
        <f>_xlfn.FORECAST.ETS.STAT('Lasp objemový index'!$E$399:$E$407,'Lasp objemový index'!$D$399:$D$407,3,1,1)</f>
        <v>2.2204460492503131E-16</v>
      </c>
      <c r="L391" t="s">
        <v>101</v>
      </c>
      <c r="M391" s="45">
        <f>_xlfn.FORECAST.ETS.STAT('Lasp objemový index'!$M$399:$M$407,'Lasp objemový index'!$L$399:$L$407,3,1,1)</f>
        <v>2.2204460492503131E-16</v>
      </c>
    </row>
    <row r="392" spans="2:17" x14ac:dyDescent="0.3">
      <c r="D392" t="s">
        <v>102</v>
      </c>
      <c r="E392" s="45">
        <f>_xlfn.FORECAST.ETS.STAT('Lasp objemový index'!$E$399:$E$407,'Lasp objemový index'!$D$399:$D$407,4,1,1)</f>
        <v>0.7404370974147213</v>
      </c>
      <c r="L392" t="s">
        <v>102</v>
      </c>
      <c r="M392" s="45">
        <f>_xlfn.FORECAST.ETS.STAT('Lasp objemový index'!$M$399:$M$407,'Lasp objemový index'!$L$399:$L$407,4,1,1)</f>
        <v>1.0517070071823926</v>
      </c>
    </row>
    <row r="393" spans="2:17" x14ac:dyDescent="0.3">
      <c r="D393" t="s">
        <v>103</v>
      </c>
      <c r="E393" s="45">
        <f>_xlfn.FORECAST.ETS.STAT('Lasp objemový index'!$E$399:$E$407,'Lasp objemový index'!$D$399:$D$407,5,1,1)</f>
        <v>0.40051941946529168</v>
      </c>
      <c r="L393" t="s">
        <v>103</v>
      </c>
      <c r="M393" s="45">
        <f>_xlfn.FORECAST.ETS.STAT('Lasp objemový index'!$M$399:$M$407,'Lasp objemový index'!$L$399:$L$407,5,1,1)</f>
        <v>0.27036143648847044</v>
      </c>
    </row>
    <row r="394" spans="2:17" x14ac:dyDescent="0.3">
      <c r="D394" t="s">
        <v>104</v>
      </c>
      <c r="E394" s="45">
        <f>_xlfn.FORECAST.ETS.STAT('Lasp objemový index'!$E$399:$E$407,'Lasp objemový index'!$D$399:$D$407,6,1,1)</f>
        <v>1.2739728666298764</v>
      </c>
      <c r="L394" t="s">
        <v>104</v>
      </c>
      <c r="M394" s="45">
        <f>_xlfn.FORECAST.ETS.STAT('Lasp objemový index'!$M$399:$M$407,'Lasp objemový index'!$L$399:$L$407,6,1,1)</f>
        <v>0.14442397190350509</v>
      </c>
    </row>
    <row r="395" spans="2:17" x14ac:dyDescent="0.3">
      <c r="D395" t="s">
        <v>105</v>
      </c>
      <c r="E395" s="45">
        <f>_xlfn.FORECAST.ETS.STAT('Lasp objemový index'!$E$399:$E$407,'Lasp objemový index'!$D$399:$D$407,7,1,1)</f>
        <v>1.8076835721937836</v>
      </c>
      <c r="L395" t="s">
        <v>105</v>
      </c>
      <c r="M395" s="45">
        <f>_xlfn.FORECAST.ETS.STAT('Lasp objemový index'!$M$399:$M$407,'Lasp objemový index'!$L$399:$L$407,7,1,1)</f>
        <v>0.18856333989769725</v>
      </c>
    </row>
    <row r="396" spans="2:17" x14ac:dyDescent="0.3">
      <c r="E396" s="42"/>
      <c r="L396" s="46"/>
      <c r="M396" s="42"/>
    </row>
    <row r="398" spans="2:17" x14ac:dyDescent="0.3">
      <c r="D398" t="s">
        <v>92</v>
      </c>
      <c r="E398" t="s">
        <v>120</v>
      </c>
      <c r="F398" t="s">
        <v>121</v>
      </c>
      <c r="G398" t="s">
        <v>122</v>
      </c>
      <c r="H398" t="s">
        <v>123</v>
      </c>
      <c r="I398" t="s">
        <v>107</v>
      </c>
      <c r="L398" t="s">
        <v>92</v>
      </c>
      <c r="M398" t="s">
        <v>111</v>
      </c>
      <c r="N398" t="s">
        <v>117</v>
      </c>
      <c r="O398" t="s">
        <v>118</v>
      </c>
      <c r="P398" t="s">
        <v>119</v>
      </c>
      <c r="Q398" t="s">
        <v>107</v>
      </c>
    </row>
    <row r="399" spans="2:17" x14ac:dyDescent="0.3">
      <c r="D399">
        <v>2014</v>
      </c>
      <c r="E399" s="42">
        <v>1.0551149176987229</v>
      </c>
      <c r="I399" s="42">
        <f>Tabulka70[[#This Row],[Horní hranice spolehlivosti(Objemový index dovozu )]]-Tabulka70[[#This Row],[Dolní hranice spolehlivosti(Objemový index dovozu )]]</f>
        <v>0</v>
      </c>
      <c r="L399">
        <v>2014</v>
      </c>
      <c r="M399" s="42">
        <v>0.85467199851515685</v>
      </c>
      <c r="Q399" s="42">
        <f>Tabulka72[[#This Row],[Horní hranice spolehlivosti(objemový index vývozu)]]-Tabulka72[[#This Row],[Dolní hranice spolehlivosti(objemový index vývozu)]]</f>
        <v>0</v>
      </c>
    </row>
    <row r="400" spans="2:17" x14ac:dyDescent="0.3">
      <c r="D400">
        <v>2015</v>
      </c>
      <c r="E400" s="42">
        <v>1.29651891036846</v>
      </c>
      <c r="I400" s="42">
        <f>Tabulka70[[#This Row],[Horní hranice spolehlivosti(Objemový index dovozu )]]-Tabulka70[[#This Row],[Dolní hranice spolehlivosti(Objemový index dovozu )]]</f>
        <v>0</v>
      </c>
      <c r="L400">
        <v>2015</v>
      </c>
      <c r="M400" s="42">
        <v>0.5274713172068044</v>
      </c>
      <c r="Q400" s="42">
        <f>Tabulka72[[#This Row],[Horní hranice spolehlivosti(objemový index vývozu)]]-Tabulka72[[#This Row],[Dolní hranice spolehlivosti(objemový index vývozu)]]</f>
        <v>0</v>
      </c>
    </row>
    <row r="401" spans="4:17" x14ac:dyDescent="0.3">
      <c r="D401">
        <v>2016</v>
      </c>
      <c r="E401" s="42">
        <v>2.1306914335182316</v>
      </c>
      <c r="I401" s="42">
        <f>Tabulka70[[#This Row],[Horní hranice spolehlivosti(Objemový index dovozu )]]-Tabulka70[[#This Row],[Dolní hranice spolehlivosti(Objemový index dovozu )]]</f>
        <v>0</v>
      </c>
      <c r="L401">
        <v>2016</v>
      </c>
      <c r="M401" s="42">
        <v>0.51456394643711545</v>
      </c>
      <c r="Q401" s="42">
        <f>Tabulka72[[#This Row],[Horní hranice spolehlivosti(objemový index vývozu)]]-Tabulka72[[#This Row],[Dolní hranice spolehlivosti(objemový index vývozu)]]</f>
        <v>0</v>
      </c>
    </row>
    <row r="402" spans="4:17" x14ac:dyDescent="0.3">
      <c r="D402">
        <v>2017</v>
      </c>
      <c r="E402" s="42">
        <v>5.9540282806522002</v>
      </c>
      <c r="I402" s="42">
        <f>Tabulka70[[#This Row],[Horní hranice spolehlivosti(Objemový index dovozu )]]-Tabulka70[[#This Row],[Dolní hranice spolehlivosti(Objemový index dovozu )]]</f>
        <v>0</v>
      </c>
      <c r="L402">
        <v>2017</v>
      </c>
      <c r="M402" s="42">
        <v>0.61778315061931188</v>
      </c>
      <c r="Q402" s="42">
        <f>Tabulka72[[#This Row],[Horní hranice spolehlivosti(objemový index vývozu)]]-Tabulka72[[#This Row],[Dolní hranice spolehlivosti(objemový index vývozu)]]</f>
        <v>0</v>
      </c>
    </row>
    <row r="403" spans="4:17" x14ac:dyDescent="0.3">
      <c r="D403">
        <v>2018</v>
      </c>
      <c r="E403" s="42">
        <v>3.7195935341071547</v>
      </c>
      <c r="I403" s="42">
        <f>Tabulka70[[#This Row],[Horní hranice spolehlivosti(Objemový index dovozu )]]-Tabulka70[[#This Row],[Dolní hranice spolehlivosti(Objemový index dovozu )]]</f>
        <v>0</v>
      </c>
      <c r="L403">
        <v>2018</v>
      </c>
      <c r="M403" s="42">
        <v>0.72482374768975755</v>
      </c>
      <c r="Q403" s="42">
        <f>Tabulka72[[#This Row],[Horní hranice spolehlivosti(objemový index vývozu)]]-Tabulka72[[#This Row],[Dolní hranice spolehlivosti(objemový index vývozu)]]</f>
        <v>0</v>
      </c>
    </row>
    <row r="404" spans="4:17" x14ac:dyDescent="0.3">
      <c r="D404">
        <v>2019</v>
      </c>
      <c r="E404" s="42">
        <v>5.2254098645892952</v>
      </c>
      <c r="I404" s="42">
        <f>Tabulka70[[#This Row],[Horní hranice spolehlivosti(Objemový index dovozu )]]-Tabulka70[[#This Row],[Dolní hranice spolehlivosti(Objemový index dovozu )]]</f>
        <v>0</v>
      </c>
      <c r="L404">
        <v>2019</v>
      </c>
      <c r="M404" s="42">
        <v>0.72554289272791284</v>
      </c>
      <c r="Q404" s="42">
        <f>Tabulka72[[#This Row],[Horní hranice spolehlivosti(objemový index vývozu)]]-Tabulka72[[#This Row],[Dolní hranice spolehlivosti(objemový index vývozu)]]</f>
        <v>0</v>
      </c>
    </row>
    <row r="405" spans="4:17" x14ac:dyDescent="0.3">
      <c r="D405">
        <v>2020</v>
      </c>
      <c r="E405" s="42">
        <v>1.9615311105198265</v>
      </c>
      <c r="I405" s="42">
        <f>Tabulka70[[#This Row],[Horní hranice spolehlivosti(Objemový index dovozu )]]-Tabulka70[[#This Row],[Dolní hranice spolehlivosti(Objemový index dovozu )]]</f>
        <v>0</v>
      </c>
      <c r="L405">
        <v>2020</v>
      </c>
      <c r="M405" s="42">
        <v>0.68177983837217204</v>
      </c>
      <c r="Q405" s="42">
        <f>Tabulka72[[#This Row],[Horní hranice spolehlivosti(objemový index vývozu)]]-Tabulka72[[#This Row],[Dolní hranice spolehlivosti(objemový index vývozu)]]</f>
        <v>0</v>
      </c>
    </row>
    <row r="406" spans="4:17" x14ac:dyDescent="0.3">
      <c r="D406">
        <v>2021</v>
      </c>
      <c r="E406" s="42">
        <v>2.7860587952178761</v>
      </c>
      <c r="I406" s="42">
        <f>Tabulka70[[#This Row],[Horní hranice spolehlivosti(Objemový index dovozu )]]-Tabulka70[[#This Row],[Dolní hranice spolehlivosti(Objemový index dovozu )]]</f>
        <v>0</v>
      </c>
      <c r="L406">
        <v>2021</v>
      </c>
      <c r="M406" s="42">
        <v>0.64501460103780794</v>
      </c>
      <c r="Q406" s="42">
        <f>Tabulka72[[#This Row],[Horní hranice spolehlivosti(objemový index vývozu)]]-Tabulka72[[#This Row],[Dolní hranice spolehlivosti(objemový index vývozu)]]</f>
        <v>0</v>
      </c>
    </row>
    <row r="407" spans="4:17" x14ac:dyDescent="0.3">
      <c r="D407">
        <v>2022</v>
      </c>
      <c r="E407" s="42">
        <v>1.7490803710958935</v>
      </c>
      <c r="F407" s="42">
        <v>1.7490803710958935</v>
      </c>
      <c r="G407" s="42">
        <v>1.7490803710958935</v>
      </c>
      <c r="H407" s="42">
        <v>1.7490803710958935</v>
      </c>
      <c r="I407" s="42">
        <f>Tabulka70[[#This Row],[Horní hranice spolehlivosti(Objemový index dovozu )]]-Tabulka70[[#This Row],[Dolní hranice spolehlivosti(Objemový index dovozu )]]</f>
        <v>0</v>
      </c>
      <c r="L407">
        <v>2022</v>
      </c>
      <c r="M407" s="42">
        <v>0.17804276812661199</v>
      </c>
      <c r="N407" s="42">
        <v>0.17804276812661199</v>
      </c>
      <c r="O407" s="42">
        <v>0.17804276812661199</v>
      </c>
      <c r="P407" s="42">
        <v>0.17804276812661199</v>
      </c>
      <c r="Q407" s="42">
        <f>Tabulka72[[#This Row],[Horní hranice spolehlivosti(objemový index vývozu)]]-Tabulka72[[#This Row],[Dolní hranice spolehlivosti(objemový index vývozu)]]</f>
        <v>0</v>
      </c>
    </row>
    <row r="408" spans="4:17" x14ac:dyDescent="0.3">
      <c r="D408">
        <v>2023</v>
      </c>
      <c r="F408" s="42">
        <f>_xlfn.FORECAST.ETS(D408,$E$399:$E$407,$D$399:$D$407,1,1)</f>
        <v>2.5879811019539196</v>
      </c>
      <c r="G408" s="42">
        <f>F408-_xlfn.FORECAST.ETS.CONFINT(D408,$E$399:$E$407,$D$399:$D$407,0.95,1,1)</f>
        <v>-0.95501359499060623</v>
      </c>
      <c r="H408" s="42">
        <f>F408+_xlfn.FORECAST.ETS.CONFINT(D408,$E$399:$E$407,$D$399:$D$407,0.95,1,1)</f>
        <v>6.1309757988984455</v>
      </c>
      <c r="I408" s="42">
        <f>Tabulka70[[#This Row],[Horní hranice spolehlivosti(Objemový index dovozu )]]-Tabulka70[[#This Row],[Dolní hranice spolehlivosti(Objemový index dovozu )]]</f>
        <v>7.0859893938890517</v>
      </c>
      <c r="L408">
        <v>2023</v>
      </c>
      <c r="N408" s="42">
        <f>_xlfn.FORECAST.ETS(L408,$M$399:$M$407,$L$399:$L$407,1,1)</f>
        <v>0.47880223515933829</v>
      </c>
      <c r="O408" s="42">
        <f>N408-_xlfn.FORECAST.ETS.CONFINT(L408,$M$399:$M$407,$L$399:$L$407,0.95,1,1)</f>
        <v>0.1092248801552671</v>
      </c>
      <c r="P408" s="42">
        <f>N408+_xlfn.FORECAST.ETS.CONFINT(L408,$M$399:$M$407,$L$399:$L$407,0.95,1,1)</f>
        <v>0.84837959016340947</v>
      </c>
      <c r="Q408" s="42">
        <f>Tabulka72[[#This Row],[Horní hranice spolehlivosti(objemový index vývozu)]]-Tabulka72[[#This Row],[Dolní hranice spolehlivosti(objemový index vývozu)]]</f>
        <v>0.73915471000814237</v>
      </c>
    </row>
    <row r="409" spans="4:17" x14ac:dyDescent="0.3">
      <c r="D409">
        <v>2024</v>
      </c>
      <c r="F409" s="42">
        <f>_xlfn.FORECAST.ETS(D409,$E$399:$E$407,$D$399:$D$407,1,1)</f>
        <v>2.6921045518634839</v>
      </c>
      <c r="G409" s="42">
        <f>F409-_xlfn.FORECAST.ETS.CONFINT(D409,$E$399:$E$407,$D$399:$D$407,0.95,1,1)</f>
        <v>-1.2706696837516729</v>
      </c>
      <c r="H409" s="42">
        <f>F409+_xlfn.FORECAST.ETS.CONFINT(D409,$E$399:$E$407,$D$399:$D$407,0.95,1,1)</f>
        <v>6.6548787874786406</v>
      </c>
      <c r="I409" s="42">
        <f>Tabulka70[[#This Row],[Horní hranice spolehlivosti(Objemový index dovozu )]]-Tabulka70[[#This Row],[Dolní hranice spolehlivosti(Objemový index dovozu )]]</f>
        <v>7.9255484712303135</v>
      </c>
      <c r="L409">
        <v>2024</v>
      </c>
      <c r="N409" s="42">
        <f>_xlfn.FORECAST.ETS(L409,$M$399:$M$407,$L$399:$L$407,1,1)</f>
        <v>0.44626300284213111</v>
      </c>
      <c r="O409" s="42">
        <f>N409-_xlfn.FORECAST.ETS.CONFINT(L409,$M$399:$M$407,$L$399:$L$407,0.95,1,1)</f>
        <v>7.371711325204866E-2</v>
      </c>
      <c r="P409" s="42">
        <f>N409+_xlfn.FORECAST.ETS.CONFINT(L409,$M$399:$M$407,$L$399:$L$407,0.95,1,1)</f>
        <v>0.81880889243221355</v>
      </c>
      <c r="Q409" s="42">
        <f>Tabulka72[[#This Row],[Horní hranice spolehlivosti(objemový index vývozu)]]-Tabulka72[[#This Row],[Dolní hranice spolehlivosti(objemový index vývozu)]]</f>
        <v>0.74509177918016489</v>
      </c>
    </row>
    <row r="410" spans="4:17" x14ac:dyDescent="0.3">
      <c r="D410">
        <v>2025</v>
      </c>
      <c r="F410" s="42">
        <f>_xlfn.FORECAST.ETS(D410,$E$399:$E$407,$D$399:$D$407,1,1)</f>
        <v>2.7962280017730516</v>
      </c>
      <c r="G410" s="42">
        <f>F410-_xlfn.FORECAST.ETS.CONFINT(D410,$E$399:$E$407,$D$399:$D$407,0.95,1,1)</f>
        <v>-1.5473809046767903</v>
      </c>
      <c r="H410" s="42">
        <f>F410+_xlfn.FORECAST.ETS.CONFINT(D410,$E$399:$E$407,$D$399:$D$407,0.95,1,1)</f>
        <v>7.1398369082228932</v>
      </c>
      <c r="I410" s="42">
        <f>Tabulka70[[#This Row],[Horní hranice spolehlivosti(Objemový index dovozu )]]-Tabulka70[[#This Row],[Dolní hranice spolehlivosti(Objemový index dovozu )]]</f>
        <v>8.687217812899684</v>
      </c>
      <c r="L410">
        <v>2025</v>
      </c>
      <c r="N410" s="42">
        <f>_xlfn.FORECAST.ETS(L410,$M$399:$M$407,$L$399:$L$407,1,1)</f>
        <v>0.41372377052492415</v>
      </c>
      <c r="O410" s="42">
        <f>N410-_xlfn.FORECAST.ETS.CONFINT(L410,$M$399:$M$407,$L$399:$L$407,0.95,1,1)</f>
        <v>3.8186437944571716E-2</v>
      </c>
      <c r="P410" s="42">
        <f>N410+_xlfn.FORECAST.ETS.CONFINT(L410,$M$399:$M$407,$L$399:$L$407,0.95,1,1)</f>
        <v>0.78926110310527653</v>
      </c>
      <c r="Q410" s="42">
        <f>Tabulka72[[#This Row],[Horní hranice spolehlivosti(objemový index vývozu)]]-Tabulka72[[#This Row],[Dolní hranice spolehlivosti(objemový index vývozu)]]</f>
        <v>0.75107466516070476</v>
      </c>
    </row>
    <row r="433" spans="2:18" s="52" customFormat="1" x14ac:dyDescent="0.3"/>
    <row r="434" spans="2:18" x14ac:dyDescent="0.3">
      <c r="B434" s="29" t="s">
        <v>8</v>
      </c>
      <c r="C434" s="57" t="s">
        <v>19</v>
      </c>
    </row>
    <row r="435" spans="2:18" x14ac:dyDescent="0.3">
      <c r="F435" s="60"/>
      <c r="M435" s="60"/>
    </row>
    <row r="436" spans="2:18" x14ac:dyDescent="0.3">
      <c r="F436" s="42"/>
      <c r="L436" s="46"/>
      <c r="M436" t="s">
        <v>97</v>
      </c>
      <c r="N436" t="s">
        <v>98</v>
      </c>
    </row>
    <row r="437" spans="2:18" x14ac:dyDescent="0.3">
      <c r="E437" t="s">
        <v>97</v>
      </c>
      <c r="F437" t="s">
        <v>98</v>
      </c>
      <c r="L437" s="47"/>
      <c r="M437" t="s">
        <v>99</v>
      </c>
      <c r="N437" s="45">
        <f>_xlfn.FORECAST.ETS.STAT('Lasp objemový index'!$N$447:$N$455,'Lasp objemový index'!$M$447:$M$455,1,1,1)</f>
        <v>2E-3</v>
      </c>
    </row>
    <row r="438" spans="2:18" x14ac:dyDescent="0.3">
      <c r="E438" t="s">
        <v>99</v>
      </c>
      <c r="F438" s="45">
        <f>_xlfn.FORECAST.ETS.STAT('Lasp objemový index'!$F$447:$F$455,'Lasp objemový index'!$E$447:$E$455,1,1,1)</f>
        <v>2E-3</v>
      </c>
      <c r="L438" s="46"/>
      <c r="M438" t="s">
        <v>100</v>
      </c>
      <c r="N438" s="45">
        <f>_xlfn.FORECAST.ETS.STAT('Lasp objemový index'!$N$447:$N$455,'Lasp objemový index'!$M$447:$M$455,2,1,1)</f>
        <v>1E-3</v>
      </c>
    </row>
    <row r="439" spans="2:18" x14ac:dyDescent="0.3">
      <c r="E439" t="s">
        <v>100</v>
      </c>
      <c r="F439" s="45">
        <f>_xlfn.FORECAST.ETS.STAT('Lasp objemový index'!$F$447:$F$455,'Lasp objemový index'!$E$447:$E$455,2,1,1)</f>
        <v>1E-3</v>
      </c>
      <c r="L439" s="47"/>
      <c r="M439" t="s">
        <v>101</v>
      </c>
      <c r="N439" s="45">
        <f>_xlfn.FORECAST.ETS.STAT('Lasp objemový index'!$N$447:$N$455,'Lasp objemový index'!$M$447:$M$455,3,1,1)</f>
        <v>2.2204460492503131E-16</v>
      </c>
    </row>
    <row r="440" spans="2:18" x14ac:dyDescent="0.3">
      <c r="E440" t="s">
        <v>101</v>
      </c>
      <c r="F440" s="45">
        <f>_xlfn.FORECAST.ETS.STAT('Lasp objemový index'!$F$447:$F$455,'Lasp objemový index'!$E$447:$E$455,3,1,1)</f>
        <v>2.2204460492503131E-16</v>
      </c>
      <c r="L440" s="46"/>
      <c r="M440" t="s">
        <v>102</v>
      </c>
      <c r="N440" s="45">
        <f>_xlfn.FORECAST.ETS.STAT('Lasp objemový index'!$N$447:$N$455,'Lasp objemový index'!$M$447:$M$455,4,1,1)</f>
        <v>0.9182944848998229</v>
      </c>
    </row>
    <row r="441" spans="2:18" x14ac:dyDescent="0.3">
      <c r="E441" t="s">
        <v>102</v>
      </c>
      <c r="F441" s="45">
        <f>_xlfn.FORECAST.ETS.STAT('Lasp objemový index'!$F$447:$F$455,'Lasp objemový index'!$E$447:$E$455,4,1,1)</f>
        <v>0.63119823644565443</v>
      </c>
      <c r="L441" s="47"/>
      <c r="M441" t="s">
        <v>103</v>
      </c>
      <c r="N441" s="45">
        <f>_xlfn.FORECAST.ETS.STAT('Lasp objemový index'!$N$447:$N$455,'Lasp objemový index'!$M$447:$M$455,5,1,1)</f>
        <v>0.20943504892848253</v>
      </c>
    </row>
    <row r="442" spans="2:18" x14ac:dyDescent="0.3">
      <c r="E442" t="s">
        <v>103</v>
      </c>
      <c r="F442" s="45">
        <f>_xlfn.FORECAST.ETS.STAT('Lasp objemový index'!$F$447:$F$455,'Lasp objemový index'!$E$447:$E$455,5,1,1)</f>
        <v>0.23115458421098267</v>
      </c>
      <c r="L442" s="46"/>
      <c r="M442" t="s">
        <v>104</v>
      </c>
      <c r="N442" s="45">
        <f>_xlfn.FORECAST.ETS.STAT('Lasp objemový index'!$N$447:$N$455,'Lasp objemový index'!$M$447:$M$455,6,1,1)</f>
        <v>0.11112116446112992</v>
      </c>
    </row>
    <row r="443" spans="2:18" x14ac:dyDescent="0.3">
      <c r="E443" t="s">
        <v>104</v>
      </c>
      <c r="F443" s="45">
        <f>_xlfn.FORECAST.ETS.STAT('Lasp objemový index'!$F$447:$F$455,'Lasp objemový index'!$E$447:$E$455,6,1,1)</f>
        <v>0.29873997006897007</v>
      </c>
      <c r="L443" s="47"/>
      <c r="M443" t="s">
        <v>105</v>
      </c>
      <c r="N443" s="45">
        <f>_xlfn.FORECAST.ETS.STAT('Lasp objemový index'!$N$447:$N$455,'Lasp objemový index'!$M$447:$M$455,7,1,1)</f>
        <v>0.14400902226690868</v>
      </c>
    </row>
    <row r="444" spans="2:18" x14ac:dyDescent="0.3">
      <c r="E444" t="s">
        <v>105</v>
      </c>
      <c r="F444" s="45">
        <f>_xlfn.FORECAST.ETS.STAT('Lasp objemový index'!$F$447:$F$455,'Lasp objemový index'!$E$447:$E$455,7,1,1)</f>
        <v>0.38888380100640568</v>
      </c>
      <c r="L444" s="46"/>
      <c r="M444" s="42"/>
    </row>
    <row r="446" spans="2:18" x14ac:dyDescent="0.3">
      <c r="E446" t="s">
        <v>92</v>
      </c>
      <c r="F446" t="s">
        <v>120</v>
      </c>
      <c r="G446" t="s">
        <v>121</v>
      </c>
      <c r="H446" t="s">
        <v>122</v>
      </c>
      <c r="I446" t="s">
        <v>123</v>
      </c>
      <c r="J446" t="s">
        <v>107</v>
      </c>
      <c r="M446" t="s">
        <v>92</v>
      </c>
      <c r="N446" t="s">
        <v>111</v>
      </c>
      <c r="O446" t="s">
        <v>117</v>
      </c>
      <c r="P446" t="s">
        <v>118</v>
      </c>
      <c r="Q446" t="s">
        <v>119</v>
      </c>
      <c r="R446" t="s">
        <v>107</v>
      </c>
    </row>
    <row r="447" spans="2:18" x14ac:dyDescent="0.3">
      <c r="E447">
        <v>2014</v>
      </c>
      <c r="F447" s="42">
        <v>0.8589149141525394</v>
      </c>
      <c r="J447" s="42">
        <f>Tabulka75[[#This Row],[Horní hranice spolehlivosti(Objemový index dovozu )]]-Tabulka75[[#This Row],[Dolní hranice spolehlivosti(Objemový index dovozu )]]</f>
        <v>0</v>
      </c>
      <c r="M447">
        <v>2014</v>
      </c>
      <c r="N447" s="42">
        <v>0.96925550325976106</v>
      </c>
      <c r="R447" s="42">
        <f>Tabulka77[[#This Row],[Horní hranice spolehlivosti(objemový index vývozu)]]-Tabulka77[[#This Row],[Dolní hranice spolehlivosti(objemový index vývozu)]]</f>
        <v>0</v>
      </c>
    </row>
    <row r="448" spans="2:18" x14ac:dyDescent="0.3">
      <c r="E448">
        <v>2015</v>
      </c>
      <c r="F448" s="42">
        <v>1.2503452625592584</v>
      </c>
      <c r="J448" s="42">
        <f>Tabulka75[[#This Row],[Horní hranice spolehlivosti(Objemový index dovozu )]]-Tabulka75[[#This Row],[Dolní hranice spolehlivosti(Objemový index dovozu )]]</f>
        <v>0</v>
      </c>
      <c r="M448">
        <v>2015</v>
      </c>
      <c r="N448" s="42">
        <v>0.79281940628424818</v>
      </c>
      <c r="R448" s="42">
        <f>Tabulka77[[#This Row],[Horní hranice spolehlivosti(objemový index vývozu)]]-Tabulka77[[#This Row],[Dolní hranice spolehlivosti(objemový index vývozu)]]</f>
        <v>0</v>
      </c>
    </row>
    <row r="449" spans="5:18" x14ac:dyDescent="0.3">
      <c r="E449">
        <v>2016</v>
      </c>
      <c r="F449" s="42">
        <v>1.0526122727034533</v>
      </c>
      <c r="J449" s="42">
        <f>Tabulka75[[#This Row],[Horní hranice spolehlivosti(Objemový index dovozu )]]-Tabulka75[[#This Row],[Dolní hranice spolehlivosti(Objemový index dovozu )]]</f>
        <v>0</v>
      </c>
      <c r="M449">
        <v>2016</v>
      </c>
      <c r="N449" s="42">
        <v>0.72217725868454274</v>
      </c>
      <c r="R449" s="42">
        <f>Tabulka77[[#This Row],[Horní hranice spolehlivosti(objemový index vývozu)]]-Tabulka77[[#This Row],[Dolní hranice spolehlivosti(objemový index vývozu)]]</f>
        <v>0</v>
      </c>
    </row>
    <row r="450" spans="5:18" x14ac:dyDescent="0.3">
      <c r="E450">
        <v>2017</v>
      </c>
      <c r="F450" s="42">
        <v>0.94058247959793173</v>
      </c>
      <c r="J450" s="42">
        <f>Tabulka75[[#This Row],[Horní hranice spolehlivosti(Objemový index dovozu )]]-Tabulka75[[#This Row],[Dolní hranice spolehlivosti(Objemový index dovozu )]]</f>
        <v>0</v>
      </c>
      <c r="M450">
        <v>2017</v>
      </c>
      <c r="N450" s="42">
        <v>0.75306885882816332</v>
      </c>
      <c r="R450" s="42">
        <f>Tabulka77[[#This Row],[Horní hranice spolehlivosti(objemový index vývozu)]]-Tabulka77[[#This Row],[Dolní hranice spolehlivosti(objemový index vývozu)]]</f>
        <v>0</v>
      </c>
    </row>
    <row r="451" spans="5:18" x14ac:dyDescent="0.3">
      <c r="E451">
        <v>2018</v>
      </c>
      <c r="F451" s="42">
        <v>0.9468357247528254</v>
      </c>
      <c r="J451" s="42">
        <f>Tabulka75[[#This Row],[Horní hranice spolehlivosti(Objemový index dovozu )]]-Tabulka75[[#This Row],[Dolní hranice spolehlivosti(Objemový index dovozu )]]</f>
        <v>0</v>
      </c>
      <c r="M451">
        <v>2018</v>
      </c>
      <c r="N451" s="42">
        <v>0.80895064634989944</v>
      </c>
      <c r="R451" s="42">
        <f>Tabulka77[[#This Row],[Horní hranice spolehlivosti(objemový index vývozu)]]-Tabulka77[[#This Row],[Dolní hranice spolehlivosti(objemový index vývozu)]]</f>
        <v>0</v>
      </c>
    </row>
    <row r="452" spans="5:18" x14ac:dyDescent="0.3">
      <c r="E452">
        <v>2019</v>
      </c>
      <c r="F452" s="42">
        <v>1.7817882168334469</v>
      </c>
      <c r="J452" s="42">
        <f>Tabulka75[[#This Row],[Horní hranice spolehlivosti(Objemový index dovozu )]]-Tabulka75[[#This Row],[Dolní hranice spolehlivosti(Objemový index dovozu )]]</f>
        <v>0</v>
      </c>
      <c r="M452">
        <v>2019</v>
      </c>
      <c r="N452" s="42">
        <v>0.73283416703385229</v>
      </c>
      <c r="R452" s="42">
        <f>Tabulka77[[#This Row],[Horní hranice spolehlivosti(objemový index vývozu)]]-Tabulka77[[#This Row],[Dolní hranice spolehlivosti(objemový index vývozu)]]</f>
        <v>0</v>
      </c>
    </row>
    <row r="453" spans="5:18" x14ac:dyDescent="0.3">
      <c r="E453">
        <v>2020</v>
      </c>
      <c r="F453" s="42">
        <v>1.3882172927532128</v>
      </c>
      <c r="J453" s="42">
        <f>Tabulka75[[#This Row],[Horní hranice spolehlivosti(Objemový index dovozu )]]-Tabulka75[[#This Row],[Dolní hranice spolehlivosti(Objemový index dovozu )]]</f>
        <v>0</v>
      </c>
      <c r="M453">
        <v>2020</v>
      </c>
      <c r="N453" s="42">
        <v>0.72545541907628686</v>
      </c>
      <c r="R453" s="42">
        <f>Tabulka77[[#This Row],[Horní hranice spolehlivosti(objemový index vývozu)]]-Tabulka77[[#This Row],[Dolní hranice spolehlivosti(objemový index vývozu)]]</f>
        <v>0</v>
      </c>
    </row>
    <row r="454" spans="5:18" x14ac:dyDescent="0.3">
      <c r="E454">
        <v>2021</v>
      </c>
      <c r="F454" s="42">
        <v>2.0385687768237433</v>
      </c>
      <c r="J454" s="42">
        <f>Tabulka75[[#This Row],[Horní hranice spolehlivosti(Objemový index dovozu )]]-Tabulka75[[#This Row],[Dolní hranice spolehlivosti(Objemový index dovozu )]]</f>
        <v>0</v>
      </c>
      <c r="M454">
        <v>2021</v>
      </c>
      <c r="N454" s="42">
        <v>0.71631532553960253</v>
      </c>
      <c r="R454" s="42">
        <f>Tabulka77[[#This Row],[Horní hranice spolehlivosti(objemový index vývozu)]]-Tabulka77[[#This Row],[Dolní hranice spolehlivosti(objemový index vývozu)]]</f>
        <v>0</v>
      </c>
    </row>
    <row r="455" spans="5:18" x14ac:dyDescent="0.3">
      <c r="E455">
        <v>2022</v>
      </c>
      <c r="F455" s="42">
        <v>0.83856806698688657</v>
      </c>
      <c r="G455" s="42">
        <v>0.83856806698688657</v>
      </c>
      <c r="H455" s="42">
        <v>0.83856806698688657</v>
      </c>
      <c r="I455" s="42">
        <v>0.83856806698688657</v>
      </c>
      <c r="J455" s="42">
        <f>Tabulka75[[#This Row],[Horní hranice spolehlivosti(Objemový index dovozu )]]-Tabulka75[[#This Row],[Dolní hranice spolehlivosti(Objemový index dovozu )]]</f>
        <v>0</v>
      </c>
      <c r="M455">
        <v>2022</v>
      </c>
      <c r="N455" s="42">
        <v>0.17473666314030939</v>
      </c>
      <c r="O455" s="42">
        <v>0.17473666314030939</v>
      </c>
      <c r="P455" s="42">
        <v>0.17473666314030939</v>
      </c>
      <c r="Q455" s="42">
        <v>0.17473666314030939</v>
      </c>
      <c r="R455" s="42">
        <f>Tabulka77[[#This Row],[Horní hranice spolehlivosti(objemový index vývozu)]]-Tabulka77[[#This Row],[Dolní hranice spolehlivosti(objemový index vývozu)]]</f>
        <v>0</v>
      </c>
    </row>
    <row r="456" spans="5:18" x14ac:dyDescent="0.3">
      <c r="E456">
        <v>2023</v>
      </c>
      <c r="G456" s="42">
        <f>_xlfn.FORECAST.ETS(E456,$F$447:$F$455,$E$447:$E$455,1,1)</f>
        <v>1.4357941764704332</v>
      </c>
      <c r="H456" s="42">
        <f>G456-_xlfn.FORECAST.ETS.CONFINT(E456,$F$447:$F$455,$E$447:$E$455,0.95,1,1)</f>
        <v>0.67359593232683701</v>
      </c>
      <c r="I456" s="42">
        <f>G456+_xlfn.FORECAST.ETS.CONFINT(E456,$F$447:$F$455,$E$447:$E$455,0.95,1,1)</f>
        <v>2.1979924206140291</v>
      </c>
      <c r="J456" s="42">
        <f>Tabulka75[[#This Row],[Horní hranice spolehlivosti(Objemový index dovozu )]]-Tabulka75[[#This Row],[Dolní hranice spolehlivosti(Objemový index dovozu )]]</f>
        <v>1.5243964882871921</v>
      </c>
      <c r="M456">
        <v>2023</v>
      </c>
      <c r="O456" s="42">
        <f>_xlfn.FORECAST.ETS(M456,$N$447:$N$455,$M$447:$M$455,1,1)</f>
        <v>0.45418344662114962</v>
      </c>
      <c r="P456" s="42">
        <f>O456-_xlfn.FORECAST.ETS.CONFINT(M456,$N$447:$N$455,$M$447:$M$455,0.95,1,1)</f>
        <v>0.17193094952918198</v>
      </c>
      <c r="Q456" s="42">
        <f>O456+_xlfn.FORECAST.ETS.CONFINT(M456,$N$447:$N$455,$M$447:$M$455,0.95,1,1)</f>
        <v>0.73643594371311727</v>
      </c>
      <c r="R456" s="42">
        <f>Tabulka77[[#This Row],[Horní hranice spolehlivosti(objemový index vývozu)]]-Tabulka77[[#This Row],[Dolní hranice spolehlivosti(objemový index vývozu)]]</f>
        <v>0.56450499418393529</v>
      </c>
    </row>
    <row r="457" spans="5:18" x14ac:dyDescent="0.3">
      <c r="E457">
        <v>2024</v>
      </c>
      <c r="G457" s="42">
        <f>_xlfn.FORECAST.ETS(E457,$F$447:$F$455,$E$447:$E$455,1,1)</f>
        <v>1.5001238941674353</v>
      </c>
      <c r="H457" s="42">
        <f>G457-_xlfn.FORECAST.ETS.CONFINT(E457,$F$447:$F$455,$E$447:$E$455,0.95,1,1)</f>
        <v>0.73792222013945785</v>
      </c>
      <c r="I457" s="42">
        <f>G457+_xlfn.FORECAST.ETS.CONFINT(E457,$F$447:$F$455,$E$447:$E$455,0.95,1,1)</f>
        <v>2.2623255681954126</v>
      </c>
      <c r="J457" s="42">
        <f>Tabulka75[[#This Row],[Horní hranice spolehlivosti(Objemový index dovozu )]]-Tabulka75[[#This Row],[Dolní hranice spolehlivosti(Objemový index dovozu )]]</f>
        <v>1.5244033480559547</v>
      </c>
      <c r="M457">
        <v>2024</v>
      </c>
      <c r="O457" s="42">
        <f>_xlfn.FORECAST.ETS(M457,$N$447:$N$455,$M$447:$M$455,1,1)</f>
        <v>0.39689493641096568</v>
      </c>
      <c r="P457" s="42">
        <f>O457-_xlfn.FORECAST.ETS.CONFINT(M457,$N$447:$N$455,$M$447:$M$455,0.95,1,1)</f>
        <v>0.11464116918561895</v>
      </c>
      <c r="Q457" s="42">
        <f>O457+_xlfn.FORECAST.ETS.CONFINT(M457,$N$447:$N$455,$M$447:$M$455,0.95,1,1)</f>
        <v>0.67914870363631241</v>
      </c>
      <c r="R457" s="42">
        <f>Tabulka77[[#This Row],[Horní hranice spolehlivosti(objemový index vývozu)]]-Tabulka77[[#This Row],[Dolní hranice spolehlivosti(objemový index vývozu)]]</f>
        <v>0.56450753445069346</v>
      </c>
    </row>
    <row r="458" spans="5:18" x14ac:dyDescent="0.3">
      <c r="E458">
        <v>2025</v>
      </c>
      <c r="G458" s="42">
        <f>_xlfn.FORECAST.ETS(E458,$F$447:$F$455,$E$447:$E$455,1,1)</f>
        <v>1.5644536118644383</v>
      </c>
      <c r="H458" s="42">
        <f>G458-_xlfn.FORECAST.ETS.CONFINT(E458,$F$447:$F$455,$E$447:$E$455,0.95,1,1)</f>
        <v>0.80224584030233637</v>
      </c>
      <c r="I458" s="42">
        <f>G458+_xlfn.FORECAST.ETS.CONFINT(E458,$F$447:$F$455,$E$447:$E$455,0.95,1,1)</f>
        <v>2.3266613834265404</v>
      </c>
      <c r="J458" s="42">
        <f>Tabulka75[[#This Row],[Horní hranice spolehlivosti(Objemový index dovozu )]]-Tabulka75[[#This Row],[Dolní hranice spolehlivosti(Objemový index dovozu )]]</f>
        <v>1.5244155431242041</v>
      </c>
      <c r="M458">
        <v>2025</v>
      </c>
      <c r="O458" s="42">
        <f>_xlfn.FORECAST.ETS(M458,$N$447:$N$455,$M$447:$M$455,1,1)</f>
        <v>0.33960642620078202</v>
      </c>
      <c r="P458" s="42">
        <f>O458-_xlfn.FORECAST.ETS.CONFINT(M458,$N$447:$N$455,$M$447:$M$455,0.95,1,1)</f>
        <v>5.7350400974651494E-2</v>
      </c>
      <c r="Q458" s="42">
        <f>O458+_xlfn.FORECAST.ETS.CONFINT(M458,$N$447:$N$455,$M$447:$M$455,0.95,1,1)</f>
        <v>0.62186245142691254</v>
      </c>
      <c r="R458" s="42">
        <f>Tabulka77[[#This Row],[Horní hranice spolehlivosti(objemový index vývozu)]]-Tabulka77[[#This Row],[Dolní hranice spolehlivosti(objemový index vývozu)]]</f>
        <v>0.56451205045226105</v>
      </c>
    </row>
    <row r="482" spans="2:16" s="52" customFormat="1" x14ac:dyDescent="0.3"/>
    <row r="483" spans="2:16" x14ac:dyDescent="0.3">
      <c r="B483" s="29" t="s">
        <v>9</v>
      </c>
      <c r="C483" s="57" t="s">
        <v>20</v>
      </c>
    </row>
    <row r="484" spans="2:16" x14ac:dyDescent="0.3">
      <c r="M484" s="60"/>
    </row>
    <row r="485" spans="2:16" x14ac:dyDescent="0.3">
      <c r="K485" t="s">
        <v>97</v>
      </c>
      <c r="L485" t="s">
        <v>98</v>
      </c>
      <c r="M485" s="42"/>
    </row>
    <row r="486" spans="2:16" x14ac:dyDescent="0.3">
      <c r="K486" t="s">
        <v>99</v>
      </c>
      <c r="L486" s="45">
        <f>_xlfn.FORECAST.ETS.STAT('Lasp objemový index'!$L$496:$L$504,'Lasp objemový index'!$K$496:$K$504,1,1,1)</f>
        <v>0.9</v>
      </c>
      <c r="M486" s="42"/>
    </row>
    <row r="487" spans="2:16" x14ac:dyDescent="0.3">
      <c r="K487" t="s">
        <v>100</v>
      </c>
      <c r="L487" s="45">
        <f>_xlfn.FORECAST.ETS.STAT('Lasp objemový index'!$L$496:$L$504,'Lasp objemový index'!$K$496:$K$504,2,1,1)</f>
        <v>1E-3</v>
      </c>
      <c r="M487" s="42"/>
    </row>
    <row r="488" spans="2:16" x14ac:dyDescent="0.3">
      <c r="K488" t="s">
        <v>101</v>
      </c>
      <c r="L488" s="45">
        <f>_xlfn.FORECAST.ETS.STAT('Lasp objemový index'!$L$496:$L$504,'Lasp objemový index'!$K$496:$K$504,3,1,1)</f>
        <v>2.2204460492503131E-16</v>
      </c>
      <c r="M488" s="42"/>
    </row>
    <row r="489" spans="2:16" x14ac:dyDescent="0.3">
      <c r="K489" t="s">
        <v>102</v>
      </c>
      <c r="L489" s="45">
        <f>_xlfn.FORECAST.ETS.STAT('Lasp objemový index'!$L$496:$L$504,'Lasp objemový index'!$K$496:$K$504,4,1,1)</f>
        <v>1.0019984770157671</v>
      </c>
      <c r="M489" s="42"/>
    </row>
    <row r="490" spans="2:16" x14ac:dyDescent="0.3">
      <c r="K490" t="s">
        <v>103</v>
      </c>
      <c r="L490" s="45">
        <f>_xlfn.FORECAST.ETS.STAT('Lasp objemový index'!$L$496:$L$504,'Lasp objemový index'!$K$496:$K$504,5,1,1)</f>
        <v>1.4924569349905075</v>
      </c>
      <c r="M490" s="42"/>
    </row>
    <row r="491" spans="2:16" x14ac:dyDescent="0.3">
      <c r="K491" t="s">
        <v>104</v>
      </c>
      <c r="L491" s="45">
        <f>_xlfn.FORECAST.ETS.STAT('Lasp objemový index'!$L$496:$L$504,'Lasp objemový index'!$K$496:$K$504,6,1,1)</f>
        <v>0.39543154182229373</v>
      </c>
      <c r="M491" s="42"/>
    </row>
    <row r="492" spans="2:16" x14ac:dyDescent="0.3">
      <c r="K492" t="s">
        <v>105</v>
      </c>
      <c r="L492" s="45">
        <f>_xlfn.FORECAST.ETS.STAT('Lasp objemový index'!$L$496:$L$504,'Lasp objemový index'!$K$496:$K$504,7,1,1)</f>
        <v>0.59248865712676813</v>
      </c>
      <c r="M492" s="42"/>
    </row>
    <row r="493" spans="2:16" x14ac:dyDescent="0.3">
      <c r="L493" s="46"/>
      <c r="M493" s="42"/>
    </row>
    <row r="495" spans="2:16" x14ac:dyDescent="0.3">
      <c r="K495" t="s">
        <v>92</v>
      </c>
      <c r="L495" t="s">
        <v>111</v>
      </c>
      <c r="M495" t="s">
        <v>117</v>
      </c>
      <c r="N495" t="s">
        <v>118</v>
      </c>
      <c r="O495" t="s">
        <v>119</v>
      </c>
      <c r="P495" t="s">
        <v>107</v>
      </c>
    </row>
    <row r="496" spans="2:16" x14ac:dyDescent="0.3">
      <c r="K496">
        <v>2014</v>
      </c>
      <c r="L496" s="42">
        <v>2.5285714285714285</v>
      </c>
      <c r="P496" s="42">
        <f>Tabulka79[[#This Row],[Horní hranice spolehlivosti(objemový index vývozu)]]-Tabulka79[[#This Row],[Dolní hranice spolehlivosti(objemový index vývozu)]]</f>
        <v>0</v>
      </c>
    </row>
    <row r="497" spans="11:16" x14ac:dyDescent="0.3">
      <c r="K497">
        <v>2015</v>
      </c>
      <c r="L497" s="42">
        <v>1.7714285714285714</v>
      </c>
      <c r="P497" s="42">
        <f>Tabulka79[[#This Row],[Horní hranice spolehlivosti(objemový index vývozu)]]-Tabulka79[[#This Row],[Dolní hranice spolehlivosti(objemový index vývozu)]]</f>
        <v>0</v>
      </c>
    </row>
    <row r="498" spans="11:16" x14ac:dyDescent="0.3">
      <c r="K498">
        <v>2016</v>
      </c>
      <c r="L498" s="42">
        <v>0</v>
      </c>
      <c r="P498" s="42">
        <f>Tabulka79[[#This Row],[Horní hranice spolehlivosti(objemový index vývozu)]]-Tabulka79[[#This Row],[Dolní hranice spolehlivosti(objemový index vývozu)]]</f>
        <v>0</v>
      </c>
    </row>
    <row r="499" spans="11:16" x14ac:dyDescent="0.3">
      <c r="K499">
        <v>2017</v>
      </c>
      <c r="L499" s="42">
        <v>0.16071428571428573</v>
      </c>
      <c r="P499" s="42">
        <f>Tabulka79[[#This Row],[Horní hranice spolehlivosti(objemový index vývozu)]]-Tabulka79[[#This Row],[Dolní hranice spolehlivosti(objemový index vývozu)]]</f>
        <v>0</v>
      </c>
    </row>
    <row r="500" spans="11:16" x14ac:dyDescent="0.3">
      <c r="K500">
        <v>2018</v>
      </c>
      <c r="L500" s="42">
        <v>0.17499999999999999</v>
      </c>
      <c r="P500" s="42">
        <f>Tabulka79[[#This Row],[Horní hranice spolehlivosti(objemový index vývozu)]]-Tabulka79[[#This Row],[Dolní hranice spolehlivosti(objemový index vývozu)]]</f>
        <v>0</v>
      </c>
    </row>
    <row r="501" spans="11:16" x14ac:dyDescent="0.3">
      <c r="K501">
        <v>2019</v>
      </c>
      <c r="L501" s="42">
        <v>0.31428571428571428</v>
      </c>
      <c r="P501" s="42">
        <f>Tabulka79[[#This Row],[Horní hranice spolehlivosti(objemový index vývozu)]]-Tabulka79[[#This Row],[Dolní hranice spolehlivosti(objemový index vývozu)]]</f>
        <v>0</v>
      </c>
    </row>
    <row r="502" spans="11:16" x14ac:dyDescent="0.3">
      <c r="K502">
        <v>2020</v>
      </c>
      <c r="L502" s="42">
        <v>7.4999999999999997E-2</v>
      </c>
      <c r="P502" s="42">
        <f>Tabulka79[[#This Row],[Horní hranice spolehlivosti(objemový index vývozu)]]-Tabulka79[[#This Row],[Dolní hranice spolehlivosti(objemový index vývozu)]]</f>
        <v>0</v>
      </c>
    </row>
    <row r="503" spans="11:16" x14ac:dyDescent="0.3">
      <c r="K503">
        <v>2021</v>
      </c>
      <c r="L503" s="42">
        <v>7.1428571428571426E-3</v>
      </c>
      <c r="P503" s="42">
        <f>Tabulka79[[#This Row],[Horní hranice spolehlivosti(objemový index vývozu)]]-Tabulka79[[#This Row],[Dolní hranice spolehlivosti(objemový index vývozu)]]</f>
        <v>0</v>
      </c>
    </row>
    <row r="504" spans="11:16" x14ac:dyDescent="0.3">
      <c r="K504">
        <v>2022</v>
      </c>
      <c r="L504" s="42">
        <v>0</v>
      </c>
      <c r="M504" s="42">
        <v>0</v>
      </c>
      <c r="N504" s="42">
        <v>0</v>
      </c>
      <c r="O504" s="42">
        <v>0</v>
      </c>
      <c r="P504" s="42">
        <f>Tabulka79[[#This Row],[Horní hranice spolehlivosti(objemový index vývozu)]]-Tabulka79[[#This Row],[Dolní hranice spolehlivosti(objemový index vývozu)]]</f>
        <v>0</v>
      </c>
    </row>
    <row r="505" spans="11:16" x14ac:dyDescent="0.3">
      <c r="K505">
        <v>2023</v>
      </c>
      <c r="M505" s="42">
        <f>_xlfn.FORECAST.ETS(K505,$L$496:$L$504,$K$496:$K$504,1,1)</f>
        <v>-0.27876642856481465</v>
      </c>
      <c r="N505" s="42">
        <f>M505-_xlfn.FORECAST.ETS.CONFINT(K505,$L$496:$L$504,$K$496:$K$504,0.95,1,1)</f>
        <v>-1.4400228577817806</v>
      </c>
      <c r="O505" s="42">
        <f>M505+_xlfn.FORECAST.ETS.CONFINT(K505,$L$496:$L$504,$K$496:$K$504,0.95,1,1)</f>
        <v>0.88249000065215144</v>
      </c>
      <c r="P505" s="42">
        <f>Tabulka79[[#This Row],[Horní hranice spolehlivosti(objemový index vývozu)]]-Tabulka79[[#This Row],[Dolní hranice spolehlivosti(objemový index vývozu)]]</f>
        <v>2.3225128584339321</v>
      </c>
    </row>
    <row r="506" spans="11:16" x14ac:dyDescent="0.3">
      <c r="K506">
        <v>2024</v>
      </c>
      <c r="M506" s="42">
        <f>_xlfn.FORECAST.ETS(K506,$L$496:$L$504,$K$496:$K$504,1,1)</f>
        <v>-0.53108404575984269</v>
      </c>
      <c r="N506" s="42">
        <f>M506-_xlfn.FORECAST.ETS.CONFINT(K506,$L$496:$L$504,$K$496:$K$504,0.95,1,1)</f>
        <v>-2.0941718657707074</v>
      </c>
      <c r="O506" s="42">
        <f>M506+_xlfn.FORECAST.ETS.CONFINT(K506,$L$496:$L$504,$K$496:$K$504,0.95,1,1)</f>
        <v>1.032003774251022</v>
      </c>
      <c r="P506" s="42">
        <f>Tabulka79[[#This Row],[Horní hranice spolehlivosti(objemový index vývozu)]]-Tabulka79[[#This Row],[Dolní hranice spolehlivosti(objemový index vývozu)]]</f>
        <v>3.1261756400217293</v>
      </c>
    </row>
    <row r="507" spans="11:16" x14ac:dyDescent="0.3">
      <c r="K507">
        <v>2025</v>
      </c>
      <c r="M507" s="42">
        <f>_xlfn.FORECAST.ETS(K507,$L$496:$L$504,$K$496:$K$504,1,1)</f>
        <v>-0.78340166295487024</v>
      </c>
      <c r="N507" s="42">
        <f>M507-_xlfn.FORECAST.ETS.CONFINT(K507,$L$496:$L$504,$K$496:$K$504,0.95,1,1)</f>
        <v>-2.6649972483488984</v>
      </c>
      <c r="O507" s="42">
        <f>M507+_xlfn.FORECAST.ETS.CONFINT(K507,$L$496:$L$504,$K$496:$K$504,0.95,1,1)</f>
        <v>1.0981939224391581</v>
      </c>
      <c r="P507" s="42">
        <f>Tabulka79[[#This Row],[Horní hranice spolehlivosti(objemový index vývozu)]]-Tabulka79[[#This Row],[Dolní hranice spolehlivosti(objemový index vývozu)]]</f>
        <v>3.7631911707880565</v>
      </c>
    </row>
    <row r="536" s="52" customFormat="1" x14ac:dyDescent="0.3"/>
  </sheetData>
  <mergeCells count="22">
    <mergeCell ref="W18:X18"/>
    <mergeCell ref="W4:X4"/>
    <mergeCell ref="B4:D4"/>
    <mergeCell ref="E18:F18"/>
    <mergeCell ref="G18:H18"/>
    <mergeCell ref="I18:J18"/>
    <mergeCell ref="K18:L18"/>
    <mergeCell ref="M18:N18"/>
    <mergeCell ref="E4:F4"/>
    <mergeCell ref="G4:H4"/>
    <mergeCell ref="I4:J4"/>
    <mergeCell ref="K4:L4"/>
    <mergeCell ref="M4:N4"/>
    <mergeCell ref="O18:P18"/>
    <mergeCell ref="Q18:R18"/>
    <mergeCell ref="S18:T18"/>
    <mergeCell ref="U18:V18"/>
    <mergeCell ref="O4:P4"/>
    <mergeCell ref="B18:D18"/>
    <mergeCell ref="Q4:R4"/>
    <mergeCell ref="S4:T4"/>
    <mergeCell ref="U4:V4"/>
  </mergeCells>
  <pageMargins left="0.7" right="0.7" top="0.78740157499999996" bottom="0.78740157499999996" header="0.3" footer="0.3"/>
  <ignoredErrors>
    <ignoredError sqref="E48" formula="1"/>
  </ignoredErrors>
  <drawing r:id="rId1"/>
  <tableParts count="3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124E-78E9-4DAE-B024-68425F724D21}">
  <dimension ref="A1"/>
  <sheetViews>
    <sheetView workbookViewId="0">
      <selection activeCell="I1" sqref="I1:J8"/>
    </sheetView>
  </sheetViews>
  <sheetFormatPr defaultRowHeight="14.4" x14ac:dyDescent="0.3"/>
  <cols>
    <col min="1" max="1" width="12.21875" customWidth="1"/>
    <col min="2" max="2" width="10.21875" customWidth="1"/>
    <col min="3" max="3" width="10.77734375" customWidth="1"/>
    <col min="4" max="4" width="24.77734375" customWidth="1"/>
    <col min="5" max="5" width="25" customWidth="1"/>
    <col min="7" max="7" width="10.5546875" customWidth="1"/>
    <col min="8" max="8" width="10.21875" customWidth="1"/>
    <col min="9" max="9" width="11.33203125" customWidth="1"/>
    <col min="10" max="10" width="10.441406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inf</vt:lpstr>
      <vt:lpstr>Dovoz</vt:lpstr>
      <vt:lpstr>Vyvoz</vt:lpstr>
      <vt:lpstr>Bilance</vt:lpstr>
      <vt:lpstr>obrat</vt:lpstr>
      <vt:lpstr>ter_strukt_změny</vt:lpstr>
      <vt:lpstr>List19</vt:lpstr>
      <vt:lpstr>Lasp objemový index</vt:lpstr>
      <vt:lpstr>List3</vt:lpstr>
      <vt:lpstr>List4</vt:lpstr>
      <vt:lpstr>List5</vt:lpstr>
      <vt:lpstr>index růstu obratu</vt:lpstr>
      <vt:lpstr>souhrn analýzy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Сокольчик</dc:creator>
  <cp:lastModifiedBy>Иван Сокольчик</cp:lastModifiedBy>
  <dcterms:created xsi:type="dcterms:W3CDTF">2015-06-05T18:19:34Z</dcterms:created>
  <dcterms:modified xsi:type="dcterms:W3CDTF">2023-03-14T12:33:12Z</dcterms:modified>
</cp:coreProperties>
</file>