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thmn/Documents/Bakalářka/"/>
    </mc:Choice>
  </mc:AlternateContent>
  <xr:revisionPtr revIDLastSave="0" documentId="13_ncr:1_{522D2F7D-6C6F-3943-B644-5C1FAB374A82}" xr6:coauthVersionLast="46" xr6:coauthVersionMax="46" xr10:uidLastSave="{00000000-0000-0000-0000-000000000000}"/>
  <bookViews>
    <workbookView xWindow="0" yWindow="0" windowWidth="28800" windowHeight="18000" xr2:uid="{A0071FCB-B090-7E44-8358-7B492B3D086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34" i="1"/>
  <c r="F36" i="1"/>
  <c r="D93" i="1"/>
  <c r="D110" i="1" s="1"/>
  <c r="E93" i="1"/>
  <c r="E110" i="1" s="1"/>
  <c r="F93" i="1"/>
  <c r="F110" i="1" s="1"/>
  <c r="G93" i="1"/>
  <c r="G110" i="1" s="1"/>
  <c r="H93" i="1"/>
  <c r="H110" i="1" s="1"/>
  <c r="I93" i="1"/>
  <c r="I110" i="1" s="1"/>
  <c r="D94" i="1"/>
  <c r="D111" i="1" s="1"/>
  <c r="E94" i="1"/>
  <c r="E111" i="1" s="1"/>
  <c r="F94" i="1"/>
  <c r="F111" i="1" s="1"/>
  <c r="G94" i="1"/>
  <c r="G111" i="1" s="1"/>
  <c r="H94" i="1"/>
  <c r="H111" i="1" s="1"/>
  <c r="I94" i="1"/>
  <c r="I111" i="1" s="1"/>
  <c r="D95" i="1"/>
  <c r="D112" i="1" s="1"/>
  <c r="E95" i="1"/>
  <c r="E112" i="1" s="1"/>
  <c r="F95" i="1"/>
  <c r="F112" i="1" s="1"/>
  <c r="G95" i="1"/>
  <c r="G112" i="1" s="1"/>
  <c r="H95" i="1"/>
  <c r="H112" i="1" s="1"/>
  <c r="I95" i="1"/>
  <c r="I112" i="1" s="1"/>
  <c r="D96" i="1"/>
  <c r="D113" i="1" s="1"/>
  <c r="E96" i="1"/>
  <c r="E113" i="1" s="1"/>
  <c r="F96" i="1"/>
  <c r="F113" i="1" s="1"/>
  <c r="G96" i="1"/>
  <c r="G113" i="1" s="1"/>
  <c r="H96" i="1"/>
  <c r="H113" i="1" s="1"/>
  <c r="I96" i="1"/>
  <c r="I113" i="1" s="1"/>
  <c r="D97" i="1"/>
  <c r="D114" i="1" s="1"/>
  <c r="E97" i="1"/>
  <c r="E114" i="1" s="1"/>
  <c r="F97" i="1"/>
  <c r="F114" i="1" s="1"/>
  <c r="G97" i="1"/>
  <c r="G114" i="1" s="1"/>
  <c r="H97" i="1"/>
  <c r="H114" i="1" s="1"/>
  <c r="I97" i="1"/>
  <c r="I114" i="1" s="1"/>
  <c r="D98" i="1"/>
  <c r="D115" i="1" s="1"/>
  <c r="E98" i="1"/>
  <c r="E115" i="1" s="1"/>
  <c r="F98" i="1"/>
  <c r="F115" i="1" s="1"/>
  <c r="G98" i="1"/>
  <c r="G115" i="1" s="1"/>
  <c r="H98" i="1"/>
  <c r="H115" i="1" s="1"/>
  <c r="I98" i="1"/>
  <c r="I115" i="1" s="1"/>
  <c r="D99" i="1"/>
  <c r="D116" i="1" s="1"/>
  <c r="E99" i="1"/>
  <c r="E116" i="1" s="1"/>
  <c r="F99" i="1"/>
  <c r="F116" i="1" s="1"/>
  <c r="G99" i="1"/>
  <c r="G116" i="1" s="1"/>
  <c r="H99" i="1"/>
  <c r="H116" i="1" s="1"/>
  <c r="I99" i="1"/>
  <c r="I116" i="1" s="1"/>
  <c r="D100" i="1"/>
  <c r="D117" i="1" s="1"/>
  <c r="E100" i="1"/>
  <c r="E117" i="1" s="1"/>
  <c r="F100" i="1"/>
  <c r="F117" i="1" s="1"/>
  <c r="G100" i="1"/>
  <c r="G117" i="1" s="1"/>
  <c r="H100" i="1"/>
  <c r="H117" i="1" s="1"/>
  <c r="I100" i="1"/>
  <c r="I117" i="1" s="1"/>
  <c r="D101" i="1"/>
  <c r="D118" i="1" s="1"/>
  <c r="E101" i="1"/>
  <c r="E118" i="1" s="1"/>
  <c r="F101" i="1"/>
  <c r="F118" i="1" s="1"/>
  <c r="G101" i="1"/>
  <c r="G118" i="1" s="1"/>
  <c r="H101" i="1"/>
  <c r="H118" i="1" s="1"/>
  <c r="I101" i="1"/>
  <c r="I118" i="1" s="1"/>
  <c r="D102" i="1"/>
  <c r="D119" i="1" s="1"/>
  <c r="E102" i="1"/>
  <c r="E119" i="1" s="1"/>
  <c r="F102" i="1"/>
  <c r="F119" i="1" s="1"/>
  <c r="G102" i="1"/>
  <c r="G119" i="1" s="1"/>
  <c r="H102" i="1"/>
  <c r="H119" i="1" s="1"/>
  <c r="I102" i="1"/>
  <c r="I119" i="1" s="1"/>
  <c r="C102" i="1"/>
  <c r="C119" i="1" s="1"/>
  <c r="C101" i="1"/>
  <c r="C118" i="1" s="1"/>
  <c r="C100" i="1"/>
  <c r="C117" i="1" s="1"/>
  <c r="C99" i="1"/>
  <c r="C116" i="1" s="1"/>
  <c r="C98" i="1"/>
  <c r="C115" i="1" s="1"/>
  <c r="C97" i="1"/>
  <c r="C114" i="1" s="1"/>
  <c r="C96" i="1"/>
  <c r="C113" i="1" s="1"/>
  <c r="C95" i="1"/>
  <c r="C112" i="1" s="1"/>
  <c r="C94" i="1"/>
  <c r="C111" i="1" s="1"/>
  <c r="C93" i="1"/>
  <c r="C110" i="1" s="1"/>
  <c r="AD12" i="1"/>
  <c r="AB12" i="1"/>
  <c r="AC6" i="1" s="1"/>
  <c r="D34" i="1"/>
  <c r="D52" i="1" s="1"/>
  <c r="E34" i="1"/>
  <c r="E52" i="1" s="1"/>
  <c r="F34" i="1"/>
  <c r="F52" i="1" s="1"/>
  <c r="G34" i="1"/>
  <c r="G52" i="1" s="1"/>
  <c r="H34" i="1"/>
  <c r="H52" i="1" s="1"/>
  <c r="I34" i="1"/>
  <c r="I52" i="1" s="1"/>
  <c r="D35" i="1"/>
  <c r="D53" i="1" s="1"/>
  <c r="E35" i="1"/>
  <c r="E53" i="1" s="1"/>
  <c r="F35" i="1"/>
  <c r="F53" i="1" s="1"/>
  <c r="G35" i="1"/>
  <c r="G53" i="1" s="1"/>
  <c r="H35" i="1"/>
  <c r="H53" i="1" s="1"/>
  <c r="I35" i="1"/>
  <c r="I53" i="1" s="1"/>
  <c r="D36" i="1"/>
  <c r="D54" i="1" s="1"/>
  <c r="E36" i="1"/>
  <c r="E54" i="1" s="1"/>
  <c r="F54" i="1"/>
  <c r="G36" i="1"/>
  <c r="G54" i="1" s="1"/>
  <c r="H36" i="1"/>
  <c r="H54" i="1" s="1"/>
  <c r="I36" i="1"/>
  <c r="I54" i="1" s="1"/>
  <c r="D37" i="1"/>
  <c r="D55" i="1" s="1"/>
  <c r="E37" i="1"/>
  <c r="E55" i="1" s="1"/>
  <c r="F37" i="1"/>
  <c r="F55" i="1" s="1"/>
  <c r="G37" i="1"/>
  <c r="G55" i="1" s="1"/>
  <c r="H37" i="1"/>
  <c r="H55" i="1" s="1"/>
  <c r="I37" i="1"/>
  <c r="I55" i="1" s="1"/>
  <c r="D38" i="1"/>
  <c r="D56" i="1" s="1"/>
  <c r="E38" i="1"/>
  <c r="E56" i="1" s="1"/>
  <c r="F38" i="1"/>
  <c r="F56" i="1" s="1"/>
  <c r="G38" i="1"/>
  <c r="G56" i="1" s="1"/>
  <c r="H38" i="1"/>
  <c r="H56" i="1" s="1"/>
  <c r="I38" i="1"/>
  <c r="I56" i="1" s="1"/>
  <c r="D39" i="1"/>
  <c r="D57" i="1" s="1"/>
  <c r="E39" i="1"/>
  <c r="E57" i="1" s="1"/>
  <c r="F39" i="1"/>
  <c r="F57" i="1" s="1"/>
  <c r="G39" i="1"/>
  <c r="G57" i="1" s="1"/>
  <c r="H39" i="1"/>
  <c r="H57" i="1" s="1"/>
  <c r="I39" i="1"/>
  <c r="I57" i="1" s="1"/>
  <c r="D40" i="1"/>
  <c r="D58" i="1" s="1"/>
  <c r="E40" i="1"/>
  <c r="E58" i="1" s="1"/>
  <c r="F40" i="1"/>
  <c r="F58" i="1" s="1"/>
  <c r="G40" i="1"/>
  <c r="G58" i="1" s="1"/>
  <c r="H40" i="1"/>
  <c r="H58" i="1" s="1"/>
  <c r="I40" i="1"/>
  <c r="I58" i="1" s="1"/>
  <c r="D41" i="1"/>
  <c r="D59" i="1" s="1"/>
  <c r="E41" i="1"/>
  <c r="E59" i="1" s="1"/>
  <c r="F41" i="1"/>
  <c r="F59" i="1" s="1"/>
  <c r="G41" i="1"/>
  <c r="G59" i="1" s="1"/>
  <c r="H41" i="1"/>
  <c r="H59" i="1" s="1"/>
  <c r="I41" i="1"/>
  <c r="I59" i="1" s="1"/>
  <c r="D42" i="1"/>
  <c r="D60" i="1" s="1"/>
  <c r="E42" i="1"/>
  <c r="E60" i="1" s="1"/>
  <c r="F42" i="1"/>
  <c r="F60" i="1" s="1"/>
  <c r="G42" i="1"/>
  <c r="G60" i="1" s="1"/>
  <c r="H42" i="1"/>
  <c r="H60" i="1" s="1"/>
  <c r="I42" i="1"/>
  <c r="I60" i="1" s="1"/>
  <c r="D43" i="1"/>
  <c r="D61" i="1" s="1"/>
  <c r="E43" i="1"/>
  <c r="E61" i="1" s="1"/>
  <c r="F43" i="1"/>
  <c r="F61" i="1" s="1"/>
  <c r="G43" i="1"/>
  <c r="G61" i="1" s="1"/>
  <c r="H43" i="1"/>
  <c r="H61" i="1" s="1"/>
  <c r="I43" i="1"/>
  <c r="I61" i="1" s="1"/>
  <c r="C43" i="1"/>
  <c r="C61" i="1" s="1"/>
  <c r="C42" i="1"/>
  <c r="C60" i="1" s="1"/>
  <c r="C41" i="1"/>
  <c r="C59" i="1" s="1"/>
  <c r="C40" i="1"/>
  <c r="C58" i="1" s="1"/>
  <c r="C39" i="1"/>
  <c r="C57" i="1" s="1"/>
  <c r="C38" i="1"/>
  <c r="C56" i="1" s="1"/>
  <c r="C37" i="1"/>
  <c r="C55" i="1" s="1"/>
  <c r="C36" i="1"/>
  <c r="C54" i="1" s="1"/>
  <c r="C35" i="1"/>
  <c r="C53" i="1" s="1"/>
  <c r="C52" i="1"/>
  <c r="T14" i="1"/>
  <c r="T13" i="1"/>
  <c r="T12" i="1"/>
  <c r="T11" i="1"/>
  <c r="T10" i="1"/>
  <c r="T9" i="1"/>
  <c r="T8" i="1"/>
  <c r="T7" i="1"/>
  <c r="T6" i="1"/>
  <c r="T5" i="1"/>
  <c r="J6" i="1"/>
  <c r="J7" i="1"/>
  <c r="J8" i="1"/>
  <c r="J9" i="1"/>
  <c r="J10" i="1"/>
  <c r="J11" i="1"/>
  <c r="J5" i="1"/>
  <c r="H122" i="1" l="1"/>
  <c r="H123" i="1"/>
  <c r="D122" i="1"/>
  <c r="D123" i="1"/>
  <c r="G123" i="1"/>
  <c r="G122" i="1"/>
  <c r="C122" i="1"/>
  <c r="C123" i="1"/>
  <c r="F122" i="1"/>
  <c r="E123" i="1"/>
  <c r="AC5" i="1"/>
  <c r="AC8" i="1"/>
  <c r="E122" i="1"/>
  <c r="F123" i="1"/>
  <c r="AC11" i="1"/>
  <c r="AC7" i="1"/>
  <c r="AC9" i="1"/>
  <c r="AC10" i="1"/>
  <c r="I122" i="1"/>
  <c r="I123" i="1"/>
  <c r="G65" i="1"/>
  <c r="G64" i="1"/>
  <c r="F64" i="1"/>
  <c r="H64" i="1"/>
  <c r="D64" i="1"/>
  <c r="C65" i="1"/>
  <c r="C64" i="1"/>
  <c r="I64" i="1"/>
  <c r="I65" i="1"/>
  <c r="E64" i="1"/>
  <c r="E65" i="1"/>
  <c r="D65" i="1"/>
  <c r="H65" i="1"/>
  <c r="F65" i="1"/>
  <c r="J12" i="1"/>
  <c r="J110" i="1" l="1"/>
  <c r="K117" i="1"/>
  <c r="K118" i="1"/>
  <c r="J115" i="1"/>
  <c r="J119" i="1"/>
  <c r="J117" i="1"/>
  <c r="L117" i="1" s="1"/>
  <c r="K111" i="1"/>
  <c r="J113" i="1"/>
  <c r="J114" i="1"/>
  <c r="AC12" i="1"/>
  <c r="K5" i="1"/>
  <c r="J111" i="1"/>
  <c r="K114" i="1"/>
  <c r="K115" i="1"/>
  <c r="K110" i="1"/>
  <c r="K116" i="1"/>
  <c r="J112" i="1"/>
  <c r="J118" i="1"/>
  <c r="K112" i="1"/>
  <c r="K113" i="1"/>
  <c r="J116" i="1"/>
  <c r="K119" i="1"/>
  <c r="J56" i="1"/>
  <c r="J60" i="1"/>
  <c r="J61" i="1"/>
  <c r="J52" i="1"/>
  <c r="K53" i="1"/>
  <c r="J58" i="1"/>
  <c r="J57" i="1"/>
  <c r="K56" i="1"/>
  <c r="K52" i="1"/>
  <c r="J59" i="1"/>
  <c r="K61" i="1"/>
  <c r="L61" i="1" s="1"/>
  <c r="K58" i="1"/>
  <c r="K57" i="1"/>
  <c r="J55" i="1"/>
  <c r="K59" i="1"/>
  <c r="J54" i="1"/>
  <c r="J53" i="1"/>
  <c r="L53" i="1" s="1"/>
  <c r="K60" i="1"/>
  <c r="L60" i="1" s="1"/>
  <c r="K55" i="1"/>
  <c r="K54" i="1"/>
  <c r="K10" i="1"/>
  <c r="K9" i="1"/>
  <c r="K11" i="1"/>
  <c r="K7" i="1"/>
  <c r="K6" i="1"/>
  <c r="K8" i="1"/>
  <c r="L119" i="1" l="1"/>
  <c r="L111" i="1"/>
  <c r="L114" i="1"/>
  <c r="L110" i="1"/>
  <c r="L113" i="1"/>
  <c r="L118" i="1"/>
  <c r="L115" i="1"/>
  <c r="L116" i="1"/>
  <c r="L56" i="1"/>
  <c r="L112" i="1"/>
  <c r="L55" i="1"/>
  <c r="L59" i="1"/>
  <c r="L57" i="1"/>
  <c r="L52" i="1"/>
  <c r="L58" i="1"/>
  <c r="L54" i="1"/>
  <c r="K12" i="1"/>
</calcChain>
</file>

<file path=xl/sharedStrings.xml><?xml version="1.0" encoding="utf-8"?>
<sst xmlns="http://schemas.openxmlformats.org/spreadsheetml/2006/main" count="314" uniqueCount="90">
  <si>
    <t>Provozní náklady na 100 km</t>
  </si>
  <si>
    <t>Zrychlení 0 -100 [s]</t>
  </si>
  <si>
    <t>Emise CO2 [g/km]</t>
  </si>
  <si>
    <t>Maximální dojezd [km]</t>
  </si>
  <si>
    <t>Provozní náklady na 100 km [kč]</t>
  </si>
  <si>
    <t>Objem zavazadlového prostoru [l]</t>
  </si>
  <si>
    <t>Výkon [kW]</t>
  </si>
  <si>
    <t>Cena [kč]</t>
  </si>
  <si>
    <t>OZP</t>
  </si>
  <si>
    <t>PN/100 km</t>
  </si>
  <si>
    <t xml:space="preserve">MD </t>
  </si>
  <si>
    <t>Z 0-100</t>
  </si>
  <si>
    <t>E CO2</t>
  </si>
  <si>
    <t>Matice vah kriterií - Saaty</t>
  </si>
  <si>
    <t>Geom. Průměr</t>
  </si>
  <si>
    <t>cena</t>
  </si>
  <si>
    <t>výkon</t>
  </si>
  <si>
    <t>Výsledné váhy</t>
  </si>
  <si>
    <t>MD</t>
  </si>
  <si>
    <t>varianty</t>
  </si>
  <si>
    <t>Škoda Enyaq iV 60</t>
  </si>
  <si>
    <t>Renault ZOE R110 52 kWh</t>
  </si>
  <si>
    <t>Tesla Model 3 standard range</t>
  </si>
  <si>
    <t>BMW i3 Range Extender</t>
  </si>
  <si>
    <t>Toyota Prius Hybrid</t>
  </si>
  <si>
    <t>Mercedes-Benz A 250e</t>
  </si>
  <si>
    <t>Volkswagen Golf 1,4 TSI PHEV</t>
  </si>
  <si>
    <t>Škoda Octavia 2,0 TDI</t>
  </si>
  <si>
    <t>Škoda Karoq 2,0 TDI</t>
  </si>
  <si>
    <t>Toyaota Yaris 1,5 Dynamic Force</t>
  </si>
  <si>
    <t>Benzin</t>
  </si>
  <si>
    <t>Nafta</t>
  </si>
  <si>
    <t>Elektřina</t>
  </si>
  <si>
    <t>ANO</t>
  </si>
  <si>
    <t>NE</t>
  </si>
  <si>
    <t>Spotřeba benzinu či nafty /100 km</t>
  </si>
  <si>
    <t>Průměrná cena benzinu / litr</t>
  </si>
  <si>
    <t>Průměrná cena nafty / litr</t>
  </si>
  <si>
    <t>Cena Elektřiny / kWh</t>
  </si>
  <si>
    <t>Váhy</t>
  </si>
  <si>
    <t>cena [tis. Kč]</t>
  </si>
  <si>
    <t>Výchozí tabulka</t>
  </si>
  <si>
    <t>Povaha Kritéria</t>
  </si>
  <si>
    <t>MIN</t>
  </si>
  <si>
    <t>MAX</t>
  </si>
  <si>
    <t>Spotřeba el. Energie kWh/100 km</t>
  </si>
  <si>
    <t>dotazník preferencí</t>
  </si>
  <si>
    <t>průměrné pořadí</t>
  </si>
  <si>
    <t>podíl</t>
  </si>
  <si>
    <t>konečná váha kritéria</t>
  </si>
  <si>
    <t>suma</t>
  </si>
  <si>
    <t>Výchozí tabulka pro dotazník</t>
  </si>
  <si>
    <t>tabulka r pro dotazník</t>
  </si>
  <si>
    <t>𝐶^∗</t>
  </si>
  <si>
    <t>S^-</t>
  </si>
  <si>
    <t>Nejlepší varianta v*</t>
  </si>
  <si>
    <t>Nejhorší varianta v-</t>
  </si>
  <si>
    <t>tabulka r pro saatyho</t>
  </si>
  <si>
    <t>tabulka v pro saatyho</t>
  </si>
  <si>
    <t>tabulka v pro dotazník</t>
  </si>
  <si>
    <t>Váhy stanovené Saatyho metodou</t>
  </si>
  <si>
    <t>Váhy stanoveneé metodou pořadí</t>
  </si>
  <si>
    <t>Renault ZOE</t>
  </si>
  <si>
    <t>Volkswagen Golf</t>
  </si>
  <si>
    <t>Škoda Enyaq</t>
  </si>
  <si>
    <t>BMW i3</t>
  </si>
  <si>
    <t>Škoda OCTAVIA</t>
  </si>
  <si>
    <t>Toyota Prius</t>
  </si>
  <si>
    <t>Toyota Yaris</t>
  </si>
  <si>
    <t>Škoda Karoq</t>
  </si>
  <si>
    <t>Tesla Model 3</t>
  </si>
  <si>
    <t>Tesla model 3</t>
  </si>
  <si>
    <t>Mercedes-Benz A</t>
  </si>
  <si>
    <t>Výsledky pro Saatyho</t>
  </si>
  <si>
    <t>Škoda Octavia</t>
  </si>
  <si>
    <t>výsledek pro metodu pořadí</t>
  </si>
  <si>
    <t>Umístění</t>
  </si>
  <si>
    <t>Varianta</t>
  </si>
  <si>
    <t>C*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</si>
  <si>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</si>
  <si>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</si>
  <si>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</si>
  <si>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</si>
  <si>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</si>
  <si>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</si>
  <si>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</si>
  <si>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</si>
  <si>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</si>
  <si>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</si>
  <si>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S^*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</si>
</sst>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"/>
  </numFmts>
  <fonts count="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0" xfId="0" applyFont="1"/>
    <xf numFmtId="0" fontId="0" fillId="2" borderId="7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2" fontId="0" fillId="3" borderId="8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12" fontId="0" fillId="3" borderId="1" xfId="0" applyNumberForma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7" borderId="8" xfId="0" applyFill="1" applyBorder="1"/>
    <xf numFmtId="0" fontId="1" fillId="8" borderId="9" xfId="0" applyFont="1" applyFill="1" applyBorder="1" applyAlignment="1">
      <alignment horizontal="right"/>
    </xf>
    <xf numFmtId="0" fontId="1" fillId="8" borderId="10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1" fillId="5" borderId="14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9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1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0" xfId="0" applyFill="1"/>
    <xf numFmtId="165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11" borderId="3" xfId="0" applyNumberFormat="1" applyFill="1" applyBorder="1" applyAlignment="1">
      <alignment horizontal="center"/>
    </xf>
    <xf numFmtId="165" fontId="0" fillId="11" borderId="1" xfId="0" applyNumberFormat="1" applyFill="1" applyBorder="1" applyAlignment="1">
      <alignment horizontal="center"/>
    </xf>
    <xf numFmtId="0" fontId="0" fillId="12" borderId="2" xfId="0" applyFill="1" applyBorder="1"/>
    <xf numFmtId="0" fontId="0" fillId="13" borderId="8" xfId="0" applyFill="1" applyBorder="1" applyAlignment="1">
      <alignment horizontal="center"/>
    </xf>
    <xf numFmtId="165" fontId="0" fillId="13" borderId="1" xfId="0" applyNumberForma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" fillId="14" borderId="0" xfId="0" applyFont="1" applyFill="1" applyBorder="1" applyAlignment="1">
      <alignment horizontal="left"/>
    </xf>
    <xf numFmtId="0" fontId="2" fillId="14" borderId="0" xfId="0" applyFont="1" applyFill="1"/>
    <xf numFmtId="0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66" fontId="1" fillId="4" borderId="19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center"/>
    </xf>
    <xf numFmtId="166" fontId="1" fillId="4" borderId="15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Border="1"/>
    <xf numFmtId="0" fontId="0" fillId="0" borderId="8" xfId="0" applyFill="1" applyBorder="1" applyAlignment="1">
      <alignment horizontal="center"/>
    </xf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8" xfId="0" applyFont="1" applyFill="1" applyBorder="1" applyAlignment="1">
      <alignment horizontal="left"/>
    </xf>
    <xf numFmtId="166" fontId="0" fillId="0" borderId="0" xfId="0" applyNumberForma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166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2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/>
              <a:t>Dotazníkové šetření</a:t>
            </a:r>
          </a:p>
        </c:rich>
      </c:tx>
      <c:layout>
        <c:manualLayout>
          <c:xMode val="edge"/>
          <c:yMode val="edge"/>
          <c:x val="0.3907709089022155"/>
          <c:y val="2.3586205103410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30595929027892"/>
          <c:y val="0.11608343945062095"/>
          <c:w val="0.84197614323571868"/>
          <c:h val="0.674851162378950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List1!$AA$5:$AA$11</c:f>
              <c:strCache>
                <c:ptCount val="7"/>
                <c:pt idx="0">
                  <c:v>cena</c:v>
                </c:pt>
                <c:pt idx="1">
                  <c:v>výkon</c:v>
                </c:pt>
                <c:pt idx="2">
                  <c:v>OZP</c:v>
                </c:pt>
                <c:pt idx="3">
                  <c:v>PN/100 km</c:v>
                </c:pt>
                <c:pt idx="4">
                  <c:v>MD</c:v>
                </c:pt>
                <c:pt idx="5">
                  <c:v>E CO2</c:v>
                </c:pt>
                <c:pt idx="6">
                  <c:v>Z 0-100</c:v>
                </c:pt>
              </c:strCache>
            </c:strRef>
          </c:cat>
          <c:val>
            <c:numRef>
              <c:f>List1!$AB$5:$AB$11</c:f>
              <c:numCache>
                <c:formatCode>General</c:formatCode>
                <c:ptCount val="7"/>
                <c:pt idx="0">
                  <c:v>1.27</c:v>
                </c:pt>
                <c:pt idx="1">
                  <c:v>4.3099999999999996</c:v>
                </c:pt>
                <c:pt idx="2">
                  <c:v>4.3</c:v>
                </c:pt>
                <c:pt idx="3">
                  <c:v>2.54</c:v>
                </c:pt>
                <c:pt idx="4">
                  <c:v>4.79</c:v>
                </c:pt>
                <c:pt idx="5">
                  <c:v>5.19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C-E845-B295-946831054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6524624"/>
        <c:axId val="1226056176"/>
      </c:barChart>
      <c:catAx>
        <c:axId val="122652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26056176"/>
        <c:crosses val="autoZero"/>
        <c:auto val="1"/>
        <c:lblAlgn val="ctr"/>
        <c:lblOffset val="100"/>
        <c:noMultiLvlLbl val="0"/>
      </c:catAx>
      <c:valAx>
        <c:axId val="122605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Průměrné pořadí</a:t>
                </a:r>
              </a:p>
            </c:rich>
          </c:tx>
          <c:layout>
            <c:manualLayout>
              <c:xMode val="edge"/>
              <c:yMode val="edge"/>
              <c:x val="0.45066470586963464"/>
              <c:y val="0.88212778523057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265246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476445</xdr:colOff>
      <xdr:row>29</xdr:row>
      <xdr:rowOff>170817</xdr:rowOff>
    </xdr:from>
    <xdr:ext cx="3110013" cy="1425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E6388E13-AD18-2446-BEF1-E43E65740C6C}"/>
                </a:ext>
              </a:extLst>
            </xdr:cNvPr>
            <xdr:cNvSpPr txBox="1"/>
          </xdr:nvSpPr>
          <xdr:spPr>
            <a:xfrm>
              <a:off x="14013808" y="6283564"/>
              <a:ext cx="3110013" cy="142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2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cs-CZ" sz="28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cs-CZ" sz="2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28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𝑖𝑗</m:t>
                            </m:r>
                          </m:sub>
                        </m:sSub>
                      </m:num>
                      <m:den>
                        <m:rad>
                          <m:radPr>
                            <m:degHide m:val="on"/>
                            <m:ctrlPr>
                              <a:rPr lang="cs-CZ" sz="28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nary>
                              <m:naryPr>
                                <m:chr m:val="∑"/>
                                <m:ctrlPr>
                                  <a:rPr lang="cs-CZ" sz="280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sup>
                              <m:e>
                                <m:sSubSup>
                                  <m:sSubSupPr>
                                    <m:ctrlPr>
                                      <a:rPr lang="cs-CZ" sz="28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𝑖𝑗</m:t>
                                    </m:r>
                                  </m:sub>
                                  <m:sup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nary>
                          </m:e>
                        </m:rad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E6388E13-AD18-2446-BEF1-E43E65740C6C}"/>
                </a:ext>
              </a:extLst>
            </xdr:cNvPr>
            <xdr:cNvSpPr txBox="1"/>
          </xdr:nvSpPr>
          <xdr:spPr>
            <a:xfrm>
              <a:off x="14013808" y="6283564"/>
              <a:ext cx="3110013" cy="142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cs-CZ" sz="2800" b="0" i="0">
                  <a:latin typeface="Cambria Math" panose="02040503050406030204" pitchFamily="18" charset="0"/>
                </a:rPr>
                <a:t>𝑟_𝑖𝑗= </a:t>
              </a:r>
              <a:r>
                <a:rPr lang="cs-CZ" sz="2800" i="0">
                  <a:latin typeface="Cambria Math" panose="02040503050406030204" pitchFamily="18" charset="0"/>
                </a:rPr>
                <a:t> </a:t>
              </a:r>
              <a:r>
                <a:rPr lang="cs-CZ" sz="2800" b="0" i="0">
                  <a:latin typeface="Cambria Math" panose="02040503050406030204" pitchFamily="18" charset="0"/>
                </a:rPr>
                <a:t>𝑥_𝑖𝑗/√(∑24_(𝑖=1)^𝑚▒𝑥_𝑖𝑗^2 )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12</xdr:col>
      <xdr:colOff>761603</xdr:colOff>
      <xdr:row>50</xdr:row>
      <xdr:rowOff>38050</xdr:rowOff>
    </xdr:from>
    <xdr:ext cx="5228552" cy="16762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BAA58951-2A7E-9741-BA66-1EA296B798D0}"/>
                </a:ext>
              </a:extLst>
            </xdr:cNvPr>
            <xdr:cNvSpPr txBox="1"/>
          </xdr:nvSpPr>
          <xdr:spPr>
            <a:xfrm>
              <a:off x="13475559" y="10546951"/>
              <a:ext cx="5228552" cy="1676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cs-CZ" sz="2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p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−</m:t>
                        </m:r>
                      </m:sup>
                    </m:sSup>
                    <m:r>
                      <a:rPr lang="cs-CZ" sz="2800" b="0" i="1">
                        <a:latin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cs-CZ" sz="28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nary>
                          <m:naryPr>
                            <m:chr m:val="∑"/>
                            <m:ctrlPr>
                              <a:rPr lang="cs-CZ" sz="28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cs-CZ" sz="28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𝑣</m:t>
                                </m:r>
                              </m:e>
                              <m:sub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𝑖𝑗</m:t>
                                </m:r>
                              </m:sub>
                            </m:sSub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 − </m:t>
                            </m:r>
                            <m:sSubSup>
                              <m:sSubSupPr>
                                <m:ctrlP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𝑣</m:t>
                                </m:r>
                              </m:e>
                              <m:sub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𝑗</m:t>
                                </m:r>
                              </m:sub>
                              <m:sup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</m:sup>
                            </m:sSubSup>
                            <m:sSup>
                              <m:sSupPr>
                                <m:ctrlP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  <m:sup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e>
                    </m:rad>
                  </m:oMath>
                </m:oMathPara>
              </a14:m>
              <a:endParaRPr lang="cs-CZ" sz="3600"/>
            </a:p>
          </xdr:txBody>
        </xdr:sp>
      </mc:Choice>
      <mc:Fallback xmlns="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BAA58951-2A7E-9741-BA66-1EA296B798D0}"/>
                </a:ext>
              </a:extLst>
            </xdr:cNvPr>
            <xdr:cNvSpPr txBox="1"/>
          </xdr:nvSpPr>
          <xdr:spPr>
            <a:xfrm>
              <a:off x="13475559" y="10546951"/>
              <a:ext cx="5228552" cy="1676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800" b="0" i="0">
                  <a:latin typeface="Cambria Math" panose="02040503050406030204" pitchFamily="18" charset="0"/>
                </a:rPr>
                <a:t>𝑆^−= √(∑_(𝑖=1)^𝑛▒〖(𝑣_𝑖𝑗  − 𝑣_𝑗^− )^2 〗)</a:t>
              </a:r>
              <a:endParaRPr lang="cs-CZ" sz="3600"/>
            </a:p>
          </xdr:txBody>
        </xdr:sp>
      </mc:Fallback>
    </mc:AlternateContent>
    <xdr:clientData/>
  </xdr:oneCellAnchor>
  <xdr:oneCellAnchor>
    <xdr:from>
      <xdr:col>12</xdr:col>
      <xdr:colOff>64480</xdr:colOff>
      <xdr:row>41</xdr:row>
      <xdr:rowOff>96725</xdr:rowOff>
    </xdr:from>
    <xdr:ext cx="6464878" cy="16762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ovéPole 6">
              <a:extLst>
                <a:ext uri="{FF2B5EF4-FFF2-40B4-BE49-F238E27FC236}">
                  <a16:creationId xmlns:a16="http://schemas.microsoft.com/office/drawing/2014/main" id="{904F0837-3CBB-E444-A119-B0265E9E6FCF}"/>
                </a:ext>
              </a:extLst>
            </xdr:cNvPr>
            <xdr:cNvSpPr txBox="1"/>
          </xdr:nvSpPr>
          <xdr:spPr>
            <a:xfrm>
              <a:off x="12778436" y="8721560"/>
              <a:ext cx="6464878" cy="1676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cs-CZ" sz="2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p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p>
                    <m:r>
                      <a:rPr lang="cs-CZ" sz="2800" b="0" i="1">
                        <a:latin typeface="Cambria Math" panose="02040503050406030204" pitchFamily="18" charset="0"/>
                      </a:rPr>
                      <m:t>= </m:t>
                    </m:r>
                    <m:rad>
                      <m:radPr>
                        <m:degHide m:val="on"/>
                        <m:ctrlPr>
                          <a:rPr lang="cs-CZ" sz="28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nary>
                          <m:naryPr>
                            <m:chr m:val="∑"/>
                            <m:ctrlPr>
                              <a:rPr lang="cs-CZ" sz="28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cs-CZ" sz="28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p>
                              <m:sSupPr>
                                <m:ctrlP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(</m:t>
                                </m:r>
                                <m:sSub>
                                  <m:sSubPr>
                                    <m:ctrlP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𝑣</m:t>
                                    </m:r>
                                  </m:e>
                                  <m:sub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𝑖𝑗</m:t>
                                    </m:r>
                                  </m:sub>
                                </m:sSub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 − </m:t>
                                </m:r>
                                <m:sSubSup>
                                  <m:sSubSupPr>
                                    <m:ctrlP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𝑣</m:t>
                                    </m:r>
                                  </m:e>
                                  <m:sub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𝐽</m:t>
                                    </m:r>
                                  </m:sub>
                                  <m:sup>
                                    <m:r>
                                      <a:rPr lang="cs-CZ" sz="2800" b="0" i="1">
                                        <a:latin typeface="Cambria Math" panose="02040503050406030204" pitchFamily="18" charset="0"/>
                                      </a:rPr>
                                      <m:t>∗</m:t>
                                    </m:r>
                                  </m:sup>
                                </m:sSubSup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  <m:sup>
                                <m:r>
                                  <a:rPr lang="cs-CZ" sz="28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e>
                    </m:rad>
                  </m:oMath>
                </m:oMathPara>
              </a14:m>
              <a:endParaRPr lang="cs-CZ" sz="3600"/>
            </a:p>
          </xdr:txBody>
        </xdr:sp>
      </mc:Choice>
      <mc:Fallback xmlns="">
        <xdr:sp macro="" textlink="">
          <xdr:nvSpPr>
            <xdr:cNvPr id="7" name="TextovéPole 6">
              <a:extLst>
                <a:ext uri="{FF2B5EF4-FFF2-40B4-BE49-F238E27FC236}">
                  <a16:creationId xmlns:a16="http://schemas.microsoft.com/office/drawing/2014/main" id="{904F0837-3CBB-E444-A119-B0265E9E6FCF}"/>
                </a:ext>
              </a:extLst>
            </xdr:cNvPr>
            <xdr:cNvSpPr txBox="1"/>
          </xdr:nvSpPr>
          <xdr:spPr>
            <a:xfrm>
              <a:off x="12778436" y="8721560"/>
              <a:ext cx="6464878" cy="16762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800" b="0" i="0">
                  <a:latin typeface="Cambria Math" panose="02040503050406030204" pitchFamily="18" charset="0"/>
                </a:rPr>
                <a:t>𝑆^∗= √(∑_(𝑖=1)^𝑛▒〖(𝑣_𝑖𝑗  − 𝑣_𝐽^∗)〗^2 )</a:t>
              </a:r>
              <a:endParaRPr lang="cs-CZ" sz="3600"/>
            </a:p>
          </xdr:txBody>
        </xdr:sp>
      </mc:Fallback>
    </mc:AlternateContent>
    <xdr:clientData/>
  </xdr:oneCellAnchor>
  <xdr:oneCellAnchor>
    <xdr:from>
      <xdr:col>12</xdr:col>
      <xdr:colOff>595178</xdr:colOff>
      <xdr:row>60</xdr:row>
      <xdr:rowOff>16596</xdr:rowOff>
    </xdr:from>
    <xdr:ext cx="4553415" cy="1618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ovéPole 7">
              <a:extLst>
                <a:ext uri="{FF2B5EF4-FFF2-40B4-BE49-F238E27FC236}">
                  <a16:creationId xmlns:a16="http://schemas.microsoft.com/office/drawing/2014/main" id="{AADBFCC4-087A-9C49-9C01-1030110F3678}"/>
                </a:ext>
              </a:extLst>
            </xdr:cNvPr>
            <xdr:cNvSpPr txBox="1"/>
          </xdr:nvSpPr>
          <xdr:spPr>
            <a:xfrm>
              <a:off x="13309134" y="12618904"/>
              <a:ext cx="4553415" cy="1618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cs-CZ" sz="28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r>
                      <a:rPr lang="cs-CZ" sz="28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cs-CZ" sz="2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cs-CZ" sz="28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</m:sup>
                        </m:sSubSup>
                      </m:num>
                      <m:den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(</m:t>
                        </m:r>
                        <m:sSubSup>
                          <m:sSubSupPr>
                            <m:ctrlPr>
                              <a:rPr lang="cs-CZ" sz="28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</m:sup>
                        </m:sSubSup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 − </m:t>
                        </m:r>
                        <m:sSubSup>
                          <m:sSubSupPr>
                            <m:ctrlPr>
                              <a:rPr lang="cs-CZ" sz="28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  <m:sup>
                            <m:r>
                              <a:rPr lang="cs-CZ" sz="28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</m:sup>
                        </m:sSubSup>
                        <m:r>
                          <a:rPr lang="cs-CZ" sz="28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cs-CZ" sz="3600"/>
            </a:p>
          </xdr:txBody>
        </xdr:sp>
      </mc:Choice>
      <mc:Fallback xmlns="">
        <xdr:sp macro="" textlink="">
          <xdr:nvSpPr>
            <xdr:cNvPr id="8" name="TextovéPole 7">
              <a:extLst>
                <a:ext uri="{FF2B5EF4-FFF2-40B4-BE49-F238E27FC236}">
                  <a16:creationId xmlns:a16="http://schemas.microsoft.com/office/drawing/2014/main" id="{AADBFCC4-087A-9C49-9C01-1030110F3678}"/>
                </a:ext>
              </a:extLst>
            </xdr:cNvPr>
            <xdr:cNvSpPr txBox="1"/>
          </xdr:nvSpPr>
          <xdr:spPr>
            <a:xfrm>
              <a:off x="13309134" y="12618904"/>
              <a:ext cx="4553415" cy="1618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cs-CZ" sz="2800" b="0" i="0">
                  <a:latin typeface="Cambria Math" panose="02040503050406030204" pitchFamily="18" charset="0"/>
                </a:rPr>
                <a:t>𝐶_𝑖^∗=  (𝑆_𝑖^−)/((𝑆_𝑖^∗  − 𝑆_𝑖^−))</a:t>
              </a:r>
              <a:endParaRPr lang="cs-CZ" sz="3600"/>
            </a:p>
          </xdr:txBody>
        </xdr:sp>
      </mc:Fallback>
    </mc:AlternateContent>
    <xdr:clientData/>
  </xdr:oneCellAnchor>
  <xdr:twoCellAnchor editAs="oneCell">
    <xdr:from>
      <xdr:col>30</xdr:col>
      <xdr:colOff>359042</xdr:colOff>
      <xdr:row>3</xdr:row>
      <xdr:rowOff>25269</xdr:rowOff>
    </xdr:from>
    <xdr:to>
      <xdr:col>37</xdr:col>
      <xdr:colOff>678039</xdr:colOff>
      <xdr:row>23</xdr:row>
      <xdr:rowOff>190286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F4AB2EAE-32DD-A844-9B8D-ECD9E22D8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42642" y="651802"/>
          <a:ext cx="6135597" cy="4580268"/>
        </a:xfrm>
        <a:prstGeom prst="rect">
          <a:avLst/>
        </a:prstGeom>
      </xdr:spPr>
    </xdr:pic>
    <xdr:clientData/>
  </xdr:twoCellAnchor>
  <xdr:twoCellAnchor>
    <xdr:from>
      <xdr:col>24</xdr:col>
      <xdr:colOff>367633</xdr:colOff>
      <xdr:row>13</xdr:row>
      <xdr:rowOff>11140</xdr:rowOff>
    </xdr:from>
    <xdr:to>
      <xdr:col>29</xdr:col>
      <xdr:colOff>1249949</xdr:colOff>
      <xdr:row>28</xdr:row>
      <xdr:rowOff>22280</xdr:rowOff>
    </xdr:to>
    <xdr:graphicFrame macro="">
      <xdr:nvGraphicFramePr>
        <xdr:cNvPr id="24" name="Graf 23">
          <a:extLst>
            <a:ext uri="{FF2B5EF4-FFF2-40B4-BE49-F238E27FC236}">
              <a16:creationId xmlns:a16="http://schemas.microsoft.com/office/drawing/2014/main" id="{03C31971-C24C-0D43-9D6C-97A1880FA4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199058</xdr:colOff>
      <xdr:row>37</xdr:row>
      <xdr:rowOff>64857</xdr:rowOff>
    </xdr:from>
    <xdr:ext cx="2863121" cy="4662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B4D2703C-3A2A-1A4F-AFD3-564D087C4CF0}"/>
                </a:ext>
              </a:extLst>
            </xdr:cNvPr>
            <xdr:cNvSpPr txBox="1"/>
          </xdr:nvSpPr>
          <xdr:spPr>
            <a:xfrm>
              <a:off x="13736421" y="7852330"/>
              <a:ext cx="2863121" cy="4662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sSub>
                    <m:sSubPr>
                      <m:ctrlPr>
                        <a:rPr lang="cs-CZ" sz="2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cs-CZ" sz="2800" b="0" i="1">
                          <a:latin typeface="Cambria Math" panose="02040503050406030204" pitchFamily="18" charset="0"/>
                        </a:rPr>
                        <m:t>𝑣</m:t>
                      </m:r>
                    </m:e>
                    <m:sub>
                      <m:r>
                        <a:rPr lang="cs-CZ" sz="2800" b="0" i="1">
                          <a:latin typeface="Cambria Math" panose="02040503050406030204" pitchFamily="18" charset="0"/>
                        </a:rPr>
                        <m:t>𝑖𝑗</m:t>
                      </m:r>
                    </m:sub>
                  </m:sSub>
                </m:oMath>
              </a14:m>
              <a:r>
                <a:rPr lang="cs-CZ" sz="2800"/>
                <a:t> = </a:t>
              </a:r>
              <a14:m>
                <m:oMath xmlns:m="http://schemas.openxmlformats.org/officeDocument/2006/math">
                  <m:sSub>
                    <m:sSubPr>
                      <m:ctrlPr>
                        <a:rPr lang="cs-CZ" sz="2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cs-CZ" sz="2800" b="0" i="1">
                          <a:latin typeface="Cambria Math" panose="02040503050406030204" pitchFamily="18" charset="0"/>
                        </a:rPr>
                        <m:t>𝑤</m:t>
                      </m:r>
                    </m:e>
                    <m:sub>
                      <m:r>
                        <a:rPr lang="cs-CZ" sz="2800" b="0" i="1">
                          <a:latin typeface="Cambria Math" panose="02040503050406030204" pitchFamily="18" charset="0"/>
                        </a:rPr>
                        <m:t>𝑗</m:t>
                      </m:r>
                    </m:sub>
                  </m:sSub>
                </m:oMath>
              </a14:m>
              <a:r>
                <a:rPr lang="cs-CZ" sz="2800"/>
                <a:t>* </a:t>
              </a:r>
              <a14:m>
                <m:oMath xmlns:m="http://schemas.openxmlformats.org/officeDocument/2006/math">
                  <m:sSub>
                    <m:sSubPr>
                      <m:ctrlPr>
                        <a:rPr lang="cs-CZ" sz="2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cs-CZ" sz="2800" b="0" i="1">
                          <a:latin typeface="Cambria Math" panose="02040503050406030204" pitchFamily="18" charset="0"/>
                        </a:rPr>
                        <m:t>𝑟</m:t>
                      </m:r>
                    </m:e>
                    <m:sub>
                      <m:r>
                        <a:rPr lang="cs-CZ" sz="2800" b="0" i="1">
                          <a:latin typeface="Cambria Math" panose="02040503050406030204" pitchFamily="18" charset="0"/>
                        </a:rPr>
                        <m:t>𝑖𝑗</m:t>
                      </m:r>
                    </m:sub>
                  </m:sSub>
                </m:oMath>
              </a14:m>
              <a:endParaRPr lang="cs-CZ" sz="2800"/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B4D2703C-3A2A-1A4F-AFD3-564D087C4CF0}"/>
                </a:ext>
              </a:extLst>
            </xdr:cNvPr>
            <xdr:cNvSpPr txBox="1"/>
          </xdr:nvSpPr>
          <xdr:spPr>
            <a:xfrm>
              <a:off x="13736421" y="7852330"/>
              <a:ext cx="2863121" cy="4662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cs-CZ" sz="2800" b="0" i="0">
                  <a:latin typeface="Cambria Math" panose="02040503050406030204" pitchFamily="18" charset="0"/>
                </a:rPr>
                <a:t>𝑣_𝑖𝑗</a:t>
              </a:r>
              <a:r>
                <a:rPr lang="cs-CZ" sz="2800"/>
                <a:t> = </a:t>
              </a:r>
              <a:r>
                <a:rPr lang="cs-CZ" sz="2800" b="0" i="0">
                  <a:latin typeface="Cambria Math" panose="02040503050406030204" pitchFamily="18" charset="0"/>
                </a:rPr>
                <a:t>𝑤_𝑗</a:t>
              </a:r>
              <a:r>
                <a:rPr lang="cs-CZ" sz="2800"/>
                <a:t>* </a:t>
              </a:r>
              <a:r>
                <a:rPr lang="cs-CZ" sz="2800" b="0" i="0">
                  <a:latin typeface="Cambria Math" panose="02040503050406030204" pitchFamily="18" charset="0"/>
                </a:rPr>
                <a:t>𝑟_𝑖𝑗</a:t>
              </a:r>
              <a:endParaRPr lang="cs-CZ" sz="2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EDFD-FA54-5E4B-A296-7D0CA1F37C46}">
  <dimension ref="B3:BP137"/>
  <sheetViews>
    <sheetView tabSelected="1" topLeftCell="J81" zoomScale="115" zoomScaleNormal="67" workbookViewId="0">
      <selection activeCell="O101" sqref="O101"/>
    </sheetView>
  </sheetViews>
  <sheetFormatPr baseColWidth="10" defaultRowHeight="16" x14ac:dyDescent="0.2"/>
  <cols>
    <col min="1" max="1" width="8.83203125" customWidth="1"/>
    <col min="2" max="2" width="30.33203125" customWidth="1"/>
    <col min="3" max="3" width="14" customWidth="1"/>
    <col min="4" max="9" width="11.33203125" customWidth="1"/>
    <col min="10" max="10" width="14.33203125" customWidth="1"/>
    <col min="11" max="11" width="17.5" customWidth="1"/>
    <col min="12" max="12" width="13.6640625" bestFit="1" customWidth="1"/>
    <col min="14" max="14" width="28.1640625" customWidth="1"/>
    <col min="15" max="17" width="10.33203125" customWidth="1"/>
    <col min="18" max="18" width="28.83203125" customWidth="1"/>
    <col min="19" max="19" width="30" customWidth="1"/>
    <col min="20" max="20" width="26" customWidth="1"/>
    <col min="27" max="27" width="16.1640625" customWidth="1"/>
    <col min="28" max="28" width="14.33203125" customWidth="1"/>
    <col min="29" max="29" width="9" customWidth="1"/>
    <col min="30" max="30" width="18" customWidth="1"/>
    <col min="32" max="32" width="11" bestFit="1" customWidth="1"/>
    <col min="45" max="45" width="6" customWidth="1"/>
    <col min="46" max="46" width="3" hidden="1" customWidth="1"/>
    <col min="47" max="47" width="4.33203125" hidden="1" customWidth="1"/>
    <col min="48" max="48" width="28.6640625" customWidth="1"/>
    <col min="49" max="55" width="8.33203125" customWidth="1"/>
  </cols>
  <sheetData>
    <row r="3" spans="2:68" ht="17" thickBot="1" x14ac:dyDescent="0.25">
      <c r="B3" s="4"/>
      <c r="AV3" s="108"/>
      <c r="AW3" s="108"/>
      <c r="AX3" s="108"/>
      <c r="AY3" s="108"/>
      <c r="AZ3" s="108"/>
      <c r="BA3" s="108"/>
      <c r="BB3" s="108"/>
      <c r="BC3" s="108"/>
      <c r="BD3" s="109"/>
      <c r="BE3" s="109"/>
      <c r="BF3" s="109"/>
      <c r="BG3" s="108"/>
      <c r="BH3" s="108"/>
      <c r="BI3" s="108"/>
      <c r="BJ3" s="108"/>
      <c r="BK3" s="108"/>
      <c r="BL3" s="108"/>
      <c r="BM3" s="108"/>
      <c r="BN3" s="108"/>
      <c r="BO3" s="108"/>
      <c r="BP3" s="108"/>
    </row>
    <row r="4" spans="2:68" ht="17" thickBot="1" x14ac:dyDescent="0.25">
      <c r="B4" s="46" t="s">
        <v>13</v>
      </c>
      <c r="C4" s="17" t="s">
        <v>7</v>
      </c>
      <c r="D4" s="18" t="s">
        <v>6</v>
      </c>
      <c r="E4" s="18" t="s">
        <v>8</v>
      </c>
      <c r="F4" s="18" t="s">
        <v>9</v>
      </c>
      <c r="G4" s="18" t="s">
        <v>10</v>
      </c>
      <c r="H4" s="18" t="s">
        <v>12</v>
      </c>
      <c r="I4" s="19" t="s">
        <v>11</v>
      </c>
      <c r="J4" s="26" t="s">
        <v>14</v>
      </c>
      <c r="K4" s="27" t="s">
        <v>17</v>
      </c>
      <c r="N4" s="20" t="s">
        <v>19</v>
      </c>
      <c r="O4" s="46" t="s">
        <v>30</v>
      </c>
      <c r="P4" s="46" t="s">
        <v>31</v>
      </c>
      <c r="Q4" s="18" t="s">
        <v>32</v>
      </c>
      <c r="R4" s="47" t="s">
        <v>45</v>
      </c>
      <c r="S4" s="48" t="s">
        <v>35</v>
      </c>
      <c r="T4" s="47" t="s">
        <v>0</v>
      </c>
      <c r="AA4" s="67" t="s">
        <v>46</v>
      </c>
      <c r="AB4" s="67" t="s">
        <v>47</v>
      </c>
      <c r="AC4" s="70" t="s">
        <v>48</v>
      </c>
      <c r="AD4" s="67" t="s">
        <v>49</v>
      </c>
      <c r="AV4" s="32"/>
      <c r="AW4" s="110"/>
      <c r="AX4" s="16"/>
      <c r="AY4" s="16"/>
      <c r="AZ4" s="16"/>
      <c r="BA4" s="16"/>
      <c r="BB4" s="16"/>
      <c r="BC4" s="16"/>
      <c r="BD4" s="109"/>
      <c r="BE4" s="109"/>
      <c r="BF4" s="109"/>
      <c r="BG4" s="32"/>
      <c r="BH4" s="111"/>
      <c r="BI4" s="111"/>
      <c r="BJ4" s="111"/>
      <c r="BK4" s="111"/>
      <c r="BL4" s="111"/>
      <c r="BM4" s="111"/>
      <c r="BN4" s="111"/>
      <c r="BO4" s="112"/>
      <c r="BP4" s="112"/>
    </row>
    <row r="5" spans="2:68" ht="17" thickBot="1" x14ac:dyDescent="0.25">
      <c r="B5" s="57" t="s">
        <v>7</v>
      </c>
      <c r="C5" s="5">
        <v>1</v>
      </c>
      <c r="D5" s="10">
        <v>7</v>
      </c>
      <c r="E5" s="10">
        <v>5</v>
      </c>
      <c r="F5" s="10">
        <v>3</v>
      </c>
      <c r="G5" s="10">
        <v>9</v>
      </c>
      <c r="H5" s="10">
        <v>5</v>
      </c>
      <c r="I5" s="10">
        <v>9</v>
      </c>
      <c r="J5" s="11">
        <f>(C5*D5*E5*F5*G5*H5*I5)^(1/7)</f>
        <v>4.5838975561950352</v>
      </c>
      <c r="K5" s="12">
        <f>J5/$J$12</f>
        <v>0.40429641758523938</v>
      </c>
      <c r="N5" s="23" t="s">
        <v>21</v>
      </c>
      <c r="O5" s="30" t="s">
        <v>34</v>
      </c>
      <c r="P5" s="30" t="s">
        <v>34</v>
      </c>
      <c r="Q5" s="30" t="s">
        <v>33</v>
      </c>
      <c r="R5" s="29">
        <v>17.2</v>
      </c>
      <c r="S5" s="29">
        <v>0</v>
      </c>
      <c r="T5" s="33">
        <f>R5*O18</f>
        <v>43</v>
      </c>
      <c r="AA5" s="71" t="s">
        <v>15</v>
      </c>
      <c r="AB5" s="51">
        <v>1.27</v>
      </c>
      <c r="AC5" s="63">
        <f>AB5/$AB$12</f>
        <v>4.535714285714286E-2</v>
      </c>
      <c r="AD5" s="65">
        <v>0.2</v>
      </c>
      <c r="AF5" s="3"/>
      <c r="AV5" s="32"/>
      <c r="AW5" s="110"/>
      <c r="AX5" s="16"/>
      <c r="AY5" s="16"/>
      <c r="AZ5" s="16"/>
      <c r="BA5" s="16"/>
      <c r="BB5" s="16"/>
      <c r="BC5" s="16"/>
      <c r="BD5" s="109"/>
      <c r="BE5" s="109"/>
      <c r="BF5" s="109"/>
      <c r="BG5" s="32"/>
      <c r="BH5" s="113"/>
      <c r="BI5" s="111"/>
      <c r="BJ5" s="113"/>
      <c r="BK5" s="113"/>
      <c r="BL5" s="113"/>
      <c r="BM5" s="113"/>
      <c r="BN5" s="111"/>
      <c r="BO5" s="112"/>
      <c r="BP5" s="112"/>
    </row>
    <row r="6" spans="2:68" ht="17" thickBot="1" x14ac:dyDescent="0.25">
      <c r="B6" s="57" t="s">
        <v>6</v>
      </c>
      <c r="C6" s="7">
        <v>0.14285714285714285</v>
      </c>
      <c r="D6" s="6">
        <v>1</v>
      </c>
      <c r="E6" s="9">
        <v>0.2</v>
      </c>
      <c r="F6" s="9">
        <v>0.14285714285714285</v>
      </c>
      <c r="G6" s="9">
        <v>0.33333333333333331</v>
      </c>
      <c r="H6" s="9">
        <v>0.14285714285714285</v>
      </c>
      <c r="I6" s="8">
        <v>1</v>
      </c>
      <c r="J6" s="11">
        <f t="shared" ref="J6:J11" si="0">(C6*D6*E6*F6*G6*H6*I6)^(1/7)</f>
        <v>0.29498646445586235</v>
      </c>
      <c r="K6" s="12">
        <f t="shared" ref="K6:K11" si="1">J6/$J$12</f>
        <v>2.6017590784606609E-2</v>
      </c>
      <c r="N6" s="24" t="s">
        <v>20</v>
      </c>
      <c r="O6" s="29" t="s">
        <v>34</v>
      </c>
      <c r="P6" s="29" t="s">
        <v>34</v>
      </c>
      <c r="Q6" s="29" t="s">
        <v>33</v>
      </c>
      <c r="R6" s="29">
        <v>16.600000000000001</v>
      </c>
      <c r="S6" s="29">
        <v>0</v>
      </c>
      <c r="T6" s="33">
        <f>R6*O18</f>
        <v>41.5</v>
      </c>
      <c r="AA6" s="71" t="s">
        <v>16</v>
      </c>
      <c r="AB6" s="64">
        <v>4.3099999999999996</v>
      </c>
      <c r="AC6" s="42">
        <f t="shared" ref="AC6:AC11" si="2">AB6/$AB$12</f>
        <v>0.15392857142857141</v>
      </c>
      <c r="AD6" s="66">
        <v>0.154</v>
      </c>
      <c r="AF6" s="3"/>
      <c r="AV6" s="32"/>
      <c r="AW6" s="110"/>
      <c r="AX6" s="16"/>
      <c r="AY6" s="16"/>
      <c r="AZ6" s="16"/>
      <c r="BA6" s="16"/>
      <c r="BB6" s="16"/>
      <c r="BC6" s="16"/>
      <c r="BD6" s="109"/>
      <c r="BE6" s="109"/>
      <c r="BF6" s="109"/>
      <c r="BG6" s="32"/>
      <c r="BH6" s="113"/>
      <c r="BI6" s="111"/>
      <c r="BJ6" s="111"/>
      <c r="BK6" s="113"/>
      <c r="BL6" s="111"/>
      <c r="BM6" s="113"/>
      <c r="BN6" s="111"/>
      <c r="BO6" s="112"/>
      <c r="BP6" s="112"/>
    </row>
    <row r="7" spans="2:68" ht="17" thickBot="1" x14ac:dyDescent="0.25">
      <c r="B7" s="57" t="s">
        <v>5</v>
      </c>
      <c r="C7" s="7">
        <v>0.2</v>
      </c>
      <c r="D7" s="8">
        <v>5</v>
      </c>
      <c r="E7" s="6">
        <v>1</v>
      </c>
      <c r="F7" s="9">
        <v>0.2</v>
      </c>
      <c r="G7" s="8">
        <v>3</v>
      </c>
      <c r="H7" s="9">
        <v>0.33333333333333331</v>
      </c>
      <c r="I7" s="8">
        <v>5</v>
      </c>
      <c r="J7" s="11">
        <f t="shared" si="0"/>
        <v>1</v>
      </c>
      <c r="K7" s="12">
        <f t="shared" si="1"/>
        <v>8.8199269863446617E-2</v>
      </c>
      <c r="N7" s="24" t="s">
        <v>22</v>
      </c>
      <c r="O7" s="29" t="s">
        <v>34</v>
      </c>
      <c r="P7" s="29" t="s">
        <v>34</v>
      </c>
      <c r="Q7" s="29" t="s">
        <v>33</v>
      </c>
      <c r="R7" s="29">
        <v>14.9</v>
      </c>
      <c r="S7" s="29">
        <v>0</v>
      </c>
      <c r="T7" s="33">
        <f>R7*O18</f>
        <v>37.25</v>
      </c>
      <c r="AA7" s="71" t="s">
        <v>8</v>
      </c>
      <c r="AB7" s="64">
        <v>4.3</v>
      </c>
      <c r="AC7" s="42">
        <f t="shared" si="2"/>
        <v>0.15357142857142855</v>
      </c>
      <c r="AD7" s="66">
        <v>0.17100000000000001</v>
      </c>
      <c r="AF7" s="3"/>
      <c r="AV7" s="32"/>
      <c r="AW7" s="110"/>
      <c r="AX7" s="16"/>
      <c r="AY7" s="16"/>
      <c r="AZ7" s="16"/>
      <c r="BA7" s="16"/>
      <c r="BB7" s="16"/>
      <c r="BC7" s="16"/>
      <c r="BD7" s="109"/>
      <c r="BE7" s="109"/>
      <c r="BF7" s="109"/>
      <c r="BG7" s="32"/>
      <c r="BH7" s="113"/>
      <c r="BI7" s="111"/>
      <c r="BJ7" s="111"/>
      <c r="BK7" s="111"/>
      <c r="BL7" s="111"/>
      <c r="BM7" s="111"/>
      <c r="BN7" s="111"/>
      <c r="BO7" s="112"/>
      <c r="BP7" s="112"/>
    </row>
    <row r="8" spans="2:68" ht="17" thickBot="1" x14ac:dyDescent="0.25">
      <c r="B8" s="57" t="s">
        <v>4</v>
      </c>
      <c r="C8" s="7">
        <v>0.33333333333333331</v>
      </c>
      <c r="D8" s="8">
        <v>7</v>
      </c>
      <c r="E8" s="8">
        <v>5</v>
      </c>
      <c r="F8" s="6">
        <v>1</v>
      </c>
      <c r="G8" s="8">
        <v>7</v>
      </c>
      <c r="H8" s="8">
        <v>3</v>
      </c>
      <c r="I8" s="8">
        <v>7</v>
      </c>
      <c r="J8" s="11">
        <f t="shared" si="0"/>
        <v>2.8975953235137171</v>
      </c>
      <c r="K8" s="12">
        <f t="shared" si="1"/>
        <v>0.25556579189364725</v>
      </c>
      <c r="N8" s="24" t="s">
        <v>23</v>
      </c>
      <c r="O8" s="29" t="s">
        <v>33</v>
      </c>
      <c r="P8" s="29" t="s">
        <v>34</v>
      </c>
      <c r="Q8" s="29" t="s">
        <v>33</v>
      </c>
      <c r="R8" s="29">
        <v>14.1</v>
      </c>
      <c r="S8" s="29">
        <v>0.6</v>
      </c>
      <c r="T8" s="33">
        <f>(R8*O18)+(S8*O16)</f>
        <v>54.45</v>
      </c>
      <c r="AA8" s="71" t="s">
        <v>9</v>
      </c>
      <c r="AB8" s="64">
        <v>2.54</v>
      </c>
      <c r="AC8" s="42">
        <f t="shared" si="2"/>
        <v>9.071428571428572E-2</v>
      </c>
      <c r="AD8" s="66">
        <v>0.185</v>
      </c>
      <c r="AF8" s="3"/>
      <c r="AV8" s="32"/>
      <c r="AW8" s="110"/>
      <c r="AX8" s="16"/>
      <c r="AY8" s="16"/>
      <c r="AZ8" s="16"/>
      <c r="BA8" s="16"/>
      <c r="BB8" s="16"/>
      <c r="BC8" s="16"/>
      <c r="BD8" s="109"/>
      <c r="BE8" s="109"/>
      <c r="BF8" s="109"/>
      <c r="BG8" s="32"/>
      <c r="BH8" s="113"/>
      <c r="BI8" s="111"/>
      <c r="BJ8" s="113"/>
      <c r="BK8" s="113"/>
      <c r="BL8" s="111"/>
      <c r="BM8" s="113"/>
      <c r="BN8" s="111"/>
      <c r="BO8" s="112"/>
      <c r="BP8" s="112"/>
    </row>
    <row r="9" spans="2:68" ht="17" thickBot="1" x14ac:dyDescent="0.25">
      <c r="B9" s="57" t="s">
        <v>3</v>
      </c>
      <c r="C9" s="7">
        <v>0.1111111111111111</v>
      </c>
      <c r="D9" s="8">
        <v>3</v>
      </c>
      <c r="E9" s="9">
        <v>0.33333333333333331</v>
      </c>
      <c r="F9" s="9">
        <v>0.14285714285714285</v>
      </c>
      <c r="G9" s="6">
        <v>1</v>
      </c>
      <c r="H9" s="9">
        <v>0.2</v>
      </c>
      <c r="I9" s="8">
        <v>5</v>
      </c>
      <c r="J9" s="11">
        <f t="shared" si="0"/>
        <v>0.55328812608453137</v>
      </c>
      <c r="K9" s="12">
        <f t="shared" si="1"/>
        <v>4.8799608744770261E-2</v>
      </c>
      <c r="N9" s="24" t="s">
        <v>24</v>
      </c>
      <c r="O9" s="29" t="s">
        <v>33</v>
      </c>
      <c r="P9" s="29" t="s">
        <v>34</v>
      </c>
      <c r="Q9" s="29" t="s">
        <v>34</v>
      </c>
      <c r="R9" s="29">
        <v>0</v>
      </c>
      <c r="S9" s="29">
        <v>4.5999999999999996</v>
      </c>
      <c r="T9" s="33">
        <f>S9*O16</f>
        <v>147.19999999999999</v>
      </c>
      <c r="AA9" s="71" t="s">
        <v>18</v>
      </c>
      <c r="AB9" s="64">
        <v>4.79</v>
      </c>
      <c r="AC9" s="42">
        <f t="shared" si="2"/>
        <v>0.17107142857142857</v>
      </c>
      <c r="AD9" s="66">
        <v>0.154</v>
      </c>
      <c r="AF9" s="3"/>
      <c r="AV9" s="32"/>
      <c r="AW9" s="110"/>
      <c r="AX9" s="16"/>
      <c r="AY9" s="16"/>
      <c r="AZ9" s="16"/>
      <c r="BA9" s="16"/>
      <c r="BB9" s="16"/>
      <c r="BC9" s="16"/>
      <c r="BD9" s="109"/>
      <c r="BE9" s="109"/>
      <c r="BF9" s="109"/>
      <c r="BG9" s="32"/>
      <c r="BH9" s="113"/>
      <c r="BI9" s="111"/>
      <c r="BJ9" s="111"/>
      <c r="BK9" s="113"/>
      <c r="BL9" s="111"/>
      <c r="BM9" s="111"/>
      <c r="BN9" s="111"/>
      <c r="BO9" s="112"/>
      <c r="BP9" s="112"/>
    </row>
    <row r="10" spans="2:68" ht="17" thickBot="1" x14ac:dyDescent="0.25">
      <c r="B10" s="57" t="s">
        <v>2</v>
      </c>
      <c r="C10" s="7">
        <v>0.2</v>
      </c>
      <c r="D10" s="8">
        <v>7</v>
      </c>
      <c r="E10" s="8">
        <v>3</v>
      </c>
      <c r="F10" s="9">
        <v>0.33333333333333331</v>
      </c>
      <c r="G10" s="8">
        <v>5</v>
      </c>
      <c r="H10" s="6">
        <v>1</v>
      </c>
      <c r="I10" s="8">
        <v>7</v>
      </c>
      <c r="J10" s="11">
        <f t="shared" si="0"/>
        <v>1.7436390342696233</v>
      </c>
      <c r="K10" s="12">
        <f t="shared" si="1"/>
        <v>0.15378768972798595</v>
      </c>
      <c r="N10" s="24" t="s">
        <v>25</v>
      </c>
      <c r="O10" s="29" t="s">
        <v>33</v>
      </c>
      <c r="P10" s="29" t="s">
        <v>34</v>
      </c>
      <c r="Q10" s="29" t="s">
        <v>33</v>
      </c>
      <c r="R10" s="29">
        <v>15.3</v>
      </c>
      <c r="S10" s="29">
        <v>1.6</v>
      </c>
      <c r="T10" s="33">
        <f>R10*O18+S10*O16</f>
        <v>89.45</v>
      </c>
      <c r="AA10" s="71" t="s">
        <v>12</v>
      </c>
      <c r="AB10" s="64">
        <v>5.19</v>
      </c>
      <c r="AC10" s="42">
        <f t="shared" si="2"/>
        <v>0.18535714285714286</v>
      </c>
      <c r="AD10" s="66">
        <v>9.0999999999999998E-2</v>
      </c>
      <c r="AF10" s="3"/>
      <c r="AV10" s="32"/>
      <c r="AW10" s="110"/>
      <c r="AX10" s="16"/>
      <c r="AY10" s="16"/>
      <c r="AZ10" s="16"/>
      <c r="BA10" s="16"/>
      <c r="BB10" s="16"/>
      <c r="BC10" s="16"/>
      <c r="BD10" s="109"/>
      <c r="BE10" s="109"/>
      <c r="BF10" s="109"/>
      <c r="BG10" s="32"/>
      <c r="BH10" s="113"/>
      <c r="BI10" s="111"/>
      <c r="BJ10" s="113"/>
      <c r="BK10" s="113"/>
      <c r="BL10" s="113"/>
      <c r="BM10" s="113"/>
      <c r="BN10" s="111"/>
      <c r="BO10" s="112"/>
      <c r="BP10" s="112"/>
    </row>
    <row r="11" spans="2:68" ht="17" thickBot="1" x14ac:dyDescent="0.25">
      <c r="B11" s="57" t="s">
        <v>1</v>
      </c>
      <c r="C11" s="7">
        <v>0.1111111111111111</v>
      </c>
      <c r="D11" s="8">
        <v>1</v>
      </c>
      <c r="E11" s="9">
        <v>0.2</v>
      </c>
      <c r="F11" s="9">
        <v>0.14285714285714285</v>
      </c>
      <c r="G11" s="9">
        <v>0.2</v>
      </c>
      <c r="H11" s="9">
        <v>0.14285714285714285</v>
      </c>
      <c r="I11" s="6">
        <v>1</v>
      </c>
      <c r="J11" s="96">
        <f t="shared" si="0"/>
        <v>0.26455583403842248</v>
      </c>
      <c r="K11" s="12">
        <f t="shared" si="1"/>
        <v>2.3333631400304023E-2</v>
      </c>
      <c r="N11" s="24" t="s">
        <v>26</v>
      </c>
      <c r="O11" s="29" t="s">
        <v>33</v>
      </c>
      <c r="P11" s="29" t="s">
        <v>34</v>
      </c>
      <c r="Q11" s="29" t="s">
        <v>33</v>
      </c>
      <c r="R11" s="29">
        <v>11</v>
      </c>
      <c r="S11" s="29">
        <v>1.3</v>
      </c>
      <c r="T11" s="33">
        <f>R11*O18+S11*O16</f>
        <v>69.099999999999994</v>
      </c>
      <c r="AA11" s="71" t="s">
        <v>11</v>
      </c>
      <c r="AB11" s="64">
        <v>5.6</v>
      </c>
      <c r="AC11" s="42">
        <f t="shared" si="2"/>
        <v>0.19999999999999998</v>
      </c>
      <c r="AD11" s="66">
        <v>4.4999999999999998E-2</v>
      </c>
      <c r="AF11" s="3"/>
      <c r="AV11" s="32"/>
      <c r="AW11" s="110"/>
      <c r="AX11" s="16"/>
      <c r="AY11" s="16"/>
      <c r="AZ11" s="16"/>
      <c r="BA11" s="114"/>
      <c r="BB11" s="16"/>
      <c r="BC11" s="16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6"/>
      <c r="BP11" s="112"/>
    </row>
    <row r="12" spans="2:68" ht="17" thickBot="1" x14ac:dyDescent="0.25">
      <c r="B12" s="58"/>
      <c r="J12" s="97">
        <f>SUM(J5:J11)</f>
        <v>11.33796233855719</v>
      </c>
      <c r="K12" s="12">
        <f>SUM(K5:K11)</f>
        <v>1.0000000000000002</v>
      </c>
      <c r="N12" s="24" t="s">
        <v>27</v>
      </c>
      <c r="O12" s="29" t="s">
        <v>34</v>
      </c>
      <c r="P12" s="29" t="s">
        <v>33</v>
      </c>
      <c r="Q12" s="29" t="s">
        <v>34</v>
      </c>
      <c r="R12" s="29">
        <v>0</v>
      </c>
      <c r="S12" s="29">
        <v>3.5</v>
      </c>
      <c r="T12" s="33">
        <f>S12*O17</f>
        <v>111.3</v>
      </c>
      <c r="AA12" s="71" t="s">
        <v>50</v>
      </c>
      <c r="AB12" s="68">
        <f>SUM(AB5:AB11)</f>
        <v>28</v>
      </c>
      <c r="AC12" s="69">
        <f>SUM(AC5:AC11)</f>
        <v>1</v>
      </c>
      <c r="AD12" s="69">
        <f>SUM(AD5:AD11)</f>
        <v>1</v>
      </c>
      <c r="AE12" s="1"/>
      <c r="AF12" s="1"/>
      <c r="AV12" s="32"/>
      <c r="AW12" s="110"/>
      <c r="AX12" s="16"/>
      <c r="AY12" s="16"/>
      <c r="AZ12" s="16"/>
      <c r="BA12" s="114"/>
      <c r="BB12" s="16"/>
      <c r="BC12" s="16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</row>
    <row r="13" spans="2:68" x14ac:dyDescent="0.2">
      <c r="J13" s="21"/>
      <c r="K13" s="22"/>
      <c r="N13" s="24" t="s">
        <v>28</v>
      </c>
      <c r="O13" s="29" t="s">
        <v>34</v>
      </c>
      <c r="P13" s="29" t="s">
        <v>33</v>
      </c>
      <c r="Q13" s="29" t="s">
        <v>34</v>
      </c>
      <c r="R13" s="29">
        <v>0</v>
      </c>
      <c r="S13" s="29">
        <v>5</v>
      </c>
      <c r="T13" s="33">
        <f>S13*O17</f>
        <v>159</v>
      </c>
      <c r="AV13" s="32"/>
      <c r="AW13" s="110"/>
      <c r="AX13" s="16"/>
      <c r="AY13" s="16"/>
      <c r="AZ13" s="16"/>
      <c r="BA13" s="16"/>
      <c r="BB13" s="16"/>
      <c r="BC13" s="16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</row>
    <row r="14" spans="2:68" ht="17" thickBot="1" x14ac:dyDescent="0.25">
      <c r="J14" s="21"/>
      <c r="K14" s="22"/>
      <c r="N14" s="25" t="s">
        <v>29</v>
      </c>
      <c r="O14" s="29" t="s">
        <v>33</v>
      </c>
      <c r="P14" s="29" t="s">
        <v>34</v>
      </c>
      <c r="Q14" s="29" t="s">
        <v>34</v>
      </c>
      <c r="R14" s="29">
        <v>5.2</v>
      </c>
      <c r="S14" s="29">
        <v>0</v>
      </c>
      <c r="T14" s="33">
        <f>R14*O16</f>
        <v>166.4</v>
      </c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</row>
    <row r="15" spans="2:68" ht="17" thickBot="1" x14ac:dyDescent="0.25">
      <c r="D15" s="106">
        <f>AVERAGE(C18:C27)</f>
        <v>869.03</v>
      </c>
      <c r="J15" s="21"/>
      <c r="K15" s="22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</row>
    <row r="16" spans="2:68" ht="20" thickBot="1" x14ac:dyDescent="0.3">
      <c r="B16" s="45" t="s">
        <v>41</v>
      </c>
      <c r="N16" s="35" t="s">
        <v>36</v>
      </c>
      <c r="O16" s="34">
        <v>32</v>
      </c>
    </row>
    <row r="17" spans="2:15" ht="17" thickBot="1" x14ac:dyDescent="0.25">
      <c r="B17" s="40" t="s">
        <v>19</v>
      </c>
      <c r="C17" s="40" t="s">
        <v>40</v>
      </c>
      <c r="D17" s="40" t="s">
        <v>16</v>
      </c>
      <c r="E17" s="40" t="s">
        <v>8</v>
      </c>
      <c r="F17" s="40" t="s">
        <v>9</v>
      </c>
      <c r="G17" s="40" t="s">
        <v>18</v>
      </c>
      <c r="H17" s="40" t="s">
        <v>12</v>
      </c>
      <c r="I17" s="40" t="s">
        <v>11</v>
      </c>
      <c r="N17" s="41" t="s">
        <v>37</v>
      </c>
      <c r="O17" s="34">
        <v>31.8</v>
      </c>
    </row>
    <row r="18" spans="2:15" ht="17" thickBot="1" x14ac:dyDescent="0.25">
      <c r="B18" s="50" t="s">
        <v>21</v>
      </c>
      <c r="C18" s="54">
        <v>845</v>
      </c>
      <c r="D18" s="30">
        <v>80</v>
      </c>
      <c r="E18" s="30">
        <v>338</v>
      </c>
      <c r="F18" s="30">
        <v>43</v>
      </c>
      <c r="G18" s="30">
        <v>395</v>
      </c>
      <c r="H18" s="30">
        <v>0</v>
      </c>
      <c r="I18" s="30">
        <v>11.4</v>
      </c>
      <c r="K18" s="16"/>
      <c r="L18" s="16"/>
      <c r="N18" s="36" t="s">
        <v>38</v>
      </c>
      <c r="O18" s="34">
        <v>2.5</v>
      </c>
    </row>
    <row r="19" spans="2:15" ht="17" thickBot="1" x14ac:dyDescent="0.25">
      <c r="B19" s="50" t="s">
        <v>20</v>
      </c>
      <c r="C19" s="55">
        <v>1059</v>
      </c>
      <c r="D19" s="29">
        <v>132</v>
      </c>
      <c r="E19" s="29">
        <v>585</v>
      </c>
      <c r="F19" s="29">
        <v>41.5</v>
      </c>
      <c r="G19" s="29">
        <v>390</v>
      </c>
      <c r="H19" s="29">
        <v>0</v>
      </c>
      <c r="I19" s="29">
        <v>8.6999999999999993</v>
      </c>
      <c r="K19" s="16"/>
      <c r="L19" s="16"/>
    </row>
    <row r="20" spans="2:15" ht="17" thickBot="1" x14ac:dyDescent="0.25">
      <c r="B20" s="50" t="s">
        <v>22</v>
      </c>
      <c r="C20" s="55">
        <v>1324.9</v>
      </c>
      <c r="D20" s="29">
        <v>239</v>
      </c>
      <c r="E20" s="29">
        <v>542</v>
      </c>
      <c r="F20" s="29">
        <v>37.25</v>
      </c>
      <c r="G20" s="29">
        <v>448</v>
      </c>
      <c r="H20" s="29">
        <v>0</v>
      </c>
      <c r="I20" s="29">
        <v>5.6</v>
      </c>
      <c r="K20" s="16"/>
      <c r="L20" s="16"/>
    </row>
    <row r="21" spans="2:15" ht="17" thickBot="1" x14ac:dyDescent="0.25">
      <c r="B21" s="50" t="s">
        <v>23</v>
      </c>
      <c r="C21" s="55">
        <v>975</v>
      </c>
      <c r="D21" s="29">
        <v>125</v>
      </c>
      <c r="E21" s="29">
        <v>260</v>
      </c>
      <c r="F21" s="29">
        <v>54.45</v>
      </c>
      <c r="G21" s="29">
        <v>300</v>
      </c>
      <c r="H21" s="29">
        <v>13</v>
      </c>
      <c r="I21" s="29">
        <v>8.1</v>
      </c>
      <c r="K21" s="16"/>
      <c r="L21" s="16"/>
    </row>
    <row r="22" spans="2:15" ht="17" thickBot="1" x14ac:dyDescent="0.25">
      <c r="B22" s="50" t="s">
        <v>24</v>
      </c>
      <c r="C22" s="55">
        <v>810.9</v>
      </c>
      <c r="D22" s="29">
        <v>90</v>
      </c>
      <c r="E22" s="29">
        <v>501</v>
      </c>
      <c r="F22" s="29">
        <v>147.19999999999999</v>
      </c>
      <c r="G22" s="29">
        <v>900</v>
      </c>
      <c r="H22" s="29">
        <v>94</v>
      </c>
      <c r="I22" s="29">
        <v>10.8</v>
      </c>
      <c r="K22" s="16"/>
      <c r="L22" s="16"/>
    </row>
    <row r="23" spans="2:15" ht="17" thickBot="1" x14ac:dyDescent="0.25">
      <c r="B23" s="50" t="s">
        <v>25</v>
      </c>
      <c r="C23" s="55">
        <v>995.8</v>
      </c>
      <c r="D23" s="29">
        <v>160</v>
      </c>
      <c r="E23" s="29">
        <v>310</v>
      </c>
      <c r="F23" s="29">
        <v>89.45</v>
      </c>
      <c r="G23" s="29">
        <v>650</v>
      </c>
      <c r="H23" s="29">
        <v>24</v>
      </c>
      <c r="I23" s="29">
        <v>6.6</v>
      </c>
      <c r="K23" s="16"/>
      <c r="L23" s="16"/>
    </row>
    <row r="24" spans="2:15" ht="17" thickBot="1" x14ac:dyDescent="0.25">
      <c r="B24" s="50" t="s">
        <v>26</v>
      </c>
      <c r="C24" s="55">
        <v>881.9</v>
      </c>
      <c r="D24" s="29">
        <v>150</v>
      </c>
      <c r="E24" s="29">
        <v>272</v>
      </c>
      <c r="F24" s="29">
        <v>69.099999999999994</v>
      </c>
      <c r="G24" s="29">
        <v>850</v>
      </c>
      <c r="H24" s="29">
        <v>29</v>
      </c>
      <c r="I24" s="29">
        <v>7.6</v>
      </c>
      <c r="K24" s="16"/>
      <c r="L24" s="16"/>
    </row>
    <row r="25" spans="2:15" ht="17" thickBot="1" x14ac:dyDescent="0.25">
      <c r="B25" s="50" t="s">
        <v>27</v>
      </c>
      <c r="C25" s="55">
        <v>612.9</v>
      </c>
      <c r="D25" s="29">
        <v>85</v>
      </c>
      <c r="E25" s="29">
        <v>600</v>
      </c>
      <c r="F25" s="29">
        <v>111.3</v>
      </c>
      <c r="G25" s="28">
        <v>1200</v>
      </c>
      <c r="H25" s="29">
        <v>102</v>
      </c>
      <c r="I25" s="29">
        <v>10.3</v>
      </c>
    </row>
    <row r="26" spans="2:15" ht="17" thickBot="1" x14ac:dyDescent="0.25">
      <c r="B26" s="50" t="s">
        <v>28</v>
      </c>
      <c r="C26" s="55">
        <v>804.9</v>
      </c>
      <c r="D26" s="29">
        <v>110</v>
      </c>
      <c r="E26" s="29">
        <v>521</v>
      </c>
      <c r="F26" s="29">
        <v>159</v>
      </c>
      <c r="G26" s="28">
        <v>1000</v>
      </c>
      <c r="H26" s="29">
        <v>130</v>
      </c>
      <c r="I26" s="29">
        <v>8.6</v>
      </c>
    </row>
    <row r="27" spans="2:15" ht="17" thickBot="1" x14ac:dyDescent="0.25">
      <c r="B27" s="50" t="s">
        <v>29</v>
      </c>
      <c r="C27" s="56">
        <v>380</v>
      </c>
      <c r="D27" s="37">
        <v>92</v>
      </c>
      <c r="E27" s="37">
        <v>286</v>
      </c>
      <c r="F27" s="37">
        <v>166.4</v>
      </c>
      <c r="G27" s="37">
        <v>770</v>
      </c>
      <c r="H27" s="37">
        <v>122</v>
      </c>
      <c r="I27" s="37">
        <v>9</v>
      </c>
    </row>
    <row r="28" spans="2:15" ht="17" thickBot="1" x14ac:dyDescent="0.25">
      <c r="B28" s="39" t="s">
        <v>39</v>
      </c>
      <c r="C28" s="82">
        <v>0.40400000000000003</v>
      </c>
      <c r="D28" s="83">
        <v>2.5999999999999999E-2</v>
      </c>
      <c r="E28" s="83">
        <v>8.7999999999999995E-2</v>
      </c>
      <c r="F28" s="83">
        <v>0.26500000000000001</v>
      </c>
      <c r="G28" s="83">
        <v>4.9000000000000002E-2</v>
      </c>
      <c r="H28" s="83">
        <v>0.154</v>
      </c>
      <c r="I28" s="84">
        <v>2.3E-2</v>
      </c>
    </row>
    <row r="29" spans="2:15" ht="17" thickBot="1" x14ac:dyDescent="0.25">
      <c r="B29" s="50" t="s">
        <v>42</v>
      </c>
      <c r="C29" s="13" t="s">
        <v>43</v>
      </c>
      <c r="D29" s="14" t="s">
        <v>44</v>
      </c>
      <c r="E29" s="14" t="s">
        <v>44</v>
      </c>
      <c r="F29" s="14" t="s">
        <v>43</v>
      </c>
      <c r="G29" s="14" t="s">
        <v>44</v>
      </c>
      <c r="H29" s="14" t="s">
        <v>43</v>
      </c>
      <c r="I29" s="15" t="s">
        <v>43</v>
      </c>
    </row>
    <row r="32" spans="2:15" ht="20" thickBot="1" x14ac:dyDescent="0.3">
      <c r="B32" s="76" t="s">
        <v>57</v>
      </c>
    </row>
    <row r="33" spans="2:9" ht="17" thickBot="1" x14ac:dyDescent="0.25">
      <c r="B33" s="40" t="s">
        <v>19</v>
      </c>
      <c r="C33" s="40" t="s">
        <v>15</v>
      </c>
      <c r="D33" s="40" t="s">
        <v>16</v>
      </c>
      <c r="E33" s="40" t="s">
        <v>8</v>
      </c>
      <c r="F33" s="40" t="s">
        <v>9</v>
      </c>
      <c r="G33" s="40" t="s">
        <v>18</v>
      </c>
      <c r="H33" s="40" t="s">
        <v>12</v>
      </c>
      <c r="I33" s="40" t="s">
        <v>11</v>
      </c>
    </row>
    <row r="34" spans="2:9" ht="17" thickBot="1" x14ac:dyDescent="0.25">
      <c r="B34" s="50" t="s">
        <v>21</v>
      </c>
      <c r="C34" s="53">
        <f>C18/((C18^2)+(C19^2)+(C20^2)+(C21^2)+(C22^2)+(C23^2)+(C24^2)+(C25^2)+(C26^2)+(C27^2))^0.5</f>
        <v>0.29623921754410959</v>
      </c>
      <c r="D34" s="44">
        <f t="shared" ref="D34:I34" si="3">D18/((D18^2)+(D19^2)+(D20^2)+(D21^2)+(D22^2)+(D23^2)+(D24^2)+(D25^2)+(D26^2)+(D27^2))^0.5</f>
        <v>0.1882696939379867</v>
      </c>
      <c r="E34" s="44">
        <f t="shared" si="3"/>
        <v>0.24191319179054044</v>
      </c>
      <c r="F34" s="44">
        <f t="shared" si="3"/>
        <v>0.13101160458809763</v>
      </c>
      <c r="G34" s="44">
        <f t="shared" si="3"/>
        <v>0.16711610042264066</v>
      </c>
      <c r="H34" s="44">
        <f t="shared" si="3"/>
        <v>0</v>
      </c>
      <c r="I34" s="44">
        <f t="shared" si="3"/>
        <v>0.40775964400633236</v>
      </c>
    </row>
    <row r="35" spans="2:9" ht="17" thickBot="1" x14ac:dyDescent="0.25">
      <c r="B35" s="50" t="s">
        <v>20</v>
      </c>
      <c r="C35" s="52">
        <f>C19/((C18^2)+(C19^2)+(C20^2)+(C21^2)+(C22^2)+(C23^2)+(C24^2)+(C25^2)+(C26^2)+(C27^2))^0.5</f>
        <v>0.37126311405823909</v>
      </c>
      <c r="D35" s="43">
        <f t="shared" ref="D35:I35" si="4">D19/((D18^2)+(D19^2)+(D20^2)+(D21^2)+(D22^2)+(D23^2)+(D24^2)+(D25^2)+(D26^2)+(D27^2))^0.5</f>
        <v>0.31064499499767806</v>
      </c>
      <c r="E35" s="43">
        <f t="shared" si="4"/>
        <v>0.41869590886824309</v>
      </c>
      <c r="F35" s="43">
        <f t="shared" si="4"/>
        <v>0.12644143233502447</v>
      </c>
      <c r="G35" s="43">
        <f t="shared" si="4"/>
        <v>0.16500070674640471</v>
      </c>
      <c r="H35" s="43">
        <f t="shared" si="4"/>
        <v>0</v>
      </c>
      <c r="I35" s="43">
        <f t="shared" si="4"/>
        <v>0.3111849914785168</v>
      </c>
    </row>
    <row r="36" spans="2:9" ht="17" thickBot="1" x14ac:dyDescent="0.25">
      <c r="B36" s="50" t="s">
        <v>22</v>
      </c>
      <c r="C36" s="52">
        <f>C20/((C18^2)+(C19^2)+(C20^2)+(C21^2)+(C22^2)+(C23^2)+(C24^2)+(C25^2)+(C26^2)+(C27^2))^0.5</f>
        <v>0.46448205837182344</v>
      </c>
      <c r="D36" s="43">
        <f t="shared" ref="D36:I36" si="5">D20/((D18^2)+(D19^2)+(D20^2)+(D21^2)+(D22^2)+(D23^2)+(D24^2)+(D25^2)+(D26^2)+(D27^2))^0.5</f>
        <v>0.56245571063973521</v>
      </c>
      <c r="E36" s="43">
        <f t="shared" si="5"/>
        <v>0.38791997026767139</v>
      </c>
      <c r="F36" s="43">
        <f>F20/((F18^2)+(F19^2)+(F20^2)+(F21^2)+(F22^2)+(F23^2)+(F24^2)+(F25^2)+(F26^2)+(F27^2))^0.5</f>
        <v>0.11349261095131713</v>
      </c>
      <c r="G36" s="43">
        <f t="shared" si="5"/>
        <v>0.18953927339074181</v>
      </c>
      <c r="H36" s="43">
        <f t="shared" si="5"/>
        <v>0</v>
      </c>
      <c r="I36" s="43">
        <f t="shared" si="5"/>
        <v>0.2003029830206545</v>
      </c>
    </row>
    <row r="37" spans="2:9" ht="17" thickBot="1" x14ac:dyDescent="0.25">
      <c r="B37" s="50" t="s">
        <v>23</v>
      </c>
      <c r="C37" s="52">
        <f>C21/((C18^2)+(C19^2)+(C20^2)+(C21^2)+(C22^2)+(C23^2)+(C24^2)+(C25^2)+(C26^2)+(C27^2))^0.5</f>
        <v>0.3418144817816649</v>
      </c>
      <c r="D37" s="43">
        <f t="shared" ref="D37:I37" si="6">D21/((D18^2)+(D19^2)+(D20^2)+(D21^2)+(D22^2)+(D23^2)+(D24^2)+(D25^2)+(D26^2)+(D27^2))^0.5</f>
        <v>0.29417139677810422</v>
      </c>
      <c r="E37" s="43">
        <f t="shared" si="6"/>
        <v>0.18608707060810803</v>
      </c>
      <c r="F37" s="43">
        <f t="shared" si="6"/>
        <v>0.1658972527865562</v>
      </c>
      <c r="G37" s="43">
        <f t="shared" si="6"/>
        <v>0.12692362057415746</v>
      </c>
      <c r="H37" s="43">
        <f t="shared" si="6"/>
        <v>5.6677306304997378E-2</v>
      </c>
      <c r="I37" s="43">
        <f t="shared" si="6"/>
        <v>0.28972395758344666</v>
      </c>
    </row>
    <row r="38" spans="2:9" ht="17" thickBot="1" x14ac:dyDescent="0.25">
      <c r="B38" s="50" t="s">
        <v>24</v>
      </c>
      <c r="C38" s="52">
        <f>C22/((C18^2)+(C19^2)+(C20^2)+(C21^2)+(C22^2)+(C23^2)+(C24^2)+(C25^2)+(C26^2)+(C27^2))^0.5</f>
        <v>0.28428447515564315</v>
      </c>
      <c r="D38" s="43">
        <f t="shared" ref="D38:I38" si="7">D22/((D18^2)+(D19^2)+(D20^2)+(D21^2)+(D22^2)+(D23^2)+(D24^2)+(D25^2)+(D26^2)+(D27^2))^0.5</f>
        <v>0.21180340568023504</v>
      </c>
      <c r="E38" s="43">
        <f t="shared" si="7"/>
        <v>0.35857547067177742</v>
      </c>
      <c r="F38" s="43">
        <f t="shared" si="7"/>
        <v>0.4484862371015807</v>
      </c>
      <c r="G38" s="43">
        <f t="shared" si="7"/>
        <v>0.38077086172247238</v>
      </c>
      <c r="H38" s="43">
        <f t="shared" si="7"/>
        <v>0.40982052251305795</v>
      </c>
      <c r="I38" s="43">
        <f t="shared" si="7"/>
        <v>0.38629861011126226</v>
      </c>
    </row>
    <row r="39" spans="2:9" ht="17" thickBot="1" x14ac:dyDescent="0.25">
      <c r="B39" s="50" t="s">
        <v>25</v>
      </c>
      <c r="C39" s="52">
        <f>C23/((C18^2)+(C19^2)+(C20^2)+(C21^2)+(C22^2)+(C23^2)+(C24^2)+(C25^2)+(C26^2)+(C27^2))^0.5</f>
        <v>0.34910652405967374</v>
      </c>
      <c r="D39" s="43">
        <f t="shared" ref="D39:I39" si="8">D23/((D18^2)+(D19^2)+(D20^2)+(D21^2)+(D22^2)+(D23^2)+(D24^2)+(D25^2)+(D26^2)+(D27^2))^0.5</f>
        <v>0.37653938787597341</v>
      </c>
      <c r="E39" s="43">
        <f t="shared" si="8"/>
        <v>0.2218730457250519</v>
      </c>
      <c r="F39" s="43">
        <f t="shared" si="8"/>
        <v>0.27253460535826357</v>
      </c>
      <c r="G39" s="43">
        <f t="shared" si="8"/>
        <v>0.27500117791067452</v>
      </c>
      <c r="H39" s="43">
        <f t="shared" si="8"/>
        <v>0.10463502702461054</v>
      </c>
      <c r="I39" s="43">
        <f t="shared" si="8"/>
        <v>0.23607137284577137</v>
      </c>
    </row>
    <row r="40" spans="2:9" ht="17" thickBot="1" x14ac:dyDescent="0.25">
      <c r="B40" s="50" t="s">
        <v>26</v>
      </c>
      <c r="C40" s="52">
        <f>C24/((C18^2)+(C19^2)+(C20^2)+(C21^2)+(C22^2)+(C23^2)+(C24^2)+(C25^2)+(C26^2)+(C27^2))^0.5</f>
        <v>0.30917558100846182</v>
      </c>
      <c r="D40" s="43">
        <f t="shared" ref="D40:I40" si="9">D24/((D18^2)+(D19^2)+(D20^2)+(D21^2)+(D22^2)+(D23^2)+(D24^2)+(D25^2)+(D26^2)+(D27^2))^0.5</f>
        <v>0.35300567613372508</v>
      </c>
      <c r="E40" s="43">
        <f t="shared" si="9"/>
        <v>0.19467570463617456</v>
      </c>
      <c r="F40" s="43">
        <f t="shared" si="9"/>
        <v>0.21053260179157082</v>
      </c>
      <c r="G40" s="43">
        <f t="shared" si="9"/>
        <v>0.35961692496011283</v>
      </c>
      <c r="H40" s="43">
        <f t="shared" si="9"/>
        <v>0.12643399098807107</v>
      </c>
      <c r="I40" s="43">
        <f t="shared" si="9"/>
        <v>0.27183976267088822</v>
      </c>
    </row>
    <row r="41" spans="2:9" ht="17" thickBot="1" x14ac:dyDescent="0.25">
      <c r="B41" s="50" t="s">
        <v>27</v>
      </c>
      <c r="C41" s="52">
        <f>C25/((C18^2)+(C19^2)+(C20^2)+(C21^2)+(C22^2)+(C23^2)+(C24^2)+(C25^2)+(C26^2)+(C27^2))^0.5</f>
        <v>0.21486984193228964</v>
      </c>
      <c r="D41" s="43">
        <f t="shared" ref="D41:I41" si="10">D25/((D18^2)+(D19^2)+(D20^2)+(D21^2)+(D22^2)+(D23^2)+(D24^2)+(D25^2)+(D26^2)+(D27^2))^0.5</f>
        <v>0.20003654980911087</v>
      </c>
      <c r="E41" s="43">
        <f t="shared" si="10"/>
        <v>0.42943170140332626</v>
      </c>
      <c r="F41" s="43">
        <f t="shared" si="10"/>
        <v>0.33910678117802945</v>
      </c>
      <c r="G41" s="43">
        <f t="shared" si="10"/>
        <v>0.50769448229662983</v>
      </c>
      <c r="H41" s="43">
        <f t="shared" si="10"/>
        <v>0.44469886485459481</v>
      </c>
      <c r="I41" s="43">
        <f t="shared" si="10"/>
        <v>0.36841441519870383</v>
      </c>
    </row>
    <row r="42" spans="2:9" ht="17" thickBot="1" x14ac:dyDescent="0.25">
      <c r="B42" s="50" t="s">
        <v>28</v>
      </c>
      <c r="C42" s="52">
        <f>C26/((C18^2)+(C19^2)+(C20^2)+(C21^2)+(C22^2)+(C23^2)+(C24^2)+(C25^2)+(C26^2)+(C27^2))^0.5</f>
        <v>0.28218100142160213</v>
      </c>
      <c r="D42" s="43">
        <f t="shared" ref="D42:I42" si="11">D26/((D18^2)+(D19^2)+(D20^2)+(D21^2)+(D22^2)+(D23^2)+(D24^2)+(D25^2)+(D26^2)+(D27^2))^0.5</f>
        <v>0.2588708291647317</v>
      </c>
      <c r="E42" s="43">
        <f t="shared" si="11"/>
        <v>0.37288986071855496</v>
      </c>
      <c r="F42" s="43">
        <f t="shared" si="11"/>
        <v>0.48443825882575636</v>
      </c>
      <c r="G42" s="43">
        <f t="shared" si="11"/>
        <v>0.42307873524719153</v>
      </c>
      <c r="H42" s="43">
        <f t="shared" si="11"/>
        <v>0.56677306304997377</v>
      </c>
      <c r="I42" s="43">
        <f t="shared" si="11"/>
        <v>0.30760815249600509</v>
      </c>
    </row>
    <row r="43" spans="2:9" ht="17" thickBot="1" x14ac:dyDescent="0.25">
      <c r="B43" s="38" t="s">
        <v>29</v>
      </c>
      <c r="C43" s="43">
        <f>C27/((C18^2)+(C19^2)+(C20^2)+(C21^2)+(C22^2)+(C23^2)+(C24^2)+(C25^2)+(C26^2)+(C27^2))^0.5</f>
        <v>0.13322000315593094</v>
      </c>
      <c r="D43" s="43">
        <f t="shared" ref="D43:I43" si="12">D27/((D18^2)+(D19^2)+(D20^2)+(D21^2)+(D22^2)+(D23^2)+(D24^2)+(D25^2)+(D26^2)+(D27^2))^0.5</f>
        <v>0.21651014802868471</v>
      </c>
      <c r="E43" s="43">
        <f t="shared" si="12"/>
        <v>0.20469577766891883</v>
      </c>
      <c r="F43" s="43">
        <f t="shared" si="12"/>
        <v>0.50698444194091741</v>
      </c>
      <c r="G43" s="43">
        <f t="shared" si="12"/>
        <v>0.32577062614033747</v>
      </c>
      <c r="H43" s="43">
        <f t="shared" si="12"/>
        <v>0.53189472070843691</v>
      </c>
      <c r="I43" s="43">
        <f t="shared" si="12"/>
        <v>0.32191550842605188</v>
      </c>
    </row>
    <row r="44" spans="2:9" ht="17" thickBot="1" x14ac:dyDescent="0.25">
      <c r="B44" s="50" t="s">
        <v>39</v>
      </c>
      <c r="C44" s="81">
        <v>0.40400000000000003</v>
      </c>
      <c r="D44" s="80">
        <v>2.5999999999999999E-2</v>
      </c>
      <c r="E44" s="80">
        <v>8.7999999999999995E-2</v>
      </c>
      <c r="F44" s="80">
        <v>0.26500000000000001</v>
      </c>
      <c r="G44" s="80">
        <v>4.9000000000000002E-2</v>
      </c>
      <c r="H44" s="80">
        <v>0.154</v>
      </c>
      <c r="I44" s="80">
        <v>2.3E-2</v>
      </c>
    </row>
    <row r="45" spans="2:9" ht="17" thickBot="1" x14ac:dyDescent="0.25">
      <c r="B45" s="50" t="s">
        <v>42</v>
      </c>
      <c r="C45" s="13" t="s">
        <v>43</v>
      </c>
      <c r="D45" s="14" t="s">
        <v>44</v>
      </c>
      <c r="E45" s="14" t="s">
        <v>44</v>
      </c>
      <c r="F45" s="14" t="s">
        <v>43</v>
      </c>
      <c r="G45" s="14" t="s">
        <v>44</v>
      </c>
      <c r="H45" s="14" t="s">
        <v>43</v>
      </c>
      <c r="I45" s="15" t="s">
        <v>43</v>
      </c>
    </row>
    <row r="46" spans="2:9" s="62" customFormat="1" x14ac:dyDescent="0.2">
      <c r="B46" s="32"/>
      <c r="C46" s="16"/>
      <c r="D46" s="16"/>
      <c r="E46" s="16"/>
      <c r="F46" s="16"/>
      <c r="G46" s="16"/>
      <c r="H46" s="16"/>
      <c r="I46" s="16"/>
    </row>
    <row r="48" spans="2:9" s="62" customFormat="1" x14ac:dyDescent="0.2">
      <c r="B48" s="32"/>
      <c r="C48" s="16"/>
      <c r="D48" s="16"/>
      <c r="E48" s="16"/>
      <c r="F48" s="16"/>
      <c r="G48" s="16"/>
      <c r="H48" s="16"/>
      <c r="I48" s="16"/>
    </row>
    <row r="50" spans="2:13" ht="20" thickBot="1" x14ac:dyDescent="0.3">
      <c r="B50" s="77" t="s">
        <v>58</v>
      </c>
    </row>
    <row r="51" spans="2:13" ht="17" thickBot="1" x14ac:dyDescent="0.25">
      <c r="B51" s="40" t="s">
        <v>19</v>
      </c>
      <c r="C51" s="40" t="s">
        <v>15</v>
      </c>
      <c r="D51" s="40" t="s">
        <v>16</v>
      </c>
      <c r="E51" s="40" t="s">
        <v>8</v>
      </c>
      <c r="F51" s="40" t="s">
        <v>9</v>
      </c>
      <c r="G51" s="40" t="s">
        <v>18</v>
      </c>
      <c r="H51" s="40" t="s">
        <v>12</v>
      </c>
      <c r="I51" s="40" t="s">
        <v>11</v>
      </c>
      <c r="J51" s="40" t="s">
        <v>89</v>
      </c>
      <c r="K51" s="40" t="s">
        <v>54</v>
      </c>
      <c r="L51" s="40" t="s">
        <v>53</v>
      </c>
    </row>
    <row r="52" spans="2:13" ht="17" thickBot="1" x14ac:dyDescent="0.25">
      <c r="B52" s="39" t="s">
        <v>21</v>
      </c>
      <c r="C52" s="44">
        <f>C34*$C$62</f>
        <v>0.11968064388782028</v>
      </c>
      <c r="D52" s="44">
        <f>D34*$D$62</f>
        <v>4.895012042387654E-3</v>
      </c>
      <c r="E52" s="44">
        <f>E34*$E$62</f>
        <v>2.1288360877567556E-2</v>
      </c>
      <c r="F52" s="44">
        <f>F34*$F$62</f>
        <v>3.4718075215845877E-2</v>
      </c>
      <c r="G52" s="44">
        <f>G34*$G$62</f>
        <v>8.1886889207093919E-3</v>
      </c>
      <c r="H52" s="44">
        <f>H34*$H$62</f>
        <v>0</v>
      </c>
      <c r="I52" s="44">
        <f>I34*$I$62</f>
        <v>9.3784718121456435E-3</v>
      </c>
      <c r="J52" s="44">
        <f>((C52-C64)^2+(D52-D64)^2+(E52-E64)^2+(F52-F64)^2+(G52-G64)^2+(H52-H64)^2+(I52-I64)^2)^(1/2)</f>
        <v>7.0903338556423709E-2</v>
      </c>
      <c r="K52" s="44">
        <f>((C52-C65)^2+(D52-D65)^2+(E52-E65)^2+(F52-F65)^2+(G52-G65)^2+(H52-H65)^2+(I52-I65)^2)^(1/2)</f>
        <v>0.14897306850077641</v>
      </c>
      <c r="L52" s="61">
        <f>K52/(K52+J52)</f>
        <v>0.67753093883338533</v>
      </c>
    </row>
    <row r="53" spans="2:13" ht="17" thickBot="1" x14ac:dyDescent="0.25">
      <c r="B53" s="39" t="s">
        <v>20</v>
      </c>
      <c r="C53" s="43">
        <f>C35*$C$62</f>
        <v>0.1499902980795286</v>
      </c>
      <c r="D53" s="43">
        <f>D35*$D$62</f>
        <v>8.07676986993963E-3</v>
      </c>
      <c r="E53" s="43">
        <f>E35*$E$62</f>
        <v>3.6845239980405391E-2</v>
      </c>
      <c r="F53" s="43">
        <f>F35*$F$62</f>
        <v>3.3506979568781486E-2</v>
      </c>
      <c r="G53" s="43">
        <f>G35*$G$62</f>
        <v>8.0850346305738306E-3</v>
      </c>
      <c r="H53" s="43">
        <f>H35*$H$62</f>
        <v>0</v>
      </c>
      <c r="I53" s="43">
        <f>I35*$I$62</f>
        <v>7.1572548040058862E-3</v>
      </c>
      <c r="J53" s="43">
        <f>((C53-C64)^2+(D53-D64)^2+(E53-E64)^2+(F53-F64)^2+(G53-G64)^2+(H53-H64)^2+(I53-I64)^2)^(1/2)</f>
        <v>9.7941632308040552E-2</v>
      </c>
      <c r="K53" s="43">
        <f>((C53-C65)^2+(D53-D65)^2+(E53-E65)^2+(F53-F65)^2+(G53-G65)^2+(H53-H65)^2+(I53-I65)^2)^(1/2)</f>
        <v>0.1401558941765717</v>
      </c>
      <c r="L53" s="44">
        <f>K53/(K53+J53)</f>
        <v>0.58864909789657005</v>
      </c>
    </row>
    <row r="54" spans="2:13" ht="17" thickBot="1" x14ac:dyDescent="0.25">
      <c r="B54" s="39" t="s">
        <v>22</v>
      </c>
      <c r="C54" s="43">
        <f>C36*$C$62</f>
        <v>0.18765075158221667</v>
      </c>
      <c r="D54" s="43">
        <f>D36*$D$62</f>
        <v>1.4623848476633115E-2</v>
      </c>
      <c r="E54" s="43">
        <f>E36*$E$62</f>
        <v>3.4136957383555079E-2</v>
      </c>
      <c r="F54" s="43">
        <f>F36*$F$62</f>
        <v>3.0075541902099042E-2</v>
      </c>
      <c r="G54" s="43">
        <f>G36*$G$62</f>
        <v>9.2874243961463491E-3</v>
      </c>
      <c r="H54" s="43">
        <f>H36*$H$62</f>
        <v>0</v>
      </c>
      <c r="I54" s="43">
        <f>I36*$I$62</f>
        <v>4.6069686094750532E-3</v>
      </c>
      <c r="J54" s="43">
        <f>((C54-$C$64)^2+(D54-$D$64)^2+(E54-$E$64)^2+(F54-$F$64)^2+(G54-$G$64)^2+(H54-$H$64)^2+(I54-$I$64)^2)^(1/2)</f>
        <v>0.13478432632598844</v>
      </c>
      <c r="K54" s="43">
        <f>((C54-$C$65)^2+(D54-$D$65)^2+(E54-$E$65)^2+(F54-$F$65)^2+(G54-$G$65)^2+(H54-$H$65)^2+(I54-$I$65)^2)^(1/2)</f>
        <v>0.13760076818588041</v>
      </c>
      <c r="L54" s="44">
        <f>K54/(K54+J54)</f>
        <v>0.50516996325540353</v>
      </c>
      <c r="M54" s="2"/>
    </row>
    <row r="55" spans="2:13" ht="17" thickBot="1" x14ac:dyDescent="0.25">
      <c r="B55" s="39" t="s">
        <v>23</v>
      </c>
      <c r="C55" s="43">
        <f>C37*$C$62</f>
        <v>0.13809305063979263</v>
      </c>
      <c r="D55" s="43">
        <f>D37*$D$62</f>
        <v>7.6484563162307097E-3</v>
      </c>
      <c r="E55" s="43">
        <f>E37*$E$62</f>
        <v>1.6375662213513505E-2</v>
      </c>
      <c r="F55" s="43">
        <f>F37*$F$62</f>
        <v>4.3962771988437399E-2</v>
      </c>
      <c r="G55" s="43">
        <f>G37*$G$62</f>
        <v>6.2192574081337158E-3</v>
      </c>
      <c r="H55" s="43">
        <f>H37*$H$62</f>
        <v>8.7283051709695966E-3</v>
      </c>
      <c r="I55" s="43">
        <f>I37*$I$62</f>
        <v>6.6636510244192726E-3</v>
      </c>
      <c r="J55" s="43">
        <f>((C55-$C$64)^2+(D55-$D$64)^2+(E55-$E$64)^2+(F55-$F$64)^2+(G55-$G$64)^2+(H55-$H$64)^2+(I55-$I$64)^2)^(1/2)</f>
        <v>9.0721601206697505E-2</v>
      </c>
      <c r="K55" s="43">
        <f>((C55-$C$65)^2+(D55-$D$65)^2+(E55-$E$65)^2+(F55-$F$65)^2+(G55-$G$65)^2+(H55-$H$65)^2+(I55-$I$65)^2)^(1/2)</f>
        <v>0.12966022976222391</v>
      </c>
      <c r="L55" s="44">
        <f>K55/(K55+J55)</f>
        <v>0.58834355442172903</v>
      </c>
    </row>
    <row r="56" spans="2:13" ht="17" thickBot="1" x14ac:dyDescent="0.25">
      <c r="B56" s="39" t="s">
        <v>24</v>
      </c>
      <c r="C56" s="43">
        <f>C38*$C$62</f>
        <v>0.11485092796287984</v>
      </c>
      <c r="D56" s="43">
        <f>D38*$D$62</f>
        <v>5.5068885476861106E-3</v>
      </c>
      <c r="E56" s="43">
        <f>E38*$E$62</f>
        <v>3.155464141911641E-2</v>
      </c>
      <c r="F56" s="43">
        <f>F38*$F$62</f>
        <v>0.11884885283191889</v>
      </c>
      <c r="G56" s="43">
        <f>G38*$G$62</f>
        <v>1.8657772224401147E-2</v>
      </c>
      <c r="H56" s="43">
        <f>H38*$H$62</f>
        <v>6.3112360467010922E-2</v>
      </c>
      <c r="I56" s="43">
        <f>I38*$I$62</f>
        <v>8.8848680325590325E-3</v>
      </c>
      <c r="J56" s="43">
        <f>((C56-$C$64)^2+(D56-$D$64)^2+(E56-$E$64)^2+(F56-$F$64)^2+(G56-$G$64)^2+(H56-$H$64)^2+(I56-$I$64)^2)^(1/2)</f>
        <v>0.1255687679675612</v>
      </c>
      <c r="K56" s="43">
        <f>((C56-$C$65)^2+(D56-$D$65)^2+(E56-$E$65)^2+(F56-$F$65)^2+(G56-$G$65)^2+(H56-$H$65)^2+(I56-$I$65)^2)^(1/2)</f>
        <v>8.0685100787668482E-2</v>
      </c>
      <c r="L56" s="44">
        <f>K56/(K56+J56)</f>
        <v>0.39119315082240208</v>
      </c>
    </row>
    <row r="57" spans="2:13" ht="17" thickBot="1" x14ac:dyDescent="0.25">
      <c r="B57" s="39" t="s">
        <v>25</v>
      </c>
      <c r="C57" s="43">
        <f>C39*$C$62</f>
        <v>0.1410390357201082</v>
      </c>
      <c r="D57" s="43">
        <f>D39*$D$62</f>
        <v>9.7900240847753079E-3</v>
      </c>
      <c r="E57" s="43">
        <f>E39*$E$62</f>
        <v>1.9524828023804567E-2</v>
      </c>
      <c r="F57" s="43">
        <f>F39*$F$62</f>
        <v>7.2221670419939848E-2</v>
      </c>
      <c r="G57" s="43">
        <f>G39*$G$62</f>
        <v>1.3475057717623052E-2</v>
      </c>
      <c r="H57" s="43">
        <f>H39*$H$62</f>
        <v>1.6113794161790023E-2</v>
      </c>
      <c r="I57" s="43">
        <f>I39*$I$62</f>
        <v>5.4296415754527417E-3</v>
      </c>
      <c r="J57" s="43">
        <f>((C57-$C$64)^2+(D57-$D$64)^2+(E57-$E$64)^2+(F57-$F$64)^2+(G57-$G$64)^2+(H57-$H$64)^2+(I57-$I$64)^2)^(1/2)</f>
        <v>0.1006509846979491</v>
      </c>
      <c r="K57" s="43">
        <f>((C57-$C$65)^2+(D57-$D$65)^2+(E57-$E$65)^2+(F57-$F$65)^2+(G57-$G$65)^2+(H57-$H$65)^2+(I57-$I$65)^2)^(1/2)</f>
        <v>0.10582944716179526</v>
      </c>
      <c r="L57" s="44">
        <f>K57/(K57+J57)</f>
        <v>0.51253983832076577</v>
      </c>
    </row>
    <row r="58" spans="2:13" ht="17" thickBot="1" x14ac:dyDescent="0.25">
      <c r="B58" s="39" t="s">
        <v>26</v>
      </c>
      <c r="C58" s="43">
        <f>C40*$C$62</f>
        <v>0.12490693472741858</v>
      </c>
      <c r="D58" s="43">
        <f>D40*$D$62</f>
        <v>9.1781475794768513E-3</v>
      </c>
      <c r="E58" s="43">
        <f>E40*$E$62</f>
        <v>1.7131462007983361E-2</v>
      </c>
      <c r="F58" s="43">
        <f>F40*$F$62</f>
        <v>5.5791139474766271E-2</v>
      </c>
      <c r="G58" s="43">
        <f>G40*$G$62</f>
        <v>1.762122932304553E-2</v>
      </c>
      <c r="H58" s="43">
        <f>H40*$H$62</f>
        <v>1.9470834612162945E-2</v>
      </c>
      <c r="I58" s="43">
        <f>I40*$I$62</f>
        <v>6.2523145414304293E-3</v>
      </c>
      <c r="J58" s="43">
        <f>((C58-$C$64)^2+(D58-$D$64)^2+(E58-$E$64)^2+(F58-$F$64)^2+(G58-$G$64)^2+(H58-$H$64)^2+(I58-$I$64)^2)^(1/2)</f>
        <v>8.1273713963710179E-2</v>
      </c>
      <c r="K58" s="43">
        <f>((C58-$C$65)^2+(D58-$D$65)^2+(E58-$E$65)^2+(F58-$F$65)^2+(G58-$G$65)^2+(H58-$H$65)^2+(I58-$I$65)^2)^(1/2)</f>
        <v>0.12192460795663286</v>
      </c>
      <c r="L58" s="44">
        <f>K58/(K58+J58)</f>
        <v>0.60002763213974397</v>
      </c>
    </row>
    <row r="59" spans="2:13" ht="17" thickBot="1" x14ac:dyDescent="0.25">
      <c r="B59" s="39" t="s">
        <v>27</v>
      </c>
      <c r="C59" s="43">
        <f>C41*$C$62</f>
        <v>8.6807416140645022E-2</v>
      </c>
      <c r="D59" s="43">
        <f>D41*$D$62</f>
        <v>5.2009502950368823E-3</v>
      </c>
      <c r="E59" s="43">
        <f>E41*$E$62</f>
        <v>3.7789989723492706E-2</v>
      </c>
      <c r="F59" s="43">
        <f>F41*$F$62</f>
        <v>8.9863297012177809E-2</v>
      </c>
      <c r="G59" s="43">
        <f>G41*$G$62</f>
        <v>2.4877029632534863E-2</v>
      </c>
      <c r="H59" s="43">
        <f>H41*$H$62</f>
        <v>6.8483625187607602E-2</v>
      </c>
      <c r="I59" s="43">
        <f>I41*$I$62</f>
        <v>8.4735315495701874E-3</v>
      </c>
      <c r="J59" s="43">
        <f>((C59-$C$64)^2+(D59-$D$64)^2+(E59-$E$64)^2+(F59-$F$64)^2+(G59-$G$64)^2+(H59-$H$64)^2+(I59-$I$64)^2)^(1/2)</f>
        <v>9.7244204873568635E-2</v>
      </c>
      <c r="K59" s="43">
        <f>((C59-$C$65)^2+(D59-$D$65)^2+(E59-$E$65)^2+(F59-$F$65)^2+(G59-$G$65)^2+(H59-$H$65)^2+(I59-$I$65)^2)^(1/2)</f>
        <v>0.11536697935745248</v>
      </c>
      <c r="L59" s="44">
        <f>K59/(K59+J59)</f>
        <v>0.54261952293203874</v>
      </c>
    </row>
    <row r="60" spans="2:13" ht="17" thickBot="1" x14ac:dyDescent="0.25">
      <c r="B60" s="39" t="s">
        <v>28</v>
      </c>
      <c r="C60" s="43">
        <f>C42*$C$62</f>
        <v>0.11400112457432726</v>
      </c>
      <c r="D60" s="43">
        <f>D42*$D$62</f>
        <v>6.7306415582830239E-3</v>
      </c>
      <c r="E60" s="43">
        <f>E42*$E$62</f>
        <v>3.2814307743232837E-2</v>
      </c>
      <c r="F60" s="43">
        <f>F42*$F$62</f>
        <v>0.12837613858882543</v>
      </c>
      <c r="G60" s="43">
        <f>G42*$G$62</f>
        <v>2.0730858027112387E-2</v>
      </c>
      <c r="H60" s="43">
        <f>H42*$H$62</f>
        <v>8.7283051709695955E-2</v>
      </c>
      <c r="I60" s="43">
        <f>I42*$I$62</f>
        <v>7.0749875074081169E-3</v>
      </c>
      <c r="J60" s="43">
        <f>((C60-$C$64)^2+(D60-$D$64)^2+(E60-$E$64)^2+(F60-$F$64)^2+(G60-$G$64)^2+(H60-$H$64)^2+(I60-$I$64)^2)^(1/2)</f>
        <v>0.14495979474039458</v>
      </c>
      <c r="K60" s="43">
        <f>((C60-$C$65)^2+(D60-$D$65)^2+(E60-$E$65)^2+(F60-$F$65)^2+(G60-$G$65)^2+(H60-$H$65)^2+(I60-$I$65)^2)^(1/2)</f>
        <v>7.7132718439633902E-2</v>
      </c>
      <c r="L60" s="44">
        <f>K60/(K60+J60)</f>
        <v>0.34729994872501629</v>
      </c>
    </row>
    <row r="61" spans="2:13" ht="17" thickBot="1" x14ac:dyDescent="0.25">
      <c r="B61" s="39" t="s">
        <v>29</v>
      </c>
      <c r="C61" s="43">
        <f>C43*$C$62</f>
        <v>5.3820881274996103E-2</v>
      </c>
      <c r="D61" s="43">
        <f>D43*$D$62</f>
        <v>5.6292638487458017E-3</v>
      </c>
      <c r="E61" s="43">
        <f>E43*$E$62</f>
        <v>1.8013228434864855E-2</v>
      </c>
      <c r="F61" s="43">
        <f>F43*$F$62</f>
        <v>0.13435087711434313</v>
      </c>
      <c r="G61" s="43">
        <f>G43*$G$62</f>
        <v>1.5962760680876535E-2</v>
      </c>
      <c r="H61" s="43">
        <f>H43*$H$62</f>
        <v>8.1911786989099289E-2</v>
      </c>
      <c r="I61" s="60">
        <f>I43*$I$62</f>
        <v>7.4040566937991934E-3</v>
      </c>
      <c r="J61" s="43">
        <f>((C61-$C$64)^2+(D61-$D$64)^2+(E61-$E$64)^2+(F61-$F$64)^2+(G61-$G$64)^2+(H61-$H$64)^2+(I61-$I$64)^2)^(1/2)</f>
        <v>0.13469297351296022</v>
      </c>
      <c r="K61" s="43">
        <f>((C61-$C$65)^2+(D61-$D$65)^2+(E61-$E$65)^2+(F61-$F$65)^2+(G61-$G$65)^2+(H61-$H$65)^2+(I61-$I$65)^2)^(1/2)</f>
        <v>0.13431805385381429</v>
      </c>
      <c r="L61" s="43">
        <f>K61/(K61+J61)</f>
        <v>0.49930315187667984</v>
      </c>
    </row>
    <row r="62" spans="2:13" ht="17" thickBot="1" x14ac:dyDescent="0.25">
      <c r="B62" s="50" t="s">
        <v>39</v>
      </c>
      <c r="C62" s="78">
        <v>0.40400000000000003</v>
      </c>
      <c r="D62" s="79">
        <v>2.5999999999999999E-2</v>
      </c>
      <c r="E62" s="79">
        <v>8.7999999999999995E-2</v>
      </c>
      <c r="F62" s="79">
        <v>0.26500000000000001</v>
      </c>
      <c r="G62" s="79">
        <v>4.9000000000000002E-2</v>
      </c>
      <c r="H62" s="79">
        <v>0.154</v>
      </c>
      <c r="I62" s="80">
        <v>2.3E-2</v>
      </c>
      <c r="J62" s="16"/>
      <c r="K62" s="58"/>
      <c r="L62" s="58"/>
    </row>
    <row r="63" spans="2:13" ht="17" thickBot="1" x14ac:dyDescent="0.25">
      <c r="B63" s="39" t="s">
        <v>42</v>
      </c>
      <c r="C63" s="31" t="s">
        <v>43</v>
      </c>
      <c r="D63" s="31" t="s">
        <v>44</v>
      </c>
      <c r="E63" s="31" t="s">
        <v>44</v>
      </c>
      <c r="F63" s="31" t="s">
        <v>43</v>
      </c>
      <c r="G63" s="31" t="s">
        <v>44</v>
      </c>
      <c r="H63" s="31" t="s">
        <v>43</v>
      </c>
      <c r="I63" s="31" t="s">
        <v>43</v>
      </c>
    </row>
    <row r="64" spans="2:13" ht="17" thickBot="1" x14ac:dyDescent="0.25">
      <c r="B64" s="50" t="s">
        <v>55</v>
      </c>
      <c r="C64" s="53">
        <f>MIN(C52:C61)</f>
        <v>5.3820881274996103E-2</v>
      </c>
      <c r="D64" s="44">
        <f>MAX(D52:D61)</f>
        <v>1.4623848476633115E-2</v>
      </c>
      <c r="E64" s="44">
        <f>MAX(E52:E61)</f>
        <v>3.7789989723492706E-2</v>
      </c>
      <c r="F64" s="44">
        <f>MIN(F52:F61)</f>
        <v>3.0075541902099042E-2</v>
      </c>
      <c r="G64" s="44">
        <f>MAX(G52:G61)</f>
        <v>2.4877029632534863E-2</v>
      </c>
      <c r="H64" s="44">
        <f>MIN(H52:H61)</f>
        <v>0</v>
      </c>
      <c r="I64" s="44">
        <f>MIN(I52:I61)</f>
        <v>4.6069686094750532E-3</v>
      </c>
    </row>
    <row r="65" spans="2:12" ht="17" thickBot="1" x14ac:dyDescent="0.25">
      <c r="B65" s="50" t="s">
        <v>56</v>
      </c>
      <c r="C65" s="52">
        <f>MAX(C52:C61)</f>
        <v>0.18765075158221667</v>
      </c>
      <c r="D65" s="43">
        <f>MIN(D52:D61)</f>
        <v>4.895012042387654E-3</v>
      </c>
      <c r="E65" s="43">
        <f>MIN(E52:E61)</f>
        <v>1.6375662213513505E-2</v>
      </c>
      <c r="F65" s="43">
        <f>MAX(F52:F61)</f>
        <v>0.13435087711434313</v>
      </c>
      <c r="G65" s="43">
        <f>MIN(G52:G61)</f>
        <v>6.2192574081337158E-3</v>
      </c>
      <c r="H65" s="43">
        <f>MAX(H52:H61)</f>
        <v>8.7283051709695955E-2</v>
      </c>
      <c r="I65" s="43">
        <f>MAX(I52:I61)</f>
        <v>9.3784718121456435E-3</v>
      </c>
    </row>
    <row r="67" spans="2:12" x14ac:dyDescent="0.2">
      <c r="K67" s="58"/>
      <c r="L67" s="95"/>
    </row>
    <row r="68" spans="2:12" x14ac:dyDescent="0.2">
      <c r="K68" s="58"/>
      <c r="L68" s="95"/>
    </row>
    <row r="69" spans="2:12" x14ac:dyDescent="0.2">
      <c r="K69" s="58"/>
      <c r="L69" s="95"/>
    </row>
    <row r="70" spans="2:12" x14ac:dyDescent="0.2">
      <c r="K70" s="58"/>
      <c r="L70" s="95"/>
    </row>
    <row r="71" spans="2:12" ht="17" thickBot="1" x14ac:dyDescent="0.25">
      <c r="K71" s="58"/>
      <c r="L71" s="16"/>
    </row>
    <row r="72" spans="2:12" ht="20" thickBot="1" x14ac:dyDescent="0.3">
      <c r="B72" s="45" t="s">
        <v>51</v>
      </c>
      <c r="K72" s="58"/>
      <c r="L72" s="95"/>
    </row>
    <row r="73" spans="2:12" ht="17" thickBot="1" x14ac:dyDescent="0.25">
      <c r="B73" s="40" t="s">
        <v>19</v>
      </c>
      <c r="C73" s="40" t="s">
        <v>40</v>
      </c>
      <c r="D73" s="40" t="s">
        <v>16</v>
      </c>
      <c r="E73" s="40" t="s">
        <v>8</v>
      </c>
      <c r="F73" s="40" t="s">
        <v>9</v>
      </c>
      <c r="G73" s="40" t="s">
        <v>18</v>
      </c>
      <c r="H73" s="40" t="s">
        <v>12</v>
      </c>
      <c r="I73" s="40" t="s">
        <v>11</v>
      </c>
      <c r="K73" s="59"/>
      <c r="L73" s="95"/>
    </row>
    <row r="74" spans="2:12" ht="17" thickBot="1" x14ac:dyDescent="0.25">
      <c r="B74" s="50" t="s">
        <v>21</v>
      </c>
      <c r="C74" s="54">
        <v>845</v>
      </c>
      <c r="D74" s="30">
        <v>80</v>
      </c>
      <c r="E74" s="30">
        <v>338</v>
      </c>
      <c r="F74" s="30">
        <v>43</v>
      </c>
      <c r="G74" s="30">
        <v>395</v>
      </c>
      <c r="H74" s="30">
        <v>0</v>
      </c>
      <c r="I74" s="30">
        <v>11.4</v>
      </c>
      <c r="K74" s="58"/>
      <c r="L74" s="16"/>
    </row>
    <row r="75" spans="2:12" ht="17" thickBot="1" x14ac:dyDescent="0.25">
      <c r="B75" s="50" t="s">
        <v>20</v>
      </c>
      <c r="C75" s="55">
        <v>1059</v>
      </c>
      <c r="D75" s="29">
        <v>132</v>
      </c>
      <c r="E75" s="29">
        <v>585</v>
      </c>
      <c r="F75" s="29">
        <v>41.5</v>
      </c>
      <c r="G75" s="29">
        <v>390</v>
      </c>
      <c r="H75" s="29">
        <v>0</v>
      </c>
      <c r="I75" s="29">
        <v>8.6999999999999993</v>
      </c>
      <c r="K75" s="58"/>
      <c r="L75" s="95"/>
    </row>
    <row r="76" spans="2:12" ht="17" thickBot="1" x14ac:dyDescent="0.25">
      <c r="B76" s="50" t="s">
        <v>22</v>
      </c>
      <c r="C76" s="55">
        <v>1324.9</v>
      </c>
      <c r="D76" s="29">
        <v>239</v>
      </c>
      <c r="E76" s="29">
        <v>542</v>
      </c>
      <c r="F76" s="29">
        <v>37.25</v>
      </c>
      <c r="G76" s="29">
        <v>448</v>
      </c>
      <c r="H76" s="29">
        <v>0</v>
      </c>
      <c r="I76" s="29">
        <v>5.6</v>
      </c>
      <c r="K76" s="58"/>
      <c r="L76" s="95"/>
    </row>
    <row r="77" spans="2:12" ht="17" thickBot="1" x14ac:dyDescent="0.25">
      <c r="B77" s="50" t="s">
        <v>23</v>
      </c>
      <c r="C77" s="55">
        <v>975</v>
      </c>
      <c r="D77" s="29">
        <v>125</v>
      </c>
      <c r="E77" s="29">
        <v>260</v>
      </c>
      <c r="F77" s="29">
        <v>54.45</v>
      </c>
      <c r="G77" s="29">
        <v>300</v>
      </c>
      <c r="H77" s="29">
        <v>13</v>
      </c>
      <c r="I77" s="29">
        <v>8.1</v>
      </c>
    </row>
    <row r="78" spans="2:12" ht="17" thickBot="1" x14ac:dyDescent="0.25">
      <c r="B78" s="50" t="s">
        <v>24</v>
      </c>
      <c r="C78" s="55">
        <v>810.9</v>
      </c>
      <c r="D78" s="29">
        <v>90</v>
      </c>
      <c r="E78" s="29">
        <v>501</v>
      </c>
      <c r="F78" s="29">
        <v>147.19999999999999</v>
      </c>
      <c r="G78" s="29">
        <v>900</v>
      </c>
      <c r="H78" s="29">
        <v>94</v>
      </c>
      <c r="I78" s="29">
        <v>10.8</v>
      </c>
    </row>
    <row r="79" spans="2:12" ht="17" thickBot="1" x14ac:dyDescent="0.25">
      <c r="B79" s="50" t="s">
        <v>25</v>
      </c>
      <c r="C79" s="55">
        <v>995.8</v>
      </c>
      <c r="D79" s="29">
        <v>160</v>
      </c>
      <c r="E79" s="29">
        <v>310</v>
      </c>
      <c r="F79" s="29">
        <v>89.45</v>
      </c>
      <c r="G79" s="29">
        <v>650</v>
      </c>
      <c r="H79" s="29">
        <v>24</v>
      </c>
      <c r="I79" s="29">
        <v>6.6</v>
      </c>
    </row>
    <row r="80" spans="2:12" ht="17" thickBot="1" x14ac:dyDescent="0.25">
      <c r="B80" s="50" t="s">
        <v>26</v>
      </c>
      <c r="C80" s="55">
        <v>881.9</v>
      </c>
      <c r="D80" s="29">
        <v>150</v>
      </c>
      <c r="E80" s="29">
        <v>272</v>
      </c>
      <c r="F80" s="29">
        <v>69.099999999999994</v>
      </c>
      <c r="G80" s="29">
        <v>850</v>
      </c>
      <c r="H80" s="29">
        <v>29</v>
      </c>
      <c r="I80" s="29">
        <v>7.6</v>
      </c>
    </row>
    <row r="81" spans="2:19" ht="17" thickBot="1" x14ac:dyDescent="0.25">
      <c r="B81" s="50" t="s">
        <v>27</v>
      </c>
      <c r="C81" s="55">
        <v>612.9</v>
      </c>
      <c r="D81" s="29">
        <v>85</v>
      </c>
      <c r="E81" s="29">
        <v>600</v>
      </c>
      <c r="F81" s="29">
        <v>111.3</v>
      </c>
      <c r="G81" s="28">
        <v>1200</v>
      </c>
      <c r="H81" s="29">
        <v>102</v>
      </c>
      <c r="I81" s="29">
        <v>10.3</v>
      </c>
    </row>
    <row r="82" spans="2:19" ht="17" thickBot="1" x14ac:dyDescent="0.25">
      <c r="B82" s="50" t="s">
        <v>28</v>
      </c>
      <c r="C82" s="55">
        <v>804.9</v>
      </c>
      <c r="D82" s="29">
        <v>110</v>
      </c>
      <c r="E82" s="29">
        <v>521</v>
      </c>
      <c r="F82" s="29">
        <v>159</v>
      </c>
      <c r="G82" s="28">
        <v>1000</v>
      </c>
      <c r="H82" s="29">
        <v>130</v>
      </c>
      <c r="I82" s="29">
        <v>8.6</v>
      </c>
    </row>
    <row r="83" spans="2:19" ht="17" thickBot="1" x14ac:dyDescent="0.25">
      <c r="B83" s="50" t="s">
        <v>29</v>
      </c>
      <c r="C83" s="56">
        <v>380</v>
      </c>
      <c r="D83" s="37">
        <v>92</v>
      </c>
      <c r="E83" s="37">
        <v>286</v>
      </c>
      <c r="F83" s="37">
        <v>166.4</v>
      </c>
      <c r="G83" s="37">
        <v>770</v>
      </c>
      <c r="H83" s="37">
        <v>122</v>
      </c>
      <c r="I83" s="37">
        <v>9</v>
      </c>
    </row>
    <row r="84" spans="2:19" ht="17" thickBot="1" x14ac:dyDescent="0.25">
      <c r="B84" s="39" t="s">
        <v>39</v>
      </c>
      <c r="C84" s="88">
        <v>0.2</v>
      </c>
      <c r="D84" s="86">
        <v>0.154</v>
      </c>
      <c r="E84" s="86">
        <v>0.17100000000000001</v>
      </c>
      <c r="F84" s="86">
        <v>0.185</v>
      </c>
      <c r="G84" s="86">
        <v>0.154</v>
      </c>
      <c r="H84" s="86">
        <v>9.0999999999999998E-2</v>
      </c>
      <c r="I84" s="86">
        <v>4.4999999999999998E-2</v>
      </c>
    </row>
    <row r="85" spans="2:19" ht="17" thickBot="1" x14ac:dyDescent="0.25">
      <c r="B85" s="50" t="s">
        <v>42</v>
      </c>
      <c r="C85" s="31" t="s">
        <v>43</v>
      </c>
      <c r="D85" s="31" t="s">
        <v>44</v>
      </c>
      <c r="E85" s="31" t="s">
        <v>44</v>
      </c>
      <c r="F85" s="31" t="s">
        <v>43</v>
      </c>
      <c r="G85" s="31" t="s">
        <v>44</v>
      </c>
      <c r="H85" s="31" t="s">
        <v>43</v>
      </c>
      <c r="I85" s="31" t="s">
        <v>43</v>
      </c>
    </row>
    <row r="89" spans="2:19" ht="17" thickBot="1" x14ac:dyDescent="0.25"/>
    <row r="90" spans="2:19" ht="17" thickBot="1" x14ac:dyDescent="0.25">
      <c r="N90" t="s">
        <v>73</v>
      </c>
      <c r="R90" s="94" t="s">
        <v>75</v>
      </c>
    </row>
    <row r="91" spans="2:19" ht="20" thickBot="1" x14ac:dyDescent="0.3">
      <c r="B91" s="77" t="s">
        <v>52</v>
      </c>
      <c r="M91" s="94" t="s">
        <v>76</v>
      </c>
      <c r="N91" s="94" t="s">
        <v>77</v>
      </c>
      <c r="O91" s="94" t="s">
        <v>78</v>
      </c>
      <c r="Q91" s="94" t="s">
        <v>76</v>
      </c>
      <c r="R91" s="94" t="s">
        <v>77</v>
      </c>
      <c r="S91" s="94" t="s">
        <v>78</v>
      </c>
    </row>
    <row r="92" spans="2:19" ht="17" thickBot="1" x14ac:dyDescent="0.25">
      <c r="B92" s="40" t="s">
        <v>19</v>
      </c>
      <c r="C92" s="40" t="s">
        <v>40</v>
      </c>
      <c r="D92" s="40" t="s">
        <v>16</v>
      </c>
      <c r="E92" s="40" t="s">
        <v>8</v>
      </c>
      <c r="F92" s="40" t="s">
        <v>9</v>
      </c>
      <c r="G92" s="40" t="s">
        <v>18</v>
      </c>
      <c r="H92" s="40" t="s">
        <v>12</v>
      </c>
      <c r="I92" s="40" t="s">
        <v>11</v>
      </c>
      <c r="M92" s="92" t="s">
        <v>79</v>
      </c>
      <c r="N92" s="103" t="s">
        <v>62</v>
      </c>
      <c r="O92" s="101">
        <v>0.67749999999999999</v>
      </c>
      <c r="Q92" s="92" t="s">
        <v>79</v>
      </c>
      <c r="R92" s="98" t="s">
        <v>70</v>
      </c>
      <c r="S92" s="100">
        <v>0.57630000000000003</v>
      </c>
    </row>
    <row r="93" spans="2:19" ht="17" thickBot="1" x14ac:dyDescent="0.25">
      <c r="B93" s="50" t="s">
        <v>21</v>
      </c>
      <c r="C93" s="53">
        <f>C74/((C74^2)+(C75^2)+(C76^2)+(C77^2)+(C78^2)+(C79^2)+(C80^2)+(C81^2)+(C82^2)+(C83^2))^0.5</f>
        <v>0.29623921754410959</v>
      </c>
      <c r="D93" s="44">
        <f t="shared" ref="D93:I93" si="13">D74/((D74^2)+(D75^2)+(D76^2)+(D77^2)+(D78^2)+(D79^2)+(D80^2)+(D81^2)+(D82^2)+(D83^2))^0.5</f>
        <v>0.1882696939379867</v>
      </c>
      <c r="E93" s="44">
        <f t="shared" si="13"/>
        <v>0.24191319179054044</v>
      </c>
      <c r="F93" s="44">
        <f t="shared" si="13"/>
        <v>0.13101160458809763</v>
      </c>
      <c r="G93" s="44">
        <f t="shared" si="13"/>
        <v>0.16711610042264066</v>
      </c>
      <c r="H93" s="44">
        <f t="shared" si="13"/>
        <v>0</v>
      </c>
      <c r="I93" s="44">
        <f t="shared" si="13"/>
        <v>0.40775964400633236</v>
      </c>
      <c r="M93" s="92" t="s">
        <v>80</v>
      </c>
      <c r="N93" s="104" t="s">
        <v>63</v>
      </c>
      <c r="O93" s="100">
        <v>0.6</v>
      </c>
      <c r="Q93" s="92" t="s">
        <v>80</v>
      </c>
      <c r="R93" s="99" t="s">
        <v>63</v>
      </c>
      <c r="S93" s="100">
        <v>0.5544</v>
      </c>
    </row>
    <row r="94" spans="2:19" ht="17" thickBot="1" x14ac:dyDescent="0.25">
      <c r="B94" s="50" t="s">
        <v>20</v>
      </c>
      <c r="C94" s="52">
        <f>C75/((C74^2)+(C75^2)+(C76^2)+(C77^2)+(C78^2)+(C79^2)+(C80^2)+(C81^2)+(C82^2)+(C83^2))^0.5</f>
        <v>0.37126311405823909</v>
      </c>
      <c r="D94" s="43">
        <f t="shared" ref="D94:I94" si="14">D75/((D74^2)+(D75^2)+(D76^2)+(D77^2)+(D78^2)+(D79^2)+(D80^2)+(D81^2)+(D82^2)+(D83^2))^0.5</f>
        <v>0.31064499499767806</v>
      </c>
      <c r="E94" s="43">
        <f t="shared" si="14"/>
        <v>0.41869590886824309</v>
      </c>
      <c r="F94" s="43">
        <f t="shared" si="14"/>
        <v>0.12644143233502447</v>
      </c>
      <c r="G94" s="43">
        <f t="shared" si="14"/>
        <v>0.16500070674640471</v>
      </c>
      <c r="H94" s="43">
        <f t="shared" si="14"/>
        <v>0</v>
      </c>
      <c r="I94" s="43">
        <f t="shared" si="14"/>
        <v>0.3111849914785168</v>
      </c>
      <c r="M94" s="92" t="s">
        <v>81</v>
      </c>
      <c r="N94" s="104" t="s">
        <v>64</v>
      </c>
      <c r="O94" s="100">
        <v>0.58860000000000001</v>
      </c>
      <c r="Q94" s="92" t="s">
        <v>81</v>
      </c>
      <c r="R94" s="99" t="s">
        <v>64</v>
      </c>
      <c r="S94" s="100">
        <v>0.5514</v>
      </c>
    </row>
    <row r="95" spans="2:19" ht="17" thickBot="1" x14ac:dyDescent="0.25">
      <c r="B95" s="50" t="s">
        <v>22</v>
      </c>
      <c r="C95" s="52">
        <f>C76/((C74^2)+(C75^2)+(C76^2)+(C77^2)+(C78^2)+(C79^2)+(C80^2)+(C81^2)+(C82^2)+(C83^2))^0.5</f>
        <v>0.46448205837182344</v>
      </c>
      <c r="D95" s="43">
        <f t="shared" ref="D95:I95" si="15">D76/((D74^2)+(D75^2)+(D76^2)+(D77^2)+(D78^2)+(D79^2)+(D80^2)+(D81^2)+(D82^2)+(D83^2))^0.5</f>
        <v>0.56245571063973521</v>
      </c>
      <c r="E95" s="43">
        <f t="shared" si="15"/>
        <v>0.38791997026767139</v>
      </c>
      <c r="F95" s="43">
        <f t="shared" si="15"/>
        <v>0.11349261095131713</v>
      </c>
      <c r="G95" s="43">
        <f t="shared" si="15"/>
        <v>0.18953927339074181</v>
      </c>
      <c r="H95" s="43">
        <f t="shared" si="15"/>
        <v>0</v>
      </c>
      <c r="I95" s="43">
        <f t="shared" si="15"/>
        <v>0.2003029830206545</v>
      </c>
      <c r="M95" s="92" t="s">
        <v>82</v>
      </c>
      <c r="N95" s="104" t="s">
        <v>65</v>
      </c>
      <c r="O95" s="100">
        <v>0.58830000000000005</v>
      </c>
      <c r="Q95" s="92" t="s">
        <v>82</v>
      </c>
      <c r="R95" s="99" t="s">
        <v>74</v>
      </c>
      <c r="S95" s="100">
        <v>0.53120000000000001</v>
      </c>
    </row>
    <row r="96" spans="2:19" ht="17" thickBot="1" x14ac:dyDescent="0.25">
      <c r="B96" s="50" t="s">
        <v>23</v>
      </c>
      <c r="C96" s="52">
        <f>C77/((C74^2)+(C75^2)+(C76^2)+(C77^2)+(C78^2)+(C79^2)+(C80^2)+(C81^2)+(C82^2)+(C83^2))^0.5</f>
        <v>0.3418144817816649</v>
      </c>
      <c r="D96" s="43">
        <f t="shared" ref="D96:I96" si="16">D77/((D74^2)+(D75^2)+(D76^2)+(D77^2)+(D78^2)+(D79^2)+(D80^2)+(D81^2)+(D82^2)+(D83^2))^0.5</f>
        <v>0.29417139677810422</v>
      </c>
      <c r="E96" s="43">
        <f t="shared" si="16"/>
        <v>0.18608707060810803</v>
      </c>
      <c r="F96" s="43">
        <f t="shared" si="16"/>
        <v>0.1658972527865562</v>
      </c>
      <c r="G96" s="43">
        <f t="shared" si="16"/>
        <v>0.12692362057415746</v>
      </c>
      <c r="H96" s="43">
        <f t="shared" si="16"/>
        <v>5.6677306304997378E-2</v>
      </c>
      <c r="I96" s="43">
        <f t="shared" si="16"/>
        <v>0.28972395758344666</v>
      </c>
      <c r="M96" s="92" t="s">
        <v>83</v>
      </c>
      <c r="N96" s="104" t="s">
        <v>66</v>
      </c>
      <c r="O96" s="102">
        <v>0.54259999999999997</v>
      </c>
      <c r="Q96" s="92" t="s">
        <v>83</v>
      </c>
      <c r="R96" s="99" t="s">
        <v>62</v>
      </c>
      <c r="S96" s="100">
        <v>0.50729999999999997</v>
      </c>
    </row>
    <row r="97" spans="2:19" ht="17" thickBot="1" x14ac:dyDescent="0.25">
      <c r="B97" s="50" t="s">
        <v>24</v>
      </c>
      <c r="C97" s="52">
        <f>C78/((C74^2)+(C75^2)+(C76^2)+(C77^2)+(C78^2)+(C79^2)+(C80^2)+(C81^2)+(C82^2)+(C83^2))^0.5</f>
        <v>0.28428447515564315</v>
      </c>
      <c r="D97" s="43">
        <f t="shared" ref="D97:I97" si="17">D78/((D74^2)+(D75^2)+(D76^2)+(D77^2)+(D78^2)+(D79^2)+(D80^2)+(D81^2)+(D82^2)+(D83^2))^0.5</f>
        <v>0.21180340568023504</v>
      </c>
      <c r="E97" s="43">
        <f t="shared" si="17"/>
        <v>0.35857547067177742</v>
      </c>
      <c r="F97" s="43">
        <f t="shared" si="17"/>
        <v>0.4484862371015807</v>
      </c>
      <c r="G97" s="43">
        <f t="shared" si="17"/>
        <v>0.38077086172247238</v>
      </c>
      <c r="H97" s="43">
        <f t="shared" si="17"/>
        <v>0.40982052251305795</v>
      </c>
      <c r="I97" s="43">
        <f t="shared" si="17"/>
        <v>0.38629861011126226</v>
      </c>
      <c r="M97" s="92" t="s">
        <v>84</v>
      </c>
      <c r="N97" s="104" t="s">
        <v>72</v>
      </c>
      <c r="O97" s="100">
        <v>0.51249999999999996</v>
      </c>
      <c r="Q97" s="92" t="s">
        <v>84</v>
      </c>
      <c r="R97" s="99" t="s">
        <v>72</v>
      </c>
      <c r="S97" s="100">
        <v>0.4884</v>
      </c>
    </row>
    <row r="98" spans="2:19" ht="17" thickBot="1" x14ac:dyDescent="0.25">
      <c r="B98" s="50" t="s">
        <v>25</v>
      </c>
      <c r="C98" s="52">
        <f>C79/((C74^2)+(C75^2)+(C76^2)+(C77^2)+(C78^2)+(C79^2)+(C80^2)+(C81^2)+(C82^2)+(C83^2))^0.5</f>
        <v>0.34910652405967374</v>
      </c>
      <c r="D98" s="43">
        <f t="shared" ref="D98:I98" si="18">D79/((D74^2)+(D75^2)+(D76^2)+(D77^2)+(D78^2)+(D79^2)+(D80^2)+(D81^2)+(D82^2)+(D83^2))^0.5</f>
        <v>0.37653938787597341</v>
      </c>
      <c r="E98" s="43">
        <f t="shared" si="18"/>
        <v>0.2218730457250519</v>
      </c>
      <c r="F98" s="43">
        <f t="shared" si="18"/>
        <v>0.27253460535826357</v>
      </c>
      <c r="G98" s="43">
        <f t="shared" si="18"/>
        <v>0.27500117791067452</v>
      </c>
      <c r="H98" s="43">
        <f t="shared" si="18"/>
        <v>0.10463502702461054</v>
      </c>
      <c r="I98" s="43">
        <f t="shared" si="18"/>
        <v>0.23607137284577137</v>
      </c>
      <c r="M98" s="92" t="s">
        <v>85</v>
      </c>
      <c r="N98" s="105" t="s">
        <v>71</v>
      </c>
      <c r="O98" s="100">
        <v>0.50519999999999998</v>
      </c>
      <c r="Q98" s="92" t="s">
        <v>85</v>
      </c>
      <c r="R98" s="99" t="s">
        <v>65</v>
      </c>
      <c r="S98" s="100">
        <v>0.47270000000000001</v>
      </c>
    </row>
    <row r="99" spans="2:19" ht="17" thickBot="1" x14ac:dyDescent="0.25">
      <c r="B99" s="50" t="s">
        <v>26</v>
      </c>
      <c r="C99" s="52">
        <f>C80/((C74^2)+(C75^2)+(C76^2)+(C77^2)+(C78^2)+(C79^2)+(C80^2)+(C81^2)+(C82^2)+(C83^2))^0.5</f>
        <v>0.30917558100846182</v>
      </c>
      <c r="D99" s="43">
        <f t="shared" ref="D99:I99" si="19">D80/((D74^2)+(D75^2)+(D76^2)+(D77^2)+(D78^2)+(D79^2)+(D80^2)+(D81^2)+(D82^2)+(D83^2))^0.5</f>
        <v>0.35300567613372508</v>
      </c>
      <c r="E99" s="43">
        <f t="shared" si="19"/>
        <v>0.19467570463617456</v>
      </c>
      <c r="F99" s="43">
        <f t="shared" si="19"/>
        <v>0.21053260179157082</v>
      </c>
      <c r="G99" s="43">
        <f t="shared" si="19"/>
        <v>0.35961692496011283</v>
      </c>
      <c r="H99" s="43">
        <f t="shared" si="19"/>
        <v>0.12643399098807107</v>
      </c>
      <c r="I99" s="43">
        <f t="shared" si="19"/>
        <v>0.27183976267088822</v>
      </c>
      <c r="M99" s="92" t="s">
        <v>86</v>
      </c>
      <c r="N99" s="104" t="s">
        <v>68</v>
      </c>
      <c r="O99" s="102">
        <v>0.49930000000000002</v>
      </c>
      <c r="Q99" s="92" t="s">
        <v>86</v>
      </c>
      <c r="R99" s="99" t="s">
        <v>69</v>
      </c>
      <c r="S99" s="100">
        <v>0.39529999999999998</v>
      </c>
    </row>
    <row r="100" spans="2:19" ht="17" thickBot="1" x14ac:dyDescent="0.25">
      <c r="B100" s="50" t="s">
        <v>27</v>
      </c>
      <c r="C100" s="52">
        <f>C81/((C74^2)+(C75^2)+(C76^2)+(C77^2)+(C78^2)+(C79^2)+(C80^2)+(C81^2)+(C82^2)+(C83^2))^0.5</f>
        <v>0.21486984193228964</v>
      </c>
      <c r="D100" s="43">
        <f t="shared" ref="D100:I100" si="20">D81/((D74^2)+(D75^2)+(D76^2)+(D77^2)+(D78^2)+(D79^2)+(D80^2)+(D81^2)+(D82^2)+(D83^2))^0.5</f>
        <v>0.20003654980911087</v>
      </c>
      <c r="E100" s="43">
        <f t="shared" si="20"/>
        <v>0.42943170140332626</v>
      </c>
      <c r="F100" s="43">
        <f t="shared" si="20"/>
        <v>0.33910678117802945</v>
      </c>
      <c r="G100" s="43">
        <f t="shared" si="20"/>
        <v>0.50769448229662983</v>
      </c>
      <c r="H100" s="43">
        <f t="shared" si="20"/>
        <v>0.44469886485459481</v>
      </c>
      <c r="I100" s="43">
        <f t="shared" si="20"/>
        <v>0.36841441519870383</v>
      </c>
      <c r="M100" s="92" t="s">
        <v>87</v>
      </c>
      <c r="N100" s="104" t="s">
        <v>67</v>
      </c>
      <c r="O100" s="100">
        <v>0.39119999999999999</v>
      </c>
      <c r="Q100" s="92" t="s">
        <v>87</v>
      </c>
      <c r="R100" s="99" t="s">
        <v>68</v>
      </c>
      <c r="S100" s="100">
        <v>0.39360000000000001</v>
      </c>
    </row>
    <row r="101" spans="2:19" ht="17" thickBot="1" x14ac:dyDescent="0.25">
      <c r="B101" s="50" t="s">
        <v>28</v>
      </c>
      <c r="C101" s="52">
        <f>C82/((C74^2)+(C75^2)+(C76^2)+(C77^2)+(C78^2)+(C79^2)+(C80^2)+(C81^2)+(C82^2)+(C83^2))^0.5</f>
        <v>0.28218100142160213</v>
      </c>
      <c r="D101" s="43">
        <f t="shared" ref="D101:I101" si="21">D82/((D74^2)+(D75^2)+(D76^2)+(D77^2)+(D78^2)+(D79^2)+(D80^2)+(D81^2)+(D82^2)+(D83^2))^0.5</f>
        <v>0.2588708291647317</v>
      </c>
      <c r="E101" s="43">
        <f t="shared" si="21"/>
        <v>0.37288986071855496</v>
      </c>
      <c r="F101" s="43">
        <f t="shared" si="21"/>
        <v>0.48443825882575636</v>
      </c>
      <c r="G101" s="43">
        <f t="shared" si="21"/>
        <v>0.42307873524719153</v>
      </c>
      <c r="H101" s="43">
        <f t="shared" si="21"/>
        <v>0.56677306304997377</v>
      </c>
      <c r="I101" s="43">
        <f t="shared" si="21"/>
        <v>0.30760815249600509</v>
      </c>
      <c r="M101" s="92" t="s">
        <v>88</v>
      </c>
      <c r="N101" s="104" t="s">
        <v>69</v>
      </c>
      <c r="O101" s="100">
        <v>0.3473</v>
      </c>
      <c r="Q101" s="92" t="s">
        <v>88</v>
      </c>
      <c r="R101" s="99" t="s">
        <v>67</v>
      </c>
      <c r="S101" s="100">
        <v>0.39250000000000002</v>
      </c>
    </row>
    <row r="102" spans="2:19" ht="17" thickBot="1" x14ac:dyDescent="0.25">
      <c r="B102" s="50" t="s">
        <v>29</v>
      </c>
      <c r="C102" s="52">
        <f>C83/((C74^2)+(C75^2)+(C76^2)+(C77^2)+(C78^2)+(C79^2)+(C80^2)+(C81^2)+(C82^2)+(C83^2))^0.5</f>
        <v>0.13322000315593094</v>
      </c>
      <c r="D102" s="43">
        <f t="shared" ref="D102:I102" si="22">D83/((D74^2)+(D75^2)+(D76^2)+(D77^2)+(D78^2)+(D79^2)+(D80^2)+(D81^2)+(D82^2)+(D83^2))^0.5</f>
        <v>0.21651014802868471</v>
      </c>
      <c r="E102" s="43">
        <f t="shared" si="22"/>
        <v>0.20469577766891883</v>
      </c>
      <c r="F102" s="43">
        <f t="shared" si="22"/>
        <v>0.50698444194091741</v>
      </c>
      <c r="G102" s="43">
        <f t="shared" si="22"/>
        <v>0.32577062614033747</v>
      </c>
      <c r="H102" s="43">
        <f t="shared" si="22"/>
        <v>0.53189472070843691</v>
      </c>
      <c r="I102" s="43">
        <f t="shared" si="22"/>
        <v>0.32191550842605188</v>
      </c>
    </row>
    <row r="103" spans="2:19" ht="17" thickBot="1" x14ac:dyDescent="0.25">
      <c r="B103" s="50" t="s">
        <v>39</v>
      </c>
      <c r="C103" s="85">
        <v>0.2</v>
      </c>
      <c r="D103" s="86">
        <v>0.154</v>
      </c>
      <c r="E103" s="86">
        <v>0.17100000000000001</v>
      </c>
      <c r="F103" s="86">
        <v>0.185</v>
      </c>
      <c r="G103" s="86">
        <v>0.154</v>
      </c>
      <c r="H103" s="86">
        <v>9.0999999999999998E-2</v>
      </c>
      <c r="I103" s="86">
        <v>4.4999999999999998E-2</v>
      </c>
    </row>
    <row r="104" spans="2:19" ht="17" thickBot="1" x14ac:dyDescent="0.25">
      <c r="B104" s="50" t="s">
        <v>42</v>
      </c>
      <c r="C104" s="31" t="s">
        <v>43</v>
      </c>
      <c r="D104" s="31" t="s">
        <v>44</v>
      </c>
      <c r="E104" s="31" t="s">
        <v>44</v>
      </c>
      <c r="F104" s="31" t="s">
        <v>43</v>
      </c>
      <c r="G104" s="31" t="s">
        <v>44</v>
      </c>
      <c r="H104" s="31" t="s">
        <v>43</v>
      </c>
      <c r="I104" s="31" t="s">
        <v>43</v>
      </c>
    </row>
    <row r="108" spans="2:19" ht="20" thickBot="1" x14ac:dyDescent="0.3">
      <c r="B108" s="77" t="s">
        <v>59</v>
      </c>
    </row>
    <row r="109" spans="2:19" ht="17" thickBot="1" x14ac:dyDescent="0.25">
      <c r="B109" s="40" t="s">
        <v>19</v>
      </c>
      <c r="C109" s="40" t="s">
        <v>40</v>
      </c>
      <c r="D109" s="40" t="s">
        <v>16</v>
      </c>
      <c r="E109" s="40" t="s">
        <v>8</v>
      </c>
      <c r="F109" s="40" t="s">
        <v>9</v>
      </c>
      <c r="G109" s="40" t="s">
        <v>18</v>
      </c>
      <c r="H109" s="40" t="s">
        <v>12</v>
      </c>
      <c r="I109" s="40" t="s">
        <v>11</v>
      </c>
      <c r="J109" s="40" t="s">
        <v>89</v>
      </c>
      <c r="K109" s="40" t="s">
        <v>54</v>
      </c>
      <c r="L109" s="40" t="s">
        <v>53</v>
      </c>
      <c r="N109" s="107"/>
      <c r="O109" s="58"/>
    </row>
    <row r="110" spans="2:19" ht="17" thickBot="1" x14ac:dyDescent="0.25">
      <c r="B110" s="50" t="s">
        <v>21</v>
      </c>
      <c r="C110" s="53">
        <f>C93*$C$120</f>
        <v>5.9247843508821924E-2</v>
      </c>
      <c r="D110" s="44">
        <f>D93*$D$120</f>
        <v>2.8993532866449952E-2</v>
      </c>
      <c r="E110" s="44">
        <f>E93*$E$120</f>
        <v>4.1367155796182421E-2</v>
      </c>
      <c r="F110" s="44">
        <f>F93*$F$120</f>
        <v>2.4237146848798061E-2</v>
      </c>
      <c r="G110" s="44">
        <f>G93*$G$120</f>
        <v>2.5735879465086663E-2</v>
      </c>
      <c r="H110" s="44">
        <f>H93*$H$120</f>
        <v>0</v>
      </c>
      <c r="I110" s="75">
        <f>I93*$I$120</f>
        <v>1.8349183980284955E-2</v>
      </c>
      <c r="J110" s="73">
        <f>((C110-$C$122)^2+(D110-$D$122)^2+(E110-$E$122)^2+(F110-$F$122)^2+(G110-$G$122)^2+(H110-$H$122)^2+(I110-$I$122)^2)^(1/2)</f>
        <v>9.0886627357234337E-2</v>
      </c>
      <c r="K110" s="73">
        <f>((C110-$C$123)^2+(D110-$D$123)^2+(E110-$E$123)^2+(F110-$F$123)^2+(G110-$G$123)^2+(H110-$H$123)^2+(I110-$I$123)^2)^(1/2)</f>
        <v>9.3593179765392637E-2</v>
      </c>
      <c r="L110" s="73">
        <f>K110/(K110+J110)</f>
        <v>0.50733563323372088</v>
      </c>
      <c r="N110" s="58"/>
      <c r="O110" s="95"/>
    </row>
    <row r="111" spans="2:19" ht="17" thickBot="1" x14ac:dyDescent="0.25">
      <c r="B111" s="50" t="s">
        <v>20</v>
      </c>
      <c r="C111" s="53">
        <f t="shared" ref="C111:C119" si="23">C94*$C$120</f>
        <v>7.4252622811647823E-2</v>
      </c>
      <c r="D111" s="44">
        <f t="shared" ref="D111:D119" si="24">D94*$D$120</f>
        <v>4.7839329229642423E-2</v>
      </c>
      <c r="E111" s="44">
        <f t="shared" ref="E111:E119" si="25">E94*$E$120</f>
        <v>7.1597000416469575E-2</v>
      </c>
      <c r="F111" s="44">
        <f t="shared" ref="F111:F119" si="26">F94*$F$120</f>
        <v>2.3391664981979528E-2</v>
      </c>
      <c r="G111" s="44">
        <f t="shared" ref="G111:G119" si="27">G94*$G$120</f>
        <v>2.5410108838946326E-2</v>
      </c>
      <c r="H111" s="44">
        <f t="shared" ref="H111:H119" si="28">H94*$H$120</f>
        <v>0</v>
      </c>
      <c r="I111" s="75">
        <f t="shared" ref="I111:I119" si="29">I94*$I$120</f>
        <v>1.4003324616533256E-2</v>
      </c>
      <c r="J111" s="73">
        <f t="shared" ref="J111:J119" si="30">((C111-$C$122)^2+(D111-$D$122)^2+(E111-$E$122)^2+(F111-$F$122)^2+(G111-$G$122)^2+(H111-$H$122)^2+(I111-$I$122)^2)^(1/2)</f>
        <v>8.117616545727431E-2</v>
      </c>
      <c r="K111" s="73">
        <f t="shared" ref="K111:K119" si="31">((C111-$C$123)^2+(D111-$D$123)^2+(E111-$E$123)^2+(F111-$F$123)^2+(G111-$G$123)^2+(H111-$H$123)^2+(I111-$I$123)^2)^(1/2)</f>
        <v>9.977228813982858E-2</v>
      </c>
      <c r="L111" s="73">
        <f t="shared" ref="L111:L119" si="32">K111/(K111+J111)</f>
        <v>0.55138513845484449</v>
      </c>
      <c r="N111" s="107"/>
      <c r="O111" s="95"/>
    </row>
    <row r="112" spans="2:19" ht="17" thickBot="1" x14ac:dyDescent="0.25">
      <c r="B112" s="50" t="s">
        <v>22</v>
      </c>
      <c r="C112" s="53">
        <f t="shared" si="23"/>
        <v>9.2896411674364687E-2</v>
      </c>
      <c r="D112" s="44">
        <f t="shared" si="24"/>
        <v>8.6618179438519224E-2</v>
      </c>
      <c r="E112" s="44">
        <f t="shared" si="25"/>
        <v>6.6334314915771811E-2</v>
      </c>
      <c r="F112" s="44">
        <f t="shared" si="26"/>
        <v>2.0996133025993669E-2</v>
      </c>
      <c r="G112" s="44">
        <f t="shared" si="27"/>
        <v>2.9189048102174237E-2</v>
      </c>
      <c r="H112" s="44">
        <f t="shared" si="28"/>
        <v>0</v>
      </c>
      <c r="I112" s="75">
        <f t="shared" si="29"/>
        <v>9.0136342359294526E-3</v>
      </c>
      <c r="J112" s="73">
        <f t="shared" si="30"/>
        <v>8.270652444885894E-2</v>
      </c>
      <c r="K112" s="73">
        <f t="shared" si="31"/>
        <v>0.11247794657013786</v>
      </c>
      <c r="L112" s="74">
        <f t="shared" si="32"/>
        <v>0.57626483286772678</v>
      </c>
      <c r="N112" s="107"/>
      <c r="O112" s="95"/>
    </row>
    <row r="113" spans="2:15" ht="17" thickBot="1" x14ac:dyDescent="0.25">
      <c r="B113" s="50" t="s">
        <v>23</v>
      </c>
      <c r="C113" s="53">
        <f t="shared" si="23"/>
        <v>6.8362896356332983E-2</v>
      </c>
      <c r="D113" s="44">
        <f t="shared" si="24"/>
        <v>4.5302395103828053E-2</v>
      </c>
      <c r="E113" s="44">
        <f t="shared" si="25"/>
        <v>3.1820889073986475E-2</v>
      </c>
      <c r="F113" s="44">
        <f t="shared" si="26"/>
        <v>3.0690991765512897E-2</v>
      </c>
      <c r="G113" s="44">
        <f t="shared" si="27"/>
        <v>1.9546237568420249E-2</v>
      </c>
      <c r="H113" s="44">
        <f t="shared" si="28"/>
        <v>5.1576348737547616E-3</v>
      </c>
      <c r="I113" s="75">
        <f t="shared" si="29"/>
        <v>1.3037578091255098E-2</v>
      </c>
      <c r="J113" s="73">
        <f t="shared" si="30"/>
        <v>9.3564391756087759E-2</v>
      </c>
      <c r="K113" s="73">
        <f t="shared" si="31"/>
        <v>8.3860211791353612E-2</v>
      </c>
      <c r="L113" s="73">
        <f t="shared" si="32"/>
        <v>0.47265266549647561</v>
      </c>
      <c r="N113" s="107"/>
      <c r="O113" s="95"/>
    </row>
    <row r="114" spans="2:15" ht="17" thickBot="1" x14ac:dyDescent="0.25">
      <c r="B114" s="50" t="s">
        <v>24</v>
      </c>
      <c r="C114" s="53">
        <f t="shared" si="23"/>
        <v>5.6856895031128632E-2</v>
      </c>
      <c r="D114" s="44">
        <f t="shared" si="24"/>
        <v>3.2617724474756193E-2</v>
      </c>
      <c r="E114" s="44">
        <f t="shared" si="25"/>
        <v>6.1316405484873944E-2</v>
      </c>
      <c r="F114" s="44">
        <f t="shared" si="26"/>
        <v>8.2969953863792426E-2</v>
      </c>
      <c r="G114" s="44">
        <f t="shared" si="27"/>
        <v>5.8638712705260748E-2</v>
      </c>
      <c r="H114" s="44">
        <f t="shared" si="28"/>
        <v>3.7293667548688271E-2</v>
      </c>
      <c r="I114" s="75">
        <f t="shared" si="29"/>
        <v>1.7383437455006801E-2</v>
      </c>
      <c r="J114" s="73">
        <f t="shared" si="30"/>
        <v>9.8282026664445618E-2</v>
      </c>
      <c r="K114" s="73">
        <f t="shared" si="31"/>
        <v>6.3499886547996945E-2</v>
      </c>
      <c r="L114" s="73">
        <f t="shared" si="32"/>
        <v>0.39250300164649804</v>
      </c>
      <c r="N114" s="107"/>
      <c r="O114" s="95"/>
    </row>
    <row r="115" spans="2:15" ht="17" thickBot="1" x14ac:dyDescent="0.25">
      <c r="B115" s="50" t="s">
        <v>25</v>
      </c>
      <c r="C115" s="53">
        <f t="shared" si="23"/>
        <v>6.9821304811934756E-2</v>
      </c>
      <c r="D115" s="44">
        <f t="shared" si="24"/>
        <v>5.7987065732899905E-2</v>
      </c>
      <c r="E115" s="44">
        <f t="shared" si="25"/>
        <v>3.7940290818983875E-2</v>
      </c>
      <c r="F115" s="44">
        <f t="shared" si="26"/>
        <v>5.0418901991278763E-2</v>
      </c>
      <c r="G115" s="44">
        <f t="shared" si="27"/>
        <v>4.2350181398243876E-2</v>
      </c>
      <c r="H115" s="44">
        <f t="shared" si="28"/>
        <v>9.5217874592395581E-3</v>
      </c>
      <c r="I115" s="75">
        <f t="shared" si="29"/>
        <v>1.0623211778059711E-2</v>
      </c>
      <c r="J115" s="73">
        <f t="shared" si="30"/>
        <v>7.8656373759242268E-2</v>
      </c>
      <c r="K115" s="73">
        <f t="shared" si="31"/>
        <v>7.5100368844011139E-2</v>
      </c>
      <c r="L115" s="73">
        <f t="shared" si="32"/>
        <v>0.48843626349315017</v>
      </c>
      <c r="N115" s="107"/>
      <c r="O115" s="95"/>
    </row>
    <row r="116" spans="2:15" ht="17" thickBot="1" x14ac:dyDescent="0.25">
      <c r="B116" s="50" t="s">
        <v>26</v>
      </c>
      <c r="C116" s="53">
        <f t="shared" si="23"/>
        <v>6.1835116201692367E-2</v>
      </c>
      <c r="D116" s="44">
        <f t="shared" si="24"/>
        <v>5.436287412459366E-2</v>
      </c>
      <c r="E116" s="44">
        <f t="shared" si="25"/>
        <v>3.3289545492785851E-2</v>
      </c>
      <c r="F116" s="44">
        <f t="shared" si="26"/>
        <v>3.8948531331440599E-2</v>
      </c>
      <c r="G116" s="44">
        <f t="shared" si="27"/>
        <v>5.5381006443857378E-2</v>
      </c>
      <c r="H116" s="44">
        <f t="shared" si="28"/>
        <v>1.1505493179914467E-2</v>
      </c>
      <c r="I116" s="75">
        <f t="shared" si="29"/>
        <v>1.2232789320189969E-2</v>
      </c>
      <c r="J116" s="73">
        <f t="shared" si="30"/>
        <v>6.9823704366786643E-2</v>
      </c>
      <c r="K116" s="73">
        <f t="shared" si="31"/>
        <v>8.6865403493551763E-2</v>
      </c>
      <c r="L116" s="73">
        <f t="shared" si="32"/>
        <v>0.55438061189918475</v>
      </c>
      <c r="N116" s="107"/>
      <c r="O116" s="95"/>
    </row>
    <row r="117" spans="2:15" ht="17" thickBot="1" x14ac:dyDescent="0.25">
      <c r="B117" s="50" t="s">
        <v>27</v>
      </c>
      <c r="C117" s="53">
        <f t="shared" si="23"/>
        <v>4.2973968386457929E-2</v>
      </c>
      <c r="D117" s="44">
        <f t="shared" si="24"/>
        <v>3.0805628670603075E-2</v>
      </c>
      <c r="E117" s="44">
        <f t="shared" si="25"/>
        <v>7.3432820939968793E-2</v>
      </c>
      <c r="F117" s="44">
        <f t="shared" si="26"/>
        <v>6.2734754517935448E-2</v>
      </c>
      <c r="G117" s="44">
        <f t="shared" si="27"/>
        <v>7.8184950273680998E-2</v>
      </c>
      <c r="H117" s="44">
        <f t="shared" si="28"/>
        <v>4.0467596701768124E-2</v>
      </c>
      <c r="I117" s="75">
        <f t="shared" si="29"/>
        <v>1.6578648683941672E-2</v>
      </c>
      <c r="J117" s="73">
        <f t="shared" si="30"/>
        <v>8.257528092941982E-2</v>
      </c>
      <c r="K117" s="73">
        <f t="shared" si="31"/>
        <v>9.3577159410647162E-2</v>
      </c>
      <c r="L117" s="73">
        <f t="shared" si="32"/>
        <v>0.53122828857774529</v>
      </c>
      <c r="N117" s="107"/>
      <c r="O117" s="95"/>
    </row>
    <row r="118" spans="2:15" ht="17" thickBot="1" x14ac:dyDescent="0.25">
      <c r="B118" s="50" t="s">
        <v>28</v>
      </c>
      <c r="C118" s="53">
        <f t="shared" si="23"/>
        <v>5.6436200284320427E-2</v>
      </c>
      <c r="D118" s="44">
        <f t="shared" si="24"/>
        <v>3.9866107691368682E-2</v>
      </c>
      <c r="E118" s="44">
        <f t="shared" si="25"/>
        <v>6.3764166182872908E-2</v>
      </c>
      <c r="F118" s="44">
        <f t="shared" si="26"/>
        <v>8.9621077882764924E-2</v>
      </c>
      <c r="G118" s="44">
        <f t="shared" si="27"/>
        <v>6.5154125228067489E-2</v>
      </c>
      <c r="H118" s="44">
        <f t="shared" si="28"/>
        <v>5.1576348737547614E-2</v>
      </c>
      <c r="I118" s="75">
        <f t="shared" si="29"/>
        <v>1.3842366862320229E-2</v>
      </c>
      <c r="J118" s="73">
        <f t="shared" si="30"/>
        <v>0.10358299147772003</v>
      </c>
      <c r="K118" s="73">
        <f t="shared" si="31"/>
        <v>6.7717953857991897E-2</v>
      </c>
      <c r="L118" s="73">
        <f t="shared" si="32"/>
        <v>0.39531570433122654</v>
      </c>
      <c r="N118" s="107"/>
      <c r="O118" s="95"/>
    </row>
    <row r="119" spans="2:15" ht="17" thickBot="1" x14ac:dyDescent="0.25">
      <c r="B119" s="50" t="s">
        <v>29</v>
      </c>
      <c r="C119" s="53">
        <f t="shared" si="23"/>
        <v>2.6644000631186188E-2</v>
      </c>
      <c r="D119" s="44">
        <f t="shared" si="24"/>
        <v>3.3342562796417445E-2</v>
      </c>
      <c r="E119" s="44">
        <f t="shared" si="25"/>
        <v>3.5002977981385124E-2</v>
      </c>
      <c r="F119" s="44">
        <f t="shared" si="26"/>
        <v>9.3792121759069716E-2</v>
      </c>
      <c r="G119" s="44">
        <f t="shared" si="27"/>
        <v>5.0168676425611972E-2</v>
      </c>
      <c r="H119" s="44">
        <f t="shared" si="28"/>
        <v>4.8402419584467754E-2</v>
      </c>
      <c r="I119" s="75">
        <f t="shared" si="29"/>
        <v>1.4486197879172333E-2</v>
      </c>
      <c r="J119" s="73">
        <f t="shared" si="30"/>
        <v>0.11301351648733854</v>
      </c>
      <c r="K119" s="73">
        <f t="shared" si="31"/>
        <v>7.3356335579343304E-2</v>
      </c>
      <c r="L119" s="73">
        <f t="shared" si="32"/>
        <v>0.39360623387250915</v>
      </c>
      <c r="N119" s="107"/>
      <c r="O119" s="95"/>
    </row>
    <row r="120" spans="2:15" ht="17" thickBot="1" x14ac:dyDescent="0.25">
      <c r="B120" s="50" t="s">
        <v>39</v>
      </c>
      <c r="C120" s="87">
        <v>0.2</v>
      </c>
      <c r="D120" s="80">
        <v>0.154</v>
      </c>
      <c r="E120" s="80">
        <v>0.17100000000000001</v>
      </c>
      <c r="F120" s="80">
        <v>0.185</v>
      </c>
      <c r="G120" s="80">
        <v>0.154</v>
      </c>
      <c r="H120" s="80">
        <v>9.0999999999999998E-2</v>
      </c>
      <c r="I120" s="80">
        <v>4.4999999999999998E-2</v>
      </c>
    </row>
    <row r="121" spans="2:15" ht="17" thickBot="1" x14ac:dyDescent="0.25">
      <c r="B121" s="50" t="s">
        <v>42</v>
      </c>
      <c r="C121" s="31" t="s">
        <v>43</v>
      </c>
      <c r="D121" s="31" t="s">
        <v>44</v>
      </c>
      <c r="E121" s="31" t="s">
        <v>44</v>
      </c>
      <c r="F121" s="31" t="s">
        <v>43</v>
      </c>
      <c r="G121" s="31" t="s">
        <v>44</v>
      </c>
      <c r="H121" s="31" t="s">
        <v>43</v>
      </c>
      <c r="I121" s="31" t="s">
        <v>43</v>
      </c>
      <c r="L121" s="49"/>
    </row>
    <row r="122" spans="2:15" ht="17" thickBot="1" x14ac:dyDescent="0.25">
      <c r="B122" s="50" t="s">
        <v>55</v>
      </c>
      <c r="C122" s="72">
        <f>MIN(C110:C119)</f>
        <v>2.6644000631186188E-2</v>
      </c>
      <c r="D122" s="72">
        <f>MAX(D110:D119)</f>
        <v>8.6618179438519224E-2</v>
      </c>
      <c r="E122" s="72">
        <f>MAX(E110:E119)</f>
        <v>7.3432820939968793E-2</v>
      </c>
      <c r="F122" s="72">
        <f>MIN(F110:F119)</f>
        <v>2.0996133025993669E-2</v>
      </c>
      <c r="G122" s="72">
        <f>MAX(G110:G119)</f>
        <v>7.8184950273680998E-2</v>
      </c>
      <c r="H122" s="72">
        <f>MIN(H110:H119)</f>
        <v>0</v>
      </c>
      <c r="I122" s="72">
        <f>MIN(I110:I119)</f>
        <v>9.0136342359294526E-3</v>
      </c>
      <c r="L122" s="2"/>
    </row>
    <row r="123" spans="2:15" ht="17" thickBot="1" x14ac:dyDescent="0.25">
      <c r="B123" s="50" t="s">
        <v>56</v>
      </c>
      <c r="C123" s="72">
        <f>MAX(C110:C119)</f>
        <v>9.2896411674364687E-2</v>
      </c>
      <c r="D123" s="72">
        <f>MIN(D110:D119)</f>
        <v>2.8993532866449952E-2</v>
      </c>
      <c r="E123" s="72">
        <f>MIN(E110:E119)</f>
        <v>3.1820889073986475E-2</v>
      </c>
      <c r="F123" s="72">
        <f>MAX(F110:F119)</f>
        <v>9.3792121759069716E-2</v>
      </c>
      <c r="G123" s="72">
        <f>MIN(G110:G119)</f>
        <v>1.9546237568420249E-2</v>
      </c>
      <c r="H123" s="72">
        <f>MAX(H110:H119)</f>
        <v>5.1576348737547614E-2</v>
      </c>
      <c r="I123" s="72">
        <f>MAX(I110:I119)</f>
        <v>1.8349183980284955E-2</v>
      </c>
    </row>
    <row r="128" spans="2:15" ht="17" thickBot="1" x14ac:dyDescent="0.25"/>
    <row r="129" spans="2:9" ht="17" thickBot="1" x14ac:dyDescent="0.25">
      <c r="B129" s="92"/>
      <c r="C129" s="46" t="s">
        <v>7</v>
      </c>
      <c r="D129" s="46" t="s">
        <v>6</v>
      </c>
      <c r="E129" s="46" t="s">
        <v>8</v>
      </c>
      <c r="F129" s="46" t="s">
        <v>9</v>
      </c>
      <c r="G129" s="46" t="s">
        <v>10</v>
      </c>
      <c r="H129" s="46" t="s">
        <v>12</v>
      </c>
      <c r="I129" s="46" t="s">
        <v>11</v>
      </c>
    </row>
    <row r="130" spans="2:9" ht="17" thickBot="1" x14ac:dyDescent="0.25">
      <c r="B130" s="92" t="s">
        <v>60</v>
      </c>
      <c r="C130" s="91">
        <v>0.40400000000000003</v>
      </c>
      <c r="D130" s="90">
        <v>2.5999999999999999E-2</v>
      </c>
      <c r="E130" s="90">
        <v>8.7999999999999995E-2</v>
      </c>
      <c r="F130" s="90">
        <v>0.25600000000000001</v>
      </c>
      <c r="G130" s="90">
        <v>4.9000000000000002E-2</v>
      </c>
      <c r="H130" s="90">
        <v>0.154</v>
      </c>
      <c r="I130" s="90">
        <v>2.3E-2</v>
      </c>
    </row>
    <row r="131" spans="2:9" ht="17" thickBot="1" x14ac:dyDescent="0.25">
      <c r="B131" s="92" t="s">
        <v>61</v>
      </c>
      <c r="C131" s="93">
        <v>0.2</v>
      </c>
      <c r="D131" s="89">
        <v>0.154</v>
      </c>
      <c r="E131" s="89">
        <v>0.17100000000000001</v>
      </c>
      <c r="F131" s="89">
        <v>0.185</v>
      </c>
      <c r="G131" s="89">
        <v>0.154</v>
      </c>
      <c r="H131" s="89">
        <v>9.0999999999999998E-2</v>
      </c>
      <c r="I131" s="89">
        <v>4.4999999999999998E-2</v>
      </c>
    </row>
    <row r="132" spans="2:9" x14ac:dyDescent="0.2">
      <c r="B132" s="58"/>
      <c r="C132" s="16"/>
      <c r="D132" s="58"/>
      <c r="E132" s="58"/>
      <c r="F132" s="58"/>
      <c r="G132" s="58"/>
      <c r="H132" s="58"/>
      <c r="I132" s="58"/>
    </row>
    <row r="133" spans="2:9" x14ac:dyDescent="0.2">
      <c r="B133" s="58"/>
      <c r="C133" s="16"/>
      <c r="D133" s="58"/>
      <c r="E133" s="58"/>
      <c r="F133" s="58"/>
      <c r="G133" s="58"/>
      <c r="H133" s="58"/>
      <c r="I133" s="58"/>
    </row>
    <row r="134" spans="2:9" x14ac:dyDescent="0.2">
      <c r="C134" s="16"/>
    </row>
    <row r="135" spans="2:9" x14ac:dyDescent="0.2">
      <c r="C135" s="16"/>
    </row>
    <row r="136" spans="2:9" x14ac:dyDescent="0.2">
      <c r="C136" s="16"/>
    </row>
    <row r="137" spans="2:9" x14ac:dyDescent="0.2">
      <c r="C137" s="16"/>
    </row>
  </sheetData>
  <sortState xmlns:xlrd2="http://schemas.microsoft.com/office/spreadsheetml/2017/richdata2" ref="N110:N119">
    <sortCondition descending="1" ref="N110:N119"/>
  </sortState>
  <phoneticPr fontId="4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Koutský</dc:creator>
  <cp:lastModifiedBy>Petr Koutský</cp:lastModifiedBy>
  <dcterms:created xsi:type="dcterms:W3CDTF">2021-02-18T11:41:58Z</dcterms:created>
  <dcterms:modified xsi:type="dcterms:W3CDTF">2021-03-06T14:15:53Z</dcterms:modified>
</cp:coreProperties>
</file>