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odjimu\Downloads\"/>
    </mc:Choice>
  </mc:AlternateContent>
  <xr:revisionPtr revIDLastSave="0" documentId="13_ncr:1_{6096720F-9B19-4022-99B6-25E1A009067E}" xr6:coauthVersionLast="41" xr6:coauthVersionMax="41" xr10:uidLastSave="{00000000-0000-0000-0000-000000000000}"/>
  <bookViews>
    <workbookView xWindow="-108" yWindow="-108" windowWidth="23256" windowHeight="12576" firstSheet="2" activeTab="4" xr2:uid="{4C74151F-EDAB-420A-8B9F-D30C3DB5549C}"/>
  </bookViews>
  <sheets>
    <sheet name="Export" sheetId="4" r:id="rId1"/>
    <sheet name="Import" sheetId="6" r:id="rId2"/>
    <sheet name="Partners" sheetId="2" r:id="rId3"/>
    <sheet name="Partners1" sheetId="3" r:id="rId4"/>
    <sheet name="Balassa" sheetId="5" r:id="rId5"/>
    <sheet name="Mult1" sheetId="8" r:id="rId6"/>
    <sheet name="Regr1" sheetId="7" r:id="rId7"/>
    <sheet name="FTT_Reg" sheetId="1" r:id="rId8"/>
    <sheet name="Mult2" sheetId="10" r:id="rId9"/>
    <sheet name="Sheet10" sheetId="11" r:id="rId10"/>
    <sheet name="Exp_Reg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5" l="1"/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" i="5"/>
  <c r="E20" i="5" l="1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C21" i="5" s="1"/>
  <c r="D9" i="5"/>
  <c r="E8" i="5"/>
  <c r="D8" i="5"/>
  <c r="E7" i="5"/>
  <c r="D7" i="5"/>
  <c r="E6" i="5"/>
  <c r="D6" i="5"/>
  <c r="E5" i="5"/>
  <c r="D5" i="5"/>
  <c r="E4" i="5"/>
  <c r="D4" i="5"/>
  <c r="E3" i="5"/>
  <c r="D3" i="5"/>
  <c r="E2" i="5"/>
  <c r="D2" i="5"/>
  <c r="B21" i="5" l="1"/>
  <c r="D21" i="5" s="1"/>
</calcChain>
</file>

<file path=xl/sharedStrings.xml><?xml version="1.0" encoding="utf-8"?>
<sst xmlns="http://schemas.openxmlformats.org/spreadsheetml/2006/main" count="311" uniqueCount="97">
  <si>
    <t>Year</t>
  </si>
  <si>
    <t>Population</t>
  </si>
  <si>
    <t>Agreements with CIS</t>
  </si>
  <si>
    <t>Cotton (mln USD)</t>
  </si>
  <si>
    <t>Energy and Oil (mln USD)</t>
  </si>
  <si>
    <t>Gold (mln USD)</t>
  </si>
  <si>
    <t>Foreign Trade Turnover (Y) (mln USD)</t>
  </si>
  <si>
    <t>Inflation rate (%)</t>
  </si>
  <si>
    <t>Unemployement rate (%)</t>
  </si>
  <si>
    <t>Currency Liberalization</t>
  </si>
  <si>
    <t xml:space="preserve">Percentage of previous year </t>
  </si>
  <si>
    <t xml:space="preserve">Foreign Trade turnover </t>
  </si>
  <si>
    <t xml:space="preserve">Export </t>
  </si>
  <si>
    <t xml:space="preserve">Import </t>
  </si>
  <si>
    <t>Including:</t>
  </si>
  <si>
    <t>With CIS countries</t>
  </si>
  <si>
    <t xml:space="preserve">Wirh other countries </t>
  </si>
  <si>
    <t>Million USD</t>
  </si>
  <si>
    <t xml:space="preserve">Foreign Trade Turnover </t>
  </si>
  <si>
    <t xml:space="preserve">Trade balance </t>
  </si>
  <si>
    <t xml:space="preserve">With CIS countries </t>
  </si>
  <si>
    <t>Export</t>
  </si>
  <si>
    <t>Import</t>
  </si>
  <si>
    <t>Trade balance</t>
  </si>
  <si>
    <t>With other countries</t>
  </si>
  <si>
    <t>Descriptor</t>
  </si>
  <si>
    <t>Exports of Goods and Services, commodity-wise</t>
  </si>
  <si>
    <t>Export of goods (in FOB prices)</t>
  </si>
  <si>
    <t>Cotton</t>
  </si>
  <si>
    <t>Chemical Products and articles thereof</t>
  </si>
  <si>
    <t>Ferrous Metals</t>
  </si>
  <si>
    <t>Nonferrous Metals</t>
  </si>
  <si>
    <t>Energy and Oil products</t>
  </si>
  <si>
    <t>Machines and Equipment</t>
  </si>
  <si>
    <t>Gold</t>
  </si>
  <si>
    <t>162 </t>
  </si>
  <si>
    <t>141 </t>
  </si>
  <si>
    <t>Food Products</t>
  </si>
  <si>
    <t>Export of services</t>
  </si>
  <si>
    <t>Construction</t>
  </si>
  <si>
    <t>N/A </t>
  </si>
  <si>
    <t> N/A</t>
  </si>
  <si>
    <t>N/A</t>
  </si>
  <si>
    <t>Transport</t>
  </si>
  <si>
    <t>Travel</t>
  </si>
  <si>
    <t>Other services</t>
  </si>
  <si>
    <t>Other</t>
  </si>
  <si>
    <t>Period</t>
  </si>
  <si>
    <t>Uzbekistan's total exports to Russia (US $)</t>
  </si>
  <si>
    <t>World's total exports to Russia (US $)</t>
  </si>
  <si>
    <t>Uzbekistan's total fruit and vegetable export to Russia (US $)</t>
  </si>
  <si>
    <t>World's total fruit and vegetable exports to Russia (US $)</t>
  </si>
  <si>
    <t>Imports of Goods and Services</t>
  </si>
  <si>
    <t>Import of goods (in CIF prices)</t>
  </si>
  <si>
    <t>Import of services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</si>
  <si>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</si>
  <si>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</si>
  <si>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</si>
  <si>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</si>
  <si>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</si>
  <si>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</si>
  <si>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</si>
  <si>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</si>
  <si>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</si>
  <si>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</si>
  <si>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</si>
  <si>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</si>
  <si>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</si>
  <si>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</si>
  <si>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</si>
  <si>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</si>
  <si>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</si>
  <si>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</si>
  <si>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</si>
  <si>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</si>
  <si>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</si>
  <si>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</si>
  <si>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</si>
  <si>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</si>
  <si>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</si>
  <si>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</si>
  <si>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</si>
  <si>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X Variable 4</t>
  </si>
  <si>
    <t>X Variable 5</t>
  </si>
  <si>
    <t>X Variable 6</t>
  </si>
  <si>
    <t>X Variable 7</t>
  </si>
  <si>
    <t>X Variable 8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</si>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</sst>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7" formatCode="0.000"/>
    <numFmt numFmtId="168" formatCode="0.00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 applyBorder="1"/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/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1" fontId="0" fillId="0" borderId="1" xfId="0" applyNumberFormat="1" applyFill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2"/>
    </xf>
    <xf numFmtId="0" fontId="9" fillId="0" borderId="7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2" fontId="0" fillId="6" borderId="1" xfId="0" applyNumberFormat="1" applyFill="1" applyBorder="1"/>
    <xf numFmtId="164" fontId="0" fillId="0" borderId="0" xfId="0" applyNumberFormat="1"/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2"/>
    </xf>
    <xf numFmtId="0" fontId="9" fillId="0" borderId="4" xfId="0" applyFont="1" applyBorder="1" applyAlignment="1">
      <alignment horizontal="left" vertical="center" indent="3"/>
    </xf>
    <xf numFmtId="0" fontId="11" fillId="0" borderId="7" xfId="0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6" xfId="0" applyFill="1" applyBorder="1" applyAlignment="1"/>
    <xf numFmtId="0" fontId="12" fillId="0" borderId="1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Continuous"/>
    </xf>
    <xf numFmtId="168" fontId="0" fillId="0" borderId="0" xfId="0" applyNumberFormat="1" applyFill="1" applyBorder="1" applyAlignment="1"/>
    <xf numFmtId="168" fontId="0" fillId="0" borderId="6" xfId="0" applyNumberFormat="1" applyFill="1" applyBorder="1" applyAlignment="1"/>
    <xf numFmtId="2" fontId="0" fillId="0" borderId="0" xfId="0" applyNumberFormat="1" applyFill="1" applyBorder="1" applyAlignment="1"/>
    <xf numFmtId="2" fontId="0" fillId="0" borderId="6" xfId="0" applyNumberFormat="1" applyFill="1" applyBorder="1" applyAlignment="1"/>
    <xf numFmtId="4" fontId="0" fillId="6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333333333333333E-2"/>
          <c:y val="0.17171296296296296"/>
          <c:w val="0.93611111111111112"/>
          <c:h val="0.28777449693788276"/>
        </c:manualLayout>
      </c:layout>
      <c:pie3DChart>
        <c:varyColors val="1"/>
        <c:ser>
          <c:idx val="0"/>
          <c:order val="0"/>
          <c:tx>
            <c:strRef>
              <c:f>Export!$C$21</c:f>
              <c:strCache>
                <c:ptCount val="1"/>
                <c:pt idx="0">
                  <c:v>2000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Export!$B$22:$B$31</c:f>
              <c:strCache>
                <c:ptCount val="10"/>
                <c:pt idx="0">
                  <c:v>Cotton</c:v>
                </c:pt>
                <c:pt idx="1">
                  <c:v>Chemical Products and articles thereof</c:v>
                </c:pt>
                <c:pt idx="2">
                  <c:v>Ferrous Metals</c:v>
                </c:pt>
                <c:pt idx="3">
                  <c:v>Nonferrous Metals</c:v>
                </c:pt>
                <c:pt idx="4">
                  <c:v>Energy and Oil products</c:v>
                </c:pt>
                <c:pt idx="5">
                  <c:v>Machines and Equipment</c:v>
                </c:pt>
                <c:pt idx="6">
                  <c:v>Gold</c:v>
                </c:pt>
                <c:pt idx="7">
                  <c:v>Food Products</c:v>
                </c:pt>
                <c:pt idx="8">
                  <c:v>Export of services</c:v>
                </c:pt>
                <c:pt idx="9">
                  <c:v>Other</c:v>
                </c:pt>
              </c:strCache>
            </c:strRef>
          </c:cat>
          <c:val>
            <c:numRef>
              <c:f>Export!$C$22:$C$31</c:f>
              <c:numCache>
                <c:formatCode>General</c:formatCode>
                <c:ptCount val="10"/>
                <c:pt idx="0">
                  <c:v>898</c:v>
                </c:pt>
                <c:pt idx="1">
                  <c:v>95</c:v>
                </c:pt>
                <c:pt idx="2">
                  <c:v>65</c:v>
                </c:pt>
                <c:pt idx="3">
                  <c:v>150</c:v>
                </c:pt>
                <c:pt idx="4">
                  <c:v>336</c:v>
                </c:pt>
                <c:pt idx="5">
                  <c:v>111</c:v>
                </c:pt>
                <c:pt idx="6">
                  <c:v>0</c:v>
                </c:pt>
                <c:pt idx="7">
                  <c:v>176</c:v>
                </c:pt>
                <c:pt idx="8">
                  <c:v>447</c:v>
                </c:pt>
                <c:pt idx="9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0-4547-91A3-7F6645A19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243875765529313E-2"/>
          <c:y val="0.60763560804899386"/>
          <c:w val="0.98229002624671913"/>
          <c:h val="0.355327354913969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333333333333333E-2"/>
          <c:y val="0.16833581466024644"/>
          <c:w val="0.94358974358974357"/>
          <c:h val="0.22519310393626837"/>
        </c:manualLayout>
      </c:layout>
      <c:pie3DChart>
        <c:varyColors val="1"/>
        <c:ser>
          <c:idx val="0"/>
          <c:order val="0"/>
          <c:tx>
            <c:strRef>
              <c:f>Export!$F$21</c:f>
              <c:strCache>
                <c:ptCount val="1"/>
                <c:pt idx="0">
                  <c:v>2018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Export!$E$22:$E$34</c:f>
              <c:strCache>
                <c:ptCount val="13"/>
                <c:pt idx="0">
                  <c:v>Cotton</c:v>
                </c:pt>
                <c:pt idx="1">
                  <c:v>Chemical Products and articles thereof</c:v>
                </c:pt>
                <c:pt idx="2">
                  <c:v>Ferrous Metals</c:v>
                </c:pt>
                <c:pt idx="3">
                  <c:v>Nonferrous Metals</c:v>
                </c:pt>
                <c:pt idx="4">
                  <c:v>Energy and Oil products</c:v>
                </c:pt>
                <c:pt idx="5">
                  <c:v>Machines and Equipment</c:v>
                </c:pt>
                <c:pt idx="6">
                  <c:v>Gold</c:v>
                </c:pt>
                <c:pt idx="7">
                  <c:v>Food Products</c:v>
                </c:pt>
                <c:pt idx="8">
                  <c:v>Construction</c:v>
                </c:pt>
                <c:pt idx="9">
                  <c:v>Transport</c:v>
                </c:pt>
                <c:pt idx="10">
                  <c:v>Travel</c:v>
                </c:pt>
                <c:pt idx="11">
                  <c:v>Other services</c:v>
                </c:pt>
                <c:pt idx="12">
                  <c:v>Other</c:v>
                </c:pt>
              </c:strCache>
            </c:strRef>
          </c:cat>
          <c:val>
            <c:numRef>
              <c:f>Export!$F$22:$F$34</c:f>
              <c:numCache>
                <c:formatCode>General</c:formatCode>
                <c:ptCount val="13"/>
                <c:pt idx="0">
                  <c:v>222</c:v>
                </c:pt>
                <c:pt idx="1">
                  <c:v>905</c:v>
                </c:pt>
                <c:pt idx="2">
                  <c:v>316</c:v>
                </c:pt>
                <c:pt idx="3">
                  <c:v>851</c:v>
                </c:pt>
                <c:pt idx="4">
                  <c:v>2666</c:v>
                </c:pt>
                <c:pt idx="5">
                  <c:v>214</c:v>
                </c:pt>
                <c:pt idx="6">
                  <c:v>2910</c:v>
                </c:pt>
                <c:pt idx="7">
                  <c:v>1098</c:v>
                </c:pt>
                <c:pt idx="8">
                  <c:v>26</c:v>
                </c:pt>
                <c:pt idx="9">
                  <c:v>1677</c:v>
                </c:pt>
                <c:pt idx="10">
                  <c:v>1041</c:v>
                </c:pt>
                <c:pt idx="11">
                  <c:v>286</c:v>
                </c:pt>
                <c:pt idx="12">
                  <c:v>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C-4289-A756-6F82CDF92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8"/>
        <c:delete val="1"/>
      </c:legendEntry>
      <c:layout>
        <c:manualLayout>
          <c:xMode val="edge"/>
          <c:yMode val="edge"/>
          <c:x val="1.9712295578437317E-2"/>
          <c:y val="0.44345326373705701"/>
          <c:w val="0.96313951140722798"/>
          <c:h val="0.529315275277192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Import!$C$18</c:f>
              <c:strCache>
                <c:ptCount val="1"/>
                <c:pt idx="0">
                  <c:v>2000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Import!$B$19:$B$26</c:f>
              <c:strCache>
                <c:ptCount val="8"/>
                <c:pt idx="0">
                  <c:v>Chemical Products and articles thereof</c:v>
                </c:pt>
                <c:pt idx="1">
                  <c:v>Ferrous Metals</c:v>
                </c:pt>
                <c:pt idx="2">
                  <c:v>Nonferrous Metals</c:v>
                </c:pt>
                <c:pt idx="3">
                  <c:v>Energy and Oil products</c:v>
                </c:pt>
                <c:pt idx="4">
                  <c:v>Machines and Equipment</c:v>
                </c:pt>
                <c:pt idx="5">
                  <c:v>Food Products</c:v>
                </c:pt>
                <c:pt idx="6">
                  <c:v>Import of services</c:v>
                </c:pt>
                <c:pt idx="7">
                  <c:v>Other</c:v>
                </c:pt>
              </c:strCache>
            </c:strRef>
          </c:cat>
          <c:val>
            <c:numRef>
              <c:f>Import!$C$19:$C$26</c:f>
              <c:numCache>
                <c:formatCode>General</c:formatCode>
                <c:ptCount val="8"/>
                <c:pt idx="0">
                  <c:v>401</c:v>
                </c:pt>
                <c:pt idx="1">
                  <c:v>165</c:v>
                </c:pt>
                <c:pt idx="2">
                  <c:v>88</c:v>
                </c:pt>
                <c:pt idx="3">
                  <c:v>112</c:v>
                </c:pt>
                <c:pt idx="4">
                  <c:v>1043</c:v>
                </c:pt>
                <c:pt idx="5">
                  <c:v>363</c:v>
                </c:pt>
                <c:pt idx="6">
                  <c:v>251</c:v>
                </c:pt>
                <c:pt idx="7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B-427F-BA56-2CFD3C478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Import!$E$18:$E$29</c:f>
              <c:strCache>
                <c:ptCount val="12"/>
                <c:pt idx="0">
                  <c:v>Descriptor</c:v>
                </c:pt>
                <c:pt idx="1">
                  <c:v>Chemical Products and articles thereof</c:v>
                </c:pt>
                <c:pt idx="2">
                  <c:v>Ferrous Metals</c:v>
                </c:pt>
                <c:pt idx="3">
                  <c:v>Nonferrous Metals</c:v>
                </c:pt>
                <c:pt idx="4">
                  <c:v>Energy and Oil products</c:v>
                </c:pt>
                <c:pt idx="5">
                  <c:v>Machines and Equipment</c:v>
                </c:pt>
                <c:pt idx="6">
                  <c:v>Food Products</c:v>
                </c:pt>
                <c:pt idx="7">
                  <c:v>Construction</c:v>
                </c:pt>
                <c:pt idx="8">
                  <c:v>Transport</c:v>
                </c:pt>
                <c:pt idx="9">
                  <c:v>Travel</c:v>
                </c:pt>
                <c:pt idx="10">
                  <c:v>Other services</c:v>
                </c:pt>
                <c:pt idx="11">
                  <c:v>Other</c:v>
                </c:pt>
              </c:strCache>
            </c:strRef>
          </c:cat>
          <c:val>
            <c:numRef>
              <c:f>Import!$F$18:$F$29</c:f>
              <c:numCache>
                <c:formatCode>General</c:formatCode>
                <c:ptCount val="12"/>
                <c:pt idx="0">
                  <c:v>2018</c:v>
                </c:pt>
                <c:pt idx="1">
                  <c:v>2555</c:v>
                </c:pt>
                <c:pt idx="2">
                  <c:v>1580</c:v>
                </c:pt>
                <c:pt idx="3">
                  <c:v>194</c:v>
                </c:pt>
                <c:pt idx="4">
                  <c:v>880</c:v>
                </c:pt>
                <c:pt idx="5">
                  <c:v>8322</c:v>
                </c:pt>
                <c:pt idx="6">
                  <c:v>1582</c:v>
                </c:pt>
                <c:pt idx="7">
                  <c:v>138</c:v>
                </c:pt>
                <c:pt idx="8">
                  <c:v>380</c:v>
                </c:pt>
                <c:pt idx="9">
                  <c:v>1507</c:v>
                </c:pt>
                <c:pt idx="10">
                  <c:v>218</c:v>
                </c:pt>
                <c:pt idx="11">
                  <c:v>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9-490B-9022-DA5858BFD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558800</xdr:colOff>
      <xdr:row>22</xdr:row>
      <xdr:rowOff>151553</xdr:rowOff>
    </xdr:from>
    <xdr:to>
      <xdr:col>15</xdr:col>
      <xdr:colOff>254000</xdr:colOff>
      <xdr:row>37</xdr:row>
      <xdr:rowOff>52493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9258F50-2D23-414F-91E9-051B844C04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397933</xdr:colOff>
      <xdr:row>22</xdr:row>
      <xdr:rowOff>114300</xdr:rowOff>
    </xdr:from>
    <xdr:to>
      <xdr:col>24</xdr:col>
      <xdr:colOff>186267</xdr:colOff>
      <xdr:row>39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5AE5FE1-40AC-4182-889E-C2258F5422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15</xdr:row>
      <xdr:rowOff>152400</xdr:rowOff>
    </xdr:from>
    <xdr:to>
      <xdr:col>14</xdr:col>
      <xdr:colOff>419100</xdr:colOff>
      <xdr:row>30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62E29A-FCC9-49FE-A27B-A27B79E6F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</xdr:colOff>
      <xdr:row>15</xdr:row>
      <xdr:rowOff>175260</xdr:rowOff>
    </xdr:from>
    <xdr:to>
      <xdr:col>22</xdr:col>
      <xdr:colOff>320040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2544E9-87D5-488C-8EE4-75A1242A3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C1A0-0FC4-4EEC-9633-AA8A5E5B048C}">
  <dimension ref="A1:T34"/>
  <sheetViews>
    <sheetView zoomScale="90" workbookViewId="0">
      <selection activeCell="B2" sqref="B2:T2"/>
    </sheetView>
  </sheetViews>
  <sheetFormatPr defaultRowHeight="14.4" x14ac:dyDescent="0.3"/>
  <sheetData>
    <row r="1" spans="1:20" ht="15" thickBot="1" x14ac:dyDescent="0.35">
      <c r="A1" s="28"/>
      <c r="B1" s="29">
        <v>2000</v>
      </c>
      <c r="C1" s="29">
        <v>2001</v>
      </c>
      <c r="D1" s="29">
        <v>2002</v>
      </c>
      <c r="E1" s="29">
        <v>2003</v>
      </c>
      <c r="F1" s="29">
        <v>2004</v>
      </c>
      <c r="G1" s="29">
        <v>2005</v>
      </c>
      <c r="H1" s="29">
        <v>2006</v>
      </c>
      <c r="I1" s="29">
        <v>2007</v>
      </c>
      <c r="J1" s="29">
        <v>2008</v>
      </c>
      <c r="K1" s="30">
        <v>2009</v>
      </c>
      <c r="L1" s="29">
        <v>2010</v>
      </c>
      <c r="M1" s="29">
        <v>2011</v>
      </c>
      <c r="N1" s="29">
        <v>2012</v>
      </c>
      <c r="O1" s="29">
        <v>2013</v>
      </c>
      <c r="P1" s="29">
        <v>2014</v>
      </c>
      <c r="Q1" s="29">
        <v>2015</v>
      </c>
      <c r="R1" s="29">
        <v>2016</v>
      </c>
      <c r="S1" s="29">
        <v>2017</v>
      </c>
      <c r="T1" s="29">
        <v>2018</v>
      </c>
    </row>
    <row r="2" spans="1:20" ht="15" thickBot="1" x14ac:dyDescent="0.35">
      <c r="A2" s="31" t="s">
        <v>26</v>
      </c>
      <c r="B2" s="32">
        <v>3265</v>
      </c>
      <c r="C2" s="32">
        <v>3170</v>
      </c>
      <c r="D2" s="32">
        <v>2988</v>
      </c>
      <c r="E2" s="32">
        <v>3725</v>
      </c>
      <c r="F2" s="32">
        <v>4853</v>
      </c>
      <c r="G2" s="32">
        <v>5409</v>
      </c>
      <c r="H2" s="32">
        <v>6390</v>
      </c>
      <c r="I2" s="32">
        <v>8992</v>
      </c>
      <c r="J2" s="32">
        <v>11493</v>
      </c>
      <c r="K2" s="33">
        <v>11771</v>
      </c>
      <c r="L2" s="32">
        <v>13023</v>
      </c>
      <c r="M2" s="32">
        <v>15021</v>
      </c>
      <c r="N2" s="32">
        <v>13600</v>
      </c>
      <c r="O2" s="32">
        <v>14323</v>
      </c>
      <c r="P2" s="32">
        <v>13546</v>
      </c>
      <c r="Q2" s="32">
        <v>12508</v>
      </c>
      <c r="R2" s="32">
        <v>12095</v>
      </c>
      <c r="S2" s="32">
        <v>12554</v>
      </c>
      <c r="T2" s="32">
        <v>14254</v>
      </c>
    </row>
    <row r="3" spans="1:20" ht="15" thickBot="1" x14ac:dyDescent="0.35">
      <c r="A3" s="34" t="s">
        <v>27</v>
      </c>
      <c r="B3" s="32">
        <v>1832</v>
      </c>
      <c r="C3" s="32">
        <v>1576</v>
      </c>
      <c r="D3" s="32">
        <v>1414</v>
      </c>
      <c r="E3" s="32">
        <v>1777</v>
      </c>
      <c r="F3" s="32">
        <v>2669</v>
      </c>
      <c r="G3" s="32">
        <v>3099</v>
      </c>
      <c r="H3" s="32">
        <v>4268</v>
      </c>
      <c r="I3" s="32">
        <v>6285</v>
      </c>
      <c r="J3" s="32">
        <v>6747</v>
      </c>
      <c r="K3" s="33">
        <v>7263</v>
      </c>
      <c r="L3" s="32">
        <v>11688</v>
      </c>
      <c r="M3" s="32">
        <v>13249</v>
      </c>
      <c r="N3" s="32">
        <v>11243</v>
      </c>
      <c r="O3" s="32">
        <v>11380</v>
      </c>
      <c r="P3" s="32">
        <v>10516</v>
      </c>
      <c r="Q3" s="32">
        <v>9446</v>
      </c>
      <c r="R3" s="32">
        <v>8974</v>
      </c>
      <c r="S3" s="32">
        <v>10079</v>
      </c>
      <c r="T3" s="32">
        <v>11224</v>
      </c>
    </row>
    <row r="4" spans="1:20" ht="15" thickBot="1" x14ac:dyDescent="0.35">
      <c r="A4" s="35" t="s">
        <v>28</v>
      </c>
      <c r="B4" s="36">
        <v>898</v>
      </c>
      <c r="C4" s="36">
        <v>698</v>
      </c>
      <c r="D4" s="36">
        <v>669</v>
      </c>
      <c r="E4" s="36">
        <v>738</v>
      </c>
      <c r="F4" s="36">
        <v>878</v>
      </c>
      <c r="G4" s="36">
        <v>1033</v>
      </c>
      <c r="H4" s="36">
        <v>1099</v>
      </c>
      <c r="I4" s="36">
        <v>1124</v>
      </c>
      <c r="J4" s="36">
        <v>1069</v>
      </c>
      <c r="K4" s="23">
        <v>1012</v>
      </c>
      <c r="L4" s="36">
        <v>1573</v>
      </c>
      <c r="M4" s="36">
        <v>1348</v>
      </c>
      <c r="N4" s="36">
        <v>1260</v>
      </c>
      <c r="O4" s="36">
        <v>1163</v>
      </c>
      <c r="P4" s="36">
        <v>1048</v>
      </c>
      <c r="Q4" s="36">
        <v>736</v>
      </c>
      <c r="R4" s="36">
        <v>637</v>
      </c>
      <c r="S4" s="36">
        <v>477</v>
      </c>
      <c r="T4" s="36">
        <v>222</v>
      </c>
    </row>
    <row r="5" spans="1:20" ht="15" thickBot="1" x14ac:dyDescent="0.35">
      <c r="A5" s="35" t="s">
        <v>29</v>
      </c>
      <c r="B5" s="36">
        <v>95</v>
      </c>
      <c r="C5" s="36">
        <v>86</v>
      </c>
      <c r="D5" s="36">
        <v>90</v>
      </c>
      <c r="E5" s="36">
        <v>116</v>
      </c>
      <c r="F5" s="36">
        <v>228</v>
      </c>
      <c r="G5" s="36">
        <v>287</v>
      </c>
      <c r="H5" s="36">
        <v>358</v>
      </c>
      <c r="I5" s="36">
        <v>611</v>
      </c>
      <c r="J5" s="36">
        <v>644</v>
      </c>
      <c r="K5" s="23">
        <v>589</v>
      </c>
      <c r="L5" s="36">
        <v>661</v>
      </c>
      <c r="M5" s="36">
        <v>838</v>
      </c>
      <c r="N5" s="36">
        <v>764</v>
      </c>
      <c r="O5" s="36">
        <v>605</v>
      </c>
      <c r="P5" s="36">
        <v>644</v>
      </c>
      <c r="Q5" s="36">
        <v>613</v>
      </c>
      <c r="R5" s="36">
        <v>841</v>
      </c>
      <c r="S5" s="36">
        <v>884</v>
      </c>
      <c r="T5" s="36">
        <v>905</v>
      </c>
    </row>
    <row r="6" spans="1:20" ht="15" thickBot="1" x14ac:dyDescent="0.35">
      <c r="A6" s="35" t="s">
        <v>30</v>
      </c>
      <c r="B6" s="36">
        <v>65</v>
      </c>
      <c r="C6" s="36">
        <v>79</v>
      </c>
      <c r="D6" s="36">
        <v>66</v>
      </c>
      <c r="E6" s="36">
        <v>75</v>
      </c>
      <c r="F6" s="36">
        <v>146</v>
      </c>
      <c r="G6" s="36">
        <v>216</v>
      </c>
      <c r="H6" s="36">
        <v>256</v>
      </c>
      <c r="I6" s="36">
        <v>315</v>
      </c>
      <c r="J6" s="36">
        <v>287</v>
      </c>
      <c r="K6" s="23">
        <v>118</v>
      </c>
      <c r="L6" s="36">
        <v>225</v>
      </c>
      <c r="M6" s="36">
        <v>271</v>
      </c>
      <c r="N6" s="36">
        <v>246</v>
      </c>
      <c r="O6" s="36">
        <v>221</v>
      </c>
      <c r="P6" s="36">
        <v>194</v>
      </c>
      <c r="Q6" s="36">
        <v>168</v>
      </c>
      <c r="R6" s="36">
        <v>155</v>
      </c>
      <c r="S6" s="36">
        <v>153</v>
      </c>
      <c r="T6" s="36">
        <v>316</v>
      </c>
    </row>
    <row r="7" spans="1:20" ht="15" thickBot="1" x14ac:dyDescent="0.35">
      <c r="A7" s="35" t="s">
        <v>31</v>
      </c>
      <c r="B7" s="36">
        <v>150</v>
      </c>
      <c r="C7" s="36">
        <v>143</v>
      </c>
      <c r="D7" s="36">
        <v>126</v>
      </c>
      <c r="E7" s="36">
        <v>164</v>
      </c>
      <c r="F7" s="36">
        <v>272</v>
      </c>
      <c r="G7" s="36">
        <v>281</v>
      </c>
      <c r="H7" s="36">
        <v>569</v>
      </c>
      <c r="I7" s="36">
        <v>719</v>
      </c>
      <c r="J7" s="36">
        <v>517</v>
      </c>
      <c r="K7" s="23">
        <v>471</v>
      </c>
      <c r="L7" s="36">
        <v>670</v>
      </c>
      <c r="M7" s="36">
        <v>845</v>
      </c>
      <c r="N7" s="36">
        <v>809</v>
      </c>
      <c r="O7" s="36">
        <v>731</v>
      </c>
      <c r="P7" s="36">
        <v>784</v>
      </c>
      <c r="Q7" s="36">
        <v>656</v>
      </c>
      <c r="R7" s="36">
        <v>553</v>
      </c>
      <c r="S7" s="36">
        <v>762</v>
      </c>
      <c r="T7" s="36">
        <v>851</v>
      </c>
    </row>
    <row r="8" spans="1:20" ht="15" thickBot="1" x14ac:dyDescent="0.35">
      <c r="A8" s="35" t="s">
        <v>32</v>
      </c>
      <c r="B8" s="36">
        <v>336</v>
      </c>
      <c r="C8" s="36">
        <v>323</v>
      </c>
      <c r="D8" s="36">
        <v>242</v>
      </c>
      <c r="E8" s="36">
        <v>365</v>
      </c>
      <c r="F8" s="36">
        <v>602</v>
      </c>
      <c r="G8" s="36">
        <v>622</v>
      </c>
      <c r="H8" s="36">
        <v>837</v>
      </c>
      <c r="I8" s="36">
        <v>1816</v>
      </c>
      <c r="J8" s="36">
        <v>2839</v>
      </c>
      <c r="K8" s="23">
        <v>4026</v>
      </c>
      <c r="L8" s="36">
        <v>2974</v>
      </c>
      <c r="M8" s="36">
        <v>2779</v>
      </c>
      <c r="N8" s="36">
        <v>4705</v>
      </c>
      <c r="O8" s="36">
        <v>3435</v>
      </c>
      <c r="P8" s="36">
        <v>3110</v>
      </c>
      <c r="Q8" s="36">
        <v>2685</v>
      </c>
      <c r="R8" s="36">
        <v>1714</v>
      </c>
      <c r="S8" s="36">
        <v>1608</v>
      </c>
      <c r="T8" s="36">
        <v>2666</v>
      </c>
    </row>
    <row r="9" spans="1:20" ht="15" thickBot="1" x14ac:dyDescent="0.35">
      <c r="A9" s="35" t="s">
        <v>33</v>
      </c>
      <c r="B9" s="36">
        <v>111</v>
      </c>
      <c r="C9" s="36">
        <v>124</v>
      </c>
      <c r="D9" s="36">
        <v>117</v>
      </c>
      <c r="E9" s="36">
        <v>220</v>
      </c>
      <c r="F9" s="36">
        <v>359</v>
      </c>
      <c r="G9" s="36">
        <v>454</v>
      </c>
      <c r="H9" s="36">
        <v>645</v>
      </c>
      <c r="I9" s="36">
        <v>935</v>
      </c>
      <c r="J9" s="36">
        <v>874</v>
      </c>
      <c r="K9" s="23">
        <v>341</v>
      </c>
      <c r="L9" s="36">
        <v>715</v>
      </c>
      <c r="M9" s="36">
        <v>999</v>
      </c>
      <c r="N9" s="36">
        <v>880</v>
      </c>
      <c r="O9" s="36">
        <v>823</v>
      </c>
      <c r="P9" s="36">
        <v>546</v>
      </c>
      <c r="Q9" s="36">
        <v>159</v>
      </c>
      <c r="R9" s="36">
        <v>221</v>
      </c>
      <c r="S9" s="36">
        <v>355</v>
      </c>
      <c r="T9" s="36">
        <v>214</v>
      </c>
    </row>
    <row r="10" spans="1:20" ht="15" thickBot="1" x14ac:dyDescent="0.35">
      <c r="A10" s="35" t="s">
        <v>34</v>
      </c>
      <c r="B10" s="36" t="s">
        <v>35</v>
      </c>
      <c r="C10" s="36" t="s">
        <v>36</v>
      </c>
      <c r="D10" s="36">
        <v>154</v>
      </c>
      <c r="E10" s="36">
        <v>106</v>
      </c>
      <c r="F10" s="36">
        <v>129</v>
      </c>
      <c r="G10" s="36">
        <v>213</v>
      </c>
      <c r="H10" s="36">
        <v>165</v>
      </c>
      <c r="I10" s="36">
        <v>164</v>
      </c>
      <c r="J10" s="36">
        <v>339</v>
      </c>
      <c r="K10" s="23">
        <v>112</v>
      </c>
      <c r="L10" s="36">
        <v>2618</v>
      </c>
      <c r="M10" s="36">
        <v>3187</v>
      </c>
      <c r="N10" s="36">
        <v>666</v>
      </c>
      <c r="O10" s="36">
        <v>1648</v>
      </c>
      <c r="P10" s="36">
        <v>1240</v>
      </c>
      <c r="Q10" s="36">
        <v>1921</v>
      </c>
      <c r="R10" s="36">
        <v>2808</v>
      </c>
      <c r="S10" s="36">
        <v>3260</v>
      </c>
      <c r="T10" s="36">
        <v>2910</v>
      </c>
    </row>
    <row r="11" spans="1:20" ht="15" thickBot="1" x14ac:dyDescent="0.35">
      <c r="A11" s="35" t="s">
        <v>37</v>
      </c>
      <c r="B11" s="36">
        <v>176</v>
      </c>
      <c r="C11" s="36">
        <v>124</v>
      </c>
      <c r="D11" s="36">
        <v>105</v>
      </c>
      <c r="E11" s="36">
        <v>101</v>
      </c>
      <c r="F11" s="36">
        <v>184</v>
      </c>
      <c r="G11" s="36">
        <v>206</v>
      </c>
      <c r="H11" s="36">
        <v>505</v>
      </c>
      <c r="I11" s="36">
        <v>764</v>
      </c>
      <c r="J11" s="36">
        <v>517</v>
      </c>
      <c r="K11" s="23">
        <v>706</v>
      </c>
      <c r="L11" s="36">
        <v>1261</v>
      </c>
      <c r="M11" s="36">
        <v>1990</v>
      </c>
      <c r="N11" s="36">
        <v>878</v>
      </c>
      <c r="O11" s="36">
        <v>1480</v>
      </c>
      <c r="P11" s="36">
        <v>1676</v>
      </c>
      <c r="Q11" s="36">
        <v>1316</v>
      </c>
      <c r="R11" s="36">
        <v>695</v>
      </c>
      <c r="S11" s="36">
        <v>876</v>
      </c>
      <c r="T11" s="36">
        <v>1098</v>
      </c>
    </row>
    <row r="12" spans="1:20" ht="15" thickBot="1" x14ac:dyDescent="0.35">
      <c r="A12" s="34" t="s">
        <v>38</v>
      </c>
      <c r="B12" s="32">
        <v>447</v>
      </c>
      <c r="C12" s="32">
        <v>463</v>
      </c>
      <c r="D12" s="32">
        <v>475</v>
      </c>
      <c r="E12" s="32">
        <v>536</v>
      </c>
      <c r="F12" s="32">
        <v>573</v>
      </c>
      <c r="G12" s="32">
        <v>660</v>
      </c>
      <c r="H12" s="32">
        <v>773</v>
      </c>
      <c r="I12" s="32">
        <v>962</v>
      </c>
      <c r="J12" s="32">
        <v>1195</v>
      </c>
      <c r="K12" s="33">
        <v>1036</v>
      </c>
      <c r="L12" s="32">
        <v>1336</v>
      </c>
      <c r="M12" s="32">
        <v>1773</v>
      </c>
      <c r="N12" s="32">
        <v>2356</v>
      </c>
      <c r="O12" s="32">
        <v>2943</v>
      </c>
      <c r="P12" s="32">
        <v>3030</v>
      </c>
      <c r="Q12" s="32">
        <v>3061</v>
      </c>
      <c r="R12" s="32">
        <v>3121</v>
      </c>
      <c r="S12" s="32">
        <v>2475</v>
      </c>
      <c r="T12" s="32">
        <v>3030</v>
      </c>
    </row>
    <row r="13" spans="1:20" ht="15" thickBot="1" x14ac:dyDescent="0.35">
      <c r="A13" s="35" t="s">
        <v>39</v>
      </c>
      <c r="B13" s="36" t="s">
        <v>40</v>
      </c>
      <c r="C13" s="36" t="s">
        <v>40</v>
      </c>
      <c r="D13" s="36" t="s">
        <v>40</v>
      </c>
      <c r="E13" s="36" t="s">
        <v>41</v>
      </c>
      <c r="F13" s="36" t="s">
        <v>40</v>
      </c>
      <c r="G13" s="36" t="s">
        <v>42</v>
      </c>
      <c r="H13" s="36" t="s">
        <v>42</v>
      </c>
      <c r="I13" s="36" t="s">
        <v>42</v>
      </c>
      <c r="J13" s="36" t="s">
        <v>42</v>
      </c>
      <c r="K13" s="23" t="s">
        <v>42</v>
      </c>
      <c r="L13" s="36">
        <v>24</v>
      </c>
      <c r="M13" s="36">
        <v>42</v>
      </c>
      <c r="N13" s="36">
        <v>65</v>
      </c>
      <c r="O13" s="36">
        <v>46</v>
      </c>
      <c r="P13" s="36">
        <v>103</v>
      </c>
      <c r="Q13" s="36">
        <v>78</v>
      </c>
      <c r="R13" s="36">
        <v>64</v>
      </c>
      <c r="S13" s="36">
        <v>37</v>
      </c>
      <c r="T13" s="36">
        <v>26</v>
      </c>
    </row>
    <row r="14" spans="1:20" ht="15" thickBot="1" x14ac:dyDescent="0.35">
      <c r="A14" s="35" t="s">
        <v>43</v>
      </c>
      <c r="B14" s="36" t="s">
        <v>40</v>
      </c>
      <c r="C14" s="36" t="s">
        <v>40</v>
      </c>
      <c r="D14" s="36" t="s">
        <v>40</v>
      </c>
      <c r="E14" s="36" t="s">
        <v>41</v>
      </c>
      <c r="F14" s="36" t="s">
        <v>40</v>
      </c>
      <c r="G14" s="36" t="s">
        <v>42</v>
      </c>
      <c r="H14" s="36" t="s">
        <v>42</v>
      </c>
      <c r="I14" s="36" t="s">
        <v>42</v>
      </c>
      <c r="J14" s="36" t="s">
        <v>42</v>
      </c>
      <c r="K14" s="23" t="s">
        <v>42</v>
      </c>
      <c r="L14" s="36">
        <v>847</v>
      </c>
      <c r="M14" s="36">
        <v>1115</v>
      </c>
      <c r="N14" s="36">
        <v>1331</v>
      </c>
      <c r="O14" s="36">
        <v>1390</v>
      </c>
      <c r="P14" s="36">
        <v>1489</v>
      </c>
      <c r="Q14" s="36">
        <v>1466</v>
      </c>
      <c r="R14" s="36">
        <v>1511</v>
      </c>
      <c r="S14" s="36">
        <v>1601</v>
      </c>
      <c r="T14" s="36">
        <v>1677</v>
      </c>
    </row>
    <row r="15" spans="1:20" ht="15" thickBot="1" x14ac:dyDescent="0.35">
      <c r="A15" s="35" t="s">
        <v>44</v>
      </c>
      <c r="B15" s="36" t="s">
        <v>40</v>
      </c>
      <c r="C15" s="36" t="s">
        <v>40</v>
      </c>
      <c r="D15" s="36" t="s">
        <v>40</v>
      </c>
      <c r="E15" s="36" t="s">
        <v>41</v>
      </c>
      <c r="F15" s="36" t="s">
        <v>40</v>
      </c>
      <c r="G15" s="36" t="s">
        <v>42</v>
      </c>
      <c r="H15" s="36" t="s">
        <v>42</v>
      </c>
      <c r="I15" s="36" t="s">
        <v>42</v>
      </c>
      <c r="J15" s="36" t="s">
        <v>42</v>
      </c>
      <c r="K15" s="23" t="s">
        <v>42</v>
      </c>
      <c r="L15" s="36">
        <v>273</v>
      </c>
      <c r="M15" s="36">
        <v>342</v>
      </c>
      <c r="N15" s="36">
        <v>568</v>
      </c>
      <c r="O15" s="36">
        <v>1112</v>
      </c>
      <c r="P15" s="36">
        <v>1052</v>
      </c>
      <c r="Q15" s="36">
        <v>1188</v>
      </c>
      <c r="R15" s="36">
        <v>1253</v>
      </c>
      <c r="S15" s="36">
        <v>547</v>
      </c>
      <c r="T15" s="36">
        <v>1041</v>
      </c>
    </row>
    <row r="16" spans="1:20" ht="15" thickBot="1" x14ac:dyDescent="0.35">
      <c r="A16" s="35" t="s">
        <v>45</v>
      </c>
      <c r="B16" s="36" t="s">
        <v>40</v>
      </c>
      <c r="C16" s="36" t="s">
        <v>40</v>
      </c>
      <c r="D16" s="36" t="s">
        <v>40</v>
      </c>
      <c r="E16" s="36" t="s">
        <v>41</v>
      </c>
      <c r="F16" s="36" t="s">
        <v>40</v>
      </c>
      <c r="G16" s="36" t="s">
        <v>42</v>
      </c>
      <c r="H16" s="36" t="s">
        <v>42</v>
      </c>
      <c r="I16" s="36" t="s">
        <v>42</v>
      </c>
      <c r="J16" s="36" t="s">
        <v>42</v>
      </c>
      <c r="K16" s="23" t="s">
        <v>42</v>
      </c>
      <c r="L16" s="36">
        <v>191</v>
      </c>
      <c r="M16" s="36">
        <v>273</v>
      </c>
      <c r="N16" s="36">
        <v>392</v>
      </c>
      <c r="O16" s="36">
        <v>395</v>
      </c>
      <c r="P16" s="36">
        <v>386</v>
      </c>
      <c r="Q16" s="36">
        <v>330</v>
      </c>
      <c r="R16" s="36">
        <v>293</v>
      </c>
      <c r="S16" s="36">
        <v>290</v>
      </c>
      <c r="T16" s="36">
        <v>286</v>
      </c>
    </row>
    <row r="17" spans="1:20" ht="15" thickBot="1" x14ac:dyDescent="0.35">
      <c r="A17" s="34" t="s">
        <v>46</v>
      </c>
      <c r="B17" s="32">
        <v>986</v>
      </c>
      <c r="C17" s="32">
        <v>1132</v>
      </c>
      <c r="D17" s="32">
        <v>1100</v>
      </c>
      <c r="E17" s="32">
        <v>1412</v>
      </c>
      <c r="F17" s="32">
        <v>1611</v>
      </c>
      <c r="G17" s="32">
        <v>1650</v>
      </c>
      <c r="H17" s="32">
        <v>1348</v>
      </c>
      <c r="I17" s="32">
        <v>1744</v>
      </c>
      <c r="J17" s="32">
        <v>3551</v>
      </c>
      <c r="K17" s="33">
        <v>3473</v>
      </c>
      <c r="L17" s="32">
        <v>992</v>
      </c>
      <c r="M17" s="32">
        <v>991</v>
      </c>
      <c r="N17" s="32">
        <v>1036</v>
      </c>
      <c r="O17" s="32">
        <v>1273</v>
      </c>
      <c r="P17" s="32">
        <v>1274</v>
      </c>
      <c r="Q17" s="32">
        <v>1192</v>
      </c>
      <c r="R17" s="32">
        <v>1350</v>
      </c>
      <c r="S17" s="32">
        <v>1705</v>
      </c>
      <c r="T17" s="32">
        <v>2043</v>
      </c>
    </row>
    <row r="20" spans="1:20" ht="15" thickBot="1" x14ac:dyDescent="0.35"/>
    <row r="21" spans="1:20" ht="15" thickBot="1" x14ac:dyDescent="0.35">
      <c r="B21" s="28"/>
      <c r="C21" s="29">
        <v>2000</v>
      </c>
      <c r="E21" s="28"/>
      <c r="F21" s="29">
        <v>2018</v>
      </c>
    </row>
    <row r="22" spans="1:20" ht="15" thickBot="1" x14ac:dyDescent="0.35">
      <c r="B22" s="35" t="s">
        <v>28</v>
      </c>
      <c r="C22" s="36">
        <v>898</v>
      </c>
      <c r="E22" s="35" t="s">
        <v>28</v>
      </c>
      <c r="F22" s="36">
        <v>222</v>
      </c>
    </row>
    <row r="23" spans="1:20" ht="15" thickBot="1" x14ac:dyDescent="0.35">
      <c r="B23" s="35" t="s">
        <v>29</v>
      </c>
      <c r="C23" s="36">
        <v>95</v>
      </c>
      <c r="E23" s="35" t="s">
        <v>29</v>
      </c>
      <c r="F23" s="36">
        <v>905</v>
      </c>
    </row>
    <row r="24" spans="1:20" ht="15" thickBot="1" x14ac:dyDescent="0.35">
      <c r="B24" s="35" t="s">
        <v>30</v>
      </c>
      <c r="C24" s="36">
        <v>65</v>
      </c>
      <c r="E24" s="35" t="s">
        <v>30</v>
      </c>
      <c r="F24" s="36">
        <v>316</v>
      </c>
    </row>
    <row r="25" spans="1:20" ht="15" thickBot="1" x14ac:dyDescent="0.35">
      <c r="B25" s="35" t="s">
        <v>31</v>
      </c>
      <c r="C25" s="36">
        <v>150</v>
      </c>
      <c r="E25" s="35" t="s">
        <v>31</v>
      </c>
      <c r="F25" s="36">
        <v>851</v>
      </c>
    </row>
    <row r="26" spans="1:20" ht="15" thickBot="1" x14ac:dyDescent="0.35">
      <c r="B26" s="35" t="s">
        <v>32</v>
      </c>
      <c r="C26" s="36">
        <v>336</v>
      </c>
      <c r="E26" s="35" t="s">
        <v>32</v>
      </c>
      <c r="F26" s="36">
        <v>2666</v>
      </c>
    </row>
    <row r="27" spans="1:20" ht="15" thickBot="1" x14ac:dyDescent="0.35">
      <c r="B27" s="35" t="s">
        <v>33</v>
      </c>
      <c r="C27" s="36">
        <v>111</v>
      </c>
      <c r="E27" s="35" t="s">
        <v>33</v>
      </c>
      <c r="F27" s="36">
        <v>214</v>
      </c>
    </row>
    <row r="28" spans="1:20" ht="15" thickBot="1" x14ac:dyDescent="0.35">
      <c r="B28" s="35" t="s">
        <v>34</v>
      </c>
      <c r="C28" s="36" t="s">
        <v>35</v>
      </c>
      <c r="E28" s="35" t="s">
        <v>34</v>
      </c>
      <c r="F28" s="36">
        <v>2910</v>
      </c>
    </row>
    <row r="29" spans="1:20" ht="15" thickBot="1" x14ac:dyDescent="0.35">
      <c r="B29" s="35" t="s">
        <v>37</v>
      </c>
      <c r="C29" s="36">
        <v>176</v>
      </c>
      <c r="E29" s="35" t="s">
        <v>37</v>
      </c>
      <c r="F29" s="36">
        <v>1098</v>
      </c>
    </row>
    <row r="30" spans="1:20" ht="15" thickBot="1" x14ac:dyDescent="0.35">
      <c r="B30" s="34" t="s">
        <v>38</v>
      </c>
      <c r="C30" s="32">
        <v>447</v>
      </c>
      <c r="E30" s="35" t="s">
        <v>39</v>
      </c>
      <c r="F30" s="36">
        <v>26</v>
      </c>
    </row>
    <row r="31" spans="1:20" ht="15" thickBot="1" x14ac:dyDescent="0.35">
      <c r="B31" s="34" t="s">
        <v>46</v>
      </c>
      <c r="C31" s="32">
        <v>986</v>
      </c>
      <c r="E31" s="35" t="s">
        <v>43</v>
      </c>
      <c r="F31" s="36">
        <v>1677</v>
      </c>
    </row>
    <row r="32" spans="1:20" ht="15" thickBot="1" x14ac:dyDescent="0.35">
      <c r="B32" s="35"/>
      <c r="C32" s="36"/>
      <c r="E32" s="35" t="s">
        <v>44</v>
      </c>
      <c r="F32" s="36">
        <v>1041</v>
      </c>
    </row>
    <row r="33" spans="2:6" ht="15" thickBot="1" x14ac:dyDescent="0.35">
      <c r="B33" s="35"/>
      <c r="C33" s="36"/>
      <c r="E33" s="35" t="s">
        <v>45</v>
      </c>
      <c r="F33" s="36">
        <v>286</v>
      </c>
    </row>
    <row r="34" spans="2:6" ht="15" thickBot="1" x14ac:dyDescent="0.35">
      <c r="B34" s="35"/>
      <c r="C34" s="36"/>
      <c r="E34" s="34" t="s">
        <v>46</v>
      </c>
      <c r="F34" s="32">
        <v>2043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474B-80B7-47B8-8D2B-DAEA6F856B8A}">
  <dimension ref="A1:I25"/>
  <sheetViews>
    <sheetView topLeftCell="A8" workbookViewId="0">
      <selection activeCell="A16" sqref="A16:I25"/>
    </sheetView>
  </sheetViews>
  <sheetFormatPr defaultRowHeight="14.4" x14ac:dyDescent="0.3"/>
  <cols>
    <col min="2" max="3" width="9.5546875" bestFit="1" customWidth="1"/>
    <col min="4" max="5" width="9" bestFit="1" customWidth="1"/>
    <col min="6" max="6" width="9.21875" bestFit="1" customWidth="1"/>
    <col min="7" max="7" width="9.5546875" bestFit="1" customWidth="1"/>
    <col min="8" max="8" width="9.21875" bestFit="1" customWidth="1"/>
    <col min="9" max="9" width="9.5546875" bestFit="1" customWidth="1"/>
  </cols>
  <sheetData>
    <row r="1" spans="1:9" x14ac:dyDescent="0.3">
      <c r="A1" t="s">
        <v>55</v>
      </c>
    </row>
    <row r="2" spans="1:9" ht="15" thickBot="1" x14ac:dyDescent="0.35"/>
    <row r="3" spans="1:9" x14ac:dyDescent="0.3">
      <c r="A3" s="77" t="s">
        <v>56</v>
      </c>
      <c r="B3" s="77"/>
    </row>
    <row r="4" spans="1:9" x14ac:dyDescent="0.3">
      <c r="A4" s="74" t="s">
        <v>57</v>
      </c>
      <c r="B4" s="74">
        <v>0.99497702429004076</v>
      </c>
    </row>
    <row r="5" spans="1:9" x14ac:dyDescent="0.3">
      <c r="A5" s="74" t="s">
        <v>58</v>
      </c>
      <c r="B5" s="74">
        <v>0.98997927886506443</v>
      </c>
    </row>
    <row r="6" spans="1:9" x14ac:dyDescent="0.3">
      <c r="A6" s="74" t="s">
        <v>59</v>
      </c>
      <c r="B6" s="74">
        <v>0.9819627019571161</v>
      </c>
    </row>
    <row r="7" spans="1:9" x14ac:dyDescent="0.3">
      <c r="A7" s="74" t="s">
        <v>60</v>
      </c>
      <c r="B7" s="74">
        <v>599.62919144858051</v>
      </c>
    </row>
    <row r="8" spans="1:9" ht="15" thickBot="1" x14ac:dyDescent="0.35">
      <c r="A8" s="75" t="s">
        <v>61</v>
      </c>
      <c r="B8" s="75">
        <v>19</v>
      </c>
    </row>
    <row r="10" spans="1:9" ht="15" thickBot="1" x14ac:dyDescent="0.35">
      <c r="A10" t="s">
        <v>62</v>
      </c>
    </row>
    <row r="11" spans="1:9" x14ac:dyDescent="0.3">
      <c r="A11" s="76"/>
      <c r="B11" s="76" t="s">
        <v>67</v>
      </c>
      <c r="C11" s="76" t="s">
        <v>68</v>
      </c>
      <c r="D11" s="76" t="s">
        <v>69</v>
      </c>
      <c r="E11" s="76" t="s">
        <v>70</v>
      </c>
      <c r="F11" s="76" t="s">
        <v>71</v>
      </c>
    </row>
    <row r="12" spans="1:9" x14ac:dyDescent="0.3">
      <c r="A12" s="74" t="s">
        <v>63</v>
      </c>
      <c r="B12" s="74">
        <v>8</v>
      </c>
      <c r="C12" s="74">
        <v>355216117.0644694</v>
      </c>
      <c r="D12" s="74">
        <v>44402014.633058675</v>
      </c>
      <c r="E12" s="74">
        <v>123.49152141027861</v>
      </c>
      <c r="F12" s="74">
        <v>5.5177244601344945E-9</v>
      </c>
    </row>
    <row r="13" spans="1:9" x14ac:dyDescent="0.3">
      <c r="A13" s="74" t="s">
        <v>64</v>
      </c>
      <c r="B13" s="74">
        <v>10</v>
      </c>
      <c r="C13" s="74">
        <v>3595551.672372784</v>
      </c>
      <c r="D13" s="74">
        <v>359555.16723727842</v>
      </c>
      <c r="E13" s="74"/>
      <c r="F13" s="74"/>
    </row>
    <row r="14" spans="1:9" ht="15" thickBot="1" x14ac:dyDescent="0.35">
      <c r="A14" s="75" t="s">
        <v>65</v>
      </c>
      <c r="B14" s="75">
        <v>18</v>
      </c>
      <c r="C14" s="75">
        <v>358811668.73684216</v>
      </c>
      <c r="D14" s="75"/>
      <c r="E14" s="75"/>
      <c r="F14" s="75"/>
    </row>
    <row r="15" spans="1:9" ht="15" thickBot="1" x14ac:dyDescent="0.35"/>
    <row r="16" spans="1:9" x14ac:dyDescent="0.3">
      <c r="A16" s="76"/>
      <c r="B16" s="76" t="s">
        <v>72</v>
      </c>
      <c r="C16" s="76" t="s">
        <v>60</v>
      </c>
      <c r="D16" s="76" t="s">
        <v>73</v>
      </c>
      <c r="E16" s="76" t="s">
        <v>74</v>
      </c>
      <c r="F16" s="76" t="s">
        <v>75</v>
      </c>
      <c r="G16" s="76" t="s">
        <v>76</v>
      </c>
      <c r="H16" s="76" t="s">
        <v>77</v>
      </c>
      <c r="I16" s="76" t="s">
        <v>78</v>
      </c>
    </row>
    <row r="17" spans="1:9" x14ac:dyDescent="0.3">
      <c r="A17" s="74" t="s">
        <v>66</v>
      </c>
      <c r="B17" s="80">
        <v>17782.868112712564</v>
      </c>
      <c r="C17" s="80">
        <v>11215.402266586914</v>
      </c>
      <c r="D17" s="80">
        <v>1.5855755941711995</v>
      </c>
      <c r="E17" s="80">
        <v>0.14391876778470244</v>
      </c>
      <c r="F17" s="80">
        <v>-7206.6054181246618</v>
      </c>
      <c r="G17" s="80">
        <v>42772.341643549793</v>
      </c>
      <c r="H17" s="80">
        <v>-7206.6054181246618</v>
      </c>
      <c r="I17" s="80">
        <v>42772.341643549793</v>
      </c>
    </row>
    <row r="18" spans="1:9" x14ac:dyDescent="0.3">
      <c r="A18" s="74" t="s">
        <v>79</v>
      </c>
      <c r="B18" s="80">
        <v>251.35107544474468</v>
      </c>
      <c r="C18" s="80">
        <v>152.48935214267138</v>
      </c>
      <c r="D18" s="80">
        <v>1.6483188623529383</v>
      </c>
      <c r="E18" s="80">
        <v>0.13030481465610472</v>
      </c>
      <c r="F18" s="80">
        <v>-88.416374578557878</v>
      </c>
      <c r="G18" s="80">
        <v>591.11852546804721</v>
      </c>
      <c r="H18" s="80">
        <v>-88.416374578557878</v>
      </c>
      <c r="I18" s="80">
        <v>591.11852546804721</v>
      </c>
    </row>
    <row r="19" spans="1:9" x14ac:dyDescent="0.3">
      <c r="A19" s="74" t="s">
        <v>80</v>
      </c>
      <c r="B19" s="80">
        <v>-647.18630513173593</v>
      </c>
      <c r="C19" s="80">
        <v>172.78211485244651</v>
      </c>
      <c r="D19" s="80">
        <v>-3.7456788029503163</v>
      </c>
      <c r="E19" s="80">
        <v>3.810790091398408E-3</v>
      </c>
      <c r="F19" s="80">
        <v>-1032.1688481628266</v>
      </c>
      <c r="G19" s="80">
        <v>-262.20376210064518</v>
      </c>
      <c r="H19" s="80">
        <v>-1032.1688481628266</v>
      </c>
      <c r="I19" s="80">
        <v>-262.20376210064518</v>
      </c>
    </row>
    <row r="20" spans="1:9" x14ac:dyDescent="0.3">
      <c r="A20" s="74" t="s">
        <v>81</v>
      </c>
      <c r="B20" s="80">
        <v>-3.5469280661109474E-4</v>
      </c>
      <c r="C20" s="80">
        <v>3.6499298364816018E-4</v>
      </c>
      <c r="D20" s="80">
        <v>-0.9717797944110772</v>
      </c>
      <c r="E20" s="80">
        <v>0.35407860334918939</v>
      </c>
      <c r="F20" s="80">
        <v>-1.1679478541799515E-3</v>
      </c>
      <c r="G20" s="80">
        <v>4.5856224095776191E-4</v>
      </c>
      <c r="H20" s="80">
        <v>-1.1679478541799515E-3</v>
      </c>
      <c r="I20" s="80">
        <v>4.5856224095776191E-4</v>
      </c>
    </row>
    <row r="21" spans="1:9" x14ac:dyDescent="0.3">
      <c r="A21" s="74" t="s">
        <v>82</v>
      </c>
      <c r="B21" s="80">
        <v>1.5201741732111835</v>
      </c>
      <c r="C21" s="80">
        <v>0.35759387077588578</v>
      </c>
      <c r="D21" s="80">
        <v>4.251119209377948</v>
      </c>
      <c r="E21" s="80">
        <v>1.6865212666783921E-3</v>
      </c>
      <c r="F21" s="80">
        <v>0.72340537650327319</v>
      </c>
      <c r="G21" s="80">
        <v>2.316942969919094</v>
      </c>
      <c r="H21" s="80">
        <v>0.72340537650327319</v>
      </c>
      <c r="I21" s="80">
        <v>2.316942969919094</v>
      </c>
    </row>
    <row r="22" spans="1:9" x14ac:dyDescent="0.3">
      <c r="A22" s="74" t="s">
        <v>83</v>
      </c>
      <c r="B22" s="80">
        <v>0.17280251071727848</v>
      </c>
      <c r="C22" s="80">
        <v>1.1161025249621697</v>
      </c>
      <c r="D22" s="80">
        <v>0.15482673576348699</v>
      </c>
      <c r="E22" s="80">
        <v>0.88003829046079463</v>
      </c>
      <c r="F22" s="80">
        <v>-2.3140288879509123</v>
      </c>
      <c r="G22" s="80">
        <v>2.6596339093854695</v>
      </c>
      <c r="H22" s="80">
        <v>-2.3140288879509123</v>
      </c>
      <c r="I22" s="80">
        <v>2.6596339093854695</v>
      </c>
    </row>
    <row r="23" spans="1:9" x14ac:dyDescent="0.3">
      <c r="A23" s="74" t="s">
        <v>84</v>
      </c>
      <c r="B23" s="80">
        <v>1.8030702655754864</v>
      </c>
      <c r="C23" s="80">
        <v>0.25871058731613827</v>
      </c>
      <c r="D23" s="80">
        <v>6.9694490831647986</v>
      </c>
      <c r="E23" s="80">
        <v>3.8552721913546777E-5</v>
      </c>
      <c r="F23" s="80">
        <v>1.2266271545562113</v>
      </c>
      <c r="G23" s="80">
        <v>2.3795133765947618</v>
      </c>
      <c r="H23" s="80">
        <v>1.2266271545562113</v>
      </c>
      <c r="I23" s="80">
        <v>2.3795133765947618</v>
      </c>
    </row>
    <row r="24" spans="1:9" x14ac:dyDescent="0.3">
      <c r="A24" s="74" t="s">
        <v>85</v>
      </c>
      <c r="B24" s="80">
        <v>187.70856248450849</v>
      </c>
      <c r="C24" s="80">
        <v>339.3156353572669</v>
      </c>
      <c r="D24" s="80">
        <v>0.55319750381343125</v>
      </c>
      <c r="E24" s="80">
        <v>0.59227965814665562</v>
      </c>
      <c r="F24" s="80">
        <v>-568.33378774142557</v>
      </c>
      <c r="G24" s="80">
        <v>943.75091271044244</v>
      </c>
      <c r="H24" s="80">
        <v>-568.33378774142557</v>
      </c>
      <c r="I24" s="80">
        <v>943.75091271044244</v>
      </c>
    </row>
    <row r="25" spans="1:9" ht="15" thickBot="1" x14ac:dyDescent="0.35">
      <c r="A25" s="75" t="s">
        <v>86</v>
      </c>
      <c r="B25" s="81">
        <v>-1887.0786712281063</v>
      </c>
      <c r="C25" s="81">
        <v>908.29968568841844</v>
      </c>
      <c r="D25" s="81">
        <v>-2.0775947641089973</v>
      </c>
      <c r="E25" s="81">
        <v>6.4457424454426274E-2</v>
      </c>
      <c r="F25" s="81">
        <v>-3910.8964901573927</v>
      </c>
      <c r="G25" s="81">
        <v>136.73914770118017</v>
      </c>
      <c r="H25" s="81">
        <v>-3910.8964901573927</v>
      </c>
      <c r="I25" s="81">
        <v>136.73914770118017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018C-83CF-4673-934C-ECC7F9F147F2}">
  <dimension ref="A1:J20"/>
  <sheetViews>
    <sheetView workbookViewId="0">
      <selection activeCell="B2" sqref="B2:J20"/>
    </sheetView>
  </sheetViews>
  <sheetFormatPr defaultRowHeight="14.4" x14ac:dyDescent="0.3"/>
  <cols>
    <col min="1" max="1" width="5" bestFit="1" customWidth="1"/>
    <col min="3" max="3" width="14.77734375" bestFit="1" customWidth="1"/>
    <col min="4" max="4" width="21.6640625" bestFit="1" customWidth="1"/>
    <col min="5" max="5" width="9.88671875" bestFit="1" customWidth="1"/>
    <col min="6" max="6" width="13.33203125" bestFit="1" customWidth="1"/>
    <col min="7" max="7" width="15.21875" bestFit="1" customWidth="1"/>
  </cols>
  <sheetData>
    <row r="1" spans="1:10" x14ac:dyDescent="0.3">
      <c r="A1" s="5" t="s">
        <v>0</v>
      </c>
      <c r="B1" s="5" t="s">
        <v>6</v>
      </c>
      <c r="C1" s="5" t="s">
        <v>7</v>
      </c>
      <c r="D1" s="5" t="s">
        <v>8</v>
      </c>
      <c r="E1" s="5" t="s">
        <v>1</v>
      </c>
      <c r="F1" s="5" t="s">
        <v>5</v>
      </c>
      <c r="G1" s="5" t="s">
        <v>3</v>
      </c>
      <c r="H1" s="6" t="s">
        <v>4</v>
      </c>
      <c r="I1" s="6" t="s">
        <v>2</v>
      </c>
      <c r="J1" s="6" t="s">
        <v>9</v>
      </c>
    </row>
    <row r="2" spans="1:10" ht="15" thickBot="1" x14ac:dyDescent="0.35">
      <c r="A2" s="5">
        <v>2000</v>
      </c>
      <c r="B2" s="32">
        <v>3265</v>
      </c>
      <c r="C2" s="5">
        <v>9.4</v>
      </c>
      <c r="D2" s="5">
        <v>12.2</v>
      </c>
      <c r="E2" s="7">
        <v>24650400</v>
      </c>
      <c r="F2" s="6">
        <v>162</v>
      </c>
      <c r="G2" s="8">
        <v>897.79250000000002</v>
      </c>
      <c r="H2" s="12">
        <v>336.26410000000004</v>
      </c>
      <c r="I2" s="5">
        <v>1</v>
      </c>
      <c r="J2" s="13">
        <v>1</v>
      </c>
    </row>
    <row r="3" spans="1:10" ht="15" thickBot="1" x14ac:dyDescent="0.35">
      <c r="A3" s="5">
        <v>2001</v>
      </c>
      <c r="B3" s="32">
        <v>3170</v>
      </c>
      <c r="C3" s="5">
        <v>8.9</v>
      </c>
      <c r="D3" s="5">
        <v>11</v>
      </c>
      <c r="E3" s="7">
        <v>24964450</v>
      </c>
      <c r="F3" s="6">
        <v>141</v>
      </c>
      <c r="G3" s="8">
        <v>697.48800000000006</v>
      </c>
      <c r="H3" s="12">
        <v>323.38079999999997</v>
      </c>
      <c r="I3" s="5">
        <v>0</v>
      </c>
      <c r="J3" s="13">
        <v>1</v>
      </c>
    </row>
    <row r="4" spans="1:10" ht="15" thickBot="1" x14ac:dyDescent="0.35">
      <c r="A4" s="5">
        <v>2002</v>
      </c>
      <c r="B4" s="32">
        <v>2988</v>
      </c>
      <c r="C4" s="5">
        <v>8.6999999999999993</v>
      </c>
      <c r="D4" s="5">
        <v>10.199999999999999</v>
      </c>
      <c r="E4" s="7">
        <v>25271850</v>
      </c>
      <c r="F4" s="6">
        <v>154</v>
      </c>
      <c r="G4" s="8">
        <v>669.40160000000003</v>
      </c>
      <c r="H4" s="12">
        <v>242.06040000000002</v>
      </c>
      <c r="I4" s="5">
        <v>0</v>
      </c>
      <c r="J4" s="13">
        <v>1</v>
      </c>
    </row>
    <row r="5" spans="1:10" ht="15" thickBot="1" x14ac:dyDescent="0.35">
      <c r="A5" s="5">
        <v>2003</v>
      </c>
      <c r="B5" s="32">
        <v>3725</v>
      </c>
      <c r="C5" s="5">
        <v>8.4</v>
      </c>
      <c r="D5" s="5">
        <v>9.1999999999999993</v>
      </c>
      <c r="E5" s="7">
        <v>25567650</v>
      </c>
      <c r="F5" s="6">
        <v>106</v>
      </c>
      <c r="G5" s="8">
        <v>737.55</v>
      </c>
      <c r="H5" s="12">
        <v>365.05</v>
      </c>
      <c r="I5" s="5">
        <v>0</v>
      </c>
      <c r="J5" s="13">
        <v>1</v>
      </c>
    </row>
    <row r="6" spans="1:10" ht="15" thickBot="1" x14ac:dyDescent="0.35">
      <c r="A6" s="5">
        <v>2004</v>
      </c>
      <c r="B6" s="32">
        <v>4853</v>
      </c>
      <c r="C6" s="5">
        <v>7.3</v>
      </c>
      <c r="D6" s="5">
        <v>8</v>
      </c>
      <c r="E6" s="7">
        <v>25864350</v>
      </c>
      <c r="F6" s="6">
        <v>129</v>
      </c>
      <c r="G6" s="8">
        <v>878.39300000000003</v>
      </c>
      <c r="H6" s="12">
        <v>601.77200000000005</v>
      </c>
      <c r="I6" s="5">
        <v>1</v>
      </c>
      <c r="J6" s="13">
        <v>1</v>
      </c>
    </row>
    <row r="7" spans="1:10" ht="15" thickBot="1" x14ac:dyDescent="0.35">
      <c r="A7" s="5">
        <v>2005</v>
      </c>
      <c r="B7" s="32">
        <v>5409</v>
      </c>
      <c r="C7" s="5">
        <v>7.8</v>
      </c>
      <c r="D7" s="5">
        <v>6.9</v>
      </c>
      <c r="E7" s="7">
        <v>26167000</v>
      </c>
      <c r="F7" s="6">
        <v>213</v>
      </c>
      <c r="G7" s="8">
        <v>1033.0808000000002</v>
      </c>
      <c r="H7" s="12">
        <v>622.01200000000006</v>
      </c>
      <c r="I7" s="5">
        <v>0</v>
      </c>
      <c r="J7" s="13">
        <v>1</v>
      </c>
    </row>
    <row r="8" spans="1:10" ht="15" thickBot="1" x14ac:dyDescent="0.35">
      <c r="A8" s="5">
        <v>2006</v>
      </c>
      <c r="B8" s="32">
        <v>6390</v>
      </c>
      <c r="C8" s="5">
        <v>6.8</v>
      </c>
      <c r="D8" s="5">
        <v>5.8</v>
      </c>
      <c r="E8" s="7">
        <v>26488250</v>
      </c>
      <c r="F8" s="6">
        <v>165</v>
      </c>
      <c r="G8" s="8">
        <v>1099.0455999999999</v>
      </c>
      <c r="H8" s="12">
        <v>837.06380000000001</v>
      </c>
      <c r="I8" s="5">
        <v>0</v>
      </c>
      <c r="J8" s="13">
        <v>1</v>
      </c>
    </row>
    <row r="9" spans="1:10" ht="15" thickBot="1" x14ac:dyDescent="0.35">
      <c r="A9" s="5">
        <v>2007</v>
      </c>
      <c r="B9" s="32">
        <v>8992</v>
      </c>
      <c r="C9" s="5">
        <v>6.8</v>
      </c>
      <c r="D9" s="5">
        <v>5</v>
      </c>
      <c r="E9" s="7">
        <v>26868000</v>
      </c>
      <c r="F9" s="6">
        <v>164</v>
      </c>
      <c r="G9" s="8">
        <v>1123.9375</v>
      </c>
      <c r="H9" s="12">
        <v>1816.2829999999999</v>
      </c>
      <c r="I9" s="5">
        <v>0</v>
      </c>
      <c r="J9" s="13">
        <v>1</v>
      </c>
    </row>
    <row r="10" spans="1:10" ht="15" thickBot="1" x14ac:dyDescent="0.35">
      <c r="A10" s="5">
        <v>2008</v>
      </c>
      <c r="B10" s="32">
        <v>11493</v>
      </c>
      <c r="C10" s="5">
        <v>7</v>
      </c>
      <c r="D10" s="5">
        <v>4.9000000000000004</v>
      </c>
      <c r="E10" s="7">
        <v>27302800</v>
      </c>
      <c r="F10" s="6">
        <v>339</v>
      </c>
      <c r="G10" s="8">
        <v>1068.8769</v>
      </c>
      <c r="H10" s="12">
        <v>2838.8450999999995</v>
      </c>
      <c r="I10" s="5">
        <v>1</v>
      </c>
      <c r="J10" s="13">
        <v>1</v>
      </c>
    </row>
    <row r="11" spans="1:10" ht="15" thickBot="1" x14ac:dyDescent="0.35">
      <c r="A11" s="5">
        <v>2009</v>
      </c>
      <c r="B11" s="33">
        <v>11771</v>
      </c>
      <c r="C11" s="5">
        <v>7.4</v>
      </c>
      <c r="D11" s="5">
        <v>5</v>
      </c>
      <c r="E11" s="7">
        <v>27767400</v>
      </c>
      <c r="F11" s="6">
        <v>112</v>
      </c>
      <c r="G11" s="8">
        <v>1012.3317999999999</v>
      </c>
      <c r="H11" s="12">
        <v>4025.7846000000004</v>
      </c>
      <c r="I11" s="5">
        <v>0</v>
      </c>
      <c r="J11" s="13">
        <v>1</v>
      </c>
    </row>
    <row r="12" spans="1:10" ht="15" thickBot="1" x14ac:dyDescent="0.35">
      <c r="A12" s="5">
        <v>2010</v>
      </c>
      <c r="B12" s="32">
        <v>13023</v>
      </c>
      <c r="C12" s="5">
        <v>7.3</v>
      </c>
      <c r="D12" s="5">
        <v>5.4</v>
      </c>
      <c r="E12" s="7">
        <v>28562400</v>
      </c>
      <c r="F12" s="8">
        <v>2618.1</v>
      </c>
      <c r="G12" s="8">
        <v>1572.7</v>
      </c>
      <c r="H12" s="6">
        <v>2973.8</v>
      </c>
      <c r="I12" s="5">
        <v>0</v>
      </c>
      <c r="J12" s="13">
        <v>1</v>
      </c>
    </row>
    <row r="13" spans="1:10" ht="15" thickBot="1" x14ac:dyDescent="0.35">
      <c r="A13" s="5">
        <v>2011</v>
      </c>
      <c r="B13" s="32">
        <v>15021</v>
      </c>
      <c r="C13" s="5">
        <v>7.6</v>
      </c>
      <c r="D13" s="5">
        <v>5</v>
      </c>
      <c r="E13" s="7">
        <v>29339400</v>
      </c>
      <c r="F13" s="8">
        <v>3187.1</v>
      </c>
      <c r="G13" s="8">
        <v>1347.9</v>
      </c>
      <c r="H13" s="6">
        <v>2779</v>
      </c>
      <c r="I13" s="6">
        <v>0</v>
      </c>
      <c r="J13" s="13">
        <v>1</v>
      </c>
    </row>
    <row r="14" spans="1:10" ht="15" thickBot="1" x14ac:dyDescent="0.35">
      <c r="A14" s="5">
        <v>2012</v>
      </c>
      <c r="B14" s="32">
        <v>13600</v>
      </c>
      <c r="C14" s="5">
        <v>7</v>
      </c>
      <c r="D14" s="5">
        <v>4.9000000000000004</v>
      </c>
      <c r="E14" s="7">
        <v>29774400</v>
      </c>
      <c r="F14" s="8">
        <v>666.2</v>
      </c>
      <c r="G14" s="8">
        <v>1259.7</v>
      </c>
      <c r="H14" s="6">
        <v>4704.6000000000004</v>
      </c>
      <c r="I14" s="5">
        <v>1</v>
      </c>
      <c r="J14" s="13">
        <v>1</v>
      </c>
    </row>
    <row r="15" spans="1:10" ht="15" thickBot="1" x14ac:dyDescent="0.35">
      <c r="A15" s="5">
        <v>2013</v>
      </c>
      <c r="B15" s="32">
        <v>14323</v>
      </c>
      <c r="C15" s="5">
        <v>6.8</v>
      </c>
      <c r="D15" s="5">
        <v>4.9000000000000004</v>
      </c>
      <c r="E15" s="7">
        <v>30243200</v>
      </c>
      <c r="F15" s="8">
        <v>1648.2</v>
      </c>
      <c r="G15" s="8">
        <v>1163</v>
      </c>
      <c r="H15" s="6">
        <v>3435.3</v>
      </c>
      <c r="I15" s="6">
        <v>1</v>
      </c>
      <c r="J15" s="13">
        <v>0</v>
      </c>
    </row>
    <row r="16" spans="1:10" ht="15" thickBot="1" x14ac:dyDescent="0.35">
      <c r="A16" s="5">
        <v>2014</v>
      </c>
      <c r="B16" s="32">
        <v>13546</v>
      </c>
      <c r="C16" s="5">
        <v>6.1</v>
      </c>
      <c r="D16" s="5">
        <v>5.0999999999999996</v>
      </c>
      <c r="E16" s="7">
        <v>30757700</v>
      </c>
      <c r="F16" s="8">
        <v>1240.2</v>
      </c>
      <c r="G16" s="8">
        <v>1047.7</v>
      </c>
      <c r="H16" s="6">
        <v>3110.2</v>
      </c>
      <c r="I16" s="5">
        <v>0</v>
      </c>
      <c r="J16" s="13">
        <v>0</v>
      </c>
    </row>
    <row r="17" spans="1:10" ht="15" thickBot="1" x14ac:dyDescent="0.35">
      <c r="A17" s="5">
        <v>2015</v>
      </c>
      <c r="B17" s="32">
        <v>12508</v>
      </c>
      <c r="C17" s="5">
        <v>5.6</v>
      </c>
      <c r="D17" s="5">
        <v>5.2</v>
      </c>
      <c r="E17" s="7">
        <v>31298900</v>
      </c>
      <c r="F17" s="8">
        <v>1920.6</v>
      </c>
      <c r="G17" s="8">
        <v>736.1</v>
      </c>
      <c r="H17" s="6">
        <v>2685.2</v>
      </c>
      <c r="I17" s="5">
        <v>1</v>
      </c>
      <c r="J17" s="13">
        <v>0</v>
      </c>
    </row>
    <row r="18" spans="1:10" ht="15" thickBot="1" x14ac:dyDescent="0.35">
      <c r="A18" s="5">
        <v>2016</v>
      </c>
      <c r="B18" s="32">
        <v>12095</v>
      </c>
      <c r="C18" s="5">
        <v>5.7</v>
      </c>
      <c r="D18" s="5">
        <v>5.2</v>
      </c>
      <c r="E18" s="7">
        <v>31847900</v>
      </c>
      <c r="F18" s="9">
        <v>2807.6</v>
      </c>
      <c r="G18" s="9">
        <v>637.29999999999995</v>
      </c>
      <c r="H18" s="5">
        <v>1713.8</v>
      </c>
      <c r="I18" s="5">
        <v>1</v>
      </c>
      <c r="J18" s="13">
        <v>0</v>
      </c>
    </row>
    <row r="19" spans="1:10" ht="15" thickBot="1" x14ac:dyDescent="0.35">
      <c r="A19" s="5">
        <v>2017</v>
      </c>
      <c r="B19" s="32">
        <v>12554</v>
      </c>
      <c r="C19" s="5">
        <v>14.4</v>
      </c>
      <c r="D19" s="5">
        <v>5</v>
      </c>
      <c r="E19" s="7">
        <v>32388600</v>
      </c>
      <c r="F19" s="9">
        <v>3260</v>
      </c>
      <c r="G19" s="9">
        <v>477.10193500000003</v>
      </c>
      <c r="H19" s="12">
        <v>1607.6359124000001</v>
      </c>
      <c r="I19" s="5">
        <v>1</v>
      </c>
      <c r="J19" s="5">
        <v>1</v>
      </c>
    </row>
    <row r="20" spans="1:10" ht="15" thickBot="1" x14ac:dyDescent="0.35">
      <c r="A20" s="5">
        <v>2018</v>
      </c>
      <c r="B20" s="32">
        <v>14254</v>
      </c>
      <c r="C20" s="5">
        <v>14.3</v>
      </c>
      <c r="D20" s="5">
        <v>5.2</v>
      </c>
      <c r="E20" s="7">
        <v>32955400</v>
      </c>
      <c r="F20" s="10">
        <v>2909.5</v>
      </c>
      <c r="G20" s="10">
        <v>222.13602799999998</v>
      </c>
      <c r="H20" s="12">
        <v>2666.1685464000007</v>
      </c>
      <c r="I20" s="5">
        <v>1</v>
      </c>
      <c r="J20" s="1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F216-9B7E-4FD7-9285-C5900C177A72}">
  <dimension ref="A1:T31"/>
  <sheetViews>
    <sheetView topLeftCell="D4" workbookViewId="0">
      <selection activeCell="E18" sqref="E18:F29"/>
    </sheetView>
  </sheetViews>
  <sheetFormatPr defaultRowHeight="14.4" x14ac:dyDescent="0.3"/>
  <sheetData>
    <row r="1" spans="1:20" ht="15" thickBot="1" x14ac:dyDescent="0.35">
      <c r="A1" s="64" t="s">
        <v>25</v>
      </c>
      <c r="B1" s="65">
        <v>2000</v>
      </c>
      <c r="C1" s="65">
        <v>2001</v>
      </c>
      <c r="D1" s="65">
        <v>2002</v>
      </c>
      <c r="E1" s="65">
        <v>2003</v>
      </c>
      <c r="F1" s="65">
        <v>2004</v>
      </c>
      <c r="G1" s="65">
        <v>2005</v>
      </c>
      <c r="H1" s="65">
        <v>2006</v>
      </c>
      <c r="I1" s="65">
        <v>2007</v>
      </c>
      <c r="J1" s="65">
        <v>2008</v>
      </c>
      <c r="K1" s="66">
        <v>2009</v>
      </c>
      <c r="L1" s="67">
        <v>2010</v>
      </c>
      <c r="M1" s="67">
        <v>2011</v>
      </c>
      <c r="N1" s="67">
        <v>2012</v>
      </c>
      <c r="O1" s="67">
        <v>2013</v>
      </c>
      <c r="P1" s="67">
        <v>2014</v>
      </c>
      <c r="Q1" s="67">
        <v>2015</v>
      </c>
      <c r="R1" s="67">
        <v>2016</v>
      </c>
      <c r="S1" s="67">
        <v>2017</v>
      </c>
      <c r="T1" s="67">
        <v>2018</v>
      </c>
    </row>
    <row r="2" spans="1:20" ht="15" thickBot="1" x14ac:dyDescent="0.35">
      <c r="A2" s="68" t="s">
        <v>52</v>
      </c>
      <c r="B2" s="69">
        <v>2947</v>
      </c>
      <c r="C2" s="69">
        <v>3137</v>
      </c>
      <c r="D2" s="69">
        <v>2712</v>
      </c>
      <c r="E2" s="69">
        <v>2964</v>
      </c>
      <c r="F2" s="69">
        <v>3816</v>
      </c>
      <c r="G2" s="69">
        <v>4091</v>
      </c>
      <c r="H2" s="69">
        <v>4782</v>
      </c>
      <c r="I2" s="69">
        <v>6728</v>
      </c>
      <c r="J2" s="69">
        <v>9704</v>
      </c>
      <c r="K2" s="70">
        <v>9438</v>
      </c>
      <c r="L2" s="69">
        <v>9176</v>
      </c>
      <c r="M2" s="69">
        <v>11345</v>
      </c>
      <c r="N2" s="69">
        <v>12817</v>
      </c>
      <c r="O2" s="69">
        <v>13947</v>
      </c>
      <c r="P2" s="69">
        <v>13984</v>
      </c>
      <c r="Q2" s="69">
        <v>12417</v>
      </c>
      <c r="R2" s="69">
        <v>12138</v>
      </c>
      <c r="S2" s="69">
        <v>14012</v>
      </c>
      <c r="T2" s="69">
        <v>19555</v>
      </c>
    </row>
    <row r="3" spans="1:20" ht="15" thickBot="1" x14ac:dyDescent="0.35">
      <c r="A3" s="71" t="s">
        <v>53</v>
      </c>
      <c r="B3" s="32">
        <v>2172</v>
      </c>
      <c r="C3" s="32">
        <v>2400</v>
      </c>
      <c r="D3" s="32">
        <v>2124</v>
      </c>
      <c r="E3" s="32">
        <v>2277</v>
      </c>
      <c r="F3" s="32">
        <v>2965</v>
      </c>
      <c r="G3" s="32">
        <v>3138</v>
      </c>
      <c r="H3" s="32">
        <v>3797</v>
      </c>
      <c r="I3" s="32">
        <v>5443</v>
      </c>
      <c r="J3" s="32">
        <v>8210</v>
      </c>
      <c r="K3" s="33">
        <v>8155</v>
      </c>
      <c r="L3" s="32">
        <v>8685</v>
      </c>
      <c r="M3" s="32">
        <v>10783</v>
      </c>
      <c r="N3" s="32">
        <v>12080</v>
      </c>
      <c r="O3" s="32">
        <v>12997</v>
      </c>
      <c r="P3" s="32">
        <v>12864</v>
      </c>
      <c r="Q3" s="32">
        <v>11463</v>
      </c>
      <c r="R3" s="32">
        <v>11328</v>
      </c>
      <c r="S3" s="32">
        <v>12035</v>
      </c>
      <c r="T3" s="32">
        <v>17312</v>
      </c>
    </row>
    <row r="4" spans="1:20" ht="15" thickBot="1" x14ac:dyDescent="0.35">
      <c r="A4" s="72" t="s">
        <v>29</v>
      </c>
      <c r="B4" s="36">
        <v>401</v>
      </c>
      <c r="C4" s="36">
        <v>398</v>
      </c>
      <c r="D4" s="36">
        <v>410</v>
      </c>
      <c r="E4" s="36">
        <v>379</v>
      </c>
      <c r="F4" s="36">
        <v>477</v>
      </c>
      <c r="G4" s="36">
        <v>556</v>
      </c>
      <c r="H4" s="36">
        <v>660</v>
      </c>
      <c r="I4" s="36">
        <v>881</v>
      </c>
      <c r="J4" s="36">
        <v>1126</v>
      </c>
      <c r="K4" s="27">
        <v>1048</v>
      </c>
      <c r="L4" s="36">
        <v>1266</v>
      </c>
      <c r="M4" s="36">
        <v>1422</v>
      </c>
      <c r="N4" s="36">
        <v>1761</v>
      </c>
      <c r="O4" s="36">
        <v>1969</v>
      </c>
      <c r="P4" s="36">
        <v>2230</v>
      </c>
      <c r="Q4" s="36">
        <v>2108</v>
      </c>
      <c r="R4" s="36">
        <v>2120</v>
      </c>
      <c r="S4" s="36">
        <v>2187</v>
      </c>
      <c r="T4" s="36">
        <v>2555</v>
      </c>
    </row>
    <row r="5" spans="1:20" ht="15" thickBot="1" x14ac:dyDescent="0.35">
      <c r="A5" s="72" t="s">
        <v>30</v>
      </c>
      <c r="B5" s="36">
        <v>165</v>
      </c>
      <c r="C5" s="36">
        <v>185</v>
      </c>
      <c r="D5" s="36">
        <v>149</v>
      </c>
      <c r="E5" s="36">
        <v>133</v>
      </c>
      <c r="F5" s="36">
        <v>279</v>
      </c>
      <c r="G5" s="36">
        <v>258</v>
      </c>
      <c r="H5" s="36">
        <v>225</v>
      </c>
      <c r="I5" s="36">
        <v>370</v>
      </c>
      <c r="J5" s="36">
        <v>553</v>
      </c>
      <c r="K5" s="27">
        <v>500</v>
      </c>
      <c r="L5" s="36">
        <v>654</v>
      </c>
      <c r="M5" s="36">
        <v>758</v>
      </c>
      <c r="N5" s="36">
        <v>794</v>
      </c>
      <c r="O5" s="36">
        <v>956</v>
      </c>
      <c r="P5" s="36">
        <v>973</v>
      </c>
      <c r="Q5" s="36">
        <v>790</v>
      </c>
      <c r="R5" s="36">
        <v>814</v>
      </c>
      <c r="S5" s="36">
        <v>1136</v>
      </c>
      <c r="T5" s="36">
        <v>1580</v>
      </c>
    </row>
    <row r="6" spans="1:20" ht="15" thickBot="1" x14ac:dyDescent="0.35">
      <c r="A6" s="72" t="s">
        <v>31</v>
      </c>
      <c r="B6" s="36">
        <v>88</v>
      </c>
      <c r="C6" s="36">
        <v>126</v>
      </c>
      <c r="D6" s="36">
        <v>68</v>
      </c>
      <c r="E6" s="36">
        <v>74</v>
      </c>
      <c r="F6" s="36">
        <v>115</v>
      </c>
      <c r="G6" s="36">
        <v>164</v>
      </c>
      <c r="H6" s="36">
        <v>96</v>
      </c>
      <c r="I6" s="36">
        <v>135</v>
      </c>
      <c r="J6" s="36">
        <v>194</v>
      </c>
      <c r="K6" s="27">
        <v>94</v>
      </c>
      <c r="L6" s="36">
        <v>88</v>
      </c>
      <c r="M6" s="36">
        <v>105</v>
      </c>
      <c r="N6" s="36">
        <v>126</v>
      </c>
      <c r="O6" s="36">
        <v>134</v>
      </c>
      <c r="P6" s="36">
        <v>141</v>
      </c>
      <c r="Q6" s="36">
        <v>129</v>
      </c>
      <c r="R6" s="36">
        <v>107</v>
      </c>
      <c r="S6" s="36">
        <v>139</v>
      </c>
      <c r="T6" s="36">
        <v>194</v>
      </c>
    </row>
    <row r="7" spans="1:20" ht="15" thickBot="1" x14ac:dyDescent="0.35">
      <c r="A7" s="72" t="s">
        <v>32</v>
      </c>
      <c r="B7" s="36">
        <v>112</v>
      </c>
      <c r="C7" s="36">
        <v>60</v>
      </c>
      <c r="D7" s="36">
        <v>35</v>
      </c>
      <c r="E7" s="36">
        <v>80</v>
      </c>
      <c r="F7" s="36">
        <v>80</v>
      </c>
      <c r="G7" s="36">
        <v>102</v>
      </c>
      <c r="H7" s="36">
        <v>201</v>
      </c>
      <c r="I7" s="36">
        <v>236</v>
      </c>
      <c r="J7" s="36">
        <v>446</v>
      </c>
      <c r="K7" s="27">
        <v>330</v>
      </c>
      <c r="L7" s="36">
        <v>655</v>
      </c>
      <c r="M7" s="36">
        <v>970</v>
      </c>
      <c r="N7" s="36">
        <v>850</v>
      </c>
      <c r="O7" s="36">
        <v>999</v>
      </c>
      <c r="P7" s="36">
        <v>866</v>
      </c>
      <c r="Q7" s="36">
        <v>725</v>
      </c>
      <c r="R7" s="36">
        <v>589</v>
      </c>
      <c r="S7" s="36">
        <v>742</v>
      </c>
      <c r="T7" s="36">
        <v>880</v>
      </c>
    </row>
    <row r="8" spans="1:20" ht="15" thickBot="1" x14ac:dyDescent="0.35">
      <c r="A8" s="72" t="s">
        <v>33</v>
      </c>
      <c r="B8" s="36">
        <v>1043</v>
      </c>
      <c r="C8" s="36">
        <v>1292</v>
      </c>
      <c r="D8" s="36">
        <v>1123</v>
      </c>
      <c r="E8" s="36">
        <v>1316</v>
      </c>
      <c r="F8" s="36">
        <v>1755</v>
      </c>
      <c r="G8" s="36">
        <v>1772</v>
      </c>
      <c r="H8" s="36">
        <v>2247</v>
      </c>
      <c r="I8" s="36">
        <v>3337</v>
      </c>
      <c r="J8" s="36">
        <v>5085</v>
      </c>
      <c r="K8" s="27">
        <v>5333</v>
      </c>
      <c r="L8" s="36">
        <v>4033</v>
      </c>
      <c r="M8" s="36">
        <v>4995</v>
      </c>
      <c r="N8" s="36">
        <v>5881</v>
      </c>
      <c r="O8" s="36">
        <v>6095</v>
      </c>
      <c r="P8" s="36">
        <v>5522</v>
      </c>
      <c r="Q8" s="36">
        <v>5027</v>
      </c>
      <c r="R8" s="36">
        <v>5018</v>
      </c>
      <c r="S8" s="36">
        <v>4997</v>
      </c>
      <c r="T8" s="36">
        <v>8322</v>
      </c>
    </row>
    <row r="9" spans="1:20" ht="15" thickBot="1" x14ac:dyDescent="0.35">
      <c r="A9" s="72" t="s">
        <v>37</v>
      </c>
      <c r="B9" s="36">
        <v>363</v>
      </c>
      <c r="C9" s="36">
        <v>339</v>
      </c>
      <c r="D9" s="36">
        <v>339</v>
      </c>
      <c r="E9" s="36">
        <v>294</v>
      </c>
      <c r="F9" s="36">
        <v>260</v>
      </c>
      <c r="G9" s="36">
        <v>286</v>
      </c>
      <c r="H9" s="36">
        <v>368</v>
      </c>
      <c r="I9" s="36">
        <v>484</v>
      </c>
      <c r="J9" s="36">
        <v>805</v>
      </c>
      <c r="K9" s="27">
        <v>849</v>
      </c>
      <c r="L9" s="36">
        <v>963</v>
      </c>
      <c r="M9" s="36">
        <v>1301</v>
      </c>
      <c r="N9" s="36">
        <v>1394</v>
      </c>
      <c r="O9" s="36">
        <v>1336</v>
      </c>
      <c r="P9" s="36">
        <v>1510</v>
      </c>
      <c r="Q9" s="36">
        <v>1585</v>
      </c>
      <c r="R9" s="36">
        <v>1440</v>
      </c>
      <c r="S9" s="36">
        <v>1274</v>
      </c>
      <c r="T9" s="36">
        <v>1582</v>
      </c>
    </row>
    <row r="10" spans="1:20" ht="15" thickBot="1" x14ac:dyDescent="0.35">
      <c r="A10" s="71" t="s">
        <v>54</v>
      </c>
      <c r="B10" s="32">
        <v>251</v>
      </c>
      <c r="C10" s="32">
        <v>323</v>
      </c>
      <c r="D10" s="32">
        <v>288</v>
      </c>
      <c r="E10" s="32">
        <v>302</v>
      </c>
      <c r="F10" s="32">
        <v>424</v>
      </c>
      <c r="G10" s="32">
        <v>426</v>
      </c>
      <c r="H10" s="32">
        <v>402</v>
      </c>
      <c r="I10" s="32">
        <v>390</v>
      </c>
      <c r="J10" s="32">
        <v>427</v>
      </c>
      <c r="K10" s="33">
        <v>415</v>
      </c>
      <c r="L10" s="32">
        <v>490</v>
      </c>
      <c r="M10" s="32">
        <v>562</v>
      </c>
      <c r="N10" s="32">
        <v>736</v>
      </c>
      <c r="O10" s="32">
        <v>950</v>
      </c>
      <c r="P10" s="32">
        <v>1120</v>
      </c>
      <c r="Q10" s="32">
        <v>954</v>
      </c>
      <c r="R10" s="32">
        <v>809</v>
      </c>
      <c r="S10" s="32">
        <v>1977</v>
      </c>
      <c r="T10" s="32">
        <v>2243</v>
      </c>
    </row>
    <row r="11" spans="1:20" ht="15" thickBot="1" x14ac:dyDescent="0.35">
      <c r="A11" s="72" t="s">
        <v>39</v>
      </c>
      <c r="B11" s="73" t="s">
        <v>42</v>
      </c>
      <c r="C11" s="73" t="s">
        <v>42</v>
      </c>
      <c r="D11" s="73" t="s">
        <v>42</v>
      </c>
      <c r="E11" s="73" t="s">
        <v>42</v>
      </c>
      <c r="F11" s="73" t="s">
        <v>42</v>
      </c>
      <c r="G11" s="73" t="s">
        <v>42</v>
      </c>
      <c r="H11" s="73" t="s">
        <v>42</v>
      </c>
      <c r="I11" s="73" t="s">
        <v>42</v>
      </c>
      <c r="J11" s="73" t="s">
        <v>42</v>
      </c>
      <c r="K11" s="73" t="s">
        <v>42</v>
      </c>
      <c r="L11" s="36">
        <v>2</v>
      </c>
      <c r="M11" s="36">
        <v>1</v>
      </c>
      <c r="N11" s="36">
        <v>1</v>
      </c>
      <c r="O11" s="36">
        <v>3</v>
      </c>
      <c r="P11" s="36">
        <v>7</v>
      </c>
      <c r="Q11" s="36">
        <v>22</v>
      </c>
      <c r="R11" s="36">
        <v>4</v>
      </c>
      <c r="S11" s="36">
        <v>103</v>
      </c>
      <c r="T11" s="36">
        <v>138</v>
      </c>
    </row>
    <row r="12" spans="1:20" ht="15" thickBot="1" x14ac:dyDescent="0.35">
      <c r="A12" s="72" t="s">
        <v>43</v>
      </c>
      <c r="B12" s="73" t="s">
        <v>42</v>
      </c>
      <c r="C12" s="73" t="s">
        <v>42</v>
      </c>
      <c r="D12" s="73" t="s">
        <v>42</v>
      </c>
      <c r="E12" s="73" t="s">
        <v>42</v>
      </c>
      <c r="F12" s="73" t="s">
        <v>42</v>
      </c>
      <c r="G12" s="73" t="s">
        <v>42</v>
      </c>
      <c r="H12" s="73" t="s">
        <v>42</v>
      </c>
      <c r="I12" s="73" t="s">
        <v>42</v>
      </c>
      <c r="J12" s="73" t="s">
        <v>42</v>
      </c>
      <c r="K12" s="73" t="s">
        <v>42</v>
      </c>
      <c r="L12" s="36">
        <v>237</v>
      </c>
      <c r="M12" s="36">
        <v>282</v>
      </c>
      <c r="N12" s="36">
        <v>294</v>
      </c>
      <c r="O12" s="36">
        <v>336</v>
      </c>
      <c r="P12" s="36">
        <v>373</v>
      </c>
      <c r="Q12" s="36">
        <v>219</v>
      </c>
      <c r="R12" s="36">
        <v>256</v>
      </c>
      <c r="S12" s="36">
        <v>303</v>
      </c>
      <c r="T12" s="36">
        <v>380</v>
      </c>
    </row>
    <row r="13" spans="1:20" ht="15" thickBot="1" x14ac:dyDescent="0.35">
      <c r="A13" s="72" t="s">
        <v>44</v>
      </c>
      <c r="B13" s="73" t="s">
        <v>42</v>
      </c>
      <c r="C13" s="73" t="s">
        <v>42</v>
      </c>
      <c r="D13" s="73" t="s">
        <v>42</v>
      </c>
      <c r="E13" s="73" t="s">
        <v>42</v>
      </c>
      <c r="F13" s="73" t="s">
        <v>42</v>
      </c>
      <c r="G13" s="73" t="s">
        <v>42</v>
      </c>
      <c r="H13" s="73" t="s">
        <v>42</v>
      </c>
      <c r="I13" s="73" t="s">
        <v>42</v>
      </c>
      <c r="J13" s="73" t="s">
        <v>42</v>
      </c>
      <c r="K13" s="73" t="s">
        <v>42</v>
      </c>
      <c r="L13" s="36">
        <v>76</v>
      </c>
      <c r="M13" s="36">
        <v>78</v>
      </c>
      <c r="N13" s="36">
        <v>124</v>
      </c>
      <c r="O13" s="36">
        <v>279</v>
      </c>
      <c r="P13" s="36">
        <v>287</v>
      </c>
      <c r="Q13" s="36">
        <v>352</v>
      </c>
      <c r="R13" s="36">
        <v>345</v>
      </c>
      <c r="S13" s="36">
        <v>1359</v>
      </c>
      <c r="T13" s="36">
        <v>1507</v>
      </c>
    </row>
    <row r="14" spans="1:20" ht="15" thickBot="1" x14ac:dyDescent="0.35">
      <c r="A14" s="72" t="s">
        <v>45</v>
      </c>
      <c r="B14" s="73" t="s">
        <v>42</v>
      </c>
      <c r="C14" s="73" t="s">
        <v>42</v>
      </c>
      <c r="D14" s="73" t="s">
        <v>42</v>
      </c>
      <c r="E14" s="73" t="s">
        <v>42</v>
      </c>
      <c r="F14" s="73" t="s">
        <v>42</v>
      </c>
      <c r="G14" s="73" t="s">
        <v>42</v>
      </c>
      <c r="H14" s="73" t="s">
        <v>42</v>
      </c>
      <c r="I14" s="73" t="s">
        <v>42</v>
      </c>
      <c r="J14" s="73" t="s">
        <v>42</v>
      </c>
      <c r="K14" s="73" t="s">
        <v>42</v>
      </c>
      <c r="L14" s="36">
        <v>175</v>
      </c>
      <c r="M14" s="36">
        <v>201</v>
      </c>
      <c r="N14" s="36">
        <v>318</v>
      </c>
      <c r="O14" s="36">
        <v>333</v>
      </c>
      <c r="P14" s="36">
        <v>453</v>
      </c>
      <c r="Q14" s="36">
        <v>361</v>
      </c>
      <c r="R14" s="36">
        <v>204</v>
      </c>
      <c r="S14" s="36">
        <v>213</v>
      </c>
      <c r="T14" s="36">
        <v>218</v>
      </c>
    </row>
    <row r="15" spans="1:20" ht="15" thickBot="1" x14ac:dyDescent="0.35">
      <c r="A15" s="71" t="s">
        <v>46</v>
      </c>
      <c r="B15" s="32">
        <v>525</v>
      </c>
      <c r="C15" s="32">
        <v>383</v>
      </c>
      <c r="D15" s="32">
        <v>301</v>
      </c>
      <c r="E15" s="32">
        <v>359</v>
      </c>
      <c r="F15" s="32">
        <v>427</v>
      </c>
      <c r="G15" s="32">
        <v>528</v>
      </c>
      <c r="H15" s="32">
        <v>583</v>
      </c>
      <c r="I15" s="32">
        <v>895</v>
      </c>
      <c r="J15" s="32">
        <v>1067</v>
      </c>
      <c r="K15" s="33">
        <v>868</v>
      </c>
      <c r="L15" s="32">
        <v>1027</v>
      </c>
      <c r="M15" s="32">
        <v>1234</v>
      </c>
      <c r="N15" s="32">
        <v>1274</v>
      </c>
      <c r="O15" s="32">
        <v>1508</v>
      </c>
      <c r="P15" s="32">
        <v>1624</v>
      </c>
      <c r="Q15" s="32">
        <v>1098</v>
      </c>
      <c r="R15" s="32">
        <v>1242</v>
      </c>
      <c r="S15" s="32">
        <v>1560</v>
      </c>
      <c r="T15" s="32">
        <v>2201</v>
      </c>
    </row>
    <row r="17" spans="2:6" ht="15" thickBot="1" x14ac:dyDescent="0.35"/>
    <row r="18" spans="2:6" x14ac:dyDescent="0.3">
      <c r="B18" s="64"/>
      <c r="C18" s="65">
        <v>2000</v>
      </c>
      <c r="E18" s="64" t="s">
        <v>25</v>
      </c>
      <c r="F18" s="67">
        <v>2018</v>
      </c>
    </row>
    <row r="19" spans="2:6" ht="15" thickBot="1" x14ac:dyDescent="0.35">
      <c r="B19" s="72" t="s">
        <v>29</v>
      </c>
      <c r="C19" s="36">
        <v>401</v>
      </c>
      <c r="E19" s="72" t="s">
        <v>29</v>
      </c>
      <c r="F19" s="36">
        <v>2555</v>
      </c>
    </row>
    <row r="20" spans="2:6" ht="15" thickBot="1" x14ac:dyDescent="0.35">
      <c r="B20" s="72" t="s">
        <v>30</v>
      </c>
      <c r="C20" s="36">
        <v>165</v>
      </c>
      <c r="E20" s="72" t="s">
        <v>30</v>
      </c>
      <c r="F20" s="36">
        <v>1580</v>
      </c>
    </row>
    <row r="21" spans="2:6" ht="15" thickBot="1" x14ac:dyDescent="0.35">
      <c r="B21" s="72" t="s">
        <v>31</v>
      </c>
      <c r="C21" s="36">
        <v>88</v>
      </c>
      <c r="E21" s="72" t="s">
        <v>31</v>
      </c>
      <c r="F21" s="36">
        <v>194</v>
      </c>
    </row>
    <row r="22" spans="2:6" ht="15" thickBot="1" x14ac:dyDescent="0.35">
      <c r="B22" s="72" t="s">
        <v>32</v>
      </c>
      <c r="C22" s="36">
        <v>112</v>
      </c>
      <c r="E22" s="72" t="s">
        <v>32</v>
      </c>
      <c r="F22" s="36">
        <v>880</v>
      </c>
    </row>
    <row r="23" spans="2:6" ht="15" thickBot="1" x14ac:dyDescent="0.35">
      <c r="B23" s="72" t="s">
        <v>33</v>
      </c>
      <c r="C23" s="36">
        <v>1043</v>
      </c>
      <c r="E23" s="72" t="s">
        <v>33</v>
      </c>
      <c r="F23" s="36">
        <v>8322</v>
      </c>
    </row>
    <row r="24" spans="2:6" ht="15" thickBot="1" x14ac:dyDescent="0.35">
      <c r="B24" s="72" t="s">
        <v>37</v>
      </c>
      <c r="C24" s="36">
        <v>363</v>
      </c>
      <c r="E24" s="72" t="s">
        <v>37</v>
      </c>
      <c r="F24" s="36">
        <v>1582</v>
      </c>
    </row>
    <row r="25" spans="2:6" ht="15" thickBot="1" x14ac:dyDescent="0.35">
      <c r="B25" s="71" t="s">
        <v>54</v>
      </c>
      <c r="C25" s="32">
        <v>251</v>
      </c>
      <c r="E25" s="72" t="s">
        <v>39</v>
      </c>
      <c r="F25" s="36">
        <v>138</v>
      </c>
    </row>
    <row r="26" spans="2:6" ht="15" thickBot="1" x14ac:dyDescent="0.35">
      <c r="B26" s="71" t="s">
        <v>46</v>
      </c>
      <c r="C26" s="32">
        <v>525</v>
      </c>
      <c r="E26" s="72" t="s">
        <v>43</v>
      </c>
      <c r="F26" s="36">
        <v>380</v>
      </c>
    </row>
    <row r="27" spans="2:6" ht="15" thickBot="1" x14ac:dyDescent="0.35">
      <c r="E27" s="72" t="s">
        <v>44</v>
      </c>
      <c r="F27" s="36">
        <v>1507</v>
      </c>
    </row>
    <row r="28" spans="2:6" ht="15" thickBot="1" x14ac:dyDescent="0.35">
      <c r="E28" s="72" t="s">
        <v>45</v>
      </c>
      <c r="F28" s="36">
        <v>218</v>
      </c>
    </row>
    <row r="29" spans="2:6" ht="15" thickBot="1" x14ac:dyDescent="0.35">
      <c r="B29" s="72"/>
      <c r="C29" s="73"/>
      <c r="E29" s="71" t="s">
        <v>46</v>
      </c>
      <c r="F29" s="32">
        <v>2201</v>
      </c>
    </row>
    <row r="30" spans="2:6" ht="15" thickBot="1" x14ac:dyDescent="0.35">
      <c r="B30" s="72"/>
      <c r="C30" s="73"/>
    </row>
    <row r="31" spans="2:6" ht="15" thickBot="1" x14ac:dyDescent="0.35">
      <c r="B31" s="72"/>
      <c r="C31" s="7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245C-2188-483B-BAE3-18202B568645}">
  <dimension ref="A1:U12"/>
  <sheetViews>
    <sheetView workbookViewId="0">
      <selection activeCell="T12" sqref="A1:T12"/>
    </sheetView>
  </sheetViews>
  <sheetFormatPr defaultRowHeight="14.4" x14ac:dyDescent="0.3"/>
  <sheetData>
    <row r="1" spans="1:21" ht="15" thickBot="1" x14ac:dyDescent="0.35">
      <c r="A1" s="17"/>
      <c r="B1" s="17">
        <v>2000</v>
      </c>
      <c r="C1" s="17">
        <v>2001</v>
      </c>
      <c r="D1" s="17">
        <v>2002</v>
      </c>
      <c r="E1" s="17">
        <v>2003</v>
      </c>
      <c r="F1" s="17">
        <v>2004</v>
      </c>
      <c r="G1" s="17">
        <v>2005</v>
      </c>
      <c r="H1" s="17">
        <v>2006</v>
      </c>
      <c r="I1" s="17">
        <v>2007</v>
      </c>
      <c r="J1" s="17">
        <v>2008</v>
      </c>
      <c r="K1" s="17">
        <v>2009</v>
      </c>
      <c r="L1" s="17">
        <v>2010</v>
      </c>
      <c r="M1" s="17">
        <v>2011</v>
      </c>
      <c r="N1" s="17">
        <v>2012</v>
      </c>
      <c r="O1" s="17">
        <v>2013</v>
      </c>
      <c r="P1" s="17">
        <v>2014</v>
      </c>
      <c r="Q1" s="17">
        <v>2015</v>
      </c>
      <c r="R1" s="17">
        <v>2016</v>
      </c>
      <c r="S1" s="17">
        <v>2017</v>
      </c>
      <c r="T1" s="17">
        <v>2018</v>
      </c>
      <c r="U1" s="21"/>
    </row>
    <row r="2" spans="1:21" ht="15" customHeight="1" x14ac:dyDescent="0.3">
      <c r="A2" s="51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  <c r="U2" s="22"/>
    </row>
    <row r="3" spans="1:21" ht="40.200000000000003" thickBot="1" x14ac:dyDescent="0.35">
      <c r="A3" s="17" t="s">
        <v>11</v>
      </c>
      <c r="B3" s="17">
        <v>98</v>
      </c>
      <c r="C3" s="17">
        <v>102</v>
      </c>
      <c r="D3" s="17">
        <v>90</v>
      </c>
      <c r="E3" s="17">
        <v>117</v>
      </c>
      <c r="F3" s="17">
        <v>130</v>
      </c>
      <c r="G3" s="17">
        <v>110</v>
      </c>
      <c r="H3" s="17">
        <v>118</v>
      </c>
      <c r="I3" s="17">
        <v>141</v>
      </c>
      <c r="J3" s="17">
        <v>135</v>
      </c>
      <c r="K3" s="17">
        <v>101</v>
      </c>
      <c r="L3" s="17">
        <v>105</v>
      </c>
      <c r="M3" s="17">
        <v>119</v>
      </c>
      <c r="N3" s="17">
        <v>100</v>
      </c>
      <c r="O3" s="17">
        <v>107</v>
      </c>
      <c r="P3" s="17">
        <v>97</v>
      </c>
      <c r="Q3" s="17">
        <v>91</v>
      </c>
      <c r="R3" s="17">
        <v>97</v>
      </c>
      <c r="S3" s="17">
        <v>110</v>
      </c>
      <c r="T3" s="17">
        <v>126</v>
      </c>
      <c r="U3" s="21"/>
    </row>
    <row r="4" spans="1:21" ht="15" thickBot="1" x14ac:dyDescent="0.35">
      <c r="A4" s="17" t="s">
        <v>12</v>
      </c>
      <c r="B4" s="17">
        <v>101</v>
      </c>
      <c r="C4" s="17">
        <v>97</v>
      </c>
      <c r="D4" s="17">
        <v>94</v>
      </c>
      <c r="E4" s="17">
        <v>125</v>
      </c>
      <c r="F4" s="17">
        <v>130</v>
      </c>
      <c r="G4" s="17">
        <v>112</v>
      </c>
      <c r="H4" s="17">
        <v>118</v>
      </c>
      <c r="I4" s="17">
        <v>141</v>
      </c>
      <c r="J4" s="17">
        <v>128</v>
      </c>
      <c r="K4" s="17">
        <v>102</v>
      </c>
      <c r="L4" s="17">
        <v>111</v>
      </c>
      <c r="M4" s="17">
        <v>115</v>
      </c>
      <c r="N4" s="17">
        <v>91</v>
      </c>
      <c r="O4" s="17">
        <v>105</v>
      </c>
      <c r="P4" s="17">
        <v>95</v>
      </c>
      <c r="Q4" s="17">
        <v>92</v>
      </c>
      <c r="R4" s="17">
        <v>97</v>
      </c>
      <c r="S4" s="17">
        <v>104</v>
      </c>
      <c r="T4" s="17">
        <v>111</v>
      </c>
      <c r="U4" s="21"/>
    </row>
    <row r="5" spans="1:21" ht="15" thickBot="1" x14ac:dyDescent="0.35">
      <c r="A5" s="17" t="s">
        <v>13</v>
      </c>
      <c r="B5" s="17">
        <v>95</v>
      </c>
      <c r="C5" s="17">
        <v>106</v>
      </c>
      <c r="D5" s="17">
        <v>87</v>
      </c>
      <c r="E5" s="17">
        <v>109</v>
      </c>
      <c r="F5" s="17">
        <v>129</v>
      </c>
      <c r="G5" s="17">
        <v>107</v>
      </c>
      <c r="H5" s="17">
        <v>117</v>
      </c>
      <c r="I5" s="17">
        <v>141</v>
      </c>
      <c r="J5" s="17">
        <v>144</v>
      </c>
      <c r="K5" s="17">
        <v>97</v>
      </c>
      <c r="L5" s="17">
        <v>97</v>
      </c>
      <c r="M5" s="17">
        <v>124</v>
      </c>
      <c r="N5" s="17">
        <v>113</v>
      </c>
      <c r="O5" s="17">
        <v>109</v>
      </c>
      <c r="P5" s="17">
        <v>100</v>
      </c>
      <c r="Q5" s="17">
        <v>89</v>
      </c>
      <c r="R5" s="17">
        <v>98</v>
      </c>
      <c r="S5" s="17">
        <v>115</v>
      </c>
      <c r="T5" s="17">
        <v>139</v>
      </c>
      <c r="U5" s="20"/>
    </row>
    <row r="6" spans="1:21" ht="15" thickBot="1" x14ac:dyDescent="0.35">
      <c r="A6" s="45" t="s">
        <v>14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8" t="s">
        <v>14</v>
      </c>
      <c r="M6" s="49"/>
      <c r="N6" s="49"/>
      <c r="O6" s="49"/>
      <c r="P6" s="49"/>
      <c r="Q6" s="49"/>
      <c r="R6" s="49"/>
      <c r="S6" s="49"/>
      <c r="T6" s="50"/>
      <c r="U6" s="20"/>
    </row>
    <row r="7" spans="1:21" ht="27" thickBot="1" x14ac:dyDescent="0.35">
      <c r="A7" s="16" t="s">
        <v>15</v>
      </c>
      <c r="B7" s="17">
        <v>128</v>
      </c>
      <c r="C7" s="17">
        <v>98</v>
      </c>
      <c r="D7" s="17">
        <v>81</v>
      </c>
      <c r="E7" s="17">
        <v>115</v>
      </c>
      <c r="F7" s="17">
        <v>143</v>
      </c>
      <c r="G7" s="17">
        <v>113</v>
      </c>
      <c r="H7" s="17">
        <v>140</v>
      </c>
      <c r="I7" s="17">
        <v>162</v>
      </c>
      <c r="J7" s="17">
        <v>113</v>
      </c>
      <c r="K7" s="17">
        <v>93</v>
      </c>
      <c r="L7" s="19">
        <v>117</v>
      </c>
      <c r="M7" s="17">
        <v>121</v>
      </c>
      <c r="N7" s="17">
        <v>112</v>
      </c>
      <c r="O7" s="17">
        <v>94</v>
      </c>
      <c r="P7" s="17">
        <v>101</v>
      </c>
      <c r="Q7" s="17">
        <v>79</v>
      </c>
      <c r="R7" s="17">
        <v>88</v>
      </c>
      <c r="S7" s="17">
        <v>108</v>
      </c>
      <c r="T7" s="17">
        <v>134</v>
      </c>
      <c r="U7" s="20"/>
    </row>
    <row r="8" spans="1:21" ht="15" thickBot="1" x14ac:dyDescent="0.35">
      <c r="A8" s="18" t="s">
        <v>12</v>
      </c>
      <c r="B8" s="17">
        <v>119</v>
      </c>
      <c r="C8" s="17">
        <v>93</v>
      </c>
      <c r="D8" s="17">
        <v>76</v>
      </c>
      <c r="E8" s="17">
        <v>118</v>
      </c>
      <c r="F8" s="17">
        <v>158</v>
      </c>
      <c r="G8" s="17">
        <v>113</v>
      </c>
      <c r="H8" s="17">
        <v>156</v>
      </c>
      <c r="I8" s="17">
        <v>159</v>
      </c>
      <c r="J8" s="17">
        <v>92</v>
      </c>
      <c r="K8" s="17">
        <v>100</v>
      </c>
      <c r="L8" s="19">
        <v>144</v>
      </c>
      <c r="M8" s="17">
        <v>119</v>
      </c>
      <c r="N8" s="17">
        <v>115</v>
      </c>
      <c r="O8" s="17">
        <v>86</v>
      </c>
      <c r="P8" s="17">
        <v>102</v>
      </c>
      <c r="Q8" s="17">
        <v>77</v>
      </c>
      <c r="R8" s="17">
        <v>83</v>
      </c>
      <c r="S8" s="17">
        <v>94</v>
      </c>
      <c r="T8" s="17">
        <v>123</v>
      </c>
      <c r="U8" s="20"/>
    </row>
    <row r="9" spans="1:21" ht="15" thickBot="1" x14ac:dyDescent="0.35">
      <c r="A9" s="18" t="s">
        <v>13</v>
      </c>
      <c r="B9" s="17">
        <v>139</v>
      </c>
      <c r="C9" s="17">
        <v>104</v>
      </c>
      <c r="D9" s="17">
        <v>86</v>
      </c>
      <c r="E9" s="17">
        <v>114</v>
      </c>
      <c r="F9" s="17">
        <v>130</v>
      </c>
      <c r="G9" s="17">
        <v>114</v>
      </c>
      <c r="H9" s="17">
        <v>123</v>
      </c>
      <c r="I9" s="17">
        <v>165</v>
      </c>
      <c r="J9" s="17">
        <v>139</v>
      </c>
      <c r="K9" s="17">
        <v>86</v>
      </c>
      <c r="L9" s="19">
        <v>91</v>
      </c>
      <c r="M9" s="17">
        <v>124</v>
      </c>
      <c r="N9" s="17">
        <v>109</v>
      </c>
      <c r="O9" s="17">
        <v>105</v>
      </c>
      <c r="P9" s="17">
        <v>101</v>
      </c>
      <c r="Q9" s="17">
        <v>81</v>
      </c>
      <c r="R9" s="17">
        <v>94</v>
      </c>
      <c r="S9" s="17">
        <v>124</v>
      </c>
      <c r="T9" s="17">
        <v>143</v>
      </c>
      <c r="U9" s="20"/>
    </row>
    <row r="10" spans="1:21" ht="40.200000000000003" thickBot="1" x14ac:dyDescent="0.35">
      <c r="A10" s="16" t="s">
        <v>16</v>
      </c>
      <c r="B10" s="17">
        <v>86</v>
      </c>
      <c r="C10" s="17">
        <v>103</v>
      </c>
      <c r="D10" s="17">
        <v>96</v>
      </c>
      <c r="E10" s="17">
        <v>118</v>
      </c>
      <c r="F10" s="17">
        <v>124</v>
      </c>
      <c r="G10" s="17">
        <v>108</v>
      </c>
      <c r="H10" s="17">
        <v>105</v>
      </c>
      <c r="I10" s="17">
        <v>125</v>
      </c>
      <c r="J10" s="17">
        <v>156</v>
      </c>
      <c r="K10" s="17">
        <v>105</v>
      </c>
      <c r="L10" s="19">
        <v>97</v>
      </c>
      <c r="M10" s="17">
        <v>117</v>
      </c>
      <c r="N10" s="17">
        <v>91</v>
      </c>
      <c r="O10" s="17">
        <v>120</v>
      </c>
      <c r="P10" s="17">
        <v>94</v>
      </c>
      <c r="Q10" s="17">
        <v>100</v>
      </c>
      <c r="R10" s="17">
        <v>103</v>
      </c>
      <c r="S10" s="17">
        <v>110</v>
      </c>
      <c r="T10" s="17">
        <v>122</v>
      </c>
      <c r="U10" s="20"/>
    </row>
    <row r="11" spans="1:21" ht="15" thickBot="1" x14ac:dyDescent="0.35">
      <c r="A11" s="18" t="s">
        <v>12</v>
      </c>
      <c r="B11" s="17">
        <v>93</v>
      </c>
      <c r="C11" s="17">
        <v>99</v>
      </c>
      <c r="D11" s="17">
        <v>104</v>
      </c>
      <c r="E11" s="17">
        <v>127</v>
      </c>
      <c r="F11" s="17">
        <v>121</v>
      </c>
      <c r="G11" s="17">
        <v>111</v>
      </c>
      <c r="H11" s="17">
        <v>101</v>
      </c>
      <c r="I11" s="17">
        <v>127</v>
      </c>
      <c r="J11" s="17">
        <v>160</v>
      </c>
      <c r="K11" s="17">
        <v>104</v>
      </c>
      <c r="L11" s="19">
        <v>94</v>
      </c>
      <c r="M11" s="17">
        <v>113</v>
      </c>
      <c r="N11" s="17">
        <v>71</v>
      </c>
      <c r="O11" s="17">
        <v>130</v>
      </c>
      <c r="P11" s="17">
        <v>88</v>
      </c>
      <c r="Q11" s="17">
        <v>107</v>
      </c>
      <c r="R11" s="17">
        <v>107</v>
      </c>
      <c r="S11" s="17">
        <v>109</v>
      </c>
      <c r="T11" s="17">
        <v>106</v>
      </c>
      <c r="U11" s="20"/>
    </row>
    <row r="12" spans="1:21" ht="15" thickBot="1" x14ac:dyDescent="0.35">
      <c r="A12" s="18" t="s">
        <v>13</v>
      </c>
      <c r="B12" s="17">
        <v>79</v>
      </c>
      <c r="C12" s="17">
        <v>108</v>
      </c>
      <c r="D12" s="17">
        <v>87</v>
      </c>
      <c r="E12" s="17">
        <v>107</v>
      </c>
      <c r="F12" s="17">
        <v>128</v>
      </c>
      <c r="G12" s="17">
        <v>103</v>
      </c>
      <c r="H12" s="17">
        <v>113</v>
      </c>
      <c r="I12" s="17">
        <v>122</v>
      </c>
      <c r="J12" s="17">
        <v>150</v>
      </c>
      <c r="K12" s="17">
        <v>108</v>
      </c>
      <c r="L12" s="19">
        <v>102</v>
      </c>
      <c r="M12" s="17">
        <v>123</v>
      </c>
      <c r="N12" s="17">
        <v>116</v>
      </c>
      <c r="O12" s="17">
        <v>111</v>
      </c>
      <c r="P12" s="17">
        <v>100</v>
      </c>
      <c r="Q12" s="17">
        <v>94</v>
      </c>
      <c r="R12" s="17">
        <v>100</v>
      </c>
      <c r="S12" s="17">
        <v>111</v>
      </c>
      <c r="T12" s="17">
        <v>137</v>
      </c>
      <c r="U12" s="20"/>
    </row>
  </sheetData>
  <mergeCells count="3">
    <mergeCell ref="A6:K6"/>
    <mergeCell ref="L6:T6"/>
    <mergeCell ref="A2:T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56A0-6E2A-43B3-A319-34A60A3A1EE3}">
  <dimension ref="A1:T15"/>
  <sheetViews>
    <sheetView workbookViewId="0">
      <selection activeCell="T15" sqref="A1:T15"/>
    </sheetView>
  </sheetViews>
  <sheetFormatPr defaultRowHeight="14.4" x14ac:dyDescent="0.3"/>
  <cols>
    <col min="1" max="1" width="8.77734375" bestFit="1" customWidth="1"/>
  </cols>
  <sheetData>
    <row r="1" spans="1:20" ht="15" thickBot="1" x14ac:dyDescent="0.35">
      <c r="A1" s="14"/>
      <c r="B1" s="15">
        <v>2000</v>
      </c>
      <c r="C1" s="15">
        <v>2001</v>
      </c>
      <c r="D1" s="15">
        <v>2002</v>
      </c>
      <c r="E1" s="15">
        <v>2003</v>
      </c>
      <c r="F1" s="15">
        <v>2004</v>
      </c>
      <c r="G1" s="15">
        <v>2005</v>
      </c>
      <c r="H1" s="15">
        <v>2006</v>
      </c>
      <c r="I1" s="15">
        <v>2007</v>
      </c>
      <c r="J1" s="15">
        <v>2008</v>
      </c>
      <c r="K1" s="24">
        <v>2009</v>
      </c>
      <c r="L1" s="15">
        <v>2010</v>
      </c>
      <c r="M1" s="15">
        <v>2011</v>
      </c>
      <c r="N1" s="15">
        <v>2012</v>
      </c>
      <c r="O1" s="15">
        <v>2013</v>
      </c>
      <c r="P1" s="15">
        <v>2014</v>
      </c>
      <c r="Q1" s="15">
        <v>2015</v>
      </c>
      <c r="R1" s="15">
        <v>2016</v>
      </c>
      <c r="S1" s="15">
        <v>2017</v>
      </c>
      <c r="T1" s="15">
        <v>2018</v>
      </c>
    </row>
    <row r="2" spans="1:20" ht="15" thickBot="1" x14ac:dyDescent="0.35">
      <c r="A2" s="54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60"/>
      <c r="M2" s="60"/>
      <c r="N2" s="60"/>
      <c r="O2" s="60"/>
      <c r="P2" s="60"/>
      <c r="Q2" s="60"/>
      <c r="R2" s="60"/>
      <c r="S2" s="60"/>
      <c r="T2" s="61"/>
    </row>
    <row r="3" spans="1:20" ht="40.200000000000003" thickBot="1" x14ac:dyDescent="0.35">
      <c r="A3" s="16" t="s">
        <v>18</v>
      </c>
      <c r="B3" s="17">
        <v>6212</v>
      </c>
      <c r="C3" s="17">
        <v>6307</v>
      </c>
      <c r="D3" s="17">
        <v>5700</v>
      </c>
      <c r="E3" s="17">
        <v>6689</v>
      </c>
      <c r="F3" s="17">
        <v>8669</v>
      </c>
      <c r="G3" s="17">
        <v>9500</v>
      </c>
      <c r="H3" s="17">
        <v>11171</v>
      </c>
      <c r="I3" s="17">
        <v>15720</v>
      </c>
      <c r="J3" s="17">
        <v>21197</v>
      </c>
      <c r="K3" s="25">
        <v>21210</v>
      </c>
      <c r="L3" s="17">
        <v>22199</v>
      </c>
      <c r="M3" s="17">
        <v>26366</v>
      </c>
      <c r="N3" s="17">
        <v>26416</v>
      </c>
      <c r="O3" s="17">
        <v>28270</v>
      </c>
      <c r="P3" s="17">
        <v>27530</v>
      </c>
      <c r="Q3" s="17">
        <v>24924</v>
      </c>
      <c r="R3" s="17">
        <v>24232</v>
      </c>
      <c r="S3" s="17">
        <v>26566</v>
      </c>
      <c r="T3" s="17">
        <v>33430</v>
      </c>
    </row>
    <row r="4" spans="1:20" ht="15" thickBot="1" x14ac:dyDescent="0.35">
      <c r="A4" s="18" t="s">
        <v>12</v>
      </c>
      <c r="B4" s="17">
        <v>3265</v>
      </c>
      <c r="C4" s="17">
        <v>3170</v>
      </c>
      <c r="D4" s="17">
        <v>2988</v>
      </c>
      <c r="E4" s="17">
        <v>3725</v>
      </c>
      <c r="F4" s="17">
        <v>4853</v>
      </c>
      <c r="G4" s="17">
        <v>5409</v>
      </c>
      <c r="H4" s="17">
        <v>6390</v>
      </c>
      <c r="I4" s="17">
        <v>8992</v>
      </c>
      <c r="J4" s="17">
        <v>11493</v>
      </c>
      <c r="K4" s="25">
        <v>11771</v>
      </c>
      <c r="L4" s="17">
        <v>13023</v>
      </c>
      <c r="M4" s="17">
        <v>15021</v>
      </c>
      <c r="N4" s="17">
        <v>13600</v>
      </c>
      <c r="O4" s="17">
        <v>14323</v>
      </c>
      <c r="P4" s="17">
        <v>13546</v>
      </c>
      <c r="Q4" s="17">
        <v>12508</v>
      </c>
      <c r="R4" s="17">
        <v>12095</v>
      </c>
      <c r="S4" s="17">
        <v>12554</v>
      </c>
      <c r="T4" s="17">
        <v>13991</v>
      </c>
    </row>
    <row r="5" spans="1:20" ht="15" thickBot="1" x14ac:dyDescent="0.35">
      <c r="A5" s="18" t="s">
        <v>13</v>
      </c>
      <c r="B5" s="17">
        <v>2947</v>
      </c>
      <c r="C5" s="17">
        <v>3137</v>
      </c>
      <c r="D5" s="17">
        <v>2712</v>
      </c>
      <c r="E5" s="17">
        <v>2964</v>
      </c>
      <c r="F5" s="17">
        <v>3816</v>
      </c>
      <c r="G5" s="17">
        <v>4091</v>
      </c>
      <c r="H5" s="17">
        <v>4782</v>
      </c>
      <c r="I5" s="17">
        <v>6728</v>
      </c>
      <c r="J5" s="17">
        <v>9704</v>
      </c>
      <c r="K5" s="25">
        <v>9438</v>
      </c>
      <c r="L5" s="17">
        <v>9176</v>
      </c>
      <c r="M5" s="17">
        <v>11345</v>
      </c>
      <c r="N5" s="17">
        <v>12817</v>
      </c>
      <c r="O5" s="17">
        <v>13947</v>
      </c>
      <c r="P5" s="17">
        <v>13984</v>
      </c>
      <c r="Q5" s="17">
        <v>12417</v>
      </c>
      <c r="R5" s="17">
        <v>12138</v>
      </c>
      <c r="S5" s="17">
        <v>14012</v>
      </c>
      <c r="T5" s="17">
        <v>19439</v>
      </c>
    </row>
    <row r="6" spans="1:20" ht="27" thickBot="1" x14ac:dyDescent="0.35">
      <c r="A6" s="26" t="s">
        <v>19</v>
      </c>
      <c r="B6" s="17">
        <v>317</v>
      </c>
      <c r="C6" s="17">
        <v>34</v>
      </c>
      <c r="D6" s="17">
        <v>276</v>
      </c>
      <c r="E6" s="17">
        <v>761</v>
      </c>
      <c r="F6" s="17">
        <v>1037</v>
      </c>
      <c r="G6" s="17">
        <v>1037</v>
      </c>
      <c r="H6" s="17">
        <v>1318</v>
      </c>
      <c r="I6" s="17">
        <v>1608</v>
      </c>
      <c r="J6" s="17">
        <v>1789</v>
      </c>
      <c r="K6" s="25">
        <v>2333</v>
      </c>
      <c r="L6" s="17">
        <v>3848</v>
      </c>
      <c r="M6" s="17">
        <v>3677</v>
      </c>
      <c r="N6" s="17">
        <v>783</v>
      </c>
      <c r="O6" s="17">
        <v>376</v>
      </c>
      <c r="P6" s="17">
        <v>-439</v>
      </c>
      <c r="Q6" s="17">
        <v>91</v>
      </c>
      <c r="R6" s="17">
        <v>-43</v>
      </c>
      <c r="S6" s="17">
        <v>-1459</v>
      </c>
      <c r="T6" s="17">
        <v>-5449</v>
      </c>
    </row>
    <row r="7" spans="1:20" ht="15" thickBot="1" x14ac:dyDescent="0.35">
      <c r="A7" s="57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9"/>
      <c r="L7" s="62"/>
      <c r="M7" s="62"/>
      <c r="N7" s="62"/>
      <c r="O7" s="62"/>
      <c r="P7" s="62"/>
      <c r="Q7" s="62"/>
      <c r="R7" s="62"/>
      <c r="S7" s="62"/>
      <c r="T7" s="63"/>
    </row>
    <row r="8" spans="1:20" ht="27" thickBot="1" x14ac:dyDescent="0.35">
      <c r="A8" s="16" t="s">
        <v>20</v>
      </c>
      <c r="B8" s="17">
        <v>2298</v>
      </c>
      <c r="C8" s="17">
        <v>2259</v>
      </c>
      <c r="D8" s="17">
        <v>1824</v>
      </c>
      <c r="E8" s="17">
        <v>2105</v>
      </c>
      <c r="F8" s="17">
        <v>3003</v>
      </c>
      <c r="G8" s="17">
        <v>3403</v>
      </c>
      <c r="H8" s="17">
        <v>4746</v>
      </c>
      <c r="I8" s="17">
        <v>7679</v>
      </c>
      <c r="J8" s="17">
        <v>8660</v>
      </c>
      <c r="K8" s="25">
        <v>8010</v>
      </c>
      <c r="L8" s="17">
        <v>9369</v>
      </c>
      <c r="M8" s="17">
        <v>11346</v>
      </c>
      <c r="N8" s="17">
        <v>12732</v>
      </c>
      <c r="O8" s="17">
        <v>11922</v>
      </c>
      <c r="P8" s="17">
        <v>12093</v>
      </c>
      <c r="Q8" s="17">
        <v>9549</v>
      </c>
      <c r="R8" s="17">
        <v>8388</v>
      </c>
      <c r="S8" s="17">
        <v>9085</v>
      </c>
      <c r="T8" s="17">
        <v>12144</v>
      </c>
    </row>
    <row r="9" spans="1:20" ht="15" thickBot="1" x14ac:dyDescent="0.35">
      <c r="A9" s="18" t="s">
        <v>21</v>
      </c>
      <c r="B9" s="17">
        <v>1172</v>
      </c>
      <c r="C9" s="17">
        <v>1091</v>
      </c>
      <c r="D9" s="17">
        <v>1091</v>
      </c>
      <c r="E9" s="17">
        <v>969</v>
      </c>
      <c r="F9" s="17">
        <v>1528</v>
      </c>
      <c r="G9" s="17">
        <v>1723</v>
      </c>
      <c r="H9" s="17">
        <v>2686</v>
      </c>
      <c r="I9" s="17">
        <v>4273</v>
      </c>
      <c r="J9" s="17">
        <v>3927</v>
      </c>
      <c r="K9" s="25">
        <v>3921</v>
      </c>
      <c r="L9" s="17">
        <v>5648</v>
      </c>
      <c r="M9" s="17">
        <v>6720</v>
      </c>
      <c r="N9" s="17">
        <v>7703</v>
      </c>
      <c r="O9" s="17">
        <v>6645</v>
      </c>
      <c r="P9" s="17">
        <v>6773</v>
      </c>
      <c r="Q9" s="17">
        <v>5230</v>
      </c>
      <c r="R9" s="17">
        <v>4338</v>
      </c>
      <c r="S9" s="17">
        <v>4080</v>
      </c>
      <c r="T9" s="17">
        <v>5003</v>
      </c>
    </row>
    <row r="10" spans="1:20" ht="15" thickBot="1" x14ac:dyDescent="0.35">
      <c r="A10" s="18" t="s">
        <v>22</v>
      </c>
      <c r="B10" s="17">
        <v>1126</v>
      </c>
      <c r="C10" s="17">
        <v>1168</v>
      </c>
      <c r="D10" s="17">
        <v>1000</v>
      </c>
      <c r="E10" s="17">
        <v>1136</v>
      </c>
      <c r="F10" s="17">
        <v>1474</v>
      </c>
      <c r="G10" s="17">
        <v>1681</v>
      </c>
      <c r="H10" s="17">
        <v>2061</v>
      </c>
      <c r="I10" s="17">
        <v>3406</v>
      </c>
      <c r="J10" s="17">
        <v>4733</v>
      </c>
      <c r="K10" s="25">
        <v>4089</v>
      </c>
      <c r="L10" s="17">
        <v>3722</v>
      </c>
      <c r="M10" s="17">
        <v>4626</v>
      </c>
      <c r="N10" s="17">
        <v>5028</v>
      </c>
      <c r="O10" s="17">
        <v>5277</v>
      </c>
      <c r="P10" s="17">
        <v>5320</v>
      </c>
      <c r="Q10" s="17">
        <v>4319</v>
      </c>
      <c r="R10" s="17">
        <v>4050</v>
      </c>
      <c r="S10" s="17">
        <v>5005</v>
      </c>
      <c r="T10" s="17">
        <v>7141</v>
      </c>
    </row>
    <row r="11" spans="1:20" ht="27" thickBot="1" x14ac:dyDescent="0.35">
      <c r="A11" s="26" t="s">
        <v>23</v>
      </c>
      <c r="B11" s="17">
        <v>47</v>
      </c>
      <c r="C11" s="17">
        <v>-78</v>
      </c>
      <c r="D11" s="17">
        <v>-177</v>
      </c>
      <c r="E11" s="17">
        <v>-167</v>
      </c>
      <c r="F11" s="17">
        <v>54</v>
      </c>
      <c r="G11" s="17">
        <v>42</v>
      </c>
      <c r="H11" s="17">
        <v>625</v>
      </c>
      <c r="I11" s="17">
        <v>867</v>
      </c>
      <c r="J11" s="17">
        <v>-806</v>
      </c>
      <c r="K11" s="25">
        <v>-168</v>
      </c>
      <c r="L11" s="17">
        <v>1926</v>
      </c>
      <c r="M11" s="17">
        <v>2095</v>
      </c>
      <c r="N11" s="17">
        <v>2675</v>
      </c>
      <c r="O11" s="17">
        <v>1368</v>
      </c>
      <c r="P11" s="17">
        <v>1452</v>
      </c>
      <c r="Q11" s="17">
        <v>912</v>
      </c>
      <c r="R11" s="17">
        <v>289</v>
      </c>
      <c r="S11" s="17">
        <v>-924</v>
      </c>
      <c r="T11" s="17">
        <v>-2138</v>
      </c>
    </row>
    <row r="12" spans="1:20" ht="40.200000000000003" thickBot="1" x14ac:dyDescent="0.35">
      <c r="A12" s="16" t="s">
        <v>24</v>
      </c>
      <c r="B12" s="17">
        <v>3914</v>
      </c>
      <c r="C12" s="17">
        <v>4049</v>
      </c>
      <c r="D12" s="17">
        <v>3877</v>
      </c>
      <c r="E12" s="17">
        <v>4584</v>
      </c>
      <c r="F12" s="17">
        <v>5666</v>
      </c>
      <c r="G12" s="17">
        <v>6097</v>
      </c>
      <c r="H12" s="17">
        <v>6425</v>
      </c>
      <c r="I12" s="17">
        <v>8041</v>
      </c>
      <c r="J12" s="17">
        <v>12538</v>
      </c>
      <c r="K12" s="25">
        <v>13199</v>
      </c>
      <c r="L12" s="17">
        <v>12830</v>
      </c>
      <c r="M12" s="17">
        <v>15020</v>
      </c>
      <c r="N12" s="17">
        <v>13684</v>
      </c>
      <c r="O12" s="17">
        <v>16348</v>
      </c>
      <c r="P12" s="17">
        <v>15437</v>
      </c>
      <c r="Q12" s="17">
        <v>15375</v>
      </c>
      <c r="R12" s="17">
        <v>15844</v>
      </c>
      <c r="S12" s="17">
        <v>17482</v>
      </c>
      <c r="T12" s="17">
        <v>21286</v>
      </c>
    </row>
    <row r="13" spans="1:20" ht="15" thickBot="1" x14ac:dyDescent="0.35">
      <c r="A13" s="18" t="s">
        <v>12</v>
      </c>
      <c r="B13" s="17">
        <v>2093</v>
      </c>
      <c r="C13" s="17">
        <v>2080</v>
      </c>
      <c r="D13" s="17">
        <v>2165</v>
      </c>
      <c r="E13" s="17">
        <v>2756</v>
      </c>
      <c r="F13" s="17">
        <v>3325</v>
      </c>
      <c r="G13" s="17">
        <v>3686</v>
      </c>
      <c r="H13" s="17">
        <v>3704</v>
      </c>
      <c r="I13" s="17">
        <v>4719</v>
      </c>
      <c r="J13" s="17">
        <v>7567</v>
      </c>
      <c r="K13" s="25">
        <v>7850</v>
      </c>
      <c r="L13" s="17">
        <v>7376</v>
      </c>
      <c r="M13" s="17">
        <v>8301</v>
      </c>
      <c r="N13" s="17">
        <v>5896</v>
      </c>
      <c r="O13" s="17">
        <v>7678</v>
      </c>
      <c r="P13" s="17">
        <v>6773</v>
      </c>
      <c r="Q13" s="17">
        <v>7277</v>
      </c>
      <c r="R13" s="17">
        <v>7756</v>
      </c>
      <c r="S13" s="17">
        <v>8474</v>
      </c>
      <c r="T13" s="17">
        <v>8988</v>
      </c>
    </row>
    <row r="14" spans="1:20" ht="15" thickBot="1" x14ac:dyDescent="0.35">
      <c r="A14" s="18" t="s">
        <v>13</v>
      </c>
      <c r="B14" s="17">
        <v>1822</v>
      </c>
      <c r="C14" s="17">
        <v>1969</v>
      </c>
      <c r="D14" s="17">
        <v>1712</v>
      </c>
      <c r="E14" s="17">
        <v>1828</v>
      </c>
      <c r="F14" s="17">
        <v>2342</v>
      </c>
      <c r="G14" s="17">
        <v>2411</v>
      </c>
      <c r="H14" s="17">
        <v>2721</v>
      </c>
      <c r="I14" s="17">
        <v>3322</v>
      </c>
      <c r="J14" s="17">
        <v>4971</v>
      </c>
      <c r="K14" s="25">
        <v>5349</v>
      </c>
      <c r="L14" s="17">
        <v>4545</v>
      </c>
      <c r="M14" s="17">
        <v>6719</v>
      </c>
      <c r="N14" s="17">
        <v>7788</v>
      </c>
      <c r="O14" s="17">
        <v>8670</v>
      </c>
      <c r="P14" s="17">
        <v>8664</v>
      </c>
      <c r="Q14" s="17">
        <v>8098</v>
      </c>
      <c r="R14" s="17">
        <v>8088</v>
      </c>
      <c r="S14" s="17">
        <v>9008</v>
      </c>
      <c r="T14" s="17">
        <v>12298</v>
      </c>
    </row>
    <row r="15" spans="1:20" ht="27" thickBot="1" x14ac:dyDescent="0.35">
      <c r="A15" s="26" t="s">
        <v>23</v>
      </c>
      <c r="B15" s="17">
        <v>271</v>
      </c>
      <c r="C15" s="17">
        <v>111</v>
      </c>
      <c r="D15" s="17">
        <v>453</v>
      </c>
      <c r="E15" s="17">
        <v>928</v>
      </c>
      <c r="F15" s="17">
        <v>983</v>
      </c>
      <c r="G15" s="17">
        <v>1276</v>
      </c>
      <c r="H15" s="17">
        <v>983</v>
      </c>
      <c r="I15" s="17">
        <v>1397</v>
      </c>
      <c r="J15" s="17">
        <v>2596</v>
      </c>
      <c r="K15" s="25">
        <v>2501</v>
      </c>
      <c r="L15" s="17">
        <v>1921</v>
      </c>
      <c r="M15" s="17">
        <v>1582</v>
      </c>
      <c r="N15" s="17">
        <v>-1892</v>
      </c>
      <c r="O15" s="17">
        <v>-992</v>
      </c>
      <c r="P15" s="17">
        <v>-1891</v>
      </c>
      <c r="Q15" s="17">
        <v>-821</v>
      </c>
      <c r="R15" s="17">
        <v>-332</v>
      </c>
      <c r="S15" s="17">
        <v>-534</v>
      </c>
      <c r="T15" s="17">
        <v>-3310</v>
      </c>
    </row>
  </sheetData>
  <mergeCells count="4">
    <mergeCell ref="A2:K2"/>
    <mergeCell ref="A7:K7"/>
    <mergeCell ref="L2:T2"/>
    <mergeCell ref="L7:T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E5EB6-B940-419D-B61A-EE9BB2D98D89}">
  <dimension ref="A1:G21"/>
  <sheetViews>
    <sheetView tabSelected="1" workbookViewId="0">
      <selection activeCell="F20" sqref="A1:F20"/>
    </sheetView>
  </sheetViews>
  <sheetFormatPr defaultRowHeight="14.4" x14ac:dyDescent="0.3"/>
  <cols>
    <col min="1" max="1" width="6.21875" bestFit="1" customWidth="1"/>
    <col min="2" max="2" width="19.21875" customWidth="1"/>
    <col min="3" max="3" width="19.88671875" customWidth="1"/>
    <col min="4" max="4" width="15.21875" customWidth="1"/>
    <col min="5" max="5" width="18.44140625" customWidth="1"/>
  </cols>
  <sheetData>
    <row r="1" spans="1:7" x14ac:dyDescent="0.3">
      <c r="A1" t="s">
        <v>47</v>
      </c>
      <c r="B1" s="37" t="s">
        <v>48</v>
      </c>
      <c r="C1" s="38" t="s">
        <v>49</v>
      </c>
      <c r="D1" s="37" t="s">
        <v>50</v>
      </c>
      <c r="E1" s="38" t="s">
        <v>51</v>
      </c>
      <c r="F1" s="39" t="s">
        <v>96</v>
      </c>
    </row>
    <row r="2" spans="1:7" x14ac:dyDescent="0.3">
      <c r="A2">
        <v>2000</v>
      </c>
      <c r="B2" s="82">
        <v>663395660</v>
      </c>
      <c r="C2" s="82">
        <v>33880091843</v>
      </c>
      <c r="D2" s="82">
        <f>30872981+83263557</f>
        <v>114136538</v>
      </c>
      <c r="E2" s="82">
        <f>312694884+645296997</f>
        <v>957991881</v>
      </c>
      <c r="F2" s="40">
        <f>(D2/B2)/(E2/C2)</f>
        <v>6.0846390436922206</v>
      </c>
      <c r="G2" s="41"/>
    </row>
    <row r="3" spans="1:7" x14ac:dyDescent="0.3">
      <c r="A3">
        <v>2001</v>
      </c>
      <c r="B3" s="82">
        <v>584169421</v>
      </c>
      <c r="C3" s="82">
        <v>41865361958</v>
      </c>
      <c r="D3" s="82">
        <f>32477286+66553485</f>
        <v>99030771</v>
      </c>
      <c r="E3" s="82">
        <f>202945056+684405540</f>
        <v>887350596</v>
      </c>
      <c r="F3" s="40">
        <f t="shared" ref="F3:F20" si="0">(D3/B3)/(E3/C3)</f>
        <v>7.9981757994556739</v>
      </c>
      <c r="G3" s="41"/>
    </row>
    <row r="4" spans="1:7" x14ac:dyDescent="0.3">
      <c r="A4">
        <v>2002</v>
      </c>
      <c r="B4" s="82">
        <v>344167662</v>
      </c>
      <c r="C4" s="82">
        <v>46176985039</v>
      </c>
      <c r="D4" s="82">
        <f>29180421+38211805</f>
        <v>67392226</v>
      </c>
      <c r="E4" s="82">
        <f>254564944+814545880</f>
        <v>1069110824</v>
      </c>
      <c r="F4" s="40">
        <f t="shared" si="0"/>
        <v>8.4575113112430191</v>
      </c>
      <c r="G4" s="41"/>
    </row>
    <row r="5" spans="1:7" x14ac:dyDescent="0.3">
      <c r="A5">
        <v>2003</v>
      </c>
      <c r="B5" s="82">
        <v>485042509</v>
      </c>
      <c r="C5" s="82">
        <v>57345988014</v>
      </c>
      <c r="D5" s="82">
        <f>50539363+59819619</f>
        <v>110358982</v>
      </c>
      <c r="E5" s="82">
        <f>1134366052+421860851</f>
        <v>1556226903</v>
      </c>
      <c r="F5" s="40">
        <f t="shared" si="0"/>
        <v>8.3841300212649834</v>
      </c>
      <c r="G5" s="41"/>
    </row>
    <row r="6" spans="1:7" x14ac:dyDescent="0.3">
      <c r="A6">
        <v>2004</v>
      </c>
      <c r="B6" s="82">
        <v>613352405</v>
      </c>
      <c r="C6" s="82">
        <v>75569014526</v>
      </c>
      <c r="D6" s="82">
        <f>72533753+143328917</f>
        <v>215862670</v>
      </c>
      <c r="E6" s="82">
        <f>465956309+1566694685</f>
        <v>2032650994</v>
      </c>
      <c r="F6" s="40">
        <f t="shared" si="0"/>
        <v>13.084237360875374</v>
      </c>
      <c r="G6" s="41"/>
    </row>
    <row r="7" spans="1:7" x14ac:dyDescent="0.3">
      <c r="A7">
        <v>2005</v>
      </c>
      <c r="B7" s="82">
        <v>904022945</v>
      </c>
      <c r="C7" s="82">
        <v>98707255772</v>
      </c>
      <c r="D7" s="82">
        <f>110857917+205920897</f>
        <v>316778814</v>
      </c>
      <c r="E7" s="82">
        <f>723013649+2134673520</f>
        <v>2857687169</v>
      </c>
      <c r="F7" s="40">
        <f t="shared" si="0"/>
        <v>12.103502610116864</v>
      </c>
      <c r="G7" s="41"/>
    </row>
    <row r="8" spans="1:7" x14ac:dyDescent="0.3">
      <c r="A8">
        <v>2006</v>
      </c>
      <c r="B8" s="82">
        <v>1290420312</v>
      </c>
      <c r="C8" s="82">
        <v>137811059897</v>
      </c>
      <c r="D8" s="82">
        <f>113123976+359120627</f>
        <v>472244603</v>
      </c>
      <c r="E8" s="82">
        <f>934416583+2973034746</f>
        <v>3907451329</v>
      </c>
      <c r="F8" s="40">
        <f t="shared" si="0"/>
        <v>12.907029674072348</v>
      </c>
      <c r="G8" s="41"/>
    </row>
    <row r="9" spans="1:7" x14ac:dyDescent="0.3">
      <c r="A9">
        <v>2007</v>
      </c>
      <c r="B9" s="82">
        <v>1459557046</v>
      </c>
      <c r="C9" s="82">
        <v>199725954506</v>
      </c>
      <c r="D9" s="82">
        <f>250870293+130925486</f>
        <v>381795779</v>
      </c>
      <c r="E9" s="82">
        <f>1389247576+3738073965</f>
        <v>5127321541</v>
      </c>
      <c r="F9" s="40">
        <f t="shared" si="0"/>
        <v>10.189526444414607</v>
      </c>
      <c r="G9" s="41"/>
    </row>
    <row r="10" spans="1:7" x14ac:dyDescent="0.3">
      <c r="A10">
        <v>2008</v>
      </c>
      <c r="B10" s="82">
        <v>1298016853</v>
      </c>
      <c r="C10" s="82">
        <v>267051243546</v>
      </c>
      <c r="D10" s="82">
        <f>55712685+180990514</f>
        <v>236703199</v>
      </c>
      <c r="E10" s="82">
        <f>1758968624+4462697986</f>
        <v>6221666610</v>
      </c>
      <c r="F10" s="40">
        <f t="shared" si="0"/>
        <v>7.8272943351015023</v>
      </c>
      <c r="G10" s="41"/>
    </row>
    <row r="11" spans="1:7" x14ac:dyDescent="0.3">
      <c r="A11">
        <v>2009</v>
      </c>
      <c r="B11" s="82">
        <v>846344209</v>
      </c>
      <c r="C11" s="82">
        <v>170826590309</v>
      </c>
      <c r="D11" s="82">
        <f>199864545+75211734</f>
        <v>275076279</v>
      </c>
      <c r="E11" s="82">
        <f>1660368947+4393760034</f>
        <v>6054128981</v>
      </c>
      <c r="F11" s="40">
        <f t="shared" si="0"/>
        <v>9.170856908424005</v>
      </c>
      <c r="G11" s="41"/>
    </row>
    <row r="12" spans="1:7" x14ac:dyDescent="0.3">
      <c r="A12">
        <v>2010</v>
      </c>
      <c r="B12" s="82">
        <v>1513472151</v>
      </c>
      <c r="C12" s="82">
        <v>228911658149</v>
      </c>
      <c r="D12" s="82">
        <f>288593313+139283792</f>
        <v>427877105</v>
      </c>
      <c r="E12" s="82">
        <f>2223998064+5471168812</f>
        <v>7695166876</v>
      </c>
      <c r="F12" s="40">
        <f t="shared" si="0"/>
        <v>8.4099707174639153</v>
      </c>
      <c r="G12" s="41"/>
    </row>
    <row r="13" spans="1:7" x14ac:dyDescent="0.3">
      <c r="A13">
        <v>2011</v>
      </c>
      <c r="B13" s="82">
        <v>1756215446</v>
      </c>
      <c r="C13" s="82">
        <v>306091490306</v>
      </c>
      <c r="D13" s="82">
        <f>254646897+93835828</f>
        <v>348482725</v>
      </c>
      <c r="E13" s="82">
        <f>3039948302+6204616964</f>
        <v>9244565266</v>
      </c>
      <c r="F13" s="40">
        <f t="shared" si="0"/>
        <v>6.5700431914927915</v>
      </c>
      <c r="G13" s="41"/>
    </row>
    <row r="14" spans="1:7" x14ac:dyDescent="0.3">
      <c r="A14">
        <v>2012</v>
      </c>
      <c r="B14" s="82">
        <v>1390799227</v>
      </c>
      <c r="C14" s="82">
        <v>316192918041</v>
      </c>
      <c r="D14" s="82">
        <f>26195478+104124866</f>
        <v>130320344</v>
      </c>
      <c r="E14" s="82">
        <f>2485447611+6279814414</f>
        <v>8765262025</v>
      </c>
      <c r="F14" s="40">
        <f t="shared" si="0"/>
        <v>3.3801425212372265</v>
      </c>
      <c r="G14" s="41"/>
    </row>
    <row r="15" spans="1:7" x14ac:dyDescent="0.3">
      <c r="A15">
        <v>2013</v>
      </c>
      <c r="B15" s="82">
        <v>1256885427</v>
      </c>
      <c r="C15" s="82">
        <v>314945094987</v>
      </c>
      <c r="D15" s="82">
        <f>34491616+33506590</f>
        <v>67998206</v>
      </c>
      <c r="E15" s="82">
        <f>2881787247+6401898162</f>
        <v>9283685409</v>
      </c>
      <c r="F15" s="40">
        <f t="shared" si="0"/>
        <v>1.8353385959965856</v>
      </c>
      <c r="G15" s="41"/>
    </row>
    <row r="16" spans="1:7" x14ac:dyDescent="0.3">
      <c r="A16">
        <v>2014</v>
      </c>
      <c r="B16" s="82">
        <v>869828736</v>
      </c>
      <c r="C16" s="82">
        <v>286648776878</v>
      </c>
      <c r="D16" s="82">
        <f>3992823+23133200</f>
        <v>27126023</v>
      </c>
      <c r="E16" s="82">
        <f>2959077603+5479577428</f>
        <v>8438655031</v>
      </c>
      <c r="F16" s="40">
        <f t="shared" si="0"/>
        <v>1.0593250301956803</v>
      </c>
      <c r="G16" s="41"/>
    </row>
    <row r="17" spans="1:7" x14ac:dyDescent="0.3">
      <c r="A17">
        <v>2015</v>
      </c>
      <c r="B17" s="82">
        <v>575837496</v>
      </c>
      <c r="C17" s="82">
        <v>182781964814</v>
      </c>
      <c r="D17" s="82">
        <f>18540955+14803192</f>
        <v>33344147</v>
      </c>
      <c r="E17" s="82">
        <f>1891685019+3944183658</f>
        <v>5835868677</v>
      </c>
      <c r="F17" s="40">
        <f t="shared" si="0"/>
        <v>1.8136250347918628</v>
      </c>
      <c r="G17" s="41"/>
    </row>
    <row r="18" spans="1:7" x14ac:dyDescent="0.3">
      <c r="A18">
        <v>2016</v>
      </c>
      <c r="B18" s="82">
        <v>761041220</v>
      </c>
      <c r="C18" s="82">
        <v>182257213910</v>
      </c>
      <c r="D18" s="82">
        <f>27417347+60885830</f>
        <v>88303177</v>
      </c>
      <c r="E18" s="82">
        <f>1401436215+3846821644</f>
        <v>5248257859</v>
      </c>
      <c r="F18" s="40">
        <f t="shared" si="0"/>
        <v>4.0293752215259016</v>
      </c>
      <c r="G18" s="41"/>
    </row>
    <row r="19" spans="1:7" x14ac:dyDescent="0.3">
      <c r="A19">
        <v>2017</v>
      </c>
      <c r="B19" s="82">
        <v>1021516973</v>
      </c>
      <c r="C19" s="82">
        <v>228212749973</v>
      </c>
      <c r="D19" s="82">
        <f>34814530+83886132</f>
        <v>118700662</v>
      </c>
      <c r="E19" s="82">
        <f>1800651245+4687436793</f>
        <v>6488088038</v>
      </c>
      <c r="F19" s="40">
        <f t="shared" si="0"/>
        <v>4.0872454968424439</v>
      </c>
      <c r="G19" s="41"/>
    </row>
    <row r="20" spans="1:7" x14ac:dyDescent="0.3">
      <c r="A20">
        <v>2018</v>
      </c>
      <c r="B20" s="82">
        <v>1063375312</v>
      </c>
      <c r="C20" s="82">
        <v>240225755863</v>
      </c>
      <c r="D20" s="82">
        <f>113999355+56708140</f>
        <v>170707495</v>
      </c>
      <c r="E20" s="82">
        <f>1845006261+5089703924</f>
        <v>6934710185</v>
      </c>
      <c r="F20" s="40">
        <f>(D20/B20)/(E20/C20)</f>
        <v>5.5610560068280952</v>
      </c>
    </row>
    <row r="21" spans="1:7" x14ac:dyDescent="0.3">
      <c r="B21" s="42">
        <f>E8/B9</f>
        <v>2.6771487553080537</v>
      </c>
      <c r="C21" s="43">
        <f>E9/C9</f>
        <v>2.5671783888487908E-2</v>
      </c>
      <c r="D21" s="44">
        <f>B21/C21</f>
        <v>104.28370568001615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6C38-4293-458C-A5EE-B4388A5235E9}">
  <dimension ref="A1:J10"/>
  <sheetViews>
    <sheetView workbookViewId="0">
      <selection activeCell="J13" sqref="J13"/>
    </sheetView>
  </sheetViews>
  <sheetFormatPr defaultRowHeight="14.4" x14ac:dyDescent="0.3"/>
  <sheetData>
    <row r="1" spans="1:10" x14ac:dyDescent="0.3">
      <c r="A1" s="76"/>
      <c r="B1" s="76" t="s">
        <v>87</v>
      </c>
      <c r="C1" s="76" t="s">
        <v>88</v>
      </c>
      <c r="D1" s="76" t="s">
        <v>89</v>
      </c>
      <c r="E1" s="76" t="s">
        <v>90</v>
      </c>
      <c r="F1" s="76" t="s">
        <v>91</v>
      </c>
      <c r="G1" s="76" t="s">
        <v>92</v>
      </c>
      <c r="H1" s="76" t="s">
        <v>93</v>
      </c>
      <c r="I1" s="76" t="s">
        <v>94</v>
      </c>
      <c r="J1" s="76" t="s">
        <v>95</v>
      </c>
    </row>
    <row r="2" spans="1:10" x14ac:dyDescent="0.3">
      <c r="A2" s="74" t="s">
        <v>87</v>
      </c>
      <c r="B2" s="74">
        <v>1</v>
      </c>
      <c r="C2" s="74"/>
      <c r="D2" s="74"/>
      <c r="E2" s="74"/>
      <c r="F2" s="74"/>
      <c r="G2" s="74"/>
      <c r="H2" s="74"/>
      <c r="I2" s="74"/>
      <c r="J2" s="74"/>
    </row>
    <row r="3" spans="1:10" x14ac:dyDescent="0.3">
      <c r="A3" s="74" t="s">
        <v>88</v>
      </c>
      <c r="B3" s="78">
        <v>0.12690343211412647</v>
      </c>
      <c r="C3" s="74">
        <v>1</v>
      </c>
      <c r="D3" s="74"/>
      <c r="E3" s="74"/>
      <c r="F3" s="74"/>
      <c r="G3" s="74"/>
      <c r="H3" s="74"/>
      <c r="I3" s="74"/>
      <c r="J3" s="74"/>
    </row>
    <row r="4" spans="1:10" x14ac:dyDescent="0.3">
      <c r="A4" s="74" t="s">
        <v>89</v>
      </c>
      <c r="B4" s="78">
        <v>-0.82362584309615594</v>
      </c>
      <c r="C4" s="78">
        <v>0.14943990730576306</v>
      </c>
      <c r="D4" s="74">
        <v>1</v>
      </c>
      <c r="E4" s="74"/>
      <c r="F4" s="74"/>
      <c r="G4" s="74"/>
      <c r="H4" s="74"/>
      <c r="I4" s="74"/>
      <c r="J4" s="74"/>
    </row>
    <row r="5" spans="1:10" x14ac:dyDescent="0.3">
      <c r="A5" s="74" t="s">
        <v>90</v>
      </c>
      <c r="B5" s="78">
        <v>0.92945329853828496</v>
      </c>
      <c r="C5" s="78">
        <v>0.22880242275304882</v>
      </c>
      <c r="D5" s="78">
        <v>-0.73243044073816277</v>
      </c>
      <c r="E5" s="74">
        <v>1</v>
      </c>
      <c r="F5" s="74"/>
      <c r="G5" s="74"/>
      <c r="H5" s="74"/>
      <c r="I5" s="74"/>
      <c r="J5" s="74"/>
    </row>
    <row r="6" spans="1:10" x14ac:dyDescent="0.3">
      <c r="A6" s="74" t="s">
        <v>91</v>
      </c>
      <c r="B6" s="78">
        <v>0.75217032573465514</v>
      </c>
      <c r="C6" s="78">
        <v>0.33508778847633514</v>
      </c>
      <c r="D6" s="78">
        <v>-0.51214814749381232</v>
      </c>
      <c r="E6" s="78">
        <v>0.83215834083918294</v>
      </c>
      <c r="F6" s="74">
        <v>1</v>
      </c>
      <c r="G6" s="74"/>
      <c r="H6" s="74"/>
      <c r="I6" s="74"/>
      <c r="J6" s="74"/>
    </row>
    <row r="7" spans="1:10" x14ac:dyDescent="0.3">
      <c r="A7" s="74" t="s">
        <v>92</v>
      </c>
      <c r="B7" s="78">
        <v>2.6826957370300129E-2</v>
      </c>
      <c r="C7" s="78">
        <v>-0.62477159714013297</v>
      </c>
      <c r="D7" s="78">
        <v>-0.26724656765811322</v>
      </c>
      <c r="E7" s="78">
        <v>-0.22967805907942077</v>
      </c>
      <c r="F7" s="78">
        <v>-0.13270304761718324</v>
      </c>
      <c r="G7" s="74">
        <v>1</v>
      </c>
      <c r="H7" s="74"/>
      <c r="I7" s="74"/>
      <c r="J7" s="74"/>
    </row>
    <row r="8" spans="1:10" x14ac:dyDescent="0.3">
      <c r="A8" s="74" t="s">
        <v>93</v>
      </c>
      <c r="B8" s="78">
        <v>0.82325816948148389</v>
      </c>
      <c r="C8" s="78">
        <v>-0.19272104234162862</v>
      </c>
      <c r="D8" s="78">
        <v>-0.75973930231611042</v>
      </c>
      <c r="E8" s="78">
        <v>0.61295078352935373</v>
      </c>
      <c r="F8" s="78">
        <v>0.35632236025683373</v>
      </c>
      <c r="G8" s="78">
        <v>0.39375129447841384</v>
      </c>
      <c r="H8" s="74">
        <v>1</v>
      </c>
      <c r="I8" s="74"/>
      <c r="J8" s="74"/>
    </row>
    <row r="9" spans="1:10" x14ac:dyDescent="0.3">
      <c r="A9" s="74" t="s">
        <v>94</v>
      </c>
      <c r="B9" s="78">
        <v>0.38842335135356187</v>
      </c>
      <c r="C9" s="78">
        <v>0.21745678900363277</v>
      </c>
      <c r="D9" s="78">
        <v>-0.14976436120169817</v>
      </c>
      <c r="E9" s="78">
        <v>0.45900070446811148</v>
      </c>
      <c r="F9" s="78">
        <v>0.30290852727029544</v>
      </c>
      <c r="G9" s="78">
        <v>-0.3487499358651201</v>
      </c>
      <c r="H9" s="78">
        <v>0.21366375434979212</v>
      </c>
      <c r="I9" s="74">
        <v>1</v>
      </c>
      <c r="J9" s="74"/>
    </row>
    <row r="10" spans="1:10" ht="15" thickBot="1" x14ac:dyDescent="0.35">
      <c r="A10" s="75" t="s">
        <v>95</v>
      </c>
      <c r="B10" s="79">
        <v>-0.4395466114186255</v>
      </c>
      <c r="C10" s="79">
        <v>0.44024657282650148</v>
      </c>
      <c r="D10" s="79">
        <v>0.31981469395726103</v>
      </c>
      <c r="E10" s="79">
        <v>-0.5337590559808375</v>
      </c>
      <c r="F10" s="79">
        <v>-0.32244758038864757</v>
      </c>
      <c r="G10" s="79">
        <v>5.7082694170626405E-2</v>
      </c>
      <c r="H10" s="79">
        <v>-0.28765111970851548</v>
      </c>
      <c r="I10" s="79">
        <v>-0.28577380332470398</v>
      </c>
      <c r="J10" s="7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AE7C-2361-4A34-986D-472E2B4B2EF8}">
  <dimension ref="A1:I25"/>
  <sheetViews>
    <sheetView topLeftCell="A10" workbookViewId="0">
      <selection activeCell="B20" sqref="B20"/>
    </sheetView>
  </sheetViews>
  <sheetFormatPr defaultRowHeight="14.4" x14ac:dyDescent="0.3"/>
  <cols>
    <col min="2" max="2" width="10.21875" bestFit="1" customWidth="1"/>
    <col min="3" max="3" width="13.77734375" bestFit="1" customWidth="1"/>
    <col min="4" max="4" width="13" bestFit="1" customWidth="1"/>
    <col min="5" max="5" width="9.21875" bestFit="1" customWidth="1"/>
    <col min="6" max="6" width="13" bestFit="1" customWidth="1"/>
    <col min="7" max="7" width="10.5546875" bestFit="1" customWidth="1"/>
    <col min="8" max="8" width="11.21875" bestFit="1" customWidth="1"/>
    <col min="9" max="9" width="10.5546875" bestFit="1" customWidth="1"/>
  </cols>
  <sheetData>
    <row r="1" spans="1:9" x14ac:dyDescent="0.3">
      <c r="A1" t="s">
        <v>55</v>
      </c>
    </row>
    <row r="2" spans="1:9" ht="15" thickBot="1" x14ac:dyDescent="0.35"/>
    <row r="3" spans="1:9" x14ac:dyDescent="0.3">
      <c r="A3" s="77" t="s">
        <v>56</v>
      </c>
      <c r="B3" s="77"/>
    </row>
    <row r="4" spans="1:9" x14ac:dyDescent="0.3">
      <c r="A4" s="74" t="s">
        <v>57</v>
      </c>
      <c r="B4" s="74">
        <v>0.99149350128782898</v>
      </c>
    </row>
    <row r="5" spans="1:9" x14ac:dyDescent="0.3">
      <c r="A5" s="74" t="s">
        <v>58</v>
      </c>
      <c r="B5" s="74">
        <v>0.98305936309599806</v>
      </c>
    </row>
    <row r="6" spans="1:9" x14ac:dyDescent="0.3">
      <c r="A6" s="74" t="s">
        <v>59</v>
      </c>
      <c r="B6" s="74">
        <v>0.96950685357279665</v>
      </c>
    </row>
    <row r="7" spans="1:9" x14ac:dyDescent="0.3">
      <c r="A7" s="74" t="s">
        <v>60</v>
      </c>
      <c r="B7" s="74">
        <v>1618.0117523671577</v>
      </c>
    </row>
    <row r="8" spans="1:9" ht="15" thickBot="1" x14ac:dyDescent="0.35">
      <c r="A8" s="75" t="s">
        <v>61</v>
      </c>
      <c r="B8" s="75">
        <v>19</v>
      </c>
    </row>
    <row r="10" spans="1:9" ht="15" thickBot="1" x14ac:dyDescent="0.35">
      <c r="A10" t="s">
        <v>62</v>
      </c>
    </row>
    <row r="11" spans="1:9" x14ac:dyDescent="0.3">
      <c r="A11" s="76"/>
      <c r="B11" s="76" t="s">
        <v>67</v>
      </c>
      <c r="C11" s="76" t="s">
        <v>68</v>
      </c>
      <c r="D11" s="76" t="s">
        <v>69</v>
      </c>
      <c r="E11" s="76" t="s">
        <v>70</v>
      </c>
      <c r="F11" s="76" t="s">
        <v>71</v>
      </c>
    </row>
    <row r="12" spans="1:9" x14ac:dyDescent="0.3">
      <c r="A12" s="74" t="s">
        <v>63</v>
      </c>
      <c r="B12" s="74">
        <v>8</v>
      </c>
      <c r="C12" s="74">
        <v>1519194408.7993858</v>
      </c>
      <c r="D12" s="74">
        <v>189899301.09992322</v>
      </c>
      <c r="E12" s="74">
        <v>72.537072297424118</v>
      </c>
      <c r="F12" s="74">
        <v>7.4872133850073785E-8</v>
      </c>
    </row>
    <row r="13" spans="1:9" x14ac:dyDescent="0.3">
      <c r="A13" s="74" t="s">
        <v>64</v>
      </c>
      <c r="B13" s="74">
        <v>10</v>
      </c>
      <c r="C13" s="74">
        <v>26179620.3079824</v>
      </c>
      <c r="D13" s="74">
        <v>2617962.0307982401</v>
      </c>
      <c r="E13" s="74"/>
      <c r="F13" s="74"/>
    </row>
    <row r="14" spans="1:9" ht="15" thickBot="1" x14ac:dyDescent="0.35">
      <c r="A14" s="75" t="s">
        <v>65</v>
      </c>
      <c r="B14" s="75">
        <v>18</v>
      </c>
      <c r="C14" s="75">
        <v>1545374029.1073682</v>
      </c>
      <c r="D14" s="75"/>
      <c r="E14" s="75"/>
      <c r="F14" s="75"/>
    </row>
    <row r="15" spans="1:9" ht="15" thickBot="1" x14ac:dyDescent="0.35"/>
    <row r="16" spans="1:9" x14ac:dyDescent="0.3">
      <c r="A16" s="76"/>
      <c r="B16" s="76" t="s">
        <v>72</v>
      </c>
      <c r="C16" s="76" t="s">
        <v>60</v>
      </c>
      <c r="D16" s="76" t="s">
        <v>73</v>
      </c>
      <c r="E16" s="76" t="s">
        <v>74</v>
      </c>
      <c r="F16" s="76" t="s">
        <v>75</v>
      </c>
      <c r="G16" s="76" t="s">
        <v>76</v>
      </c>
      <c r="H16" s="76" t="s">
        <v>77</v>
      </c>
      <c r="I16" s="76" t="s">
        <v>78</v>
      </c>
    </row>
    <row r="17" spans="1:9" x14ac:dyDescent="0.3">
      <c r="A17" s="74" t="s">
        <v>66</v>
      </c>
      <c r="B17" s="80">
        <v>4562.8937533305016</v>
      </c>
      <c r="C17" s="80">
        <v>30263.124166827693</v>
      </c>
      <c r="D17" s="80">
        <v>0.1507740485806163</v>
      </c>
      <c r="E17" s="80">
        <v>0.88315196282153541</v>
      </c>
      <c r="F17" s="80">
        <v>-62867.548985263027</v>
      </c>
      <c r="G17" s="80">
        <v>71993.336491924027</v>
      </c>
      <c r="H17" s="80">
        <v>-62867.548985263027</v>
      </c>
      <c r="I17" s="80">
        <v>71993.336491924027</v>
      </c>
    </row>
    <row r="18" spans="1:9" x14ac:dyDescent="0.3">
      <c r="A18" s="74" t="s">
        <v>79</v>
      </c>
      <c r="B18" s="80">
        <v>843.72394367569336</v>
      </c>
      <c r="C18" s="80">
        <v>411.47023426536083</v>
      </c>
      <c r="D18" s="80">
        <v>2.0505102761128726</v>
      </c>
      <c r="E18" s="80">
        <v>6.7450660423601996E-2</v>
      </c>
      <c r="F18" s="80">
        <v>-73.088871726851039</v>
      </c>
      <c r="G18" s="80">
        <v>1760.5367590782378</v>
      </c>
      <c r="H18" s="80">
        <v>-73.088871726851039</v>
      </c>
      <c r="I18" s="80">
        <v>1760.5367590782378</v>
      </c>
    </row>
    <row r="19" spans="1:9" x14ac:dyDescent="0.3">
      <c r="A19" s="74" t="s">
        <v>80</v>
      </c>
      <c r="B19" s="80">
        <v>-918.91128720249935</v>
      </c>
      <c r="C19" s="80">
        <v>466.22728915972669</v>
      </c>
      <c r="D19" s="80">
        <v>-1.9709513118775976</v>
      </c>
      <c r="E19" s="80">
        <v>7.7022595682457756E-2</v>
      </c>
      <c r="F19" s="80">
        <v>-1957.7304240355256</v>
      </c>
      <c r="G19" s="80">
        <v>119.90784963052693</v>
      </c>
      <c r="H19" s="80">
        <v>-1957.7304240355256</v>
      </c>
      <c r="I19" s="80">
        <v>119.90784963052693</v>
      </c>
    </row>
    <row r="20" spans="1:9" x14ac:dyDescent="0.3">
      <c r="A20" s="74" t="s">
        <v>81</v>
      </c>
      <c r="B20" s="80">
        <v>2.9041413731202315E-4</v>
      </c>
      <c r="C20" s="80">
        <v>9.8488023181059377E-4</v>
      </c>
      <c r="D20" s="80">
        <v>0.29487254178929834</v>
      </c>
      <c r="E20" s="80">
        <v>0.7741221816679873</v>
      </c>
      <c r="F20" s="80">
        <v>-1.9040357717384092E-3</v>
      </c>
      <c r="G20" s="80">
        <v>2.4848640463624554E-3</v>
      </c>
      <c r="H20" s="80">
        <v>-1.9040357717384092E-3</v>
      </c>
      <c r="I20" s="80">
        <v>2.4848640463624554E-3</v>
      </c>
    </row>
    <row r="21" spans="1:9" x14ac:dyDescent="0.3">
      <c r="A21" s="74" t="s">
        <v>82</v>
      </c>
      <c r="B21" s="80">
        <v>1.7813681569783781</v>
      </c>
      <c r="C21" s="80">
        <v>0.96491480691940479</v>
      </c>
      <c r="D21" s="80">
        <v>1.8461403475251761</v>
      </c>
      <c r="E21" s="80">
        <v>9.4641926504312843E-2</v>
      </c>
      <c r="F21" s="80">
        <v>-0.36859601317558188</v>
      </c>
      <c r="G21" s="80">
        <v>3.9313323271323384</v>
      </c>
      <c r="H21" s="80">
        <v>-0.36859601317558188</v>
      </c>
      <c r="I21" s="80">
        <v>3.9313323271323384</v>
      </c>
    </row>
    <row r="22" spans="1:9" x14ac:dyDescent="0.3">
      <c r="A22" s="74" t="s">
        <v>83</v>
      </c>
      <c r="B22" s="80">
        <v>-0.71245309720208272</v>
      </c>
      <c r="C22" s="80">
        <v>3.0116395732383321</v>
      </c>
      <c r="D22" s="80">
        <v>-0.23656652128395356</v>
      </c>
      <c r="E22" s="80">
        <v>0.81776842655981974</v>
      </c>
      <c r="F22" s="80">
        <v>-7.4228042385137734</v>
      </c>
      <c r="G22" s="80">
        <v>5.9978980441096077</v>
      </c>
      <c r="H22" s="80">
        <v>-7.4228042385137734</v>
      </c>
      <c r="I22" s="80">
        <v>5.9978980441096077</v>
      </c>
    </row>
    <row r="23" spans="1:9" x14ac:dyDescent="0.3">
      <c r="A23" s="74" t="s">
        <v>84</v>
      </c>
      <c r="B23" s="80">
        <v>3.3444852909012823</v>
      </c>
      <c r="C23" s="80">
        <v>0.69809271581338106</v>
      </c>
      <c r="D23" s="80">
        <v>4.7908898275846683</v>
      </c>
      <c r="E23" s="80">
        <v>7.3360990403968825E-4</v>
      </c>
      <c r="F23" s="80">
        <v>1.7890377885088751</v>
      </c>
      <c r="G23" s="80">
        <v>4.89993279329369</v>
      </c>
      <c r="H23" s="80">
        <v>1.7890377885088751</v>
      </c>
      <c r="I23" s="80">
        <v>4.89993279329369</v>
      </c>
    </row>
    <row r="24" spans="1:9" x14ac:dyDescent="0.3">
      <c r="A24" s="74" t="s">
        <v>85</v>
      </c>
      <c r="B24" s="80">
        <v>453.22126295224234</v>
      </c>
      <c r="C24" s="80">
        <v>915.59365954762097</v>
      </c>
      <c r="D24" s="80">
        <v>0.49500262286238544</v>
      </c>
      <c r="E24" s="80">
        <v>0.6312933168769882</v>
      </c>
      <c r="F24" s="80">
        <v>-1586.8485425181057</v>
      </c>
      <c r="G24" s="80">
        <v>2493.2910684225903</v>
      </c>
      <c r="H24" s="80">
        <v>-1586.8485425181057</v>
      </c>
      <c r="I24" s="80">
        <v>2493.2910684225903</v>
      </c>
    </row>
    <row r="25" spans="1:9" ht="15" thickBot="1" x14ac:dyDescent="0.35">
      <c r="A25" s="75" t="s">
        <v>86</v>
      </c>
      <c r="B25" s="81">
        <v>-4145.4894881206001</v>
      </c>
      <c r="C25" s="81">
        <v>2450.9139766276389</v>
      </c>
      <c r="D25" s="81">
        <v>-1.6914055440756963</v>
      </c>
      <c r="E25" s="81">
        <v>0.12163519503936393</v>
      </c>
      <c r="F25" s="81">
        <v>-9606.4661423208217</v>
      </c>
      <c r="G25" s="81">
        <v>1315.4871660796216</v>
      </c>
      <c r="H25" s="81">
        <v>-9606.4661423208217</v>
      </c>
      <c r="I25" s="81">
        <v>1315.4871660796216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49ACE-E62E-4A0C-9F16-4F555046AB79}">
  <dimension ref="A1:AB20"/>
  <sheetViews>
    <sheetView workbookViewId="0">
      <selection activeCell="J20" sqref="A1:J20"/>
    </sheetView>
  </sheetViews>
  <sheetFormatPr defaultRowHeight="14.4" x14ac:dyDescent="0.3"/>
  <cols>
    <col min="2" max="2" width="31.44140625" bestFit="1" customWidth="1"/>
    <col min="3" max="3" width="14.77734375" bestFit="1" customWidth="1"/>
    <col min="4" max="4" width="18.5546875" bestFit="1" customWidth="1"/>
    <col min="5" max="5" width="9.88671875" bestFit="1" customWidth="1"/>
    <col min="6" max="7" width="15.21875" bestFit="1" customWidth="1"/>
    <col min="8" max="8" width="21.33203125" bestFit="1" customWidth="1"/>
    <col min="9" max="9" width="17.88671875" bestFit="1" customWidth="1"/>
    <col min="10" max="10" width="19.77734375" bestFit="1" customWidth="1"/>
  </cols>
  <sheetData>
    <row r="1" spans="1:28" x14ac:dyDescent="0.3">
      <c r="A1" s="5" t="s">
        <v>0</v>
      </c>
      <c r="B1" s="5" t="s">
        <v>6</v>
      </c>
      <c r="C1" s="5" t="s">
        <v>7</v>
      </c>
      <c r="D1" s="5" t="s">
        <v>8</v>
      </c>
      <c r="E1" s="5" t="s">
        <v>1</v>
      </c>
      <c r="F1" s="5" t="s">
        <v>5</v>
      </c>
      <c r="G1" s="5" t="s">
        <v>3</v>
      </c>
      <c r="H1" s="6" t="s">
        <v>4</v>
      </c>
      <c r="I1" s="6" t="s">
        <v>2</v>
      </c>
      <c r="J1" s="6" t="s">
        <v>9</v>
      </c>
    </row>
    <row r="2" spans="1:28" x14ac:dyDescent="0.3">
      <c r="A2" s="5">
        <v>2000</v>
      </c>
      <c r="B2" s="6">
        <v>6212.1</v>
      </c>
      <c r="C2" s="5">
        <v>9.4</v>
      </c>
      <c r="D2" s="5">
        <v>12.2</v>
      </c>
      <c r="E2" s="7">
        <v>24650400</v>
      </c>
      <c r="F2" s="6">
        <v>162</v>
      </c>
      <c r="G2" s="8">
        <v>897.79250000000002</v>
      </c>
      <c r="H2" s="12">
        <v>336.26410000000004</v>
      </c>
      <c r="I2" s="5">
        <v>1</v>
      </c>
      <c r="J2" s="13">
        <v>1</v>
      </c>
    </row>
    <row r="3" spans="1:28" x14ac:dyDescent="0.3">
      <c r="A3" s="5">
        <v>2001</v>
      </c>
      <c r="B3" s="6">
        <v>6307.3</v>
      </c>
      <c r="C3" s="5">
        <v>8.9</v>
      </c>
      <c r="D3" s="5">
        <v>11</v>
      </c>
      <c r="E3" s="7">
        <v>24964450</v>
      </c>
      <c r="F3" s="6">
        <v>141</v>
      </c>
      <c r="G3" s="8">
        <v>697.48800000000006</v>
      </c>
      <c r="H3" s="12">
        <v>323.38079999999997</v>
      </c>
      <c r="I3" s="5">
        <v>0</v>
      </c>
      <c r="J3" s="13">
        <v>1</v>
      </c>
    </row>
    <row r="4" spans="1:28" x14ac:dyDescent="0.3">
      <c r="A4" s="5">
        <v>2002</v>
      </c>
      <c r="B4" s="6">
        <v>5700.4</v>
      </c>
      <c r="C4" s="5">
        <v>8.6999999999999993</v>
      </c>
      <c r="D4" s="5">
        <v>10.199999999999999</v>
      </c>
      <c r="E4" s="7">
        <v>25271850</v>
      </c>
      <c r="F4" s="6">
        <v>154</v>
      </c>
      <c r="G4" s="8">
        <v>669.40160000000003</v>
      </c>
      <c r="H4" s="12">
        <v>242.06040000000002</v>
      </c>
      <c r="I4" s="5">
        <v>0</v>
      </c>
      <c r="J4" s="13">
        <v>1</v>
      </c>
    </row>
    <row r="5" spans="1:28" x14ac:dyDescent="0.3">
      <c r="A5" s="5">
        <v>2003</v>
      </c>
      <c r="B5" s="6">
        <v>6689.2</v>
      </c>
      <c r="C5" s="5">
        <v>8.4</v>
      </c>
      <c r="D5" s="5">
        <v>9.1999999999999993</v>
      </c>
      <c r="E5" s="7">
        <v>25567650</v>
      </c>
      <c r="F5" s="6">
        <v>106</v>
      </c>
      <c r="G5" s="8">
        <v>737.55</v>
      </c>
      <c r="H5" s="12">
        <v>365.05</v>
      </c>
      <c r="I5" s="5">
        <v>0</v>
      </c>
      <c r="J5" s="13">
        <v>1</v>
      </c>
    </row>
    <row r="6" spans="1:28" x14ac:dyDescent="0.3">
      <c r="A6" s="5">
        <v>2004</v>
      </c>
      <c r="B6" s="6">
        <v>8669</v>
      </c>
      <c r="C6" s="5">
        <v>7.3</v>
      </c>
      <c r="D6" s="5">
        <v>8</v>
      </c>
      <c r="E6" s="7">
        <v>25864350</v>
      </c>
      <c r="F6" s="6">
        <v>129</v>
      </c>
      <c r="G6" s="8">
        <v>878.39300000000003</v>
      </c>
      <c r="H6" s="12">
        <v>601.77200000000005</v>
      </c>
      <c r="I6" s="5">
        <v>1</v>
      </c>
      <c r="J6" s="13">
        <v>1</v>
      </c>
    </row>
    <row r="7" spans="1:28" x14ac:dyDescent="0.3">
      <c r="A7" s="5">
        <v>2005</v>
      </c>
      <c r="B7" s="6">
        <v>9500.1</v>
      </c>
      <c r="C7" s="5">
        <v>7.8</v>
      </c>
      <c r="D7" s="5">
        <v>6.9</v>
      </c>
      <c r="E7" s="7">
        <v>26167000</v>
      </c>
      <c r="F7" s="6">
        <v>213</v>
      </c>
      <c r="G7" s="8">
        <v>1033.0808000000002</v>
      </c>
      <c r="H7" s="12">
        <v>622.01200000000006</v>
      </c>
      <c r="I7" s="5">
        <v>0</v>
      </c>
      <c r="J7" s="13">
        <v>1</v>
      </c>
    </row>
    <row r="8" spans="1:28" x14ac:dyDescent="0.3">
      <c r="A8" s="5">
        <v>2006</v>
      </c>
      <c r="B8" s="6">
        <v>11171.4</v>
      </c>
      <c r="C8" s="5">
        <v>6.8</v>
      </c>
      <c r="D8" s="5">
        <v>5.8</v>
      </c>
      <c r="E8" s="7">
        <v>26488250</v>
      </c>
      <c r="F8" s="6">
        <v>165</v>
      </c>
      <c r="G8" s="8">
        <v>1099.0455999999999</v>
      </c>
      <c r="H8" s="12">
        <v>837.06380000000001</v>
      </c>
      <c r="I8" s="5">
        <v>0</v>
      </c>
      <c r="J8" s="13">
        <v>1</v>
      </c>
    </row>
    <row r="9" spans="1:28" x14ac:dyDescent="0.3">
      <c r="A9" s="5">
        <v>2007</v>
      </c>
      <c r="B9" s="6">
        <v>15719.6</v>
      </c>
      <c r="C9" s="5">
        <v>6.8</v>
      </c>
      <c r="D9" s="5">
        <v>5</v>
      </c>
      <c r="E9" s="7">
        <v>26868000</v>
      </c>
      <c r="F9" s="6">
        <v>164</v>
      </c>
      <c r="G9" s="8">
        <v>1123.9375</v>
      </c>
      <c r="H9" s="12">
        <v>1816.2829999999999</v>
      </c>
      <c r="I9" s="5">
        <v>0</v>
      </c>
      <c r="J9" s="13">
        <v>1</v>
      </c>
    </row>
    <row r="10" spans="1:28" x14ac:dyDescent="0.3">
      <c r="A10" s="5">
        <v>2008</v>
      </c>
      <c r="B10" s="6">
        <v>21197.3</v>
      </c>
      <c r="C10" s="5">
        <v>7</v>
      </c>
      <c r="D10" s="5">
        <v>4.9000000000000004</v>
      </c>
      <c r="E10" s="7">
        <v>27302800</v>
      </c>
      <c r="F10" s="6">
        <v>339</v>
      </c>
      <c r="G10" s="8">
        <v>1068.8769</v>
      </c>
      <c r="H10" s="12">
        <v>2838.8450999999995</v>
      </c>
      <c r="I10" s="5">
        <v>1</v>
      </c>
      <c r="J10" s="13">
        <v>1</v>
      </c>
    </row>
    <row r="11" spans="1:28" x14ac:dyDescent="0.3">
      <c r="A11" s="5">
        <v>2009</v>
      </c>
      <c r="B11" s="6">
        <v>21209.599999999999</v>
      </c>
      <c r="C11" s="5">
        <v>7.4</v>
      </c>
      <c r="D11" s="5">
        <v>5</v>
      </c>
      <c r="E11" s="7">
        <v>27767400</v>
      </c>
      <c r="F11" s="6">
        <v>112</v>
      </c>
      <c r="G11" s="8">
        <v>1012.3317999999999</v>
      </c>
      <c r="H11" s="12">
        <v>4025.7846000000004</v>
      </c>
      <c r="I11" s="5">
        <v>0</v>
      </c>
      <c r="J11" s="13">
        <v>1</v>
      </c>
    </row>
    <row r="12" spans="1:28" x14ac:dyDescent="0.3">
      <c r="A12" s="5">
        <v>2010</v>
      </c>
      <c r="B12" s="6">
        <v>22199.200000000001</v>
      </c>
      <c r="C12" s="5">
        <v>7.3</v>
      </c>
      <c r="D12" s="5">
        <v>5.4</v>
      </c>
      <c r="E12" s="7">
        <v>28562400</v>
      </c>
      <c r="F12" s="8">
        <v>2618.1</v>
      </c>
      <c r="G12" s="8">
        <v>1572.7</v>
      </c>
      <c r="H12" s="6">
        <v>2973.8</v>
      </c>
      <c r="I12" s="5">
        <v>0</v>
      </c>
      <c r="J12" s="13">
        <v>1</v>
      </c>
    </row>
    <row r="13" spans="1:28" x14ac:dyDescent="0.3">
      <c r="A13" s="5">
        <v>2011</v>
      </c>
      <c r="B13" s="6">
        <v>26365.9</v>
      </c>
      <c r="C13" s="5">
        <v>7.6</v>
      </c>
      <c r="D13" s="5">
        <v>5</v>
      </c>
      <c r="E13" s="7">
        <v>29339400</v>
      </c>
      <c r="F13" s="8">
        <v>3187.1</v>
      </c>
      <c r="G13" s="8">
        <v>1347.9</v>
      </c>
      <c r="H13" s="6">
        <v>2779</v>
      </c>
      <c r="I13" s="6">
        <v>0</v>
      </c>
      <c r="J13" s="13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8" x14ac:dyDescent="0.3">
      <c r="A14" s="5">
        <v>2012</v>
      </c>
      <c r="B14" s="6">
        <v>26416.1</v>
      </c>
      <c r="C14" s="5">
        <v>7</v>
      </c>
      <c r="D14" s="5">
        <v>4.9000000000000004</v>
      </c>
      <c r="E14" s="7">
        <v>29774400</v>
      </c>
      <c r="F14" s="8">
        <v>666.2</v>
      </c>
      <c r="G14" s="8">
        <v>1259.7</v>
      </c>
      <c r="H14" s="6">
        <v>4704.6000000000004</v>
      </c>
      <c r="I14" s="5">
        <v>1</v>
      </c>
      <c r="J14" s="13">
        <v>1</v>
      </c>
      <c r="K14" s="11"/>
      <c r="L14" s="11"/>
      <c r="M14" s="11"/>
      <c r="N14" s="11"/>
      <c r="O14" s="11"/>
      <c r="P14" s="11"/>
      <c r="Q14" s="11"/>
      <c r="R14" s="11"/>
      <c r="S14" s="11"/>
      <c r="T14" s="1"/>
      <c r="U14" s="1"/>
      <c r="V14" s="1"/>
      <c r="W14" s="1"/>
      <c r="X14" s="1"/>
      <c r="Y14" s="1"/>
      <c r="AA14" s="11"/>
      <c r="AB14" s="11"/>
    </row>
    <row r="15" spans="1:28" x14ac:dyDescent="0.3">
      <c r="A15" s="5">
        <v>2013</v>
      </c>
      <c r="B15" s="6">
        <v>28269.599999999999</v>
      </c>
      <c r="C15" s="5">
        <v>6.8</v>
      </c>
      <c r="D15" s="5">
        <v>4.9000000000000004</v>
      </c>
      <c r="E15" s="7">
        <v>30243200</v>
      </c>
      <c r="F15" s="8">
        <v>1648.2</v>
      </c>
      <c r="G15" s="8">
        <v>1163</v>
      </c>
      <c r="H15" s="6">
        <v>3435.3</v>
      </c>
      <c r="I15" s="6">
        <v>1</v>
      </c>
      <c r="J15" s="13">
        <v>0</v>
      </c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3"/>
      <c r="Y15" s="3"/>
      <c r="Z15" s="4"/>
    </row>
    <row r="16" spans="1:28" x14ac:dyDescent="0.3">
      <c r="A16" s="5">
        <v>2014</v>
      </c>
      <c r="B16" s="6">
        <v>27530</v>
      </c>
      <c r="C16" s="5">
        <v>6.1</v>
      </c>
      <c r="D16" s="5">
        <v>5.0999999999999996</v>
      </c>
      <c r="E16" s="7">
        <v>30757700</v>
      </c>
      <c r="F16" s="8">
        <v>1240.2</v>
      </c>
      <c r="G16" s="8">
        <v>1047.7</v>
      </c>
      <c r="H16" s="6">
        <v>3110.2</v>
      </c>
      <c r="I16" s="5">
        <v>0</v>
      </c>
      <c r="J16" s="13">
        <v>0</v>
      </c>
    </row>
    <row r="17" spans="1:10" x14ac:dyDescent="0.3">
      <c r="A17" s="5">
        <v>2015</v>
      </c>
      <c r="B17" s="6">
        <v>24924.2</v>
      </c>
      <c r="C17" s="5">
        <v>5.6</v>
      </c>
      <c r="D17" s="5">
        <v>5.2</v>
      </c>
      <c r="E17" s="7">
        <v>31298900</v>
      </c>
      <c r="F17" s="8">
        <v>1920.6</v>
      </c>
      <c r="G17" s="8">
        <v>736.1</v>
      </c>
      <c r="H17" s="6">
        <v>2685.2</v>
      </c>
      <c r="I17" s="5">
        <v>1</v>
      </c>
      <c r="J17" s="13">
        <v>0</v>
      </c>
    </row>
    <row r="18" spans="1:10" x14ac:dyDescent="0.3">
      <c r="A18" s="5">
        <v>2016</v>
      </c>
      <c r="B18" s="5">
        <v>24232.2</v>
      </c>
      <c r="C18" s="5">
        <v>5.7</v>
      </c>
      <c r="D18" s="5">
        <v>5.2</v>
      </c>
      <c r="E18" s="7">
        <v>31847900</v>
      </c>
      <c r="F18" s="9">
        <v>2807.6</v>
      </c>
      <c r="G18" s="9">
        <v>637.29999999999995</v>
      </c>
      <c r="H18" s="5">
        <v>1713.8</v>
      </c>
      <c r="I18" s="5">
        <v>1</v>
      </c>
      <c r="J18" s="13">
        <v>0</v>
      </c>
    </row>
    <row r="19" spans="1:10" x14ac:dyDescent="0.3">
      <c r="A19" s="5">
        <v>2017</v>
      </c>
      <c r="B19" s="5">
        <v>26566.1</v>
      </c>
      <c r="C19" s="5">
        <v>14.4</v>
      </c>
      <c r="D19" s="5">
        <v>5</v>
      </c>
      <c r="E19" s="7">
        <v>32388600</v>
      </c>
      <c r="F19" s="9">
        <v>3260</v>
      </c>
      <c r="G19" s="9">
        <v>477.10193500000003</v>
      </c>
      <c r="H19" s="12">
        <v>1607.6359124000001</v>
      </c>
      <c r="I19" s="5">
        <v>1</v>
      </c>
      <c r="J19" s="5">
        <v>1</v>
      </c>
    </row>
    <row r="20" spans="1:10" x14ac:dyDescent="0.3">
      <c r="A20" s="5">
        <v>2018</v>
      </c>
      <c r="B20" s="5">
        <v>33809.1</v>
      </c>
      <c r="C20" s="5">
        <v>14.3</v>
      </c>
      <c r="D20" s="5">
        <v>5.2</v>
      </c>
      <c r="E20" s="7">
        <v>32955400</v>
      </c>
      <c r="F20" s="10">
        <v>2909.5</v>
      </c>
      <c r="G20" s="10">
        <v>222.13602799999998</v>
      </c>
      <c r="H20" s="12">
        <v>2666.1685464000007</v>
      </c>
      <c r="I20" s="5">
        <v>1</v>
      </c>
      <c r="J20" s="13">
        <v>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3E0A-E3F8-48B3-A9D0-2EB25CBE61C4}">
  <dimension ref="A1:J10"/>
  <sheetViews>
    <sheetView workbookViewId="0">
      <selection activeCell="J10" sqref="A1:J10"/>
    </sheetView>
  </sheetViews>
  <sheetFormatPr defaultRowHeight="14.4" x14ac:dyDescent="0.3"/>
  <sheetData>
    <row r="1" spans="1:10" x14ac:dyDescent="0.3">
      <c r="A1" s="76"/>
      <c r="B1" s="76" t="s">
        <v>87</v>
      </c>
      <c r="C1" s="76" t="s">
        <v>88</v>
      </c>
      <c r="D1" s="76" t="s">
        <v>89</v>
      </c>
      <c r="E1" s="76" t="s">
        <v>90</v>
      </c>
      <c r="F1" s="76" t="s">
        <v>91</v>
      </c>
      <c r="G1" s="76" t="s">
        <v>92</v>
      </c>
      <c r="H1" s="76" t="s">
        <v>93</v>
      </c>
      <c r="I1" s="76" t="s">
        <v>94</v>
      </c>
      <c r="J1" s="76" t="s">
        <v>95</v>
      </c>
    </row>
    <row r="2" spans="1:10" x14ac:dyDescent="0.3">
      <c r="A2" s="74" t="s">
        <v>87</v>
      </c>
      <c r="B2" s="74">
        <v>1</v>
      </c>
      <c r="C2" s="74"/>
      <c r="D2" s="74"/>
      <c r="E2" s="74"/>
      <c r="F2" s="74"/>
      <c r="G2" s="74"/>
      <c r="H2" s="74"/>
      <c r="I2" s="74"/>
      <c r="J2" s="74"/>
    </row>
    <row r="3" spans="1:10" x14ac:dyDescent="0.3">
      <c r="A3" s="74" t="s">
        <v>88</v>
      </c>
      <c r="B3" s="78">
        <v>-1.2013205950636414E-2</v>
      </c>
      <c r="C3" s="74">
        <v>1</v>
      </c>
      <c r="D3" s="74"/>
      <c r="E3" s="74"/>
      <c r="F3" s="74"/>
      <c r="G3" s="74"/>
      <c r="H3" s="74"/>
      <c r="I3" s="74"/>
      <c r="J3" s="74"/>
    </row>
    <row r="4" spans="1:10" x14ac:dyDescent="0.3">
      <c r="A4" s="74" t="s">
        <v>89</v>
      </c>
      <c r="B4" s="78">
        <v>-0.87078165916718853</v>
      </c>
      <c r="C4" s="78">
        <v>0.14943990730576306</v>
      </c>
      <c r="D4" s="74">
        <v>1</v>
      </c>
      <c r="E4" s="74"/>
      <c r="F4" s="74"/>
      <c r="G4" s="74"/>
      <c r="H4" s="74"/>
      <c r="I4" s="74"/>
      <c r="J4" s="74"/>
    </row>
    <row r="5" spans="1:10" x14ac:dyDescent="0.3">
      <c r="A5" s="74" t="s">
        <v>90</v>
      </c>
      <c r="B5" s="78">
        <v>0.86345121577626005</v>
      </c>
      <c r="C5" s="78">
        <v>0.22880242275304882</v>
      </c>
      <c r="D5" s="78">
        <v>-0.73243044073816277</v>
      </c>
      <c r="E5" s="74">
        <v>1</v>
      </c>
      <c r="F5" s="74"/>
      <c r="G5" s="74"/>
      <c r="H5" s="74"/>
      <c r="I5" s="74"/>
      <c r="J5" s="74"/>
    </row>
    <row r="6" spans="1:10" x14ac:dyDescent="0.3">
      <c r="A6" s="74" t="s">
        <v>91</v>
      </c>
      <c r="B6" s="78">
        <v>0.72517866305323087</v>
      </c>
      <c r="C6" s="78">
        <v>0.33508778847633514</v>
      </c>
      <c r="D6" s="78">
        <v>-0.51214814749381232</v>
      </c>
      <c r="E6" s="78">
        <v>0.83215834083918294</v>
      </c>
      <c r="F6" s="74">
        <v>1</v>
      </c>
      <c r="G6" s="74"/>
      <c r="H6" s="74"/>
      <c r="I6" s="74"/>
      <c r="J6" s="74"/>
    </row>
    <row r="7" spans="1:10" x14ac:dyDescent="0.3">
      <c r="A7" s="74" t="s">
        <v>92</v>
      </c>
      <c r="B7" s="78">
        <v>0.21560114746704012</v>
      </c>
      <c r="C7" s="78">
        <v>-0.62477159714013297</v>
      </c>
      <c r="D7" s="78">
        <v>-0.26724656765811322</v>
      </c>
      <c r="E7" s="78">
        <v>-0.22967805907942077</v>
      </c>
      <c r="F7" s="78">
        <v>-0.13270304761718324</v>
      </c>
      <c r="G7" s="74">
        <v>1</v>
      </c>
      <c r="H7" s="74"/>
      <c r="I7" s="74"/>
      <c r="J7" s="74"/>
    </row>
    <row r="8" spans="1:10" x14ac:dyDescent="0.3">
      <c r="A8" s="74" t="s">
        <v>93</v>
      </c>
      <c r="B8" s="78">
        <v>0.8743375598565214</v>
      </c>
      <c r="C8" s="78">
        <v>-0.19272104234162862</v>
      </c>
      <c r="D8" s="78">
        <v>-0.75973930231611042</v>
      </c>
      <c r="E8" s="78">
        <v>0.61295078352935373</v>
      </c>
      <c r="F8" s="78">
        <v>0.35632236025683373</v>
      </c>
      <c r="G8" s="78">
        <v>0.39375129447841384</v>
      </c>
      <c r="H8" s="74">
        <v>1</v>
      </c>
      <c r="I8" s="74"/>
      <c r="J8" s="74"/>
    </row>
    <row r="9" spans="1:10" x14ac:dyDescent="0.3">
      <c r="A9" s="74" t="s">
        <v>94</v>
      </c>
      <c r="B9" s="78">
        <v>0.29762961582386482</v>
      </c>
      <c r="C9" s="78">
        <v>0.21745678900363277</v>
      </c>
      <c r="D9" s="78">
        <v>-0.14976436120169817</v>
      </c>
      <c r="E9" s="78">
        <v>0.45900070446811148</v>
      </c>
      <c r="F9" s="78">
        <v>0.30290852727029544</v>
      </c>
      <c r="G9" s="78">
        <v>-0.3487499358651201</v>
      </c>
      <c r="H9" s="78">
        <v>0.21366375434979212</v>
      </c>
      <c r="I9" s="74">
        <v>1</v>
      </c>
      <c r="J9" s="74"/>
    </row>
    <row r="10" spans="1:10" ht="15" thickBot="1" x14ac:dyDescent="0.35">
      <c r="A10" s="75" t="s">
        <v>95</v>
      </c>
      <c r="B10" s="79">
        <v>-0.41441820639773674</v>
      </c>
      <c r="C10" s="79">
        <v>0.44024657282650148</v>
      </c>
      <c r="D10" s="79">
        <v>0.31981469395726103</v>
      </c>
      <c r="E10" s="79">
        <v>-0.5337590559808375</v>
      </c>
      <c r="F10" s="79">
        <v>-0.32244758038864757</v>
      </c>
      <c r="G10" s="79">
        <v>5.7082694170626405E-2</v>
      </c>
      <c r="H10" s="79">
        <v>-0.28765111970851548</v>
      </c>
      <c r="I10" s="79">
        <v>-0.28577380332470415</v>
      </c>
      <c r="J10" s="75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 origin="userSelected">
  <element uid="9920fcc9-9f43-4d43-9e3e-b98a219cfd55" value=""/>
</sisl>
</file>

<file path=customXml/itemProps1.xml><?xml version="1.0" encoding="utf-8"?>
<ds:datastoreItem xmlns:ds="http://schemas.openxmlformats.org/officeDocument/2006/customXml" ds:itemID="{5080CEF0-C3D6-42EB-90CC-A9E0DD596E5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Export</vt:lpstr>
      <vt:lpstr>Import</vt:lpstr>
      <vt:lpstr>Partners</vt:lpstr>
      <vt:lpstr>Partners1</vt:lpstr>
      <vt:lpstr>Balassa</vt:lpstr>
      <vt:lpstr>Mult1</vt:lpstr>
      <vt:lpstr>Regr1</vt:lpstr>
      <vt:lpstr>FTT_Reg</vt:lpstr>
      <vt:lpstr>Mult2</vt:lpstr>
      <vt:lpstr>Sheet10</vt:lpstr>
      <vt:lpstr>Exp_Reg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Khodjimuratov, Bobir</dc:creator>
  <cp:lastModifiedBy>Khodjimuratov, Bobir</cp:lastModifiedBy>
  <dcterms:created xsi:type="dcterms:W3CDTF">2019-11-23T09:58:57Z</dcterms:created>
  <dcterms:modified xsi:type="dcterms:W3CDTF">2019-11-24T22:22:22Z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a678021b-a8cf-46c7-b21c-1480c3ca40e7</vt:lpwstr>
  </property>
  <property fmtid="{D5CDD505-2E9C-101B-9397-08002B2CF9AE}" pid="3" name="bjSaver">
    <vt:lpwstr>O7En+2b6fJUqylQ3XlfWhElvxM4lwsJ3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5" name="bjDocumentLabelXML-0">
    <vt:lpwstr>ames.com/2008/01/sie/internal/label"&gt;&lt;element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