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yanez\OneDrive\Рабочий стол\Rabota Diplomy\Diplom ALEX MG\"/>
    </mc:Choice>
  </mc:AlternateContent>
  <xr:revisionPtr revIDLastSave="0" documentId="13_ncr:1_{77F53BD9-2E67-4F65-BD26-436D56B59C10}" xr6:coauthVersionLast="47" xr6:coauthVersionMax="47" xr10:uidLastSave="{00000000-0000-0000-0000-000000000000}"/>
  <bookViews>
    <workbookView xWindow="660" yWindow="705" windowWidth="14790" windowHeight="12255" activeTab="1" xr2:uid="{00000000-000D-0000-FFFF-FFFF00000000}"/>
  </bookViews>
  <sheets>
    <sheet name="CR" sheetId="2" r:id="rId1"/>
    <sheet name="RF" sheetId="1" r:id="rId2"/>
  </sheets>
  <definedNames>
    <definedName name="_xlnm._FilterDatabase" localSheetId="1" hidden="1">RF!$A$1:$V$1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6" i="2" l="1"/>
  <c r="F7" i="2"/>
  <c r="G7" i="2"/>
  <c r="H7" i="2"/>
  <c r="M7" i="2"/>
  <c r="K5" i="2" s="1"/>
  <c r="P5" i="2" s="1"/>
  <c r="H12" i="2"/>
  <c r="H13" i="2"/>
  <c r="H14" i="2"/>
  <c r="U14" i="2"/>
  <c r="H15" i="2"/>
  <c r="M15" i="2"/>
  <c r="K14" i="2" s="1"/>
  <c r="P14" i="2" s="1"/>
  <c r="H20" i="2"/>
  <c r="K20" i="2"/>
  <c r="P20" i="2" s="1"/>
  <c r="H21" i="2"/>
  <c r="L21" i="2"/>
  <c r="Q21" i="2" s="1"/>
  <c r="H22" i="2"/>
  <c r="K22" i="2"/>
  <c r="P22" i="2"/>
  <c r="H23" i="2"/>
  <c r="K23" i="2"/>
  <c r="P23" i="2" s="1"/>
  <c r="H24" i="2"/>
  <c r="K24" i="2"/>
  <c r="P24" i="2" s="1"/>
  <c r="L24" i="2"/>
  <c r="Q24" i="2"/>
  <c r="U24" i="2"/>
  <c r="F25" i="2"/>
  <c r="H25" i="2" s="1"/>
  <c r="G25" i="2"/>
  <c r="M25" i="2"/>
  <c r="L22" i="2" s="1"/>
  <c r="Q22" i="2" s="1"/>
  <c r="L35" i="2"/>
  <c r="Q35" i="2" s="1"/>
  <c r="U37" i="2"/>
  <c r="F38" i="2"/>
  <c r="G38" i="2"/>
  <c r="H38" i="2"/>
  <c r="M38" i="2"/>
  <c r="K33" i="2" s="1"/>
  <c r="P33" i="2" s="1"/>
  <c r="R27" i="1"/>
  <c r="Q27" i="1"/>
  <c r="P27" i="1"/>
  <c r="B81" i="1"/>
  <c r="C81" i="1"/>
  <c r="D81" i="1"/>
  <c r="D77" i="1"/>
  <c r="D78" i="1"/>
  <c r="D79" i="1"/>
  <c r="D82" i="1"/>
  <c r="D83" i="1"/>
  <c r="D84" i="1"/>
  <c r="U15" i="1"/>
  <c r="U26" i="1"/>
  <c r="U38" i="1"/>
  <c r="M39" i="1"/>
  <c r="L34" i="1" s="1"/>
  <c r="Q34" i="1" s="1"/>
  <c r="H39" i="1"/>
  <c r="H38" i="1"/>
  <c r="H37" i="1"/>
  <c r="H36" i="1"/>
  <c r="H34" i="1"/>
  <c r="H35" i="1"/>
  <c r="H33" i="1"/>
  <c r="M27" i="1"/>
  <c r="K25" i="1" s="1"/>
  <c r="P25" i="1" s="1"/>
  <c r="H27" i="1"/>
  <c r="H26" i="1"/>
  <c r="H25" i="1"/>
  <c r="H24" i="1"/>
  <c r="H23" i="1"/>
  <c r="H22" i="1"/>
  <c r="P17" i="1"/>
  <c r="K17" i="1"/>
  <c r="M16" i="1"/>
  <c r="L14" i="1" s="1"/>
  <c r="Q14" i="1" s="1"/>
  <c r="F17" i="1"/>
  <c r="H14" i="1"/>
  <c r="H15" i="1"/>
  <c r="H16" i="1"/>
  <c r="H13" i="1"/>
  <c r="U8" i="1"/>
  <c r="H8" i="1"/>
  <c r="G8" i="1"/>
  <c r="F8" i="1"/>
  <c r="H7" i="1"/>
  <c r="H6" i="1"/>
  <c r="L13" i="2" l="1"/>
  <c r="Q13" i="2" s="1"/>
  <c r="K35" i="2"/>
  <c r="P35" i="2" s="1"/>
  <c r="K32" i="2"/>
  <c r="P32" i="2" s="1"/>
  <c r="K13" i="2"/>
  <c r="P13" i="2" s="1"/>
  <c r="K37" i="2"/>
  <c r="P37" i="2" s="1"/>
  <c r="L34" i="2"/>
  <c r="Q34" i="2" s="1"/>
  <c r="K21" i="2"/>
  <c r="P21" i="2" s="1"/>
  <c r="L23" i="2"/>
  <c r="Q23" i="2" s="1"/>
  <c r="L12" i="2"/>
  <c r="Q12" i="2" s="1"/>
  <c r="L6" i="2"/>
  <c r="Q6" i="2" s="1"/>
  <c r="L32" i="2"/>
  <c r="Q32" i="2" s="1"/>
  <c r="L37" i="2"/>
  <c r="Q37" i="2" s="1"/>
  <c r="K34" i="2"/>
  <c r="P34" i="2" s="1"/>
  <c r="L14" i="2"/>
  <c r="Q14" i="2" s="1"/>
  <c r="K12" i="2"/>
  <c r="P12" i="2" s="1"/>
  <c r="K6" i="2"/>
  <c r="P6" i="2" s="1"/>
  <c r="L20" i="2"/>
  <c r="Q20" i="2" s="1"/>
  <c r="R25" i="2" s="1"/>
  <c r="U23" i="2" s="1"/>
  <c r="U25" i="2" s="1"/>
  <c r="L5" i="2"/>
  <c r="Q5" i="2" s="1"/>
  <c r="R7" i="2" s="1"/>
  <c r="U5" i="2" s="1"/>
  <c r="U7" i="2" s="1"/>
  <c r="L36" i="2"/>
  <c r="Q36" i="2" s="1"/>
  <c r="L33" i="2"/>
  <c r="Q33" i="2" s="1"/>
  <c r="K36" i="2"/>
  <c r="P36" i="2" s="1"/>
  <c r="K23" i="1"/>
  <c r="P23" i="1" s="1"/>
  <c r="K26" i="1"/>
  <c r="P26" i="1" s="1"/>
  <c r="K24" i="1"/>
  <c r="P24" i="1" s="1"/>
  <c r="K33" i="1"/>
  <c r="P33" i="1" s="1"/>
  <c r="K7" i="1"/>
  <c r="P7" i="1" s="1"/>
  <c r="K22" i="1"/>
  <c r="P22" i="1" s="1"/>
  <c r="K8" i="1"/>
  <c r="P8" i="1" s="1"/>
  <c r="L22" i="1"/>
  <c r="Q22" i="1" s="1"/>
  <c r="L26" i="1"/>
  <c r="Q26" i="1" s="1"/>
  <c r="R26" i="1" s="1"/>
  <c r="L25" i="1"/>
  <c r="Q25" i="1" s="1"/>
  <c r="R25" i="1" s="1"/>
  <c r="L24" i="1"/>
  <c r="Q24" i="1" s="1"/>
  <c r="R24" i="1" s="1"/>
  <c r="L23" i="1"/>
  <c r="Q23" i="1" s="1"/>
  <c r="R23" i="1" s="1"/>
  <c r="L8" i="1"/>
  <c r="Q8" i="1" s="1"/>
  <c r="K13" i="1"/>
  <c r="P13" i="1" s="1"/>
  <c r="L7" i="1"/>
  <c r="K38" i="1"/>
  <c r="P38" i="1" s="1"/>
  <c r="K37" i="1"/>
  <c r="P37" i="1" s="1"/>
  <c r="K36" i="1"/>
  <c r="P36" i="1" s="1"/>
  <c r="K35" i="1"/>
  <c r="P35" i="1" s="1"/>
  <c r="K34" i="1"/>
  <c r="P34" i="1" s="1"/>
  <c r="L33" i="1"/>
  <c r="Q33" i="1" s="1"/>
  <c r="L38" i="1"/>
  <c r="Q38" i="1" s="1"/>
  <c r="L37" i="1"/>
  <c r="Q37" i="1" s="1"/>
  <c r="L36" i="1"/>
  <c r="Q36" i="1" s="1"/>
  <c r="L35" i="1"/>
  <c r="Q35" i="1" s="1"/>
  <c r="L13" i="1"/>
  <c r="Q13" i="1" s="1"/>
  <c r="K14" i="1"/>
  <c r="P14" i="1" s="1"/>
  <c r="K15" i="1"/>
  <c r="P15" i="1" s="1"/>
  <c r="L15" i="1"/>
  <c r="Q15" i="1" s="1"/>
  <c r="R38" i="2" l="1"/>
  <c r="U36" i="2" s="1"/>
  <c r="U38" i="2" s="1"/>
  <c r="R15" i="2"/>
  <c r="U13" i="2" s="1"/>
  <c r="U15" i="2" s="1"/>
  <c r="U25" i="1"/>
  <c r="U27" i="1" s="1"/>
  <c r="K9" i="1"/>
  <c r="M9" i="1"/>
  <c r="R39" i="1"/>
  <c r="U37" i="1" s="1"/>
  <c r="U39" i="1" s="1"/>
  <c r="R22" i="1"/>
  <c r="L9" i="1"/>
  <c r="Q7" i="1"/>
  <c r="R9" i="1" s="1"/>
  <c r="U7" i="1" s="1"/>
  <c r="U9" i="1" s="1"/>
  <c r="M7" i="1"/>
  <c r="M8" i="1"/>
  <c r="R16" i="1"/>
  <c r="U14" i="1" s="1"/>
  <c r="U16" i="1" s="1"/>
  <c r="F84" i="1" l="1"/>
  <c r="E84" i="1"/>
  <c r="C84" i="1"/>
  <c r="B84" i="1"/>
  <c r="F83" i="1"/>
  <c r="E83" i="1"/>
  <c r="C83" i="1"/>
  <c r="B83" i="1"/>
  <c r="F82" i="1"/>
  <c r="E82" i="1"/>
  <c r="C82" i="1"/>
  <c r="B82" i="1"/>
  <c r="C80" i="1"/>
  <c r="B80" i="1"/>
  <c r="F79" i="1"/>
  <c r="E79" i="1"/>
  <c r="C79" i="1"/>
  <c r="B79" i="1"/>
  <c r="F78" i="1"/>
  <c r="E78" i="1"/>
  <c r="C78" i="1"/>
  <c r="B78" i="1"/>
  <c r="E77" i="1"/>
  <c r="C77" i="1"/>
  <c r="B77" i="1"/>
  <c r="F78" i="2"/>
  <c r="D78" i="2"/>
  <c r="C78" i="2"/>
  <c r="B76" i="2"/>
  <c r="C76" i="2"/>
  <c r="C54" i="1"/>
  <c r="B6" i="1"/>
  <c r="C6" i="1" s="1"/>
  <c r="C53" i="2"/>
  <c r="C70" i="2"/>
  <c r="C69" i="2"/>
  <c r="C68" i="2"/>
  <c r="C67" i="2"/>
  <c r="C66" i="2"/>
  <c r="C65" i="2"/>
  <c r="C61" i="2"/>
  <c r="C60" i="2"/>
  <c r="C59" i="2"/>
  <c r="C58" i="2"/>
  <c r="C57" i="2"/>
  <c r="C56" i="2"/>
  <c r="C52" i="2"/>
  <c r="C51" i="2"/>
  <c r="C50" i="2"/>
  <c r="C49" i="2"/>
  <c r="C48" i="2"/>
  <c r="C47" i="2"/>
  <c r="B43" i="2"/>
  <c r="C43" i="2" s="1"/>
  <c r="C42" i="2"/>
  <c r="C41" i="2"/>
  <c r="C40" i="2"/>
  <c r="C39" i="2"/>
  <c r="C38" i="2"/>
  <c r="C37" i="2"/>
  <c r="C36" i="2"/>
  <c r="C35" i="2"/>
  <c r="C34" i="2"/>
  <c r="C31" i="2"/>
  <c r="B30" i="2"/>
  <c r="C30" i="2" s="1"/>
  <c r="C27" i="2"/>
  <c r="C26" i="2"/>
  <c r="C25" i="2"/>
  <c r="C24" i="2"/>
  <c r="C23" i="2"/>
  <c r="C22" i="2"/>
  <c r="C19" i="2"/>
  <c r="C18" i="2"/>
  <c r="C17" i="2"/>
  <c r="C16" i="2"/>
  <c r="C15" i="2"/>
  <c r="C12" i="2"/>
  <c r="C11" i="2"/>
  <c r="C10" i="2"/>
  <c r="C7" i="2"/>
  <c r="B6" i="2"/>
  <c r="C6" i="2" s="1"/>
  <c r="C5" i="2"/>
  <c r="C7" i="1"/>
  <c r="C10" i="1"/>
  <c r="C11" i="1"/>
  <c r="C12" i="1"/>
  <c r="C16" i="1"/>
  <c r="C17" i="1"/>
  <c r="C18" i="1"/>
  <c r="C19" i="1"/>
  <c r="C20" i="1"/>
  <c r="C23" i="1"/>
  <c r="C24" i="1"/>
  <c r="C25" i="1"/>
  <c r="C26" i="1"/>
  <c r="C27" i="1"/>
  <c r="C28" i="1"/>
  <c r="C32" i="1"/>
  <c r="C35" i="1"/>
  <c r="C36" i="1"/>
  <c r="C37" i="1"/>
  <c r="C38" i="1"/>
  <c r="C39" i="1"/>
  <c r="C40" i="1"/>
  <c r="C41" i="1"/>
  <c r="C42" i="1"/>
  <c r="C43" i="1"/>
  <c r="C48" i="1"/>
  <c r="C49" i="1"/>
  <c r="C50" i="1"/>
  <c r="C51" i="1"/>
  <c r="C52" i="1"/>
  <c r="C53" i="1"/>
  <c r="C57" i="1"/>
  <c r="C58" i="1"/>
  <c r="C59" i="1"/>
  <c r="C60" i="1"/>
  <c r="C61" i="1"/>
  <c r="C62" i="1"/>
  <c r="C66" i="1"/>
  <c r="C67" i="1"/>
  <c r="C68" i="1"/>
  <c r="C69" i="1"/>
  <c r="C70" i="1"/>
  <c r="C71" i="1"/>
  <c r="C5" i="1"/>
  <c r="B31" i="1"/>
  <c r="C31" i="1" s="1"/>
  <c r="B44" i="1"/>
  <c r="B63" i="1" s="1"/>
  <c r="B72" i="1" l="1"/>
  <c r="C72" i="1" s="1"/>
  <c r="C63" i="1"/>
  <c r="C44" i="1"/>
  <c r="B62" i="2"/>
  <c r="B71" i="2" s="1"/>
  <c r="C71" i="2" s="1"/>
  <c r="C62" i="2"/>
</calcChain>
</file>

<file path=xl/sharedStrings.xml><?xml version="1.0" encoding="utf-8"?>
<sst xmlns="http://schemas.openxmlformats.org/spreadsheetml/2006/main" count="532" uniqueCount="110">
  <si>
    <t>Questions</t>
  </si>
  <si>
    <t xml:space="preserve"> </t>
  </si>
  <si>
    <t>21-26</t>
  </si>
  <si>
    <t>25-30</t>
  </si>
  <si>
    <t xml:space="preserve">	What is your gender?</t>
  </si>
  <si>
    <t>Male</t>
  </si>
  <si>
    <t>Female</t>
  </si>
  <si>
    <t>Prefer not to answer</t>
  </si>
  <si>
    <t>What age group you belong to?</t>
  </si>
  <si>
    <t>What is your monthly income?</t>
  </si>
  <si>
    <r>
      <rPr>
        <sz val="7"/>
        <color theme="1"/>
        <rFont val="Times New Roman"/>
        <family val="1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What is your occupation?</t>
    </r>
  </si>
  <si>
    <t>Full- time student with full time-job</t>
  </si>
  <si>
    <t>Full-time student with part time-job</t>
  </si>
  <si>
    <t>Full-time student with a freelance job</t>
  </si>
  <si>
    <t>Part-time student with full-time job</t>
  </si>
  <si>
    <t>Part-time student with part-time job</t>
  </si>
  <si>
    <t>Part-time student with a freelance job</t>
  </si>
  <si>
    <t>Do you eat bread/bakery products?</t>
  </si>
  <si>
    <t>Yes</t>
  </si>
  <si>
    <t>No</t>
  </si>
  <si>
    <t>What kind of bread do your prefer the most?</t>
  </si>
  <si>
    <t>White brad</t>
  </si>
  <si>
    <t>Wheat bread</t>
  </si>
  <si>
    <t>Whole grain bread</t>
  </si>
  <si>
    <t>Rye bread</t>
  </si>
  <si>
    <t>Bagels</t>
  </si>
  <si>
    <t>Breadstick</t>
  </si>
  <si>
    <t>Multigrain bread</t>
  </si>
  <si>
    <t>Pumpernickel</t>
  </si>
  <si>
    <t>None</t>
  </si>
  <si>
    <t>Domestic bread (Rohlíky, Housky, Šumava, Loupák and extra)</t>
  </si>
  <si>
    <t xml:space="preserve">Where do you usually buy bread/bakery products? </t>
  </si>
  <si>
    <t>Supermarkets</t>
  </si>
  <si>
    <t>Hypermarkets</t>
  </si>
  <si>
    <t>Bakery shops</t>
  </si>
  <si>
    <t>Small shops</t>
  </si>
  <si>
    <t>Online shops</t>
  </si>
  <si>
    <t>Other</t>
  </si>
  <si>
    <t>What is the course of meal you usually prefer to eat the bread/bakery products with?</t>
  </si>
  <si>
    <t>Breakfast</t>
  </si>
  <si>
    <t>Brunch</t>
  </si>
  <si>
    <t>Lunch</t>
  </si>
  <si>
    <t>Supper</t>
  </si>
  <si>
    <t>Dinner</t>
  </si>
  <si>
    <t>All of it</t>
  </si>
  <si>
    <t xml:space="preserve">What is the main purpose of yours to eat bread/bakery products? </t>
  </si>
  <si>
    <t>Healthy</t>
  </si>
  <si>
    <t>Tasty</t>
  </si>
  <si>
    <t>Satiating</t>
  </si>
  <si>
    <t>Weight gain</t>
  </si>
  <si>
    <t>Habit</t>
  </si>
  <si>
    <t>Please, scale from “very important to not important at all the following criterions”</t>
  </si>
  <si>
    <t>Scent</t>
  </si>
  <si>
    <t>Size</t>
  </si>
  <si>
    <t>Composition</t>
  </si>
  <si>
    <t>Taste</t>
  </si>
  <si>
    <t>Freshness</t>
  </si>
  <si>
    <t xml:space="preserve">Appearance </t>
  </si>
  <si>
    <t>Color</t>
  </si>
  <si>
    <t>Consistency</t>
  </si>
  <si>
    <t>Very important</t>
  </si>
  <si>
    <t>Indifferent</t>
  </si>
  <si>
    <t>Less Important</t>
  </si>
  <si>
    <t>Not important at all</t>
  </si>
  <si>
    <t>The higher the quality of bread/bakery products (Rich in nutrients) the higher the price.</t>
  </si>
  <si>
    <t>Strongly agree</t>
  </si>
  <si>
    <t>Agree</t>
  </si>
  <si>
    <t>Neither agree nor disagree</t>
  </si>
  <si>
    <t>Disagree</t>
  </si>
  <si>
    <t>Strongly disagree</t>
  </si>
  <si>
    <t>With the vast assortment of bread/bakery products the price seems to be equally distributed among the producers and vice versa.</t>
  </si>
  <si>
    <t>When a large assortment option is available, I find it difficult to make a purchasing-decision regarding bread/bakery products.</t>
  </si>
  <si>
    <t>With the low availability of bread/bakery products, the price seems to be higher and vice versa.</t>
  </si>
  <si>
    <t>Sample Size</t>
  </si>
  <si>
    <t>2500 CZK</t>
  </si>
  <si>
    <t>2500 - 5000 CZK</t>
  </si>
  <si>
    <t>5001 - 8000 CZK</t>
  </si>
  <si>
    <t>8001 - 12 500 CZK</t>
  </si>
  <si>
    <t>12 500 CZK and more</t>
  </si>
  <si>
    <t>7 000 - 12 000 Rubles</t>
  </si>
  <si>
    <t>up to 7 000 Rubles</t>
  </si>
  <si>
    <t>12 001 - 17 500 Rubles</t>
  </si>
  <si>
    <t>17 501 - 25 000 Rubles</t>
  </si>
  <si>
    <t>25 001 rubles and more</t>
  </si>
  <si>
    <t>Domestic bread (Borodinskyi, Boyarskyi, Starobludenskyi, Belyi and etc).</t>
  </si>
  <si>
    <t>15-21</t>
  </si>
  <si>
    <t>excluded</t>
  </si>
  <si>
    <t>who eats bread</t>
  </si>
  <si>
    <t>Important</t>
  </si>
  <si>
    <t>who eats</t>
  </si>
  <si>
    <t>Gender</t>
  </si>
  <si>
    <t>Total</t>
  </si>
  <si>
    <t>(R-1)*(C-1)</t>
  </si>
  <si>
    <t>Degree of Freedom</t>
  </si>
  <si>
    <t>x2</t>
  </si>
  <si>
    <t>X2</t>
  </si>
  <si>
    <t>Chi.Square</t>
  </si>
  <si>
    <t>P-value</t>
  </si>
  <si>
    <t>Accept H0</t>
  </si>
  <si>
    <t>Reject H0</t>
  </si>
  <si>
    <t>Alfa</t>
  </si>
  <si>
    <t>Age</t>
  </si>
  <si>
    <t>Income dependency</t>
  </si>
  <si>
    <t>Occupation dependency</t>
  </si>
  <si>
    <t>Gender Dependency</t>
  </si>
  <si>
    <t>Age dependency</t>
  </si>
  <si>
    <t>Expected Frq</t>
  </si>
  <si>
    <t>Income.</t>
  </si>
  <si>
    <t>Occupation</t>
  </si>
  <si>
    <t>Expeced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</si>
</sst>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Times New Roman"/>
      <family val="1"/>
      <charset val="204"/>
    </font>
    <font>
      <sz val="11"/>
      <color theme="1"/>
      <name val="Calibri"/>
      <family val="1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4">
    <xf numFmtId="0" fontId="0" fillId="0" borderId="0" xfId="0"/>
    <xf numFmtId="0" fontId="0" fillId="2" borderId="0" xfId="0" applyFill="1"/>
    <xf numFmtId="0" fontId="3" fillId="0" borderId="0" xfId="0" applyFont="1" applyAlignment="1">
      <alignment horizontal="left" vertical="top" wrapText="1"/>
    </xf>
    <xf numFmtId="0" fontId="0" fillId="0" borderId="1" xfId="0" applyBorder="1"/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3" borderId="0" xfId="0" applyFill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/>
    <xf numFmtId="0" fontId="3" fillId="4" borderId="0" xfId="0" applyFont="1" applyFill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9" fontId="0" fillId="0" borderId="1" xfId="1" applyFont="1" applyBorder="1"/>
    <xf numFmtId="9" fontId="0" fillId="0" borderId="3" xfId="1" applyFont="1" applyBorder="1"/>
    <xf numFmtId="0" fontId="0" fillId="0" borderId="0" xfId="0" applyBorder="1"/>
    <xf numFmtId="9" fontId="0" fillId="0" borderId="0" xfId="1" applyFont="1" applyBorder="1"/>
    <xf numFmtId="0" fontId="0" fillId="0" borderId="2" xfId="0" applyBorder="1"/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vertical="center"/>
    </xf>
    <xf numFmtId="0" fontId="0" fillId="0" borderId="6" xfId="0" applyBorder="1"/>
    <xf numFmtId="0" fontId="0" fillId="0" borderId="0" xfId="0" applyFill="1" applyBorder="1"/>
    <xf numFmtId="0" fontId="3" fillId="4" borderId="5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9" fontId="0" fillId="0" borderId="9" xfId="1" applyFont="1" applyBorder="1"/>
    <xf numFmtId="0" fontId="6" fillId="4" borderId="7" xfId="0" applyFont="1" applyFill="1" applyBorder="1" applyAlignment="1">
      <alignment horizontal="left" vertical="top" wrapText="1"/>
    </xf>
    <xf numFmtId="9" fontId="0" fillId="0" borderId="6" xfId="1" applyFont="1" applyBorder="1"/>
    <xf numFmtId="0" fontId="0" fillId="0" borderId="4" xfId="0" applyBorder="1"/>
    <xf numFmtId="0" fontId="0" fillId="0" borderId="5" xfId="0" applyBorder="1"/>
    <xf numFmtId="0" fontId="3" fillId="0" borderId="10" xfId="0" applyFont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9" fontId="0" fillId="0" borderId="8" xfId="1" applyFont="1" applyBorder="1"/>
    <xf numFmtId="0" fontId="3" fillId="4" borderId="1" xfId="0" applyFont="1" applyFill="1" applyBorder="1" applyAlignment="1"/>
    <xf numFmtId="0" fontId="0" fillId="5" borderId="1" xfId="0" applyFill="1" applyBorder="1"/>
    <xf numFmtId="0" fontId="2" fillId="0" borderId="1" xfId="0" applyFont="1" applyBorder="1" applyAlignment="1">
      <alignment horizontal="left" vertical="top" wrapText="1"/>
    </xf>
    <xf numFmtId="0" fontId="0" fillId="6" borderId="1" xfId="0" applyFill="1" applyBorder="1"/>
    <xf numFmtId="0" fontId="3" fillId="0" borderId="2" xfId="0" applyFont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9" fontId="0" fillId="0" borderId="0" xfId="1" applyFont="1"/>
    <xf numFmtId="9" fontId="3" fillId="0" borderId="1" xfId="1" applyFont="1" applyBorder="1" applyAlignment="1">
      <alignment horizontal="right" vertical="center"/>
    </xf>
    <xf numFmtId="9" fontId="3" fillId="0" borderId="1" xfId="1" applyFont="1" applyBorder="1" applyAlignment="1">
      <alignment horizontal="right" vertical="center" wrapText="1"/>
    </xf>
    <xf numFmtId="9" fontId="2" fillId="7" borderId="11" xfId="1" applyFont="1" applyFill="1" applyBorder="1" applyAlignment="1">
      <alignment horizontal="left" vertical="center"/>
    </xf>
    <xf numFmtId="0" fontId="0" fillId="8" borderId="1" xfId="0" applyFill="1" applyBorder="1"/>
    <xf numFmtId="0" fontId="7" fillId="9" borderId="1" xfId="0" applyFont="1" applyFill="1" applyBorder="1"/>
    <xf numFmtId="0" fontId="0" fillId="10" borderId="0" xfId="0" applyFill="1"/>
    <xf numFmtId="0" fontId="9" fillId="0" borderId="1" xfId="0" applyFont="1" applyBorder="1"/>
    <xf numFmtId="0" fontId="0" fillId="2" borderId="1" xfId="0" applyFill="1" applyBorder="1"/>
    <xf numFmtId="0" fontId="2" fillId="0" borderId="5" xfId="0" applyFont="1" applyFill="1" applyBorder="1" applyAlignment="1">
      <alignment horizontal="left" vertical="top" wrapText="1"/>
    </xf>
    <xf numFmtId="0" fontId="0" fillId="2" borderId="0" xfId="0" applyFill="1" applyBorder="1"/>
    <xf numFmtId="0" fontId="0" fillId="2" borderId="1" xfId="0" applyFill="1" applyBorder="1" applyAlignment="1">
      <alignment wrapText="1"/>
    </xf>
    <xf numFmtId="0" fontId="7" fillId="11" borderId="1" xfId="0" applyFont="1" applyFill="1" applyBorder="1"/>
    <xf numFmtId="0" fontId="0" fillId="11" borderId="1" xfId="0" applyFill="1" applyBorder="1"/>
    <xf numFmtId="0" fontId="0" fillId="2" borderId="6" xfId="0" applyFill="1" applyBorder="1"/>
    <xf numFmtId="0" fontId="3" fillId="2" borderId="5" xfId="0" applyFont="1" applyFill="1" applyBorder="1" applyAlignment="1">
      <alignment wrapText="1"/>
    </xf>
    <xf numFmtId="0" fontId="3" fillId="2" borderId="5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10" fillId="11" borderId="1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3" fillId="12" borderId="1" xfId="0" applyFont="1" applyFill="1" applyBorder="1" applyAlignment="1">
      <alignment horizontal="left" vertical="top" wrapText="1"/>
    </xf>
    <xf numFmtId="0" fontId="3" fillId="13" borderId="1" xfId="0" applyFont="1" applyFill="1" applyBorder="1" applyAlignment="1">
      <alignment horizontal="left" vertical="top" wrapText="1"/>
    </xf>
    <xf numFmtId="9" fontId="0" fillId="0" borderId="0" xfId="1" applyFont="1" applyFill="1" applyBorder="1"/>
    <xf numFmtId="9" fontId="0" fillId="0" borderId="1" xfId="1" applyNumberFormat="1" applyFont="1" applyBorder="1"/>
    <xf numFmtId="0" fontId="7" fillId="8" borderId="1" xfId="0" applyFont="1" applyFill="1" applyBorder="1"/>
    <xf numFmtId="0" fontId="2" fillId="2" borderId="1" xfId="0" applyFont="1" applyFill="1" applyBorder="1" applyAlignment="1">
      <alignment horizontal="left" vertical="top" wrapText="1"/>
    </xf>
    <xf numFmtId="0" fontId="7" fillId="14" borderId="1" xfId="0" applyFont="1" applyFill="1" applyBorder="1"/>
    <xf numFmtId="0" fontId="0" fillId="14" borderId="1" xfId="0" applyFill="1" applyBorder="1"/>
    <xf numFmtId="0" fontId="8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"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6E639-32FB-4FE4-8ECB-6D5C7C28484A}">
  <dimension ref="A1:AG406"/>
  <sheetViews>
    <sheetView showGridLines="0" topLeftCell="A71" zoomScale="70" zoomScaleNormal="70" workbookViewId="0">
      <selection activeCell="C97" sqref="C97"/>
    </sheetView>
  </sheetViews>
  <sheetFormatPr defaultRowHeight="15" x14ac:dyDescent="0.25"/>
  <cols>
    <col min="1" max="1" width="43.28515625" customWidth="1"/>
    <col min="2" max="2" width="17.5703125" customWidth="1"/>
    <col min="3" max="3" width="10.28515625" bestFit="1" customWidth="1"/>
    <col min="4" max="4" width="25.140625" bestFit="1" customWidth="1"/>
    <col min="5" max="5" width="19" bestFit="1" customWidth="1"/>
    <col min="6" max="6" width="19.5703125" bestFit="1" customWidth="1"/>
    <col min="7" max="7" width="17.7109375" customWidth="1"/>
    <col min="8" max="8" width="5.85546875" customWidth="1"/>
    <col min="9" max="9" width="9.28515625" customWidth="1"/>
    <col min="10" max="10" width="20.28515625" customWidth="1"/>
    <col min="11" max="11" width="12.85546875" customWidth="1"/>
    <col min="12" max="12" width="11.28515625" customWidth="1"/>
    <col min="13" max="13" width="12" customWidth="1"/>
    <col min="14" max="14" width="4.5703125" customWidth="1"/>
    <col min="15" max="15" width="24.85546875" customWidth="1"/>
    <col min="16" max="16" width="14.5703125" customWidth="1"/>
    <col min="17" max="17" width="10" customWidth="1"/>
    <col min="20" max="20" width="10.85546875" bestFit="1" customWidth="1"/>
    <col min="22" max="22" width="10.5703125" bestFit="1" customWidth="1"/>
  </cols>
  <sheetData>
    <row r="1" spans="1:33" x14ac:dyDescent="0.25">
      <c r="A1" s="1" t="s">
        <v>0</v>
      </c>
    </row>
    <row r="2" spans="1:33" x14ac:dyDescent="0.25">
      <c r="A2" s="6" t="s">
        <v>73</v>
      </c>
      <c r="B2" s="6">
        <v>240</v>
      </c>
      <c r="J2" s="49" t="s">
        <v>106</v>
      </c>
    </row>
    <row r="3" spans="1:33" ht="30" x14ac:dyDescent="0.25">
      <c r="E3" s="52" t="s">
        <v>104</v>
      </c>
      <c r="F3" s="70" t="s">
        <v>17</v>
      </c>
      <c r="G3" s="70"/>
      <c r="H3" s="70"/>
      <c r="J3" s="49" t="s">
        <v>104</v>
      </c>
      <c r="K3" s="70" t="s">
        <v>17</v>
      </c>
      <c r="L3" s="70"/>
      <c r="M3" s="70"/>
      <c r="O3" s="49" t="s">
        <v>104</v>
      </c>
      <c r="P3" s="70" t="s">
        <v>17</v>
      </c>
      <c r="Q3" s="70"/>
      <c r="R3" s="70"/>
    </row>
    <row r="4" spans="1:33" x14ac:dyDescent="0.25">
      <c r="A4" s="22" t="s">
        <v>4</v>
      </c>
      <c r="B4" s="14"/>
      <c r="C4" s="14"/>
      <c r="D4" s="14"/>
      <c r="E4" s="49" t="s">
        <v>90</v>
      </c>
      <c r="F4" s="54" t="s">
        <v>18</v>
      </c>
      <c r="G4" s="54" t="s">
        <v>19</v>
      </c>
      <c r="H4" s="49" t="s">
        <v>91</v>
      </c>
      <c r="J4" s="49" t="s">
        <v>90</v>
      </c>
      <c r="K4" s="54" t="s">
        <v>18</v>
      </c>
      <c r="L4" s="54" t="s">
        <v>19</v>
      </c>
      <c r="M4" s="49" t="s">
        <v>91</v>
      </c>
      <c r="O4" s="54" t="s">
        <v>95</v>
      </c>
      <c r="P4" s="54" t="s">
        <v>18</v>
      </c>
      <c r="Q4" s="54" t="s">
        <v>19</v>
      </c>
      <c r="R4" s="49" t="s">
        <v>91</v>
      </c>
      <c r="T4" s="3" t="s">
        <v>100</v>
      </c>
      <c r="U4" s="3">
        <v>0.05</v>
      </c>
    </row>
    <row r="5" spans="1:33" x14ac:dyDescent="0.25">
      <c r="A5" s="7" t="s">
        <v>5</v>
      </c>
      <c r="B5" s="3">
        <v>141</v>
      </c>
      <c r="C5" s="12">
        <f>B5/$B$2</f>
        <v>0.58750000000000002</v>
      </c>
      <c r="D5" s="14"/>
      <c r="E5" s="49" t="s">
        <v>5</v>
      </c>
      <c r="F5" s="49">
        <v>120</v>
      </c>
      <c r="G5" s="49">
        <v>21</v>
      </c>
      <c r="H5" s="49">
        <v>141</v>
      </c>
      <c r="J5" s="49" t="s">
        <v>5</v>
      </c>
      <c r="K5" s="49">
        <f>(M5*$K$7)/$M$7</f>
        <v>122.78749999999999</v>
      </c>
      <c r="L5" s="49">
        <f>(M5*$L$7)/$M$7</f>
        <v>18.212499999999999</v>
      </c>
      <c r="M5" s="49">
        <v>141</v>
      </c>
      <c r="O5" s="49" t="s">
        <v>5</v>
      </c>
      <c r="P5" s="49">
        <f>(F5-K5)^2/K5</f>
        <v>6.3281329532729053E-2</v>
      </c>
      <c r="Q5" s="49">
        <f>(G5-L5)^2/L5</f>
        <v>0.42663864104324001</v>
      </c>
      <c r="R5" s="49">
        <v>141</v>
      </c>
      <c r="T5" s="59" t="s">
        <v>95</v>
      </c>
      <c r="U5" s="3">
        <f>R7</f>
        <v>1.1876847771538634</v>
      </c>
      <c r="V5" s="3"/>
    </row>
    <row r="6" spans="1:33" x14ac:dyDescent="0.25">
      <c r="A6" s="18" t="s">
        <v>6</v>
      </c>
      <c r="B6" s="3">
        <f>B2-B5</f>
        <v>99</v>
      </c>
      <c r="C6" s="12">
        <f t="shared" ref="C6:C70" si="0">B6/$B$2</f>
        <v>0.41249999999999998</v>
      </c>
      <c r="D6" s="14"/>
      <c r="E6" s="49" t="s">
        <v>6</v>
      </c>
      <c r="F6" s="49">
        <v>89</v>
      </c>
      <c r="G6" s="49">
        <v>10</v>
      </c>
      <c r="H6" s="49">
        <v>99</v>
      </c>
      <c r="J6" s="49" t="s">
        <v>6</v>
      </c>
      <c r="K6" s="49">
        <f>(M6*$K$7)/$M$7</f>
        <v>86.212500000000006</v>
      </c>
      <c r="L6" s="49">
        <f>(M6*$L$7)/$M$7</f>
        <v>12.7875</v>
      </c>
      <c r="M6" s="49">
        <v>99</v>
      </c>
      <c r="O6" s="49" t="s">
        <v>6</v>
      </c>
      <c r="P6" s="49">
        <f>(F6-K6)^2/K6</f>
        <v>9.0127954182977726E-2</v>
      </c>
      <c r="Q6" s="49">
        <f>(G6-L6)^2/L6</f>
        <v>0.60763685239491672</v>
      </c>
      <c r="R6" s="49">
        <v>99</v>
      </c>
      <c r="T6" s="3" t="s">
        <v>96</v>
      </c>
      <c r="U6" s="3">
        <f>_xlfn.CHISQ.INV(0.95,1)</f>
        <v>3.8414588206941236</v>
      </c>
      <c r="V6" s="3"/>
    </row>
    <row r="7" spans="1:33" x14ac:dyDescent="0.25">
      <c r="A7" s="18" t="s">
        <v>7</v>
      </c>
      <c r="B7" s="3"/>
      <c r="C7" s="12">
        <f t="shared" si="0"/>
        <v>0</v>
      </c>
      <c r="D7" s="14"/>
      <c r="E7" s="49" t="s">
        <v>91</v>
      </c>
      <c r="F7" s="49">
        <f>SUM(F5:F6)</f>
        <v>209</v>
      </c>
      <c r="G7" s="49">
        <f>SUM(G5:G6)</f>
        <v>31</v>
      </c>
      <c r="H7" s="49">
        <f>SUM(H5:H6)</f>
        <v>240</v>
      </c>
      <c r="J7" s="49" t="s">
        <v>91</v>
      </c>
      <c r="K7" s="49">
        <v>209</v>
      </c>
      <c r="L7" s="49">
        <v>31</v>
      </c>
      <c r="M7" s="49">
        <f>SUM(M5:M6)</f>
        <v>240</v>
      </c>
      <c r="O7" s="49" t="s">
        <v>91</v>
      </c>
      <c r="P7" s="49">
        <v>209</v>
      </c>
      <c r="Q7" s="49">
        <v>31</v>
      </c>
      <c r="R7" s="49">
        <f>SUM(P5:Q6)</f>
        <v>1.1876847771538634</v>
      </c>
      <c r="T7" s="3" t="s">
        <v>97</v>
      </c>
      <c r="U7" s="48">
        <f>1-_xlfn.CHISQ.DIST(U5,1,TRUE)</f>
        <v>0.27579706207975507</v>
      </c>
      <c r="V7" s="3" t="s">
        <v>98</v>
      </c>
    </row>
    <row r="8" spans="1:33" x14ac:dyDescent="0.25">
      <c r="B8" s="14"/>
      <c r="C8" s="14"/>
      <c r="D8" s="14"/>
      <c r="E8" s="53" t="s">
        <v>93</v>
      </c>
      <c r="F8" s="54">
        <v>1</v>
      </c>
      <c r="G8" s="54" t="s">
        <v>92</v>
      </c>
      <c r="J8" s="53" t="s">
        <v>93</v>
      </c>
      <c r="K8" s="54">
        <v>1</v>
      </c>
      <c r="L8" s="54" t="s">
        <v>92</v>
      </c>
      <c r="O8" s="53" t="s">
        <v>93</v>
      </c>
      <c r="P8" s="54">
        <v>1</v>
      </c>
      <c r="Q8" s="54" t="s">
        <v>92</v>
      </c>
    </row>
    <row r="9" spans="1:33" x14ac:dyDescent="0.25">
      <c r="A9" s="11" t="s">
        <v>8</v>
      </c>
      <c r="B9" s="14"/>
      <c r="C9" s="14"/>
      <c r="D9" s="14"/>
      <c r="O9" s="49" t="s">
        <v>106</v>
      </c>
    </row>
    <row r="10" spans="1:33" x14ac:dyDescent="0.25">
      <c r="A10" s="50" t="s">
        <v>85</v>
      </c>
      <c r="B10" s="9">
        <v>78</v>
      </c>
      <c r="C10" s="26">
        <f t="shared" si="0"/>
        <v>0.32500000000000001</v>
      </c>
      <c r="D10" s="14"/>
      <c r="E10" s="52" t="s">
        <v>105</v>
      </c>
      <c r="F10" s="70" t="s">
        <v>17</v>
      </c>
      <c r="G10" s="70"/>
      <c r="H10" s="70"/>
      <c r="J10" s="3" t="s">
        <v>105</v>
      </c>
      <c r="K10" s="70" t="s">
        <v>17</v>
      </c>
      <c r="L10" s="70"/>
      <c r="M10" s="70"/>
      <c r="O10" s="3" t="s">
        <v>105</v>
      </c>
      <c r="P10" s="70" t="s">
        <v>17</v>
      </c>
      <c r="Q10" s="70"/>
      <c r="R10" s="70"/>
    </row>
    <row r="11" spans="1:33" x14ac:dyDescent="0.25">
      <c r="A11" s="17" t="s">
        <v>2</v>
      </c>
      <c r="B11" s="9">
        <v>45</v>
      </c>
      <c r="C11" s="26">
        <f t="shared" si="0"/>
        <v>0.1875</v>
      </c>
      <c r="D11" s="14"/>
      <c r="E11" s="52" t="s">
        <v>101</v>
      </c>
      <c r="F11" s="53" t="s">
        <v>18</v>
      </c>
      <c r="G11" s="53" t="s">
        <v>19</v>
      </c>
      <c r="H11" s="49" t="s">
        <v>91</v>
      </c>
      <c r="J11" s="3" t="s">
        <v>101</v>
      </c>
      <c r="K11" s="3" t="s">
        <v>18</v>
      </c>
      <c r="L11" s="3" t="s">
        <v>19</v>
      </c>
      <c r="M11" s="3" t="s">
        <v>91</v>
      </c>
      <c r="O11" s="3" t="s">
        <v>101</v>
      </c>
      <c r="P11" s="3" t="s">
        <v>18</v>
      </c>
      <c r="Q11" s="3" t="s">
        <v>19</v>
      </c>
      <c r="R11" s="3" t="s">
        <v>91</v>
      </c>
      <c r="X11" s="14"/>
      <c r="Y11" s="14"/>
      <c r="Z11" s="14"/>
      <c r="AA11" s="14"/>
      <c r="AB11" s="14"/>
      <c r="AC11" s="14"/>
      <c r="AD11" s="14"/>
      <c r="AE11" s="14"/>
    </row>
    <row r="12" spans="1:33" x14ac:dyDescent="0.25">
      <c r="A12" s="17" t="s">
        <v>3</v>
      </c>
      <c r="B12" s="3">
        <v>117</v>
      </c>
      <c r="C12" s="12">
        <f t="shared" si="0"/>
        <v>0.48749999999999999</v>
      </c>
      <c r="D12" s="14"/>
      <c r="E12" s="52" t="s">
        <v>85</v>
      </c>
      <c r="F12" s="49">
        <v>75</v>
      </c>
      <c r="G12" s="49">
        <v>3</v>
      </c>
      <c r="H12" s="49">
        <f>SUM(F12:G12)</f>
        <v>78</v>
      </c>
      <c r="J12" s="38" t="s">
        <v>85</v>
      </c>
      <c r="K12" s="3">
        <f>(M12*$K$15)/$M$15</f>
        <v>67.924999999999997</v>
      </c>
      <c r="L12" s="3">
        <f>(M12*$L$15)/M15</f>
        <v>10.074999999999999</v>
      </c>
      <c r="M12" s="3">
        <v>78</v>
      </c>
      <c r="O12" s="38" t="s">
        <v>85</v>
      </c>
      <c r="P12" s="3">
        <f>(F12-K12)^2/K12</f>
        <v>0.73692491718807573</v>
      </c>
      <c r="Q12" s="3">
        <f>(G12-L12)^2/L12</f>
        <v>4.9683002481389575</v>
      </c>
      <c r="R12" s="3">
        <v>78</v>
      </c>
      <c r="T12" s="3" t="s">
        <v>100</v>
      </c>
      <c r="U12" s="3">
        <v>0.05</v>
      </c>
      <c r="Y12" s="14"/>
      <c r="Z12" s="14"/>
      <c r="AA12" s="14"/>
      <c r="AB12" s="14"/>
      <c r="AC12" s="14"/>
      <c r="AD12" s="14"/>
      <c r="AE12" s="14"/>
    </row>
    <row r="13" spans="1:33" x14ac:dyDescent="0.25">
      <c r="A13" s="2"/>
      <c r="B13" s="14"/>
      <c r="C13" s="14"/>
      <c r="E13" s="52" t="s">
        <v>2</v>
      </c>
      <c r="F13" s="49">
        <v>40</v>
      </c>
      <c r="G13" s="49">
        <v>5</v>
      </c>
      <c r="H13" s="49">
        <f>SUM(F13:G13)</f>
        <v>45</v>
      </c>
      <c r="I13" s="49"/>
      <c r="J13" s="8" t="s">
        <v>2</v>
      </c>
      <c r="K13" s="3">
        <f t="shared" ref="K13:K14" si="1">(M13*$K$15)/$M$15</f>
        <v>39.1875</v>
      </c>
      <c r="L13" s="3">
        <f>(M13*$L$15)/M15</f>
        <v>5.8125</v>
      </c>
      <c r="M13" s="3">
        <v>45</v>
      </c>
      <c r="O13" s="8" t="s">
        <v>2</v>
      </c>
      <c r="P13" s="3">
        <f t="shared" ref="P13:P14" si="2">(F13-K13)^2/K13</f>
        <v>1.6846092503987241E-2</v>
      </c>
      <c r="Q13" s="3">
        <f t="shared" ref="Q13:Q14" si="3">(G13-L13)^2/L13</f>
        <v>0.1135752688172043</v>
      </c>
      <c r="R13" s="3">
        <v>45</v>
      </c>
      <c r="T13" s="59" t="s">
        <v>95</v>
      </c>
      <c r="U13" s="3">
        <f>R15</f>
        <v>10.562883635888728</v>
      </c>
      <c r="V13" s="3"/>
      <c r="X13" s="14"/>
      <c r="Y13" s="14"/>
      <c r="Z13" s="14"/>
      <c r="AA13" s="14"/>
      <c r="AB13" s="14"/>
      <c r="AC13" s="14"/>
      <c r="AD13" s="14"/>
      <c r="AE13" s="14"/>
    </row>
    <row r="14" spans="1:33" x14ac:dyDescent="0.25">
      <c r="A14" s="23" t="s">
        <v>9</v>
      </c>
      <c r="B14" s="14"/>
      <c r="C14" s="14"/>
      <c r="D14" t="s">
        <v>1</v>
      </c>
      <c r="E14" s="52" t="s">
        <v>3</v>
      </c>
      <c r="F14" s="49">
        <v>94</v>
      </c>
      <c r="G14" s="49">
        <v>23</v>
      </c>
      <c r="H14" s="49">
        <f>SUM(F14:G14)</f>
        <v>117</v>
      </c>
      <c r="J14" s="8" t="s">
        <v>3</v>
      </c>
      <c r="K14" s="3">
        <f t="shared" si="1"/>
        <v>101.8875</v>
      </c>
      <c r="L14" s="3">
        <f>(M14*$L$15)/M15</f>
        <v>15.112500000000001</v>
      </c>
      <c r="M14" s="3">
        <v>117</v>
      </c>
      <c r="O14" s="8" t="s">
        <v>3</v>
      </c>
      <c r="P14" s="3">
        <f t="shared" si="2"/>
        <v>0.61060145994356563</v>
      </c>
      <c r="Q14" s="3">
        <f t="shared" si="3"/>
        <v>4.1166356492969385</v>
      </c>
      <c r="R14" s="3">
        <v>117</v>
      </c>
      <c r="T14" s="3" t="s">
        <v>96</v>
      </c>
      <c r="U14" s="3">
        <f>_xlfn.CHISQ.INV(0.95,2)</f>
        <v>5.9914645471079799</v>
      </c>
      <c r="V14" s="3"/>
      <c r="X14" s="14"/>
      <c r="Y14" s="14"/>
      <c r="Z14" s="14"/>
      <c r="AA14" s="14"/>
      <c r="AB14" s="14"/>
      <c r="AC14" s="14"/>
      <c r="AD14" s="14"/>
      <c r="AE14" s="14"/>
    </row>
    <row r="15" spans="1:33" x14ac:dyDescent="0.25">
      <c r="A15" s="7" t="s">
        <v>74</v>
      </c>
      <c r="B15" s="3">
        <v>15</v>
      </c>
      <c r="C15" s="12">
        <f t="shared" si="0"/>
        <v>6.25E-2</v>
      </c>
      <c r="E15" s="52" t="s">
        <v>91</v>
      </c>
      <c r="F15" s="52">
        <v>209</v>
      </c>
      <c r="G15" s="52">
        <v>31</v>
      </c>
      <c r="H15" s="52">
        <f>SUM(F15:G15)</f>
        <v>240</v>
      </c>
      <c r="J15" s="3" t="s">
        <v>91</v>
      </c>
      <c r="K15" s="3">
        <v>209</v>
      </c>
      <c r="L15" s="49">
        <v>31</v>
      </c>
      <c r="M15" s="3">
        <f>SUM(K15:L15)</f>
        <v>240</v>
      </c>
      <c r="O15" s="3" t="s">
        <v>91</v>
      </c>
      <c r="P15" s="3">
        <v>209</v>
      </c>
      <c r="Q15" s="3">
        <v>31</v>
      </c>
      <c r="R15" s="3">
        <f>SUM(P12:Q14)</f>
        <v>10.562883635888728</v>
      </c>
      <c r="T15" s="3" t="s">
        <v>97</v>
      </c>
      <c r="U15" s="48">
        <f>1-_xlfn.CHISQ.DIST(U13,2,TRUE)</f>
        <v>5.0850937252306938E-3</v>
      </c>
      <c r="V15" s="3" t="s">
        <v>99</v>
      </c>
      <c r="X15" s="14"/>
      <c r="Y15" s="14"/>
      <c r="Z15" s="14"/>
      <c r="AA15" s="14"/>
      <c r="AB15" s="14"/>
      <c r="AC15" s="14"/>
      <c r="AD15" s="14"/>
      <c r="AE15" s="14"/>
    </row>
    <row r="16" spans="1:33" x14ac:dyDescent="0.25">
      <c r="A16" s="18" t="s">
        <v>75</v>
      </c>
      <c r="B16" s="3">
        <v>19</v>
      </c>
      <c r="C16" s="13">
        <f t="shared" si="0"/>
        <v>7.9166666666666663E-2</v>
      </c>
      <c r="E16" s="53" t="s">
        <v>93</v>
      </c>
      <c r="F16" s="53">
        <v>2</v>
      </c>
      <c r="G16" s="53" t="s">
        <v>92</v>
      </c>
      <c r="J16" s="46" t="s">
        <v>93</v>
      </c>
      <c r="K16" s="33">
        <v>2</v>
      </c>
      <c r="L16" s="3" t="s">
        <v>92</v>
      </c>
      <c r="O16" s="46" t="s">
        <v>93</v>
      </c>
      <c r="P16" s="33">
        <v>2</v>
      </c>
      <c r="Q16" s="3" t="s">
        <v>92</v>
      </c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x14ac:dyDescent="0.25">
      <c r="A17" s="18" t="s">
        <v>76</v>
      </c>
      <c r="B17" s="3">
        <v>72</v>
      </c>
      <c r="C17" s="12">
        <f t="shared" si="0"/>
        <v>0.3</v>
      </c>
      <c r="J17" s="51" t="s">
        <v>106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21.75" customHeight="1" x14ac:dyDescent="0.25">
      <c r="A18" s="18" t="s">
        <v>77</v>
      </c>
      <c r="B18" s="16">
        <v>99</v>
      </c>
      <c r="C18" s="13">
        <f t="shared" si="0"/>
        <v>0.41249999999999998</v>
      </c>
      <c r="E18" s="52" t="s">
        <v>102</v>
      </c>
      <c r="F18" s="70" t="s">
        <v>17</v>
      </c>
      <c r="G18" s="70"/>
      <c r="H18" s="70"/>
      <c r="J18" s="3" t="s">
        <v>105</v>
      </c>
      <c r="K18" s="70" t="s">
        <v>17</v>
      </c>
      <c r="L18" s="70"/>
      <c r="M18" s="70"/>
      <c r="O18" s="3" t="s">
        <v>105</v>
      </c>
      <c r="P18" s="70" t="s">
        <v>17</v>
      </c>
      <c r="Q18" s="70"/>
      <c r="R18" s="70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3" x14ac:dyDescent="0.25">
      <c r="A19" s="18" t="s">
        <v>78</v>
      </c>
      <c r="B19" s="3">
        <v>35</v>
      </c>
      <c r="C19" s="13">
        <f t="shared" si="0"/>
        <v>0.14583333333333334</v>
      </c>
      <c r="E19" s="49" t="s">
        <v>107</v>
      </c>
      <c r="F19" s="54" t="s">
        <v>18</v>
      </c>
      <c r="G19" s="54" t="s">
        <v>19</v>
      </c>
      <c r="H19" s="49" t="s">
        <v>91</v>
      </c>
      <c r="J19" s="3" t="s">
        <v>101</v>
      </c>
      <c r="K19" s="3" t="s">
        <v>18</v>
      </c>
      <c r="L19" s="3" t="s">
        <v>19</v>
      </c>
      <c r="M19" s="3" t="s">
        <v>91</v>
      </c>
      <c r="O19" s="3" t="s">
        <v>101</v>
      </c>
      <c r="P19" s="3" t="s">
        <v>18</v>
      </c>
      <c r="Q19" s="3" t="s">
        <v>19</v>
      </c>
      <c r="R19" s="3" t="s">
        <v>91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x14ac:dyDescent="0.25">
      <c r="A20" s="2"/>
      <c r="B20" s="14"/>
      <c r="C20" s="14"/>
      <c r="E20" s="60" t="s">
        <v>74</v>
      </c>
      <c r="F20" s="49">
        <v>14</v>
      </c>
      <c r="G20" s="49">
        <v>1</v>
      </c>
      <c r="H20" s="49">
        <f t="shared" ref="H20:H25" si="4">SUM(F20:G20)</f>
        <v>15</v>
      </c>
      <c r="J20" s="7" t="s">
        <v>74</v>
      </c>
      <c r="K20" s="3">
        <f>(M20*$K$25)/$M$25</f>
        <v>13.0625</v>
      </c>
      <c r="L20" s="3">
        <f>(M20*$L$25)/$M$25</f>
        <v>1.9375</v>
      </c>
      <c r="M20" s="3">
        <v>15</v>
      </c>
      <c r="O20" s="7" t="s">
        <v>74</v>
      </c>
      <c r="P20" s="3">
        <f>(F20-K20)^2/K20</f>
        <v>6.7284688995215308E-2</v>
      </c>
      <c r="Q20" s="3">
        <f>(G20-L20)^2/L20</f>
        <v>0.4536290322580645</v>
      </c>
      <c r="R20" s="3">
        <v>15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 ht="15" customHeight="1" x14ac:dyDescent="0.25">
      <c r="A21" s="25" t="s">
        <v>10</v>
      </c>
      <c r="B21" s="14"/>
      <c r="C21" s="14"/>
      <c r="E21" s="60" t="s">
        <v>75</v>
      </c>
      <c r="F21" s="49">
        <v>15</v>
      </c>
      <c r="G21" s="49">
        <v>4</v>
      </c>
      <c r="H21" s="49">
        <f t="shared" si="4"/>
        <v>19</v>
      </c>
      <c r="J21" s="7" t="s">
        <v>75</v>
      </c>
      <c r="K21" s="3">
        <f t="shared" ref="K21:K24" si="5">(M21*$K$25)/$M$25</f>
        <v>16.545833333333334</v>
      </c>
      <c r="L21" s="3">
        <f t="shared" ref="L21:L24" si="6">(M21*$L$25)/$M$25</f>
        <v>2.4541666666666666</v>
      </c>
      <c r="M21" s="3">
        <v>19</v>
      </c>
      <c r="O21" s="7" t="s">
        <v>75</v>
      </c>
      <c r="P21" s="3">
        <f t="shared" ref="P21:P24" si="7">(F21-K21)^2/K21</f>
        <v>0.14442310920842794</v>
      </c>
      <c r="Q21" s="3">
        <f t="shared" ref="Q21:Q24" si="8">(G21-L21)^2/L21</f>
        <v>0.97369128466327126</v>
      </c>
      <c r="R21" s="3">
        <v>19</v>
      </c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3" ht="18" customHeight="1" x14ac:dyDescent="0.25">
      <c r="A22" s="7" t="s">
        <v>11</v>
      </c>
      <c r="B22" s="20">
        <v>9</v>
      </c>
      <c r="C22" s="26">
        <f t="shared" si="0"/>
        <v>3.7499999999999999E-2</v>
      </c>
      <c r="E22" s="60" t="s">
        <v>76</v>
      </c>
      <c r="F22" s="49">
        <v>66</v>
      </c>
      <c r="G22" s="49">
        <v>6</v>
      </c>
      <c r="H22" s="49">
        <f t="shared" si="4"/>
        <v>72</v>
      </c>
      <c r="J22" s="7" t="s">
        <v>76</v>
      </c>
      <c r="K22" s="3">
        <f t="shared" si="5"/>
        <v>62.7</v>
      </c>
      <c r="L22" s="3">
        <f t="shared" si="6"/>
        <v>9.3000000000000007</v>
      </c>
      <c r="M22" s="3">
        <v>72</v>
      </c>
      <c r="O22" s="7" t="s">
        <v>76</v>
      </c>
      <c r="P22" s="3">
        <f t="shared" si="7"/>
        <v>0.17368421052631547</v>
      </c>
      <c r="Q22" s="3">
        <f t="shared" si="8"/>
        <v>1.1709677419354843</v>
      </c>
      <c r="R22" s="3">
        <v>72</v>
      </c>
      <c r="S22" s="14"/>
      <c r="T22" s="3" t="s">
        <v>100</v>
      </c>
      <c r="U22" s="3">
        <v>0.05</v>
      </c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3" ht="17.25" customHeight="1" x14ac:dyDescent="0.25">
      <c r="A23" s="18" t="s">
        <v>12</v>
      </c>
      <c r="B23" s="3">
        <v>55</v>
      </c>
      <c r="C23" s="12">
        <f t="shared" si="0"/>
        <v>0.22916666666666666</v>
      </c>
      <c r="E23" s="60" t="s">
        <v>77</v>
      </c>
      <c r="F23" s="49">
        <v>89</v>
      </c>
      <c r="G23" s="49">
        <v>10</v>
      </c>
      <c r="H23" s="49">
        <f t="shared" si="4"/>
        <v>99</v>
      </c>
      <c r="J23" s="7" t="s">
        <v>77</v>
      </c>
      <c r="K23" s="3">
        <f t="shared" si="5"/>
        <v>86.212500000000006</v>
      </c>
      <c r="L23" s="3">
        <f t="shared" si="6"/>
        <v>12.7875</v>
      </c>
      <c r="M23" s="3">
        <v>99</v>
      </c>
      <c r="O23" s="7" t="s">
        <v>77</v>
      </c>
      <c r="P23" s="3">
        <f t="shared" si="7"/>
        <v>9.0127954182977726E-2</v>
      </c>
      <c r="Q23" s="3">
        <f t="shared" si="8"/>
        <v>0.60763685239491672</v>
      </c>
      <c r="R23" s="3">
        <v>99</v>
      </c>
      <c r="S23" s="14"/>
      <c r="T23" s="3" t="s">
        <v>95</v>
      </c>
      <c r="U23" s="3">
        <f>R25</f>
        <v>11.307070521861629</v>
      </c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ht="27.75" customHeight="1" x14ac:dyDescent="0.25">
      <c r="A24" s="18" t="s">
        <v>13</v>
      </c>
      <c r="B24" s="28">
        <v>69</v>
      </c>
      <c r="C24" s="12">
        <f t="shared" si="0"/>
        <v>0.28749999999999998</v>
      </c>
      <c r="E24" s="60" t="s">
        <v>78</v>
      </c>
      <c r="F24" s="49">
        <v>25</v>
      </c>
      <c r="G24" s="49">
        <v>10</v>
      </c>
      <c r="H24" s="49">
        <f t="shared" si="4"/>
        <v>35</v>
      </c>
      <c r="I24" s="14"/>
      <c r="J24" s="7" t="s">
        <v>78</v>
      </c>
      <c r="K24" s="3">
        <f t="shared" si="5"/>
        <v>30.479166666666668</v>
      </c>
      <c r="L24" s="3">
        <f t="shared" si="6"/>
        <v>4.520833333333333</v>
      </c>
      <c r="M24" s="3">
        <v>35</v>
      </c>
      <c r="N24" s="14"/>
      <c r="O24" s="7" t="s">
        <v>78</v>
      </c>
      <c r="P24" s="3">
        <f t="shared" si="7"/>
        <v>0.98497664616085712</v>
      </c>
      <c r="Q24" s="3">
        <f t="shared" si="8"/>
        <v>6.640649001536099</v>
      </c>
      <c r="R24" s="3">
        <v>35</v>
      </c>
      <c r="S24" s="14"/>
      <c r="T24" s="3" t="s">
        <v>96</v>
      </c>
      <c r="U24" s="3">
        <f>_xlfn.CHISQ.INV(0.95,4)</f>
        <v>9.4877290367811575</v>
      </c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 x14ac:dyDescent="0.25">
      <c r="A25" s="18" t="s">
        <v>14</v>
      </c>
      <c r="B25" s="3">
        <v>51</v>
      </c>
      <c r="C25" s="12">
        <f t="shared" si="0"/>
        <v>0.21249999999999999</v>
      </c>
      <c r="E25" s="49" t="s">
        <v>91</v>
      </c>
      <c r="F25" s="49">
        <f>SUM(F20:F24)</f>
        <v>209</v>
      </c>
      <c r="G25" s="49">
        <f>SUM(G20:G24)</f>
        <v>31</v>
      </c>
      <c r="H25" s="49">
        <f t="shared" si="4"/>
        <v>240</v>
      </c>
      <c r="I25" s="14"/>
      <c r="J25" s="3" t="s">
        <v>91</v>
      </c>
      <c r="K25" s="3">
        <v>209</v>
      </c>
      <c r="L25" s="49">
        <v>31</v>
      </c>
      <c r="M25" s="3">
        <f>SUM(K25:L25)</f>
        <v>240</v>
      </c>
      <c r="N25" s="14"/>
      <c r="O25" s="3" t="s">
        <v>91</v>
      </c>
      <c r="P25" s="3">
        <v>209</v>
      </c>
      <c r="Q25" s="3">
        <v>31</v>
      </c>
      <c r="R25" s="3">
        <f>SUM(P20:Q24)</f>
        <v>11.307070521861629</v>
      </c>
      <c r="S25" s="14"/>
      <c r="T25" s="3" t="s">
        <v>97</v>
      </c>
      <c r="U25" s="48">
        <f>1-_xlfn.CHISQ.DIST(U23,4,TRUE)</f>
        <v>2.3321329001829261E-2</v>
      </c>
      <c r="V25" s="3" t="s">
        <v>99</v>
      </c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1:33" x14ac:dyDescent="0.25">
      <c r="A26" s="7" t="s">
        <v>15</v>
      </c>
      <c r="B26" s="3">
        <v>15</v>
      </c>
      <c r="C26" s="12">
        <f t="shared" si="0"/>
        <v>6.25E-2</v>
      </c>
      <c r="E26" s="53" t="s">
        <v>93</v>
      </c>
      <c r="F26" s="54">
        <v>4</v>
      </c>
      <c r="G26" s="54" t="s">
        <v>92</v>
      </c>
      <c r="H26" s="14"/>
      <c r="I26" s="14"/>
      <c r="J26" s="46" t="s">
        <v>93</v>
      </c>
      <c r="K26" s="33">
        <v>4</v>
      </c>
      <c r="L26" s="3" t="s">
        <v>92</v>
      </c>
      <c r="M26" s="14"/>
      <c r="N26" s="14"/>
      <c r="O26" s="46" t="s">
        <v>93</v>
      </c>
      <c r="P26" s="33">
        <v>4</v>
      </c>
      <c r="Q26" s="3" t="s">
        <v>92</v>
      </c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33" x14ac:dyDescent="0.25">
      <c r="A27" s="7" t="s">
        <v>16</v>
      </c>
      <c r="B27" s="27">
        <v>41</v>
      </c>
      <c r="C27" s="12">
        <f t="shared" si="0"/>
        <v>0.17083333333333334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3" x14ac:dyDescent="0.25">
      <c r="A28" s="29"/>
      <c r="B28" s="14"/>
      <c r="C28" s="15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 x14ac:dyDescent="0.25">
      <c r="A29" s="30" t="s">
        <v>17</v>
      </c>
      <c r="B29" s="14"/>
      <c r="C29" s="31"/>
      <c r="D29" s="14"/>
      <c r="E29" s="14"/>
      <c r="F29" s="14"/>
      <c r="G29" s="14"/>
      <c r="H29" s="14"/>
      <c r="I29" s="14"/>
      <c r="J29" s="51" t="s">
        <v>106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1:33" x14ac:dyDescent="0.25">
      <c r="A30" s="17" t="s">
        <v>18</v>
      </c>
      <c r="B30" s="9">
        <f>B2-B31</f>
        <v>209</v>
      </c>
      <c r="C30" s="12">
        <f t="shared" si="0"/>
        <v>0.87083333333333335</v>
      </c>
      <c r="D30" s="14"/>
      <c r="E30" s="49" t="s">
        <v>108</v>
      </c>
      <c r="F30" s="70" t="s">
        <v>17</v>
      </c>
      <c r="G30" s="70"/>
      <c r="H30" s="70"/>
      <c r="J30" s="3" t="s">
        <v>108</v>
      </c>
      <c r="K30" s="70" t="s">
        <v>17</v>
      </c>
      <c r="L30" s="70"/>
      <c r="M30" s="70"/>
      <c r="O30" s="3" t="s">
        <v>108</v>
      </c>
      <c r="P30" s="70" t="s">
        <v>17</v>
      </c>
      <c r="Q30" s="70"/>
      <c r="R30" s="70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3" x14ac:dyDescent="0.25">
      <c r="A31" s="17" t="s">
        <v>19</v>
      </c>
      <c r="B31" s="49">
        <v>31</v>
      </c>
      <c r="C31" s="24">
        <f t="shared" si="0"/>
        <v>0.12916666666666668</v>
      </c>
      <c r="D31" s="14"/>
      <c r="E31" s="49" t="s">
        <v>108</v>
      </c>
      <c r="F31" s="54" t="s">
        <v>18</v>
      </c>
      <c r="G31" s="54" t="s">
        <v>19</v>
      </c>
      <c r="H31" s="49" t="s">
        <v>91</v>
      </c>
      <c r="J31" s="3" t="s">
        <v>108</v>
      </c>
      <c r="K31" s="3" t="s">
        <v>18</v>
      </c>
      <c r="L31" s="3" t="s">
        <v>19</v>
      </c>
      <c r="M31" s="3" t="s">
        <v>91</v>
      </c>
      <c r="O31" s="3" t="s">
        <v>108</v>
      </c>
      <c r="P31" s="3" t="s">
        <v>18</v>
      </c>
      <c r="Q31" s="3" t="s">
        <v>19</v>
      </c>
      <c r="R31" s="3" t="s">
        <v>91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33" ht="30" customHeight="1" x14ac:dyDescent="0.25">
      <c r="A32" s="2"/>
      <c r="B32" s="14"/>
      <c r="C32" s="15"/>
      <c r="D32" s="14"/>
      <c r="E32" s="61" t="s">
        <v>11</v>
      </c>
      <c r="F32" s="49">
        <v>7</v>
      </c>
      <c r="G32" s="49">
        <v>2</v>
      </c>
      <c r="H32" s="49">
        <v>9</v>
      </c>
      <c r="J32" s="7" t="s">
        <v>11</v>
      </c>
      <c r="K32" s="3">
        <f>(M32*$K$38)/$M$38</f>
        <v>7.8375000000000004</v>
      </c>
      <c r="L32" s="3">
        <f>(M32*$L$38)/$M$38</f>
        <v>1.1625000000000001</v>
      </c>
      <c r="M32" s="3">
        <v>9</v>
      </c>
      <c r="O32" s="7" t="s">
        <v>11</v>
      </c>
      <c r="P32" s="3">
        <f>(F32-K32)^2/K32</f>
        <v>8.9493620414673111E-2</v>
      </c>
      <c r="Q32" s="3">
        <f>(G32-L32)^2/L32</f>
        <v>0.60336021505376336</v>
      </c>
      <c r="R32" s="3">
        <v>9</v>
      </c>
    </row>
    <row r="33" spans="1:22" ht="31.5" customHeight="1" x14ac:dyDescent="0.25">
      <c r="A33" s="32" t="s">
        <v>20</v>
      </c>
      <c r="B33" s="14"/>
      <c r="C33" s="15"/>
      <c r="E33" s="61" t="s">
        <v>12</v>
      </c>
      <c r="F33" s="49">
        <v>50</v>
      </c>
      <c r="G33" s="49">
        <v>5</v>
      </c>
      <c r="H33" s="49">
        <v>55</v>
      </c>
      <c r="J33" s="7" t="s">
        <v>12</v>
      </c>
      <c r="K33" s="3">
        <f t="shared" ref="K33:K37" si="9">(M33*$K$38)/$M$38</f>
        <v>47.895833333333336</v>
      </c>
      <c r="L33" s="3">
        <f t="shared" ref="L33:L37" si="10">(M33*$L$38)/$M$38</f>
        <v>7.104166666666667</v>
      </c>
      <c r="M33" s="3">
        <v>55</v>
      </c>
      <c r="O33" s="7" t="s">
        <v>12</v>
      </c>
      <c r="P33" s="3">
        <f t="shared" ref="P33:P37" si="11">(F33-K33)^2/K33</f>
        <v>9.2440553863998617E-2</v>
      </c>
      <c r="Q33" s="3">
        <f t="shared" ref="Q33:Q37" si="12">(G33-L33)^2/L33</f>
        <v>0.62322825024437944</v>
      </c>
      <c r="R33" s="3">
        <v>55</v>
      </c>
    </row>
    <row r="34" spans="1:22" ht="32.25" customHeight="1" x14ac:dyDescent="0.25">
      <c r="A34" s="7" t="s">
        <v>21</v>
      </c>
      <c r="B34" s="3">
        <v>6</v>
      </c>
      <c r="C34" s="12">
        <f t="shared" si="0"/>
        <v>2.5000000000000001E-2</v>
      </c>
      <c r="E34" s="61" t="s">
        <v>13</v>
      </c>
      <c r="F34" s="49">
        <v>54</v>
      </c>
      <c r="G34" s="49">
        <v>15</v>
      </c>
      <c r="H34" s="49">
        <v>69</v>
      </c>
      <c r="J34" s="7" t="s">
        <v>13</v>
      </c>
      <c r="K34" s="3">
        <f t="shared" si="9"/>
        <v>60.087499999999999</v>
      </c>
      <c r="L34" s="3">
        <f t="shared" si="10"/>
        <v>8.9124999999999996</v>
      </c>
      <c r="M34" s="3">
        <v>69</v>
      </c>
      <c r="O34" s="7" t="s">
        <v>13</v>
      </c>
      <c r="P34" s="3">
        <f t="shared" si="11"/>
        <v>0.6167282088620758</v>
      </c>
      <c r="Q34" s="3">
        <f t="shared" si="12"/>
        <v>4.1579417952314168</v>
      </c>
      <c r="R34" s="3">
        <v>69</v>
      </c>
    </row>
    <row r="35" spans="1:22" ht="18.75" customHeight="1" x14ac:dyDescent="0.25">
      <c r="A35" s="7" t="s">
        <v>22</v>
      </c>
      <c r="B35" s="3">
        <v>7</v>
      </c>
      <c r="C35" s="12">
        <f t="shared" si="0"/>
        <v>2.9166666666666667E-2</v>
      </c>
      <c r="E35" s="62" t="s">
        <v>14</v>
      </c>
      <c r="F35" s="49">
        <v>46</v>
      </c>
      <c r="G35" s="49">
        <v>5</v>
      </c>
      <c r="H35" s="49">
        <v>51</v>
      </c>
      <c r="J35" s="7" t="s">
        <v>14</v>
      </c>
      <c r="K35" s="3">
        <f t="shared" si="9"/>
        <v>44.412500000000001</v>
      </c>
      <c r="L35" s="3">
        <f t="shared" si="10"/>
        <v>6.5875000000000004</v>
      </c>
      <c r="M35" s="3">
        <v>51</v>
      </c>
      <c r="O35" s="7" t="s">
        <v>14</v>
      </c>
      <c r="P35" s="3">
        <f t="shared" si="11"/>
        <v>5.6744300591049714E-2</v>
      </c>
      <c r="Q35" s="3">
        <f t="shared" si="12"/>
        <v>0.38256641366223926</v>
      </c>
      <c r="R35" s="3">
        <v>51</v>
      </c>
      <c r="T35" s="3" t="s">
        <v>100</v>
      </c>
      <c r="U35" s="3">
        <v>0.05</v>
      </c>
    </row>
    <row r="36" spans="1:22" ht="30" customHeight="1" x14ac:dyDescent="0.25">
      <c r="A36" s="7" t="s">
        <v>23</v>
      </c>
      <c r="B36" s="3">
        <v>5</v>
      </c>
      <c r="C36" s="12">
        <f t="shared" si="0"/>
        <v>2.0833333333333332E-2</v>
      </c>
      <c r="E36" s="62" t="s">
        <v>15</v>
      </c>
      <c r="F36" s="49">
        <v>12</v>
      </c>
      <c r="G36" s="49">
        <v>3</v>
      </c>
      <c r="H36" s="49">
        <v>15</v>
      </c>
      <c r="J36" s="7" t="s">
        <v>15</v>
      </c>
      <c r="K36" s="3">
        <f t="shared" si="9"/>
        <v>13.0625</v>
      </c>
      <c r="L36" s="3">
        <f t="shared" si="10"/>
        <v>1.9375</v>
      </c>
      <c r="M36" s="3">
        <v>15</v>
      </c>
      <c r="O36" s="7" t="s">
        <v>15</v>
      </c>
      <c r="P36" s="3">
        <f t="shared" si="11"/>
        <v>8.6423444976076555E-2</v>
      </c>
      <c r="Q36" s="3">
        <f t="shared" si="12"/>
        <v>0.58266129032258063</v>
      </c>
      <c r="R36" s="3">
        <v>15</v>
      </c>
      <c r="T36" s="54" t="s">
        <v>95</v>
      </c>
      <c r="U36" s="54">
        <f>R38</f>
        <v>11.293112718747874</v>
      </c>
    </row>
    <row r="37" spans="1:22" ht="30" customHeight="1" x14ac:dyDescent="0.25">
      <c r="A37" s="7" t="s">
        <v>24</v>
      </c>
      <c r="B37" s="3">
        <v>3</v>
      </c>
      <c r="C37" s="12">
        <f t="shared" si="0"/>
        <v>1.2500000000000001E-2</v>
      </c>
      <c r="E37" s="62" t="s">
        <v>16</v>
      </c>
      <c r="F37" s="49">
        <v>40</v>
      </c>
      <c r="G37" s="49">
        <v>1</v>
      </c>
      <c r="H37" s="49">
        <v>41</v>
      </c>
      <c r="J37" s="7" t="s">
        <v>16</v>
      </c>
      <c r="K37" s="3">
        <f t="shared" si="9"/>
        <v>35.704166666666666</v>
      </c>
      <c r="L37" s="3">
        <f t="shared" si="10"/>
        <v>5.2958333333333334</v>
      </c>
      <c r="M37" s="3">
        <v>41</v>
      </c>
      <c r="O37" s="7" t="s">
        <v>16</v>
      </c>
      <c r="P37" s="3">
        <f t="shared" si="11"/>
        <v>0.51686359746372601</v>
      </c>
      <c r="Q37" s="3">
        <f t="shared" si="12"/>
        <v>3.4846610280618937</v>
      </c>
      <c r="R37" s="3">
        <v>41</v>
      </c>
      <c r="T37" s="3" t="s">
        <v>96</v>
      </c>
      <c r="U37" s="3">
        <f>_xlfn.CHISQ.INV(0.95,5)</f>
        <v>11.070497693516351</v>
      </c>
    </row>
    <row r="38" spans="1:22" x14ac:dyDescent="0.25">
      <c r="A38" s="7" t="s">
        <v>25</v>
      </c>
      <c r="B38" s="3">
        <v>22</v>
      </c>
      <c r="C38" s="12">
        <f t="shared" si="0"/>
        <v>9.166666666666666E-2</v>
      </c>
      <c r="E38" s="49" t="s">
        <v>91</v>
      </c>
      <c r="F38" s="49">
        <f>SUM(F32:F37)</f>
        <v>209</v>
      </c>
      <c r="G38" s="49">
        <f>SUM(G32:G37)</f>
        <v>31</v>
      </c>
      <c r="H38" s="49">
        <f>SUM(F38:G38)</f>
        <v>240</v>
      </c>
      <c r="J38" s="3" t="s">
        <v>91</v>
      </c>
      <c r="K38" s="3">
        <v>209</v>
      </c>
      <c r="L38" s="49">
        <v>31</v>
      </c>
      <c r="M38" s="3">
        <f>SUM(K38:L38)</f>
        <v>240</v>
      </c>
      <c r="O38" s="3" t="s">
        <v>91</v>
      </c>
      <c r="P38" s="3">
        <v>209</v>
      </c>
      <c r="Q38" s="49">
        <v>31</v>
      </c>
      <c r="R38" s="3">
        <f>SUM(P32:Q37)</f>
        <v>11.293112718747874</v>
      </c>
      <c r="T38" s="3" t="s">
        <v>97</v>
      </c>
      <c r="U38" s="48">
        <f>1-_xlfn.CHISQ.DIST(U36,5,TRUE)</f>
        <v>4.5868361829977888E-2</v>
      </c>
      <c r="V38" s="3" t="s">
        <v>99</v>
      </c>
    </row>
    <row r="39" spans="1:22" x14ac:dyDescent="0.25">
      <c r="A39" s="7" t="s">
        <v>26</v>
      </c>
      <c r="B39" s="3">
        <v>31</v>
      </c>
      <c r="C39" s="12">
        <f t="shared" si="0"/>
        <v>0.12916666666666668</v>
      </c>
      <c r="E39" s="53" t="s">
        <v>93</v>
      </c>
      <c r="F39" s="54">
        <v>5</v>
      </c>
      <c r="G39" s="54" t="s">
        <v>92</v>
      </c>
      <c r="J39" s="46" t="s">
        <v>93</v>
      </c>
      <c r="K39" s="33">
        <v>5</v>
      </c>
      <c r="L39" s="3" t="s">
        <v>92</v>
      </c>
    </row>
    <row r="40" spans="1:22" x14ac:dyDescent="0.25">
      <c r="A40" s="7" t="s">
        <v>27</v>
      </c>
      <c r="B40" s="3">
        <v>3</v>
      </c>
      <c r="C40" s="12">
        <f t="shared" si="0"/>
        <v>1.2500000000000001E-2</v>
      </c>
    </row>
    <row r="41" spans="1:22" x14ac:dyDescent="0.25">
      <c r="A41" s="7" t="s">
        <v>28</v>
      </c>
      <c r="B41" s="3">
        <v>0</v>
      </c>
      <c r="C41" s="12">
        <f t="shared" si="0"/>
        <v>0</v>
      </c>
    </row>
    <row r="42" spans="1:22" ht="30" x14ac:dyDescent="0.25">
      <c r="A42" s="7" t="s">
        <v>30</v>
      </c>
      <c r="B42" s="3">
        <v>132</v>
      </c>
      <c r="C42" s="12">
        <f t="shared" si="0"/>
        <v>0.55000000000000004</v>
      </c>
    </row>
    <row r="43" spans="1:22" x14ac:dyDescent="0.25">
      <c r="A43" s="7" t="s">
        <v>29</v>
      </c>
      <c r="B43" s="3">
        <f>B31</f>
        <v>31</v>
      </c>
      <c r="C43" s="12">
        <f t="shared" si="0"/>
        <v>0.12916666666666668</v>
      </c>
    </row>
    <row r="44" spans="1:22" x14ac:dyDescent="0.25">
      <c r="A44" s="2"/>
      <c r="B44" s="14"/>
      <c r="C44" s="15"/>
    </row>
    <row r="45" spans="1:22" x14ac:dyDescent="0.25">
      <c r="A45" s="2"/>
      <c r="B45" s="14"/>
      <c r="C45" s="15"/>
    </row>
    <row r="46" spans="1:22" ht="30" x14ac:dyDescent="0.25">
      <c r="A46" s="10" t="s">
        <v>31</v>
      </c>
      <c r="B46" s="14"/>
      <c r="C46" s="15"/>
      <c r="D46" t="s">
        <v>1</v>
      </c>
    </row>
    <row r="47" spans="1:22" x14ac:dyDescent="0.25">
      <c r="A47" s="7" t="s">
        <v>32</v>
      </c>
      <c r="B47" s="3">
        <v>21</v>
      </c>
      <c r="C47" s="12">
        <f t="shared" si="0"/>
        <v>8.7499999999999994E-2</v>
      </c>
    </row>
    <row r="48" spans="1:22" x14ac:dyDescent="0.25">
      <c r="A48" s="7" t="s">
        <v>33</v>
      </c>
      <c r="B48" s="3">
        <v>12</v>
      </c>
      <c r="C48" s="12">
        <f t="shared" si="0"/>
        <v>0.05</v>
      </c>
    </row>
    <row r="49" spans="1:3" x14ac:dyDescent="0.25">
      <c r="A49" s="7" t="s">
        <v>34</v>
      </c>
      <c r="B49" s="3">
        <v>44</v>
      </c>
      <c r="C49" s="12">
        <f t="shared" si="0"/>
        <v>0.18333333333333332</v>
      </c>
    </row>
    <row r="50" spans="1:3" x14ac:dyDescent="0.25">
      <c r="A50" s="7" t="s">
        <v>35</v>
      </c>
      <c r="B50" s="3">
        <v>33</v>
      </c>
      <c r="C50" s="12">
        <f t="shared" si="0"/>
        <v>0.13750000000000001</v>
      </c>
    </row>
    <row r="51" spans="1:3" x14ac:dyDescent="0.25">
      <c r="A51" s="7" t="s">
        <v>36</v>
      </c>
      <c r="B51" s="3">
        <v>32</v>
      </c>
      <c r="C51" s="12">
        <f t="shared" si="0"/>
        <v>0.13333333333333333</v>
      </c>
    </row>
    <row r="52" spans="1:3" x14ac:dyDescent="0.25">
      <c r="A52" s="7" t="s">
        <v>37</v>
      </c>
      <c r="B52" s="3">
        <v>67</v>
      </c>
      <c r="C52" s="12">
        <f t="shared" si="0"/>
        <v>0.27916666666666667</v>
      </c>
    </row>
    <row r="53" spans="1:3" x14ac:dyDescent="0.25">
      <c r="A53" s="7" t="s">
        <v>29</v>
      </c>
      <c r="B53" s="9">
        <v>31</v>
      </c>
      <c r="C53" s="12">
        <f t="shared" si="0"/>
        <v>0.12916666666666668</v>
      </c>
    </row>
    <row r="54" spans="1:3" x14ac:dyDescent="0.25">
      <c r="A54" s="2"/>
      <c r="B54" s="21"/>
      <c r="C54" s="15"/>
    </row>
    <row r="55" spans="1:3" ht="30" x14ac:dyDescent="0.25">
      <c r="A55" s="11" t="s">
        <v>38</v>
      </c>
      <c r="B55" s="14"/>
      <c r="C55" s="15"/>
    </row>
    <row r="56" spans="1:3" x14ac:dyDescent="0.25">
      <c r="A56" s="18" t="s">
        <v>39</v>
      </c>
      <c r="B56" s="3">
        <v>22</v>
      </c>
      <c r="C56" s="12">
        <f t="shared" si="0"/>
        <v>9.166666666666666E-2</v>
      </c>
    </row>
    <row r="57" spans="1:3" x14ac:dyDescent="0.25">
      <c r="A57" s="18" t="s">
        <v>40</v>
      </c>
      <c r="B57" s="3">
        <v>31</v>
      </c>
      <c r="C57" s="12">
        <f t="shared" si="0"/>
        <v>0.12916666666666668</v>
      </c>
    </row>
    <row r="58" spans="1:3" x14ac:dyDescent="0.25">
      <c r="A58" s="18" t="s">
        <v>41</v>
      </c>
      <c r="B58" s="3">
        <v>112</v>
      </c>
      <c r="C58" s="12">
        <f t="shared" si="0"/>
        <v>0.46666666666666667</v>
      </c>
    </row>
    <row r="59" spans="1:3" x14ac:dyDescent="0.25">
      <c r="A59" s="18" t="s">
        <v>42</v>
      </c>
      <c r="B59" s="3">
        <v>7</v>
      </c>
      <c r="C59" s="12">
        <f t="shared" si="0"/>
        <v>2.9166666666666667E-2</v>
      </c>
    </row>
    <row r="60" spans="1:3" x14ac:dyDescent="0.25">
      <c r="A60" s="18" t="s">
        <v>43</v>
      </c>
      <c r="B60" s="3">
        <v>6</v>
      </c>
      <c r="C60" s="12">
        <f t="shared" si="0"/>
        <v>2.5000000000000001E-2</v>
      </c>
    </row>
    <row r="61" spans="1:3" x14ac:dyDescent="0.25">
      <c r="A61" s="18" t="s">
        <v>44</v>
      </c>
      <c r="B61" s="3">
        <v>31</v>
      </c>
      <c r="C61" s="12">
        <f t="shared" si="0"/>
        <v>0.12916666666666668</v>
      </c>
    </row>
    <row r="62" spans="1:3" x14ac:dyDescent="0.25">
      <c r="A62" s="18" t="s">
        <v>29</v>
      </c>
      <c r="B62" s="3">
        <f>B43</f>
        <v>31</v>
      </c>
      <c r="C62" s="12">
        <f t="shared" si="0"/>
        <v>0.12916666666666668</v>
      </c>
    </row>
    <row r="63" spans="1:3" x14ac:dyDescent="0.25">
      <c r="A63" s="2"/>
      <c r="B63" s="14"/>
      <c r="C63" s="15"/>
    </row>
    <row r="64" spans="1:3" ht="30" x14ac:dyDescent="0.25">
      <c r="A64" s="10" t="s">
        <v>45</v>
      </c>
      <c r="B64" s="14"/>
      <c r="C64" s="15"/>
    </row>
    <row r="65" spans="1:6" x14ac:dyDescent="0.25">
      <c r="A65" s="18" t="s">
        <v>46</v>
      </c>
      <c r="B65" s="3">
        <v>55</v>
      </c>
      <c r="C65" s="12">
        <f t="shared" si="0"/>
        <v>0.22916666666666666</v>
      </c>
    </row>
    <row r="66" spans="1:6" x14ac:dyDescent="0.25">
      <c r="A66" s="18" t="s">
        <v>47</v>
      </c>
      <c r="B66" s="3">
        <v>74</v>
      </c>
      <c r="C66" s="12">
        <f t="shared" si="0"/>
        <v>0.30833333333333335</v>
      </c>
    </row>
    <row r="67" spans="1:6" x14ac:dyDescent="0.25">
      <c r="A67" s="18" t="s">
        <v>48</v>
      </c>
      <c r="B67" s="3">
        <v>22</v>
      </c>
      <c r="C67" s="12">
        <f t="shared" si="0"/>
        <v>9.166666666666666E-2</v>
      </c>
    </row>
    <row r="68" spans="1:6" x14ac:dyDescent="0.25">
      <c r="A68" s="18" t="s">
        <v>49</v>
      </c>
      <c r="B68" s="3">
        <v>13</v>
      </c>
      <c r="C68" s="12">
        <f t="shared" si="0"/>
        <v>5.4166666666666669E-2</v>
      </c>
    </row>
    <row r="69" spans="1:6" x14ac:dyDescent="0.25">
      <c r="A69" s="18" t="s">
        <v>50</v>
      </c>
      <c r="B69" s="3">
        <v>4</v>
      </c>
      <c r="C69" s="12">
        <f t="shared" si="0"/>
        <v>1.6666666666666666E-2</v>
      </c>
    </row>
    <row r="70" spans="1:6" x14ac:dyDescent="0.25">
      <c r="A70" s="18" t="s">
        <v>44</v>
      </c>
      <c r="B70" s="3">
        <v>31</v>
      </c>
      <c r="C70" s="12">
        <f t="shared" si="0"/>
        <v>0.12916666666666668</v>
      </c>
    </row>
    <row r="71" spans="1:6" x14ac:dyDescent="0.25">
      <c r="A71" s="18" t="s">
        <v>29</v>
      </c>
      <c r="B71" s="3">
        <f>B62</f>
        <v>31</v>
      </c>
      <c r="C71" s="12">
        <f t="shared" ref="C71" si="13">B71/$B$2</f>
        <v>0.12916666666666668</v>
      </c>
    </row>
    <row r="72" spans="1:6" x14ac:dyDescent="0.25">
      <c r="B72" s="14"/>
      <c r="C72" s="14"/>
      <c r="F72" t="s">
        <v>1</v>
      </c>
    </row>
    <row r="73" spans="1:6" x14ac:dyDescent="0.25">
      <c r="B73" s="14"/>
      <c r="C73" s="14"/>
      <c r="F73" t="s">
        <v>1</v>
      </c>
    </row>
    <row r="74" spans="1:6" x14ac:dyDescent="0.25">
      <c r="B74" s="14"/>
      <c r="C74" s="14"/>
      <c r="F74" t="s">
        <v>1</v>
      </c>
    </row>
    <row r="75" spans="1:6" ht="30" x14ac:dyDescent="0.25">
      <c r="A75" s="56" t="s">
        <v>51</v>
      </c>
      <c r="B75" s="49" t="s">
        <v>60</v>
      </c>
      <c r="C75" s="49" t="s">
        <v>88</v>
      </c>
      <c r="D75" s="55" t="s">
        <v>61</v>
      </c>
      <c r="E75" s="49" t="s">
        <v>62</v>
      </c>
      <c r="F75" s="49">
        <v>8</v>
      </c>
    </row>
    <row r="76" spans="1:6" x14ac:dyDescent="0.25">
      <c r="A76" s="19" t="s">
        <v>52</v>
      </c>
      <c r="B76" s="12">
        <f>74/209</f>
        <v>0.35406698564593303</v>
      </c>
      <c r="C76" s="12">
        <f>135/209</f>
        <v>0.64593301435406703</v>
      </c>
      <c r="D76" s="26">
        <v>0</v>
      </c>
      <c r="E76" s="12">
        <v>0</v>
      </c>
      <c r="F76" s="12">
        <v>0</v>
      </c>
    </row>
    <row r="77" spans="1:6" x14ac:dyDescent="0.25">
      <c r="A77" s="19" t="s">
        <v>53</v>
      </c>
      <c r="B77" s="12">
        <v>0.31</v>
      </c>
      <c r="C77" s="12">
        <v>0.31</v>
      </c>
      <c r="D77" s="26">
        <v>0.14000000000000001</v>
      </c>
      <c r="E77" s="12">
        <v>0.21</v>
      </c>
      <c r="F77" s="12">
        <v>0.04</v>
      </c>
    </row>
    <row r="78" spans="1:6" x14ac:dyDescent="0.25">
      <c r="A78" s="19" t="s">
        <v>54</v>
      </c>
      <c r="B78" s="12">
        <v>0.26</v>
      </c>
      <c r="C78" s="12">
        <f>41/209</f>
        <v>0.19617224880382775</v>
      </c>
      <c r="D78" s="26">
        <f>18/209</f>
        <v>8.6124401913875603E-2</v>
      </c>
      <c r="E78" s="12">
        <v>0.26</v>
      </c>
      <c r="F78" s="12">
        <f>44/209</f>
        <v>0.21052631578947367</v>
      </c>
    </row>
    <row r="79" spans="1:6" x14ac:dyDescent="0.25">
      <c r="A79" s="19" t="s">
        <v>55</v>
      </c>
      <c r="B79" s="12">
        <v>0.88</v>
      </c>
      <c r="C79" s="12">
        <v>0.12</v>
      </c>
      <c r="D79" s="26">
        <v>0</v>
      </c>
      <c r="E79" s="12">
        <v>0</v>
      </c>
      <c r="F79" s="12">
        <v>0</v>
      </c>
    </row>
    <row r="80" spans="1:6" x14ac:dyDescent="0.25">
      <c r="A80" s="19" t="s">
        <v>56</v>
      </c>
      <c r="B80" s="12">
        <v>1</v>
      </c>
      <c r="C80" s="12">
        <v>0</v>
      </c>
      <c r="D80" s="26">
        <v>0</v>
      </c>
      <c r="E80" s="12">
        <v>0</v>
      </c>
      <c r="F80" s="12">
        <v>0</v>
      </c>
    </row>
    <row r="81" spans="1:8" x14ac:dyDescent="0.25">
      <c r="A81" s="19" t="s">
        <v>57</v>
      </c>
      <c r="B81" s="12">
        <v>0.88</v>
      </c>
      <c r="C81" s="12">
        <v>0.1</v>
      </c>
      <c r="D81" s="26">
        <v>0.02</v>
      </c>
      <c r="E81" s="12">
        <v>0</v>
      </c>
      <c r="F81" s="12">
        <v>0</v>
      </c>
    </row>
    <row r="82" spans="1:8" x14ac:dyDescent="0.25">
      <c r="A82" s="19" t="s">
        <v>58</v>
      </c>
      <c r="B82" s="12">
        <v>0.2</v>
      </c>
      <c r="C82" s="12">
        <v>0.2</v>
      </c>
      <c r="D82" s="26">
        <v>0.35</v>
      </c>
      <c r="E82" s="12">
        <v>0.13</v>
      </c>
      <c r="F82" s="12">
        <v>0.12</v>
      </c>
    </row>
    <row r="83" spans="1:8" x14ac:dyDescent="0.25">
      <c r="A83" s="19" t="s">
        <v>59</v>
      </c>
      <c r="B83" s="12">
        <v>0.26</v>
      </c>
      <c r="C83" s="12">
        <v>0.41</v>
      </c>
      <c r="D83" s="26">
        <v>0.21</v>
      </c>
      <c r="E83" s="12">
        <v>0.12</v>
      </c>
      <c r="F83" s="12">
        <v>0</v>
      </c>
    </row>
    <row r="84" spans="1:8" x14ac:dyDescent="0.25">
      <c r="B84" s="15"/>
      <c r="C84" s="15"/>
      <c r="D84" s="41"/>
      <c r="E84" s="41"/>
      <c r="F84" s="41"/>
    </row>
    <row r="85" spans="1:8" ht="30" x14ac:dyDescent="0.25">
      <c r="A85" s="57" t="s">
        <v>51</v>
      </c>
      <c r="B85" s="58" t="s">
        <v>65</v>
      </c>
      <c r="C85" s="58" t="s">
        <v>66</v>
      </c>
      <c r="D85" s="58" t="s">
        <v>67</v>
      </c>
      <c r="E85" s="58" t="s">
        <v>68</v>
      </c>
      <c r="F85" s="58" t="s">
        <v>69</v>
      </c>
      <c r="G85" s="6">
        <v>209</v>
      </c>
      <c r="H85" s="40" t="s">
        <v>87</v>
      </c>
    </row>
    <row r="86" spans="1:8" ht="45" customHeight="1" x14ac:dyDescent="0.25">
      <c r="A86" s="57" t="s">
        <v>64</v>
      </c>
      <c r="B86" s="42">
        <v>0.88</v>
      </c>
      <c r="C86" s="42">
        <v>0.12</v>
      </c>
      <c r="D86" s="43">
        <v>0</v>
      </c>
      <c r="E86" s="42">
        <v>0</v>
      </c>
      <c r="F86" s="42">
        <v>0</v>
      </c>
    </row>
    <row r="87" spans="1:8" ht="51.75" customHeight="1" x14ac:dyDescent="0.25">
      <c r="A87" s="57" t="s">
        <v>70</v>
      </c>
      <c r="B87" s="12">
        <v>0.24</v>
      </c>
      <c r="C87" s="12">
        <v>0.18</v>
      </c>
      <c r="D87" s="12">
        <v>0.33</v>
      </c>
      <c r="E87" s="12">
        <v>0.13</v>
      </c>
      <c r="F87" s="12">
        <v>0.12</v>
      </c>
    </row>
    <row r="88" spans="1:8" ht="49.5" customHeight="1" x14ac:dyDescent="0.25">
      <c r="A88" s="57" t="s">
        <v>72</v>
      </c>
      <c r="B88" s="12">
        <v>0.25</v>
      </c>
      <c r="C88" s="12">
        <v>0.1</v>
      </c>
      <c r="D88" s="12">
        <v>0.35</v>
      </c>
      <c r="E88" s="12">
        <v>0.21</v>
      </c>
      <c r="F88" s="12">
        <v>0.09</v>
      </c>
    </row>
    <row r="89" spans="1:8" ht="48" customHeight="1" x14ac:dyDescent="0.25">
      <c r="A89" s="57" t="s">
        <v>71</v>
      </c>
      <c r="B89" s="12">
        <v>0.44</v>
      </c>
      <c r="C89" s="12">
        <v>0.12</v>
      </c>
      <c r="D89" s="12">
        <v>0</v>
      </c>
      <c r="E89" s="12">
        <v>0</v>
      </c>
      <c r="F89" s="12">
        <v>0.44</v>
      </c>
    </row>
    <row r="90" spans="1:8" x14ac:dyDescent="0.25">
      <c r="A90" s="5"/>
      <c r="B90" s="14"/>
      <c r="C90" s="14"/>
    </row>
    <row r="91" spans="1:8" x14ac:dyDescent="0.25">
      <c r="A91" s="5"/>
      <c r="B91" s="14"/>
      <c r="C91" s="14"/>
    </row>
    <row r="92" spans="1:8" x14ac:dyDescent="0.25">
      <c r="A92" s="5"/>
      <c r="B92" s="14"/>
      <c r="C92" s="14"/>
    </row>
    <row r="93" spans="1:8" x14ac:dyDescent="0.25">
      <c r="A93" s="5"/>
      <c r="B93" s="14"/>
      <c r="C93" s="14"/>
    </row>
    <row r="94" spans="1:8" x14ac:dyDescent="0.25">
      <c r="A94" s="5"/>
      <c r="B94" s="14"/>
      <c r="C94" s="14"/>
    </row>
    <row r="95" spans="1:8" x14ac:dyDescent="0.25">
      <c r="A95" s="5"/>
      <c r="B95" s="14"/>
      <c r="C95" s="14"/>
    </row>
    <row r="96" spans="1:8" x14ac:dyDescent="0.25">
      <c r="A96" s="5"/>
      <c r="B96" s="14"/>
      <c r="C96" s="14"/>
    </row>
    <row r="97" spans="1:3" x14ac:dyDescent="0.25">
      <c r="A97" s="5"/>
      <c r="B97" s="14"/>
      <c r="C97" s="14"/>
    </row>
    <row r="98" spans="1:3" x14ac:dyDescent="0.25">
      <c r="A98" s="5"/>
      <c r="B98" s="14"/>
      <c r="C98" s="14"/>
    </row>
    <row r="99" spans="1:3" x14ac:dyDescent="0.25">
      <c r="A99" s="5"/>
      <c r="B99" s="14"/>
      <c r="C99" s="14"/>
    </row>
    <row r="100" spans="1:3" x14ac:dyDescent="0.25">
      <c r="A100" s="5"/>
      <c r="B100" s="14"/>
      <c r="C100" s="14"/>
    </row>
    <row r="101" spans="1:3" x14ac:dyDescent="0.25">
      <c r="A101" s="5"/>
      <c r="B101" s="14"/>
      <c r="C101" s="14"/>
    </row>
    <row r="102" spans="1:3" x14ac:dyDescent="0.25">
      <c r="A102" s="5"/>
      <c r="B102" s="14"/>
      <c r="C102" s="14"/>
    </row>
    <row r="103" spans="1:3" x14ac:dyDescent="0.25">
      <c r="A103" s="5"/>
      <c r="B103" s="14"/>
      <c r="C103" s="14"/>
    </row>
    <row r="104" spans="1:3" x14ac:dyDescent="0.25">
      <c r="A104" s="5"/>
      <c r="B104" s="14"/>
      <c r="C104" s="14"/>
    </row>
    <row r="105" spans="1:3" x14ac:dyDescent="0.25">
      <c r="A105" s="5"/>
      <c r="B105" s="14"/>
      <c r="C105" s="14"/>
    </row>
    <row r="106" spans="1:3" x14ac:dyDescent="0.25">
      <c r="A106" s="5"/>
      <c r="B106" s="14"/>
      <c r="C106" s="14"/>
    </row>
    <row r="107" spans="1:3" x14ac:dyDescent="0.25">
      <c r="A107" s="5"/>
      <c r="B107" s="14"/>
      <c r="C107" s="14"/>
    </row>
    <row r="108" spans="1:3" x14ac:dyDescent="0.25">
      <c r="A108" s="5"/>
      <c r="B108" s="14"/>
      <c r="C108" s="14"/>
    </row>
    <row r="109" spans="1:3" x14ac:dyDescent="0.25">
      <c r="A109" s="5"/>
      <c r="B109" s="14"/>
      <c r="C109" s="14"/>
    </row>
    <row r="110" spans="1:3" x14ac:dyDescent="0.25">
      <c r="A110" s="5"/>
      <c r="B110" s="14"/>
      <c r="C110" s="14"/>
    </row>
    <row r="111" spans="1:3" x14ac:dyDescent="0.25">
      <c r="A111" s="5"/>
      <c r="B111" s="14"/>
      <c r="C111" s="14"/>
    </row>
    <row r="112" spans="1:3" x14ac:dyDescent="0.25">
      <c r="A112" s="5"/>
      <c r="B112" s="14"/>
      <c r="C112" s="14"/>
    </row>
    <row r="113" spans="2:3" x14ac:dyDescent="0.25">
      <c r="B113" s="14"/>
      <c r="C113" s="14"/>
    </row>
    <row r="114" spans="2:3" x14ac:dyDescent="0.25">
      <c r="B114" s="14"/>
      <c r="C114" s="14"/>
    </row>
    <row r="115" spans="2:3" x14ac:dyDescent="0.25">
      <c r="B115" s="14"/>
      <c r="C115" s="14"/>
    </row>
    <row r="116" spans="2:3" x14ac:dyDescent="0.25">
      <c r="B116" s="14"/>
      <c r="C116" s="14"/>
    </row>
    <row r="117" spans="2:3" x14ac:dyDescent="0.25">
      <c r="B117" s="14"/>
      <c r="C117" s="14"/>
    </row>
    <row r="118" spans="2:3" x14ac:dyDescent="0.25">
      <c r="B118" s="14"/>
      <c r="C118" s="14"/>
    </row>
    <row r="119" spans="2:3" x14ac:dyDescent="0.25">
      <c r="B119" s="14"/>
      <c r="C119" s="14"/>
    </row>
    <row r="120" spans="2:3" x14ac:dyDescent="0.25">
      <c r="B120" s="14"/>
      <c r="C120" s="14"/>
    </row>
    <row r="121" spans="2:3" x14ac:dyDescent="0.25">
      <c r="B121" s="14"/>
      <c r="C121" s="14"/>
    </row>
    <row r="122" spans="2:3" x14ac:dyDescent="0.25">
      <c r="B122" s="14"/>
      <c r="C122" s="14"/>
    </row>
    <row r="123" spans="2:3" x14ac:dyDescent="0.25">
      <c r="B123" s="14"/>
      <c r="C123" s="14"/>
    </row>
    <row r="124" spans="2:3" x14ac:dyDescent="0.25">
      <c r="B124" s="14"/>
      <c r="C124" s="14"/>
    </row>
    <row r="125" spans="2:3" x14ac:dyDescent="0.25">
      <c r="B125" s="14"/>
      <c r="C125" s="14"/>
    </row>
    <row r="126" spans="2:3" x14ac:dyDescent="0.25">
      <c r="B126" s="14"/>
      <c r="C126" s="14"/>
    </row>
    <row r="127" spans="2:3" x14ac:dyDescent="0.25">
      <c r="B127" s="14"/>
      <c r="C127" s="14"/>
    </row>
    <row r="128" spans="2:3" x14ac:dyDescent="0.25">
      <c r="B128" s="14"/>
      <c r="C128" s="14"/>
    </row>
    <row r="129" spans="2:3" x14ac:dyDescent="0.25">
      <c r="B129" s="14"/>
      <c r="C129" s="14"/>
    </row>
    <row r="130" spans="2:3" x14ac:dyDescent="0.25">
      <c r="B130" s="14"/>
      <c r="C130" s="14"/>
    </row>
    <row r="131" spans="2:3" x14ac:dyDescent="0.25">
      <c r="B131" s="14"/>
      <c r="C131" s="14"/>
    </row>
    <row r="132" spans="2:3" x14ac:dyDescent="0.25">
      <c r="B132" s="14"/>
      <c r="C132" s="14"/>
    </row>
    <row r="133" spans="2:3" x14ac:dyDescent="0.25">
      <c r="B133" s="14"/>
      <c r="C133" s="14"/>
    </row>
    <row r="134" spans="2:3" x14ac:dyDescent="0.25">
      <c r="B134" s="14"/>
      <c r="C134" s="14"/>
    </row>
    <row r="135" spans="2:3" x14ac:dyDescent="0.25">
      <c r="B135" s="14"/>
      <c r="C135" s="14"/>
    </row>
    <row r="136" spans="2:3" x14ac:dyDescent="0.25">
      <c r="B136" s="14"/>
      <c r="C136" s="14"/>
    </row>
    <row r="137" spans="2:3" x14ac:dyDescent="0.25">
      <c r="B137" s="14"/>
      <c r="C137" s="14"/>
    </row>
    <row r="138" spans="2:3" x14ac:dyDescent="0.25">
      <c r="B138" s="14"/>
      <c r="C138" s="14"/>
    </row>
    <row r="139" spans="2:3" x14ac:dyDescent="0.25">
      <c r="B139" s="14"/>
      <c r="C139" s="14"/>
    </row>
    <row r="140" spans="2:3" x14ac:dyDescent="0.25">
      <c r="B140" s="14"/>
      <c r="C140" s="14"/>
    </row>
    <row r="141" spans="2:3" x14ac:dyDescent="0.25">
      <c r="B141" s="14"/>
      <c r="C141" s="14"/>
    </row>
    <row r="142" spans="2:3" x14ac:dyDescent="0.25">
      <c r="B142" s="14"/>
      <c r="C142" s="14"/>
    </row>
    <row r="143" spans="2:3" x14ac:dyDescent="0.25">
      <c r="B143" s="14"/>
      <c r="C143" s="14"/>
    </row>
    <row r="144" spans="2:3" x14ac:dyDescent="0.25">
      <c r="B144" s="14"/>
      <c r="C144" s="14"/>
    </row>
    <row r="145" spans="2:3" x14ac:dyDescent="0.25">
      <c r="B145" s="14"/>
      <c r="C145" s="14"/>
    </row>
    <row r="146" spans="2:3" x14ac:dyDescent="0.25">
      <c r="B146" s="14"/>
      <c r="C146" s="14"/>
    </row>
    <row r="147" spans="2:3" x14ac:dyDescent="0.25">
      <c r="B147" s="14"/>
      <c r="C147" s="14"/>
    </row>
    <row r="148" spans="2:3" x14ac:dyDescent="0.25">
      <c r="B148" s="14"/>
      <c r="C148" s="14"/>
    </row>
    <row r="149" spans="2:3" x14ac:dyDescent="0.25">
      <c r="B149" s="14"/>
      <c r="C149" s="14"/>
    </row>
    <row r="150" spans="2:3" x14ac:dyDescent="0.25">
      <c r="B150" s="14"/>
      <c r="C150" s="14"/>
    </row>
    <row r="151" spans="2:3" x14ac:dyDescent="0.25">
      <c r="B151" s="14"/>
      <c r="C151" s="14"/>
    </row>
    <row r="152" spans="2:3" x14ac:dyDescent="0.25">
      <c r="B152" s="14"/>
      <c r="C152" s="14"/>
    </row>
    <row r="153" spans="2:3" x14ac:dyDescent="0.25">
      <c r="B153" s="14"/>
      <c r="C153" s="14"/>
    </row>
    <row r="154" spans="2:3" x14ac:dyDescent="0.25">
      <c r="B154" s="14"/>
      <c r="C154" s="14"/>
    </row>
    <row r="155" spans="2:3" x14ac:dyDescent="0.25">
      <c r="B155" s="14"/>
      <c r="C155" s="14"/>
    </row>
    <row r="156" spans="2:3" x14ac:dyDescent="0.25">
      <c r="B156" s="14"/>
      <c r="C156" s="14"/>
    </row>
    <row r="157" spans="2:3" x14ac:dyDescent="0.25">
      <c r="B157" s="14"/>
      <c r="C157" s="14"/>
    </row>
    <row r="158" spans="2:3" x14ac:dyDescent="0.25">
      <c r="B158" s="14"/>
      <c r="C158" s="14"/>
    </row>
    <row r="159" spans="2:3" x14ac:dyDescent="0.25">
      <c r="B159" s="14"/>
      <c r="C159" s="14"/>
    </row>
    <row r="160" spans="2:3" x14ac:dyDescent="0.25">
      <c r="B160" s="14"/>
      <c r="C160" s="14"/>
    </row>
    <row r="161" spans="2:3" x14ac:dyDescent="0.25">
      <c r="B161" s="14"/>
      <c r="C161" s="14"/>
    </row>
    <row r="162" spans="2:3" x14ac:dyDescent="0.25">
      <c r="B162" s="14"/>
      <c r="C162" s="14"/>
    </row>
    <row r="163" spans="2:3" x14ac:dyDescent="0.25">
      <c r="B163" s="14"/>
      <c r="C163" s="14"/>
    </row>
    <row r="164" spans="2:3" x14ac:dyDescent="0.25">
      <c r="B164" s="14"/>
      <c r="C164" s="14"/>
    </row>
    <row r="165" spans="2:3" x14ac:dyDescent="0.25">
      <c r="B165" s="14"/>
      <c r="C165" s="14"/>
    </row>
    <row r="166" spans="2:3" x14ac:dyDescent="0.25">
      <c r="B166" s="14"/>
      <c r="C166" s="14"/>
    </row>
    <row r="167" spans="2:3" x14ac:dyDescent="0.25">
      <c r="B167" s="14"/>
      <c r="C167" s="14"/>
    </row>
    <row r="168" spans="2:3" x14ac:dyDescent="0.25">
      <c r="B168" s="14"/>
      <c r="C168" s="14"/>
    </row>
    <row r="169" spans="2:3" x14ac:dyDescent="0.25">
      <c r="B169" s="14"/>
      <c r="C169" s="14"/>
    </row>
    <row r="170" spans="2:3" x14ac:dyDescent="0.25">
      <c r="B170" s="14"/>
      <c r="C170" s="14"/>
    </row>
    <row r="171" spans="2:3" x14ac:dyDescent="0.25">
      <c r="B171" s="14"/>
      <c r="C171" s="14"/>
    </row>
    <row r="172" spans="2:3" x14ac:dyDescent="0.25">
      <c r="B172" s="14"/>
      <c r="C172" s="14"/>
    </row>
    <row r="173" spans="2:3" x14ac:dyDescent="0.25">
      <c r="B173" s="14"/>
      <c r="C173" s="14"/>
    </row>
    <row r="174" spans="2:3" x14ac:dyDescent="0.25">
      <c r="B174" s="14"/>
      <c r="C174" s="14"/>
    </row>
    <row r="175" spans="2:3" x14ac:dyDescent="0.25">
      <c r="B175" s="14"/>
      <c r="C175" s="14"/>
    </row>
    <row r="176" spans="2:3" x14ac:dyDescent="0.25">
      <c r="B176" s="14"/>
      <c r="C176" s="14"/>
    </row>
    <row r="177" spans="2:3" x14ac:dyDescent="0.25">
      <c r="B177" s="14"/>
      <c r="C177" s="14"/>
    </row>
    <row r="178" spans="2:3" x14ac:dyDescent="0.25">
      <c r="B178" s="14"/>
      <c r="C178" s="14"/>
    </row>
    <row r="179" spans="2:3" x14ac:dyDescent="0.25">
      <c r="B179" s="14"/>
      <c r="C179" s="14"/>
    </row>
    <row r="180" spans="2:3" x14ac:dyDescent="0.25">
      <c r="B180" s="14"/>
      <c r="C180" s="14"/>
    </row>
    <row r="181" spans="2:3" x14ac:dyDescent="0.25">
      <c r="B181" s="14"/>
      <c r="C181" s="14"/>
    </row>
    <row r="182" spans="2:3" x14ac:dyDescent="0.25">
      <c r="B182" s="14"/>
      <c r="C182" s="14"/>
    </row>
    <row r="183" spans="2:3" x14ac:dyDescent="0.25">
      <c r="B183" s="14"/>
      <c r="C183" s="14"/>
    </row>
    <row r="184" spans="2:3" x14ac:dyDescent="0.25">
      <c r="B184" s="14"/>
      <c r="C184" s="14"/>
    </row>
    <row r="185" spans="2:3" x14ac:dyDescent="0.25">
      <c r="B185" s="14"/>
      <c r="C185" s="14"/>
    </row>
    <row r="186" spans="2:3" x14ac:dyDescent="0.25">
      <c r="B186" s="14"/>
      <c r="C186" s="14"/>
    </row>
    <row r="187" spans="2:3" x14ac:dyDescent="0.25">
      <c r="B187" s="14"/>
      <c r="C187" s="14"/>
    </row>
    <row r="188" spans="2:3" x14ac:dyDescent="0.25">
      <c r="B188" s="14"/>
      <c r="C188" s="14"/>
    </row>
    <row r="189" spans="2:3" x14ac:dyDescent="0.25">
      <c r="B189" s="14"/>
      <c r="C189" s="14"/>
    </row>
    <row r="190" spans="2:3" x14ac:dyDescent="0.25">
      <c r="B190" s="14"/>
      <c r="C190" s="14"/>
    </row>
    <row r="191" spans="2:3" x14ac:dyDescent="0.25">
      <c r="B191" s="14"/>
      <c r="C191" s="14"/>
    </row>
    <row r="192" spans="2:3" x14ac:dyDescent="0.25">
      <c r="B192" s="14"/>
      <c r="C192" s="14"/>
    </row>
    <row r="193" spans="2:3" x14ac:dyDescent="0.25">
      <c r="B193" s="14"/>
      <c r="C193" s="14"/>
    </row>
    <row r="194" spans="2:3" x14ac:dyDescent="0.25">
      <c r="B194" s="14"/>
      <c r="C194" s="14"/>
    </row>
    <row r="195" spans="2:3" x14ac:dyDescent="0.25">
      <c r="B195" s="14"/>
      <c r="C195" s="14"/>
    </row>
    <row r="196" spans="2:3" x14ac:dyDescent="0.25">
      <c r="B196" s="14"/>
      <c r="C196" s="14"/>
    </row>
    <row r="197" spans="2:3" x14ac:dyDescent="0.25">
      <c r="B197" s="14"/>
      <c r="C197" s="14"/>
    </row>
    <row r="198" spans="2:3" x14ac:dyDescent="0.25">
      <c r="B198" s="14"/>
      <c r="C198" s="14"/>
    </row>
    <row r="199" spans="2:3" x14ac:dyDescent="0.25">
      <c r="B199" s="14"/>
      <c r="C199" s="14"/>
    </row>
    <row r="200" spans="2:3" x14ac:dyDescent="0.25">
      <c r="B200" s="14"/>
      <c r="C200" s="14"/>
    </row>
    <row r="201" spans="2:3" x14ac:dyDescent="0.25">
      <c r="B201" s="14"/>
      <c r="C201" s="14"/>
    </row>
    <row r="202" spans="2:3" x14ac:dyDescent="0.25">
      <c r="B202" s="14"/>
      <c r="C202" s="14"/>
    </row>
    <row r="203" spans="2:3" x14ac:dyDescent="0.25">
      <c r="B203" s="14"/>
      <c r="C203" s="14"/>
    </row>
    <row r="204" spans="2:3" x14ac:dyDescent="0.25">
      <c r="B204" s="14"/>
      <c r="C204" s="14"/>
    </row>
    <row r="205" spans="2:3" x14ac:dyDescent="0.25">
      <c r="B205" s="14"/>
      <c r="C205" s="14"/>
    </row>
    <row r="206" spans="2:3" x14ac:dyDescent="0.25">
      <c r="B206" s="14"/>
      <c r="C206" s="14"/>
    </row>
    <row r="207" spans="2:3" x14ac:dyDescent="0.25">
      <c r="B207" s="14"/>
      <c r="C207" s="14"/>
    </row>
    <row r="208" spans="2:3" x14ac:dyDescent="0.25">
      <c r="B208" s="14"/>
      <c r="C208" s="14"/>
    </row>
    <row r="209" spans="2:3" x14ac:dyDescent="0.25">
      <c r="B209" s="14"/>
      <c r="C209" s="14"/>
    </row>
    <row r="210" spans="2:3" x14ac:dyDescent="0.25">
      <c r="B210" s="14"/>
      <c r="C210" s="14"/>
    </row>
    <row r="211" spans="2:3" x14ac:dyDescent="0.25">
      <c r="B211" s="14"/>
      <c r="C211" s="14"/>
    </row>
    <row r="212" spans="2:3" x14ac:dyDescent="0.25">
      <c r="B212" s="14"/>
      <c r="C212" s="14"/>
    </row>
    <row r="213" spans="2:3" x14ac:dyDescent="0.25">
      <c r="B213" s="14"/>
      <c r="C213" s="14"/>
    </row>
    <row r="214" spans="2:3" x14ac:dyDescent="0.25">
      <c r="B214" s="14"/>
      <c r="C214" s="14"/>
    </row>
    <row r="215" spans="2:3" x14ac:dyDescent="0.25">
      <c r="B215" s="14"/>
      <c r="C215" s="14"/>
    </row>
    <row r="216" spans="2:3" x14ac:dyDescent="0.25">
      <c r="B216" s="14"/>
      <c r="C216" s="14"/>
    </row>
    <row r="217" spans="2:3" x14ac:dyDescent="0.25">
      <c r="B217" s="14"/>
      <c r="C217" s="14"/>
    </row>
    <row r="218" spans="2:3" x14ac:dyDescent="0.25">
      <c r="B218" s="14"/>
      <c r="C218" s="14"/>
    </row>
    <row r="219" spans="2:3" x14ac:dyDescent="0.25">
      <c r="B219" s="14"/>
      <c r="C219" s="14"/>
    </row>
    <row r="220" spans="2:3" x14ac:dyDescent="0.25">
      <c r="B220" s="14"/>
      <c r="C220" s="14"/>
    </row>
    <row r="221" spans="2:3" x14ac:dyDescent="0.25">
      <c r="B221" s="14"/>
      <c r="C221" s="14"/>
    </row>
    <row r="222" spans="2:3" x14ac:dyDescent="0.25">
      <c r="B222" s="14"/>
      <c r="C222" s="14"/>
    </row>
    <row r="223" spans="2:3" x14ac:dyDescent="0.25">
      <c r="B223" s="14"/>
      <c r="C223" s="14"/>
    </row>
    <row r="224" spans="2:3" x14ac:dyDescent="0.25">
      <c r="B224" s="14"/>
      <c r="C224" s="14"/>
    </row>
    <row r="225" spans="2:3" x14ac:dyDescent="0.25">
      <c r="B225" s="14"/>
      <c r="C225" s="14"/>
    </row>
    <row r="226" spans="2:3" x14ac:dyDescent="0.25">
      <c r="B226" s="14"/>
      <c r="C226" s="14"/>
    </row>
    <row r="227" spans="2:3" x14ac:dyDescent="0.25">
      <c r="B227" s="14"/>
      <c r="C227" s="14"/>
    </row>
    <row r="228" spans="2:3" x14ac:dyDescent="0.25">
      <c r="B228" s="14"/>
      <c r="C228" s="14"/>
    </row>
    <row r="229" spans="2:3" x14ac:dyDescent="0.25">
      <c r="B229" s="14"/>
      <c r="C229" s="14"/>
    </row>
    <row r="230" spans="2:3" x14ac:dyDescent="0.25">
      <c r="B230" s="14"/>
      <c r="C230" s="14"/>
    </row>
    <row r="231" spans="2:3" x14ac:dyDescent="0.25">
      <c r="B231" s="14"/>
      <c r="C231" s="14"/>
    </row>
    <row r="232" spans="2:3" x14ac:dyDescent="0.25">
      <c r="B232" s="14"/>
      <c r="C232" s="14"/>
    </row>
    <row r="233" spans="2:3" x14ac:dyDescent="0.25">
      <c r="B233" s="14"/>
      <c r="C233" s="14"/>
    </row>
    <row r="234" spans="2:3" x14ac:dyDescent="0.25">
      <c r="B234" s="14"/>
      <c r="C234" s="14"/>
    </row>
    <row r="235" spans="2:3" x14ac:dyDescent="0.25">
      <c r="B235" s="14"/>
      <c r="C235" s="14"/>
    </row>
    <row r="236" spans="2:3" x14ac:dyDescent="0.25">
      <c r="B236" s="14"/>
      <c r="C236" s="14"/>
    </row>
    <row r="237" spans="2:3" x14ac:dyDescent="0.25">
      <c r="B237" s="14"/>
      <c r="C237" s="14"/>
    </row>
    <row r="238" spans="2:3" x14ac:dyDescent="0.25">
      <c r="B238" s="14"/>
      <c r="C238" s="14"/>
    </row>
    <row r="239" spans="2:3" x14ac:dyDescent="0.25">
      <c r="B239" s="14"/>
      <c r="C239" s="14"/>
    </row>
    <row r="240" spans="2:3" x14ac:dyDescent="0.25">
      <c r="B240" s="14"/>
      <c r="C240" s="14"/>
    </row>
    <row r="241" spans="2:3" x14ac:dyDescent="0.25">
      <c r="B241" s="14"/>
      <c r="C241" s="14"/>
    </row>
    <row r="242" spans="2:3" x14ac:dyDescent="0.25">
      <c r="B242" s="14"/>
      <c r="C242" s="14"/>
    </row>
    <row r="243" spans="2:3" x14ac:dyDescent="0.25">
      <c r="B243" s="14"/>
      <c r="C243" s="14"/>
    </row>
    <row r="244" spans="2:3" x14ac:dyDescent="0.25">
      <c r="B244" s="14"/>
      <c r="C244" s="14"/>
    </row>
    <row r="245" spans="2:3" x14ac:dyDescent="0.25">
      <c r="B245" s="14"/>
      <c r="C245" s="14"/>
    </row>
    <row r="246" spans="2:3" x14ac:dyDescent="0.25">
      <c r="B246" s="14"/>
      <c r="C246" s="14"/>
    </row>
    <row r="247" spans="2:3" x14ac:dyDescent="0.25">
      <c r="B247" s="14"/>
      <c r="C247" s="14"/>
    </row>
    <row r="248" spans="2:3" x14ac:dyDescent="0.25">
      <c r="B248" s="14"/>
      <c r="C248" s="14"/>
    </row>
    <row r="249" spans="2:3" x14ac:dyDescent="0.25">
      <c r="B249" s="14"/>
      <c r="C249" s="14"/>
    </row>
    <row r="250" spans="2:3" x14ac:dyDescent="0.25">
      <c r="B250" s="14"/>
      <c r="C250" s="14"/>
    </row>
    <row r="251" spans="2:3" x14ac:dyDescent="0.25">
      <c r="B251" s="14"/>
      <c r="C251" s="14"/>
    </row>
    <row r="252" spans="2:3" x14ac:dyDescent="0.25">
      <c r="B252" s="14"/>
      <c r="C252" s="14"/>
    </row>
    <row r="253" spans="2:3" x14ac:dyDescent="0.25">
      <c r="B253" s="14"/>
      <c r="C253" s="14"/>
    </row>
    <row r="254" spans="2:3" x14ac:dyDescent="0.25">
      <c r="B254" s="14"/>
      <c r="C254" s="14"/>
    </row>
    <row r="255" spans="2:3" x14ac:dyDescent="0.25">
      <c r="B255" s="14"/>
      <c r="C255" s="14"/>
    </row>
    <row r="256" spans="2:3" x14ac:dyDescent="0.25">
      <c r="B256" s="14"/>
      <c r="C256" s="14"/>
    </row>
    <row r="257" spans="2:3" x14ac:dyDescent="0.25">
      <c r="B257" s="14"/>
      <c r="C257" s="14"/>
    </row>
    <row r="258" spans="2:3" x14ac:dyDescent="0.25">
      <c r="B258" s="14"/>
      <c r="C258" s="14"/>
    </row>
    <row r="259" spans="2:3" x14ac:dyDescent="0.25">
      <c r="B259" s="14"/>
      <c r="C259" s="14"/>
    </row>
    <row r="260" spans="2:3" x14ac:dyDescent="0.25">
      <c r="B260" s="14"/>
      <c r="C260" s="14"/>
    </row>
    <row r="261" spans="2:3" x14ac:dyDescent="0.25">
      <c r="B261" s="14"/>
      <c r="C261" s="14"/>
    </row>
    <row r="262" spans="2:3" x14ac:dyDescent="0.25">
      <c r="B262" s="14"/>
      <c r="C262" s="14"/>
    </row>
    <row r="263" spans="2:3" x14ac:dyDescent="0.25">
      <c r="B263" s="14"/>
      <c r="C263" s="14"/>
    </row>
    <row r="264" spans="2:3" x14ac:dyDescent="0.25">
      <c r="B264" s="14"/>
      <c r="C264" s="14"/>
    </row>
    <row r="265" spans="2:3" x14ac:dyDescent="0.25">
      <c r="B265" s="14"/>
      <c r="C265" s="14"/>
    </row>
    <row r="266" spans="2:3" x14ac:dyDescent="0.25">
      <c r="B266" s="14"/>
      <c r="C266" s="14"/>
    </row>
    <row r="267" spans="2:3" x14ac:dyDescent="0.25">
      <c r="B267" s="14"/>
      <c r="C267" s="14"/>
    </row>
    <row r="268" spans="2:3" x14ac:dyDescent="0.25">
      <c r="B268" s="14"/>
      <c r="C268" s="14"/>
    </row>
    <row r="269" spans="2:3" x14ac:dyDescent="0.25">
      <c r="B269" s="14"/>
      <c r="C269" s="14"/>
    </row>
    <row r="270" spans="2:3" x14ac:dyDescent="0.25">
      <c r="B270" s="14"/>
      <c r="C270" s="14"/>
    </row>
    <row r="271" spans="2:3" x14ac:dyDescent="0.25">
      <c r="B271" s="14"/>
      <c r="C271" s="14"/>
    </row>
    <row r="272" spans="2:3" x14ac:dyDescent="0.25">
      <c r="B272" s="14"/>
      <c r="C272" s="14"/>
    </row>
    <row r="273" spans="2:3" x14ac:dyDescent="0.25">
      <c r="B273" s="14"/>
      <c r="C273" s="14"/>
    </row>
    <row r="274" spans="2:3" x14ac:dyDescent="0.25">
      <c r="B274" s="14"/>
      <c r="C274" s="14"/>
    </row>
    <row r="275" spans="2:3" x14ac:dyDescent="0.25">
      <c r="B275" s="14"/>
      <c r="C275" s="14"/>
    </row>
    <row r="276" spans="2:3" x14ac:dyDescent="0.25">
      <c r="B276" s="14"/>
      <c r="C276" s="14"/>
    </row>
    <row r="277" spans="2:3" x14ac:dyDescent="0.25">
      <c r="B277" s="14"/>
      <c r="C277" s="14"/>
    </row>
    <row r="278" spans="2:3" x14ac:dyDescent="0.25">
      <c r="B278" s="14"/>
      <c r="C278" s="14"/>
    </row>
    <row r="279" spans="2:3" x14ac:dyDescent="0.25">
      <c r="B279" s="14"/>
      <c r="C279" s="14"/>
    </row>
    <row r="280" spans="2:3" x14ac:dyDescent="0.25">
      <c r="B280" s="14"/>
      <c r="C280" s="14"/>
    </row>
    <row r="281" spans="2:3" x14ac:dyDescent="0.25">
      <c r="B281" s="14"/>
      <c r="C281" s="14"/>
    </row>
    <row r="282" spans="2:3" x14ac:dyDescent="0.25">
      <c r="B282" s="14"/>
      <c r="C282" s="14"/>
    </row>
    <row r="283" spans="2:3" x14ac:dyDescent="0.25">
      <c r="B283" s="14"/>
      <c r="C283" s="14"/>
    </row>
    <row r="284" spans="2:3" x14ac:dyDescent="0.25">
      <c r="B284" s="14"/>
      <c r="C284" s="14"/>
    </row>
    <row r="285" spans="2:3" x14ac:dyDescent="0.25">
      <c r="B285" s="14"/>
      <c r="C285" s="14"/>
    </row>
    <row r="286" spans="2:3" x14ac:dyDescent="0.25">
      <c r="B286" s="14"/>
      <c r="C286" s="14"/>
    </row>
    <row r="287" spans="2:3" x14ac:dyDescent="0.25">
      <c r="B287" s="14"/>
      <c r="C287" s="14"/>
    </row>
    <row r="288" spans="2:3" x14ac:dyDescent="0.25">
      <c r="B288" s="14"/>
      <c r="C288" s="14"/>
    </row>
    <row r="289" spans="2:3" x14ac:dyDescent="0.25">
      <c r="B289" s="14"/>
      <c r="C289" s="14"/>
    </row>
    <row r="290" spans="2:3" x14ac:dyDescent="0.25">
      <c r="B290" s="14"/>
      <c r="C290" s="14"/>
    </row>
    <row r="291" spans="2:3" x14ac:dyDescent="0.25">
      <c r="B291" s="14"/>
      <c r="C291" s="14"/>
    </row>
    <row r="292" spans="2:3" x14ac:dyDescent="0.25">
      <c r="B292" s="14"/>
      <c r="C292" s="14"/>
    </row>
    <row r="293" spans="2:3" x14ac:dyDescent="0.25">
      <c r="B293" s="14"/>
      <c r="C293" s="14"/>
    </row>
    <row r="294" spans="2:3" x14ac:dyDescent="0.25">
      <c r="B294" s="14"/>
      <c r="C294" s="14"/>
    </row>
    <row r="295" spans="2:3" x14ac:dyDescent="0.25">
      <c r="B295" s="14"/>
      <c r="C295" s="14"/>
    </row>
    <row r="296" spans="2:3" x14ac:dyDescent="0.25">
      <c r="B296" s="14"/>
      <c r="C296" s="14"/>
    </row>
    <row r="297" spans="2:3" x14ac:dyDescent="0.25">
      <c r="B297" s="14"/>
      <c r="C297" s="14"/>
    </row>
    <row r="298" spans="2:3" x14ac:dyDescent="0.25">
      <c r="B298" s="14"/>
      <c r="C298" s="14"/>
    </row>
    <row r="299" spans="2:3" x14ac:dyDescent="0.25">
      <c r="B299" s="14"/>
      <c r="C299" s="14"/>
    </row>
    <row r="300" spans="2:3" x14ac:dyDescent="0.25">
      <c r="B300" s="14"/>
      <c r="C300" s="14"/>
    </row>
    <row r="301" spans="2:3" x14ac:dyDescent="0.25">
      <c r="B301" s="14"/>
      <c r="C301" s="14"/>
    </row>
    <row r="302" spans="2:3" x14ac:dyDescent="0.25">
      <c r="B302" s="14"/>
      <c r="C302" s="14"/>
    </row>
    <row r="303" spans="2:3" x14ac:dyDescent="0.25">
      <c r="B303" s="14"/>
      <c r="C303" s="14"/>
    </row>
    <row r="304" spans="2:3" x14ac:dyDescent="0.25">
      <c r="B304" s="14"/>
      <c r="C304" s="14"/>
    </row>
    <row r="305" spans="2:3" x14ac:dyDescent="0.25">
      <c r="B305" s="14"/>
      <c r="C305" s="14"/>
    </row>
    <row r="306" spans="2:3" x14ac:dyDescent="0.25">
      <c r="B306" s="14"/>
      <c r="C306" s="14"/>
    </row>
    <row r="307" spans="2:3" x14ac:dyDescent="0.25">
      <c r="B307" s="14"/>
      <c r="C307" s="14"/>
    </row>
    <row r="308" spans="2:3" x14ac:dyDescent="0.25">
      <c r="B308" s="14"/>
      <c r="C308" s="14"/>
    </row>
    <row r="309" spans="2:3" x14ac:dyDescent="0.25">
      <c r="B309" s="14"/>
      <c r="C309" s="14"/>
    </row>
    <row r="310" spans="2:3" x14ac:dyDescent="0.25">
      <c r="B310" s="14"/>
      <c r="C310" s="14"/>
    </row>
    <row r="311" spans="2:3" x14ac:dyDescent="0.25">
      <c r="B311" s="14"/>
      <c r="C311" s="14"/>
    </row>
    <row r="312" spans="2:3" x14ac:dyDescent="0.25">
      <c r="B312" s="14"/>
      <c r="C312" s="14"/>
    </row>
    <row r="313" spans="2:3" x14ac:dyDescent="0.25">
      <c r="B313" s="14"/>
      <c r="C313" s="14"/>
    </row>
    <row r="314" spans="2:3" x14ac:dyDescent="0.25">
      <c r="B314" s="14"/>
      <c r="C314" s="14"/>
    </row>
    <row r="315" spans="2:3" x14ac:dyDescent="0.25">
      <c r="B315" s="14"/>
      <c r="C315" s="14"/>
    </row>
    <row r="316" spans="2:3" x14ac:dyDescent="0.25">
      <c r="B316" s="14"/>
      <c r="C316" s="14"/>
    </row>
    <row r="317" spans="2:3" x14ac:dyDescent="0.25">
      <c r="B317" s="14"/>
      <c r="C317" s="14"/>
    </row>
    <row r="318" spans="2:3" x14ac:dyDescent="0.25">
      <c r="B318" s="14"/>
      <c r="C318" s="14"/>
    </row>
    <row r="319" spans="2:3" x14ac:dyDescent="0.25">
      <c r="B319" s="14"/>
      <c r="C319" s="14"/>
    </row>
    <row r="320" spans="2:3" x14ac:dyDescent="0.25">
      <c r="B320" s="14"/>
      <c r="C320" s="14"/>
    </row>
    <row r="321" spans="2:3" x14ac:dyDescent="0.25">
      <c r="B321" s="14"/>
      <c r="C321" s="14"/>
    </row>
    <row r="322" spans="2:3" x14ac:dyDescent="0.25">
      <c r="B322" s="14"/>
      <c r="C322" s="14"/>
    </row>
    <row r="323" spans="2:3" x14ac:dyDescent="0.25">
      <c r="B323" s="14"/>
      <c r="C323" s="14"/>
    </row>
    <row r="324" spans="2:3" x14ac:dyDescent="0.25">
      <c r="B324" s="14"/>
      <c r="C324" s="14"/>
    </row>
    <row r="325" spans="2:3" x14ac:dyDescent="0.25">
      <c r="B325" s="14"/>
      <c r="C325" s="14"/>
    </row>
    <row r="326" spans="2:3" x14ac:dyDescent="0.25">
      <c r="B326" s="14"/>
      <c r="C326" s="14"/>
    </row>
    <row r="327" spans="2:3" x14ac:dyDescent="0.25">
      <c r="B327" s="14"/>
      <c r="C327" s="14"/>
    </row>
    <row r="328" spans="2:3" x14ac:dyDescent="0.25">
      <c r="B328" s="14"/>
      <c r="C328" s="14"/>
    </row>
    <row r="329" spans="2:3" x14ac:dyDescent="0.25">
      <c r="B329" s="14"/>
      <c r="C329" s="14"/>
    </row>
    <row r="330" spans="2:3" x14ac:dyDescent="0.25">
      <c r="B330" s="14"/>
      <c r="C330" s="14"/>
    </row>
    <row r="331" spans="2:3" x14ac:dyDescent="0.25">
      <c r="B331" s="14"/>
      <c r="C331" s="14"/>
    </row>
    <row r="332" spans="2:3" x14ac:dyDescent="0.25">
      <c r="B332" s="14"/>
      <c r="C332" s="14"/>
    </row>
    <row r="333" spans="2:3" x14ac:dyDescent="0.25">
      <c r="B333" s="14"/>
      <c r="C333" s="14"/>
    </row>
    <row r="334" spans="2:3" x14ac:dyDescent="0.25">
      <c r="B334" s="14"/>
      <c r="C334" s="14"/>
    </row>
    <row r="335" spans="2:3" x14ac:dyDescent="0.25">
      <c r="B335" s="14"/>
      <c r="C335" s="14"/>
    </row>
    <row r="336" spans="2:3" x14ac:dyDescent="0.25">
      <c r="B336" s="14"/>
      <c r="C336" s="14"/>
    </row>
    <row r="337" spans="2:3" x14ac:dyDescent="0.25">
      <c r="B337" s="14"/>
      <c r="C337" s="14"/>
    </row>
    <row r="338" spans="2:3" x14ac:dyDescent="0.25">
      <c r="B338" s="14"/>
      <c r="C338" s="14"/>
    </row>
    <row r="339" spans="2:3" x14ac:dyDescent="0.25">
      <c r="B339" s="14"/>
      <c r="C339" s="14"/>
    </row>
    <row r="340" spans="2:3" x14ac:dyDescent="0.25">
      <c r="B340" s="14"/>
      <c r="C340" s="14"/>
    </row>
    <row r="341" spans="2:3" x14ac:dyDescent="0.25">
      <c r="B341" s="14"/>
      <c r="C341" s="14"/>
    </row>
    <row r="342" spans="2:3" x14ac:dyDescent="0.25">
      <c r="B342" s="14"/>
      <c r="C342" s="14"/>
    </row>
    <row r="343" spans="2:3" x14ac:dyDescent="0.25">
      <c r="B343" s="14"/>
      <c r="C343" s="14"/>
    </row>
    <row r="344" spans="2:3" x14ac:dyDescent="0.25">
      <c r="B344" s="14"/>
      <c r="C344" s="14"/>
    </row>
    <row r="345" spans="2:3" x14ac:dyDescent="0.25">
      <c r="B345" s="14"/>
      <c r="C345" s="14"/>
    </row>
    <row r="346" spans="2:3" x14ac:dyDescent="0.25">
      <c r="B346" s="14"/>
      <c r="C346" s="14"/>
    </row>
    <row r="347" spans="2:3" x14ac:dyDescent="0.25">
      <c r="B347" s="14"/>
      <c r="C347" s="14"/>
    </row>
    <row r="348" spans="2:3" x14ac:dyDescent="0.25">
      <c r="B348" s="14"/>
      <c r="C348" s="14"/>
    </row>
    <row r="349" spans="2:3" x14ac:dyDescent="0.25">
      <c r="B349" s="14"/>
      <c r="C349" s="14"/>
    </row>
    <row r="350" spans="2:3" x14ac:dyDescent="0.25">
      <c r="B350" s="14"/>
      <c r="C350" s="14"/>
    </row>
    <row r="351" spans="2:3" x14ac:dyDescent="0.25">
      <c r="B351" s="14"/>
      <c r="C351" s="14"/>
    </row>
    <row r="352" spans="2:3" x14ac:dyDescent="0.25">
      <c r="B352" s="14"/>
      <c r="C352" s="14"/>
    </row>
    <row r="353" spans="2:3" x14ac:dyDescent="0.25">
      <c r="B353" s="14"/>
      <c r="C353" s="14"/>
    </row>
    <row r="354" spans="2:3" x14ac:dyDescent="0.25">
      <c r="B354" s="14"/>
      <c r="C354" s="14"/>
    </row>
    <row r="355" spans="2:3" x14ac:dyDescent="0.25">
      <c r="B355" s="14"/>
      <c r="C355" s="14"/>
    </row>
    <row r="356" spans="2:3" x14ac:dyDescent="0.25">
      <c r="B356" s="14"/>
      <c r="C356" s="14"/>
    </row>
    <row r="357" spans="2:3" x14ac:dyDescent="0.25">
      <c r="B357" s="14"/>
      <c r="C357" s="14"/>
    </row>
    <row r="358" spans="2:3" x14ac:dyDescent="0.25">
      <c r="B358" s="14"/>
      <c r="C358" s="14"/>
    </row>
    <row r="359" spans="2:3" x14ac:dyDescent="0.25">
      <c r="B359" s="14"/>
      <c r="C359" s="14"/>
    </row>
    <row r="360" spans="2:3" x14ac:dyDescent="0.25">
      <c r="B360" s="14"/>
      <c r="C360" s="14"/>
    </row>
    <row r="361" spans="2:3" x14ac:dyDescent="0.25">
      <c r="B361" s="14"/>
      <c r="C361" s="14"/>
    </row>
    <row r="362" spans="2:3" x14ac:dyDescent="0.25">
      <c r="B362" s="14"/>
      <c r="C362" s="14"/>
    </row>
    <row r="363" spans="2:3" x14ac:dyDescent="0.25">
      <c r="B363" s="14"/>
      <c r="C363" s="14"/>
    </row>
    <row r="364" spans="2:3" x14ac:dyDescent="0.25">
      <c r="B364" s="14"/>
      <c r="C364" s="14"/>
    </row>
    <row r="365" spans="2:3" x14ac:dyDescent="0.25">
      <c r="B365" s="14"/>
      <c r="C365" s="14"/>
    </row>
    <row r="366" spans="2:3" x14ac:dyDescent="0.25">
      <c r="B366" s="14"/>
      <c r="C366" s="14"/>
    </row>
    <row r="367" spans="2:3" x14ac:dyDescent="0.25">
      <c r="B367" s="14"/>
      <c r="C367" s="14"/>
    </row>
    <row r="368" spans="2:3" x14ac:dyDescent="0.25">
      <c r="B368" s="14"/>
      <c r="C368" s="14"/>
    </row>
    <row r="369" spans="2:3" x14ac:dyDescent="0.25">
      <c r="B369" s="14"/>
      <c r="C369" s="14"/>
    </row>
    <row r="370" spans="2:3" x14ac:dyDescent="0.25">
      <c r="B370" s="14"/>
      <c r="C370" s="14"/>
    </row>
    <row r="371" spans="2:3" x14ac:dyDescent="0.25">
      <c r="B371" s="14"/>
      <c r="C371" s="14"/>
    </row>
    <row r="372" spans="2:3" x14ac:dyDescent="0.25">
      <c r="B372" s="14"/>
      <c r="C372" s="14"/>
    </row>
    <row r="373" spans="2:3" x14ac:dyDescent="0.25">
      <c r="B373" s="14"/>
      <c r="C373" s="14"/>
    </row>
    <row r="374" spans="2:3" x14ac:dyDescent="0.25">
      <c r="B374" s="14"/>
      <c r="C374" s="14"/>
    </row>
    <row r="375" spans="2:3" x14ac:dyDescent="0.25">
      <c r="B375" s="14"/>
      <c r="C375" s="14"/>
    </row>
    <row r="376" spans="2:3" x14ac:dyDescent="0.25">
      <c r="B376" s="14"/>
      <c r="C376" s="14"/>
    </row>
    <row r="377" spans="2:3" x14ac:dyDescent="0.25">
      <c r="B377" s="14"/>
      <c r="C377" s="14"/>
    </row>
    <row r="378" spans="2:3" x14ac:dyDescent="0.25">
      <c r="B378" s="14"/>
      <c r="C378" s="14"/>
    </row>
    <row r="379" spans="2:3" x14ac:dyDescent="0.25">
      <c r="B379" s="14"/>
      <c r="C379" s="14"/>
    </row>
    <row r="380" spans="2:3" x14ac:dyDescent="0.25">
      <c r="B380" s="14"/>
      <c r="C380" s="14"/>
    </row>
    <row r="381" spans="2:3" x14ac:dyDescent="0.25">
      <c r="B381" s="14"/>
      <c r="C381" s="14"/>
    </row>
    <row r="382" spans="2:3" x14ac:dyDescent="0.25">
      <c r="B382" s="14"/>
      <c r="C382" s="14"/>
    </row>
    <row r="383" spans="2:3" x14ac:dyDescent="0.25">
      <c r="B383" s="14"/>
      <c r="C383" s="14"/>
    </row>
    <row r="384" spans="2:3" x14ac:dyDescent="0.25">
      <c r="B384" s="14"/>
      <c r="C384" s="14"/>
    </row>
    <row r="385" spans="2:3" x14ac:dyDescent="0.25">
      <c r="B385" s="14"/>
      <c r="C385" s="14"/>
    </row>
    <row r="386" spans="2:3" x14ac:dyDescent="0.25">
      <c r="B386" s="14"/>
      <c r="C386" s="14"/>
    </row>
    <row r="387" spans="2:3" x14ac:dyDescent="0.25">
      <c r="B387" s="14"/>
      <c r="C387" s="14"/>
    </row>
    <row r="388" spans="2:3" x14ac:dyDescent="0.25">
      <c r="B388" s="14"/>
      <c r="C388" s="14"/>
    </row>
    <row r="389" spans="2:3" x14ac:dyDescent="0.25">
      <c r="B389" s="14"/>
      <c r="C389" s="14"/>
    </row>
    <row r="390" spans="2:3" x14ac:dyDescent="0.25">
      <c r="B390" s="14"/>
      <c r="C390" s="14"/>
    </row>
    <row r="391" spans="2:3" x14ac:dyDescent="0.25">
      <c r="B391" s="14"/>
      <c r="C391" s="14"/>
    </row>
    <row r="392" spans="2:3" x14ac:dyDescent="0.25">
      <c r="B392" s="14"/>
      <c r="C392" s="14"/>
    </row>
    <row r="393" spans="2:3" x14ac:dyDescent="0.25">
      <c r="B393" s="14"/>
      <c r="C393" s="14"/>
    </row>
    <row r="394" spans="2:3" x14ac:dyDescent="0.25">
      <c r="B394" s="14"/>
      <c r="C394" s="14"/>
    </row>
    <row r="395" spans="2:3" x14ac:dyDescent="0.25">
      <c r="B395" s="14"/>
      <c r="C395" s="14"/>
    </row>
    <row r="396" spans="2:3" x14ac:dyDescent="0.25">
      <c r="B396" s="14"/>
      <c r="C396" s="14"/>
    </row>
    <row r="397" spans="2:3" x14ac:dyDescent="0.25">
      <c r="B397" s="14"/>
      <c r="C397" s="14"/>
    </row>
    <row r="398" spans="2:3" x14ac:dyDescent="0.25">
      <c r="B398" s="14"/>
      <c r="C398" s="14"/>
    </row>
    <row r="399" spans="2:3" x14ac:dyDescent="0.25">
      <c r="B399" s="14"/>
      <c r="C399" s="14"/>
    </row>
    <row r="400" spans="2:3" x14ac:dyDescent="0.25">
      <c r="B400" s="14"/>
      <c r="C400" s="14"/>
    </row>
    <row r="401" spans="2:3" x14ac:dyDescent="0.25">
      <c r="B401" s="14"/>
      <c r="C401" s="14"/>
    </row>
    <row r="402" spans="2:3" x14ac:dyDescent="0.25">
      <c r="B402" s="14"/>
      <c r="C402" s="14"/>
    </row>
    <row r="403" spans="2:3" x14ac:dyDescent="0.25">
      <c r="B403" s="14"/>
      <c r="C403" s="14"/>
    </row>
    <row r="404" spans="2:3" x14ac:dyDescent="0.25">
      <c r="B404" s="14"/>
      <c r="C404" s="14"/>
    </row>
    <row r="405" spans="2:3" x14ac:dyDescent="0.25">
      <c r="B405" s="14"/>
      <c r="C405" s="14"/>
    </row>
    <row r="406" spans="2:3" x14ac:dyDescent="0.25">
      <c r="B406" s="14"/>
      <c r="C406" s="14"/>
    </row>
  </sheetData>
  <mergeCells count="12">
    <mergeCell ref="F3:H3"/>
    <mergeCell ref="K3:M3"/>
    <mergeCell ref="P3:R3"/>
    <mergeCell ref="F10:H10"/>
    <mergeCell ref="K10:M10"/>
    <mergeCell ref="P10:R10"/>
    <mergeCell ref="F18:H18"/>
    <mergeCell ref="K18:M18"/>
    <mergeCell ref="P18:R18"/>
    <mergeCell ref="F30:H30"/>
    <mergeCell ref="K30:M30"/>
    <mergeCell ref="P30:R30"/>
  </mergeCells>
  <conditionalFormatting sqref="B76:F83">
    <cfRule type="cellIs" dxfId="0" priority="1" operator="greaterThan">
      <formula>0.5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3"/>
  <sheetViews>
    <sheetView showGridLines="0" tabSelected="1" topLeftCell="A61" zoomScale="70" zoomScaleNormal="70" workbookViewId="0">
      <selection activeCell="B91" sqref="B91:C91"/>
    </sheetView>
  </sheetViews>
  <sheetFormatPr defaultRowHeight="15" x14ac:dyDescent="0.25"/>
  <cols>
    <col min="1" max="1" width="36.42578125" bestFit="1" customWidth="1"/>
    <col min="2" max="2" width="14.5703125" bestFit="1" customWidth="1"/>
    <col min="3" max="3" width="9.85546875" bestFit="1" customWidth="1"/>
    <col min="4" max="4" width="25.140625" bestFit="1" customWidth="1"/>
    <col min="5" max="5" width="26.42578125" bestFit="1" customWidth="1"/>
    <col min="6" max="6" width="18.5703125" bestFit="1" customWidth="1"/>
    <col min="7" max="7" width="10.5703125" bestFit="1" customWidth="1"/>
    <col min="8" max="8" width="9" bestFit="1" customWidth="1"/>
    <col min="9" max="9" width="7.85546875" customWidth="1"/>
    <col min="10" max="10" width="22" bestFit="1" customWidth="1"/>
    <col min="11" max="11" width="16" customWidth="1"/>
    <col min="12" max="12" width="12.28515625" bestFit="1" customWidth="1"/>
    <col min="13" max="13" width="8" customWidth="1"/>
    <col min="14" max="14" width="5.28515625" customWidth="1"/>
    <col min="15" max="15" width="18.42578125" bestFit="1" customWidth="1"/>
    <col min="16" max="18" width="12.5703125" bestFit="1" customWidth="1"/>
    <col min="20" max="20" width="10.5703125" bestFit="1" customWidth="1"/>
    <col min="21" max="21" width="12.28515625" bestFit="1" customWidth="1"/>
    <col min="22" max="22" width="9.5703125" bestFit="1" customWidth="1"/>
  </cols>
  <sheetData>
    <row r="1" spans="1:22" x14ac:dyDescent="0.25">
      <c r="A1" s="1" t="s">
        <v>0</v>
      </c>
    </row>
    <row r="2" spans="1:22" x14ac:dyDescent="0.25">
      <c r="A2" s="6" t="s">
        <v>73</v>
      </c>
      <c r="B2" s="6">
        <v>240</v>
      </c>
    </row>
    <row r="4" spans="1:22" x14ac:dyDescent="0.25">
      <c r="A4" s="11" t="s">
        <v>4</v>
      </c>
      <c r="E4" s="49" t="s">
        <v>90</v>
      </c>
      <c r="F4" s="70" t="s">
        <v>17</v>
      </c>
      <c r="G4" s="70"/>
      <c r="H4" s="70"/>
      <c r="J4" s="3" t="s">
        <v>109</v>
      </c>
      <c r="K4" s="47"/>
    </row>
    <row r="5" spans="1:22" x14ac:dyDescent="0.25">
      <c r="A5" s="7" t="s">
        <v>5</v>
      </c>
      <c r="B5" s="3">
        <v>92</v>
      </c>
      <c r="C5" s="12">
        <f>B5/$B$2</f>
        <v>0.38333333333333336</v>
      </c>
      <c r="E5" s="49"/>
      <c r="F5" s="45" t="s">
        <v>18</v>
      </c>
      <c r="G5" s="45" t="s">
        <v>19</v>
      </c>
      <c r="H5" s="49" t="s">
        <v>91</v>
      </c>
      <c r="J5" s="49" t="s">
        <v>90</v>
      </c>
      <c r="K5" s="70" t="s">
        <v>17</v>
      </c>
      <c r="L5" s="70"/>
      <c r="M5" s="70"/>
      <c r="O5" s="49" t="s">
        <v>90</v>
      </c>
      <c r="P5" s="70" t="s">
        <v>17</v>
      </c>
      <c r="Q5" s="70"/>
      <c r="R5" s="70"/>
    </row>
    <row r="6" spans="1:22" x14ac:dyDescent="0.25">
      <c r="A6" s="7" t="s">
        <v>6</v>
      </c>
      <c r="B6" s="3">
        <f>B2-B5</f>
        <v>148</v>
      </c>
      <c r="C6" s="12">
        <f t="shared" ref="C6:C71" si="0">B6/$B$2</f>
        <v>0.6166666666666667</v>
      </c>
      <c r="E6" s="49" t="s">
        <v>5</v>
      </c>
      <c r="F6" s="49">
        <v>87</v>
      </c>
      <c r="G6" s="49">
        <v>5</v>
      </c>
      <c r="H6" s="49">
        <f>G6+F6</f>
        <v>92</v>
      </c>
      <c r="J6" s="49"/>
      <c r="K6" s="45" t="s">
        <v>18</v>
      </c>
      <c r="L6" s="45" t="s">
        <v>19</v>
      </c>
      <c r="M6" s="49" t="s">
        <v>91</v>
      </c>
      <c r="O6" s="69" t="s">
        <v>94</v>
      </c>
      <c r="P6" s="45" t="s">
        <v>18</v>
      </c>
      <c r="Q6" s="45" t="s">
        <v>19</v>
      </c>
      <c r="R6" s="49" t="s">
        <v>91</v>
      </c>
      <c r="T6" s="3" t="s">
        <v>100</v>
      </c>
      <c r="U6" s="3">
        <v>0.05</v>
      </c>
    </row>
    <row r="7" spans="1:22" x14ac:dyDescent="0.25">
      <c r="A7" s="7" t="s">
        <v>7</v>
      </c>
      <c r="B7" s="3">
        <v>0</v>
      </c>
      <c r="C7" s="12">
        <f t="shared" si="0"/>
        <v>0</v>
      </c>
      <c r="D7" t="s">
        <v>86</v>
      </c>
      <c r="E7" s="49" t="s">
        <v>6</v>
      </c>
      <c r="F7" s="49">
        <v>133</v>
      </c>
      <c r="G7" s="49">
        <v>15</v>
      </c>
      <c r="H7" s="49">
        <f>G7+F7</f>
        <v>148</v>
      </c>
      <c r="J7" s="49" t="s">
        <v>5</v>
      </c>
      <c r="K7" s="49">
        <f>(H6*F8)/$H$8</f>
        <v>84.333333333333329</v>
      </c>
      <c r="L7" s="49">
        <f>(H6*G8)/$H$8</f>
        <v>7.666666666666667</v>
      </c>
      <c r="M7" s="49">
        <f>L7+K7</f>
        <v>92</v>
      </c>
      <c r="O7" s="49" t="s">
        <v>5</v>
      </c>
      <c r="P7" s="49">
        <f>(F6-K7)^2/K7</f>
        <v>8.4321475625823761E-2</v>
      </c>
      <c r="Q7" s="49">
        <f>(G6-L7)^2/L7</f>
        <v>0.92753623188405809</v>
      </c>
      <c r="R7" s="49">
        <v>92</v>
      </c>
      <c r="T7" s="45" t="s">
        <v>95</v>
      </c>
      <c r="U7" s="3">
        <f>R9</f>
        <v>1.6408503365025102</v>
      </c>
      <c r="V7" s="3"/>
    </row>
    <row r="8" spans="1:22" x14ac:dyDescent="0.25">
      <c r="A8" s="36"/>
      <c r="E8" s="49" t="s">
        <v>91</v>
      </c>
      <c r="F8" s="49">
        <f>F6+F7</f>
        <v>220</v>
      </c>
      <c r="G8" s="49">
        <f>G6+G7</f>
        <v>20</v>
      </c>
      <c r="H8" s="49">
        <f>SUM(F6:G7)</f>
        <v>240</v>
      </c>
      <c r="J8" s="49" t="s">
        <v>6</v>
      </c>
      <c r="K8" s="49">
        <f>(H7*F8)/$H$8</f>
        <v>135.66666666666666</v>
      </c>
      <c r="L8" s="49">
        <f>(H7*G8)/$H$8</f>
        <v>12.333333333333334</v>
      </c>
      <c r="M8" s="49">
        <f>L8+K8</f>
        <v>148</v>
      </c>
      <c r="O8" s="49" t="s">
        <v>6</v>
      </c>
      <c r="P8" s="49">
        <f>(F7-K8)^2/K8</f>
        <v>5.2416052416052052E-2</v>
      </c>
      <c r="Q8" s="49">
        <f>(G7-L8)^2/L8</f>
        <v>0.57657657657657635</v>
      </c>
      <c r="R8" s="49">
        <v>148</v>
      </c>
      <c r="T8" s="3" t="s">
        <v>96</v>
      </c>
      <c r="U8" s="3">
        <f>_xlfn.CHISQ.INV(0.95,1)</f>
        <v>3.8414588206941236</v>
      </c>
      <c r="V8" s="3"/>
    </row>
    <row r="9" spans="1:22" x14ac:dyDescent="0.25">
      <c r="A9" s="11" t="s">
        <v>8</v>
      </c>
      <c r="E9" s="65" t="s">
        <v>93</v>
      </c>
      <c r="F9" s="45">
        <v>1</v>
      </c>
      <c r="G9" s="45" t="s">
        <v>92</v>
      </c>
      <c r="J9" s="49" t="s">
        <v>91</v>
      </c>
      <c r="K9" s="49">
        <f>K7+K8</f>
        <v>220</v>
      </c>
      <c r="L9" s="49">
        <f>L7+L8</f>
        <v>20</v>
      </c>
      <c r="M9" s="49">
        <f>SUM(K7:L8)</f>
        <v>240</v>
      </c>
      <c r="O9" s="49" t="s">
        <v>91</v>
      </c>
      <c r="P9" s="49">
        <v>220</v>
      </c>
      <c r="Q9" s="49">
        <v>20</v>
      </c>
      <c r="R9" s="49">
        <f>SUM(P7:Q8)</f>
        <v>1.6408503365025102</v>
      </c>
      <c r="T9" s="3" t="s">
        <v>97</v>
      </c>
      <c r="U9" s="48">
        <f>1-_xlfn.CHISQ.DIST(U7,1,TRUE)+0.0051</f>
        <v>0.20530883850351755</v>
      </c>
      <c r="V9" s="3" t="s">
        <v>98</v>
      </c>
    </row>
    <row r="10" spans="1:22" x14ac:dyDescent="0.25">
      <c r="A10" s="38" t="s">
        <v>85</v>
      </c>
      <c r="B10" s="9">
        <v>72</v>
      </c>
      <c r="C10" s="12">
        <f t="shared" si="0"/>
        <v>0.3</v>
      </c>
      <c r="J10" s="65" t="s">
        <v>93</v>
      </c>
      <c r="K10" s="45">
        <v>1</v>
      </c>
      <c r="L10" s="45" t="s">
        <v>92</v>
      </c>
      <c r="O10" s="65" t="s">
        <v>93</v>
      </c>
      <c r="P10" s="45">
        <v>1</v>
      </c>
      <c r="Q10" s="45" t="s">
        <v>92</v>
      </c>
    </row>
    <row r="11" spans="1:22" x14ac:dyDescent="0.25">
      <c r="A11" s="8" t="s">
        <v>2</v>
      </c>
      <c r="B11" s="9">
        <v>112</v>
      </c>
      <c r="C11" s="12">
        <f t="shared" si="0"/>
        <v>0.46666666666666667</v>
      </c>
      <c r="E11" s="49"/>
      <c r="F11" s="70" t="s">
        <v>17</v>
      </c>
      <c r="G11" s="70"/>
      <c r="H11" s="70"/>
      <c r="J11" s="49"/>
      <c r="K11" s="70" t="s">
        <v>17</v>
      </c>
      <c r="L11" s="70"/>
      <c r="M11" s="70"/>
      <c r="O11" s="49"/>
      <c r="P11" s="70" t="s">
        <v>17</v>
      </c>
      <c r="Q11" s="70"/>
      <c r="R11" s="70"/>
    </row>
    <row r="12" spans="1:22" x14ac:dyDescent="0.25">
      <c r="A12" s="8" t="s">
        <v>3</v>
      </c>
      <c r="B12" s="3">
        <v>56</v>
      </c>
      <c r="C12" s="12">
        <f t="shared" si="0"/>
        <v>0.23333333333333334</v>
      </c>
      <c r="E12" s="49" t="s">
        <v>101</v>
      </c>
      <c r="F12" s="45" t="s">
        <v>18</v>
      </c>
      <c r="G12" s="45" t="s">
        <v>19</v>
      </c>
      <c r="H12" s="49" t="s">
        <v>91</v>
      </c>
      <c r="J12" s="49" t="s">
        <v>101</v>
      </c>
      <c r="K12" s="45" t="s">
        <v>18</v>
      </c>
      <c r="L12" s="45" t="s">
        <v>19</v>
      </c>
      <c r="M12" s="49" t="s">
        <v>91</v>
      </c>
      <c r="O12" s="49" t="s">
        <v>101</v>
      </c>
      <c r="P12" s="45" t="s">
        <v>18</v>
      </c>
      <c r="Q12" s="45" t="s">
        <v>19</v>
      </c>
      <c r="R12" s="49" t="s">
        <v>91</v>
      </c>
    </row>
    <row r="13" spans="1:22" x14ac:dyDescent="0.25">
      <c r="A13" s="2"/>
      <c r="E13" s="66" t="s">
        <v>85</v>
      </c>
      <c r="F13" s="49">
        <v>69</v>
      </c>
      <c r="G13" s="49">
        <v>3</v>
      </c>
      <c r="H13" s="49">
        <f>F13+G13</f>
        <v>72</v>
      </c>
      <c r="J13" s="66" t="s">
        <v>85</v>
      </c>
      <c r="K13" s="49">
        <f>(M13*$K$16)/$M$16</f>
        <v>66</v>
      </c>
      <c r="L13" s="49">
        <f>(M13*$L$16)/$M$16</f>
        <v>6</v>
      </c>
      <c r="M13" s="49">
        <v>72</v>
      </c>
      <c r="O13" s="66" t="s">
        <v>85</v>
      </c>
      <c r="P13" s="49">
        <f>(F13-K13)^2/K13</f>
        <v>0.13636363636363635</v>
      </c>
      <c r="Q13" s="49">
        <f>(G13-L13)^2/L13</f>
        <v>1.5</v>
      </c>
      <c r="R13" s="49">
        <v>72</v>
      </c>
      <c r="T13" s="3" t="s">
        <v>100</v>
      </c>
      <c r="U13" s="3">
        <v>0.05</v>
      </c>
    </row>
    <row r="14" spans="1:22" x14ac:dyDescent="0.25">
      <c r="A14" s="11" t="s">
        <v>9</v>
      </c>
      <c r="D14" t="s">
        <v>1</v>
      </c>
      <c r="E14" s="60" t="s">
        <v>2</v>
      </c>
      <c r="F14" s="49">
        <v>100</v>
      </c>
      <c r="G14" s="49">
        <v>12</v>
      </c>
      <c r="H14" s="49">
        <f t="shared" ref="H14:H16" si="1">F14+G14</f>
        <v>112</v>
      </c>
      <c r="J14" s="60" t="s">
        <v>2</v>
      </c>
      <c r="K14" s="49">
        <f>(M14*$K$16)/$M$16</f>
        <v>102.66666666666667</v>
      </c>
      <c r="L14" s="49">
        <f t="shared" ref="L14:L15" si="2">(M14*$L$16)/$M$16</f>
        <v>9.3333333333333339</v>
      </c>
      <c r="M14" s="49">
        <v>112</v>
      </c>
      <c r="O14" s="60" t="s">
        <v>2</v>
      </c>
      <c r="P14" s="49">
        <f>(F14-K14)^2/K14</f>
        <v>6.9264069264069514E-2</v>
      </c>
      <c r="Q14" s="49">
        <f t="shared" ref="Q14:Q15" si="3">(G14-L14)^2/L14</f>
        <v>0.76190476190476153</v>
      </c>
      <c r="R14" s="49">
        <v>112</v>
      </c>
      <c r="T14" s="45" t="s">
        <v>95</v>
      </c>
      <c r="U14" s="3">
        <f>R16</f>
        <v>2.493506493506493</v>
      </c>
      <c r="V14" s="3"/>
    </row>
    <row r="15" spans="1:22" x14ac:dyDescent="0.25">
      <c r="E15" s="60" t="s">
        <v>3</v>
      </c>
      <c r="F15" s="49">
        <v>51</v>
      </c>
      <c r="G15" s="49">
        <v>5</v>
      </c>
      <c r="H15" s="49">
        <f t="shared" si="1"/>
        <v>56</v>
      </c>
      <c r="J15" s="60" t="s">
        <v>3</v>
      </c>
      <c r="K15" s="49">
        <f>(M15*$K$16)/$M$16</f>
        <v>51.333333333333336</v>
      </c>
      <c r="L15" s="49">
        <f t="shared" si="2"/>
        <v>4.666666666666667</v>
      </c>
      <c r="M15" s="49">
        <v>56</v>
      </c>
      <c r="O15" s="60" t="s">
        <v>3</v>
      </c>
      <c r="P15" s="49">
        <f>(F15-K15)^2/K15</f>
        <v>2.1645021645021953E-3</v>
      </c>
      <c r="Q15" s="49">
        <f t="shared" si="3"/>
        <v>2.3809523809523767E-2</v>
      </c>
      <c r="R15" s="49">
        <v>56</v>
      </c>
      <c r="T15" s="3" t="s">
        <v>96</v>
      </c>
      <c r="U15" s="3">
        <f>_xlfn.CHISQ.INV(0.95,1)</f>
        <v>3.8414588206941236</v>
      </c>
      <c r="V15" s="3"/>
    </row>
    <row r="16" spans="1:22" x14ac:dyDescent="0.25">
      <c r="A16" s="34" t="s">
        <v>80</v>
      </c>
      <c r="B16" s="3">
        <v>34</v>
      </c>
      <c r="C16" s="12">
        <f>B16/$B$2</f>
        <v>0.14166666666666666</v>
      </c>
      <c r="E16" s="49" t="s">
        <v>91</v>
      </c>
      <c r="F16" s="49">
        <v>220</v>
      </c>
      <c r="G16" s="49">
        <v>20</v>
      </c>
      <c r="H16" s="49">
        <f t="shared" si="1"/>
        <v>240</v>
      </c>
      <c r="J16" s="49" t="s">
        <v>91</v>
      </c>
      <c r="K16" s="49">
        <v>220</v>
      </c>
      <c r="L16" s="49">
        <v>20</v>
      </c>
      <c r="M16" s="49">
        <f t="shared" ref="M16" si="4">K16+L16</f>
        <v>240</v>
      </c>
      <c r="O16" s="49" t="s">
        <v>91</v>
      </c>
      <c r="P16" s="49">
        <v>220</v>
      </c>
      <c r="Q16" s="49">
        <v>20</v>
      </c>
      <c r="R16" s="49">
        <f>SUM(P13:Q15)</f>
        <v>2.493506493506493</v>
      </c>
      <c r="T16" s="3" t="s">
        <v>97</v>
      </c>
      <c r="U16" s="48">
        <f>1-_xlfn.CHISQ.DIST(U14,1,TRUE)</f>
        <v>0.1143167755404042</v>
      </c>
      <c r="V16" s="3" t="s">
        <v>98</v>
      </c>
    </row>
    <row r="17" spans="1:22" x14ac:dyDescent="0.25">
      <c r="A17" s="34" t="s">
        <v>79</v>
      </c>
      <c r="B17" s="3">
        <v>51</v>
      </c>
      <c r="C17" s="12">
        <f>B17/$B$2</f>
        <v>0.21249999999999999</v>
      </c>
      <c r="E17" s="65" t="s">
        <v>93</v>
      </c>
      <c r="F17" s="45">
        <f>(3-1)*(2-1)</f>
        <v>2</v>
      </c>
      <c r="G17" s="45" t="s">
        <v>92</v>
      </c>
      <c r="J17" s="65" t="s">
        <v>93</v>
      </c>
      <c r="K17" s="45">
        <f>(3-1)*(2-1)</f>
        <v>2</v>
      </c>
      <c r="L17" s="45" t="s">
        <v>92</v>
      </c>
      <c r="O17" s="67" t="s">
        <v>93</v>
      </c>
      <c r="P17" s="68">
        <f>(3-1)*(2-1)</f>
        <v>2</v>
      </c>
      <c r="Q17" s="68" t="s">
        <v>92</v>
      </c>
    </row>
    <row r="18" spans="1:22" x14ac:dyDescent="0.25">
      <c r="A18" s="34" t="s">
        <v>81</v>
      </c>
      <c r="B18" s="3">
        <v>56</v>
      </c>
      <c r="C18" s="12">
        <f>B18/$B$2</f>
        <v>0.23333333333333334</v>
      </c>
    </row>
    <row r="19" spans="1:22" x14ac:dyDescent="0.25">
      <c r="A19" s="34" t="s">
        <v>82</v>
      </c>
      <c r="B19" s="3">
        <v>22</v>
      </c>
      <c r="C19" s="12">
        <f>B19/$B$2</f>
        <v>9.166666666666666E-2</v>
      </c>
      <c r="F19" t="s">
        <v>1</v>
      </c>
      <c r="J19" s="3" t="s">
        <v>109</v>
      </c>
    </row>
    <row r="20" spans="1:22" x14ac:dyDescent="0.25">
      <c r="A20" s="34" t="s">
        <v>83</v>
      </c>
      <c r="B20" s="3">
        <v>77</v>
      </c>
      <c r="C20" s="12">
        <f>B20/$B$2</f>
        <v>0.32083333333333336</v>
      </c>
      <c r="E20" s="49"/>
      <c r="F20" s="70" t="s">
        <v>17</v>
      </c>
      <c r="G20" s="70"/>
      <c r="H20" s="70"/>
      <c r="J20" s="49"/>
      <c r="K20" s="70" t="s">
        <v>17</v>
      </c>
      <c r="L20" s="70"/>
      <c r="M20" s="70"/>
      <c r="O20" s="49"/>
      <c r="P20" s="70" t="s">
        <v>17</v>
      </c>
      <c r="Q20" s="70"/>
      <c r="R20" s="70"/>
    </row>
    <row r="21" spans="1:22" x14ac:dyDescent="0.25">
      <c r="A21" s="34"/>
      <c r="B21" s="14"/>
      <c r="C21" s="15"/>
      <c r="E21" s="49" t="s">
        <v>102</v>
      </c>
      <c r="F21" s="45" t="s">
        <v>18</v>
      </c>
      <c r="G21" s="45" t="s">
        <v>19</v>
      </c>
      <c r="H21" s="49" t="s">
        <v>91</v>
      </c>
      <c r="J21" s="49" t="s">
        <v>102</v>
      </c>
      <c r="K21" s="45" t="s">
        <v>18</v>
      </c>
      <c r="L21" s="45" t="s">
        <v>19</v>
      </c>
      <c r="M21" s="49" t="s">
        <v>91</v>
      </c>
      <c r="O21" s="49" t="s">
        <v>102</v>
      </c>
      <c r="P21" s="45" t="s">
        <v>18</v>
      </c>
      <c r="Q21" s="45" t="s">
        <v>19</v>
      </c>
      <c r="R21" s="49" t="s">
        <v>91</v>
      </c>
    </row>
    <row r="22" spans="1:22" x14ac:dyDescent="0.25">
      <c r="A22" s="37" t="s">
        <v>10</v>
      </c>
      <c r="E22" s="66" t="s">
        <v>80</v>
      </c>
      <c r="F22" s="49">
        <v>27</v>
      </c>
      <c r="G22" s="49">
        <v>7</v>
      </c>
      <c r="H22" s="49">
        <f>F22+G22</f>
        <v>34</v>
      </c>
      <c r="J22" s="66" t="s">
        <v>80</v>
      </c>
      <c r="K22" s="49">
        <f>(M22*$K$27)/$M$27</f>
        <v>31.166666666666668</v>
      </c>
      <c r="L22" s="49">
        <f>(M22*$L$27)/$M$27</f>
        <v>2.8333333333333335</v>
      </c>
      <c r="M22" s="49">
        <v>34</v>
      </c>
      <c r="O22" s="66" t="s">
        <v>80</v>
      </c>
      <c r="P22" s="49">
        <f>(F22-K22)^2/K22</f>
        <v>0.55704099821746911</v>
      </c>
      <c r="Q22" s="49">
        <f>(G22-L22)^2/L22</f>
        <v>6.1274509803921555</v>
      </c>
      <c r="R22" s="49">
        <f>P22+Q22</f>
        <v>6.6844919786096249</v>
      </c>
    </row>
    <row r="23" spans="1:22" ht="30" x14ac:dyDescent="0.25">
      <c r="A23" s="7" t="s">
        <v>11</v>
      </c>
      <c r="B23" s="3">
        <v>31</v>
      </c>
      <c r="C23" s="12">
        <f t="shared" si="0"/>
        <v>0.12916666666666668</v>
      </c>
      <c r="E23" s="66" t="s">
        <v>79</v>
      </c>
      <c r="F23" s="49">
        <v>44</v>
      </c>
      <c r="G23" s="49">
        <v>7</v>
      </c>
      <c r="H23" s="49">
        <f>F23+G23</f>
        <v>51</v>
      </c>
      <c r="J23" s="66" t="s">
        <v>79</v>
      </c>
      <c r="K23" s="49">
        <f t="shared" ref="K23:K26" si="5">(M23*$K$27)/$M$27</f>
        <v>46.75</v>
      </c>
      <c r="L23" s="49">
        <f t="shared" ref="L23:L26" si="6">(M23*$L$27)/$M$27</f>
        <v>4.25</v>
      </c>
      <c r="M23" s="49">
        <v>51</v>
      </c>
      <c r="O23" s="66" t="s">
        <v>79</v>
      </c>
      <c r="P23" s="49">
        <f t="shared" ref="P23:P26" si="7">(F23-K23)^2/K23</f>
        <v>0.16176470588235295</v>
      </c>
      <c r="Q23" s="49">
        <f t="shared" ref="Q23:Q26" si="8">(G23-L23)^2/L23</f>
        <v>1.7794117647058822</v>
      </c>
      <c r="R23" s="49">
        <f>P23+Q23</f>
        <v>1.9411764705882353</v>
      </c>
    </row>
    <row r="24" spans="1:22" ht="30" x14ac:dyDescent="0.25">
      <c r="A24" s="7" t="s">
        <v>12</v>
      </c>
      <c r="B24" s="3">
        <v>44</v>
      </c>
      <c r="C24" s="12">
        <f t="shared" si="0"/>
        <v>0.18333333333333332</v>
      </c>
      <c r="E24" s="66" t="s">
        <v>81</v>
      </c>
      <c r="F24" s="49">
        <v>50</v>
      </c>
      <c r="G24" s="49">
        <v>6</v>
      </c>
      <c r="H24" s="49">
        <f>F24+G24</f>
        <v>56</v>
      </c>
      <c r="J24" s="66" t="s">
        <v>81</v>
      </c>
      <c r="K24" s="49">
        <f t="shared" si="5"/>
        <v>51.333333333333336</v>
      </c>
      <c r="L24" s="49">
        <f t="shared" si="6"/>
        <v>4.666666666666667</v>
      </c>
      <c r="M24" s="49">
        <v>56</v>
      </c>
      <c r="O24" s="66" t="s">
        <v>81</v>
      </c>
      <c r="P24" s="49">
        <f t="shared" si="7"/>
        <v>3.4632034632034757E-2</v>
      </c>
      <c r="Q24" s="49">
        <f t="shared" si="8"/>
        <v>0.38095238095238076</v>
      </c>
      <c r="R24" s="49">
        <f>P24+Q24</f>
        <v>0.4155844155844155</v>
      </c>
      <c r="T24" s="3" t="s">
        <v>100</v>
      </c>
      <c r="U24" s="3">
        <v>0.05</v>
      </c>
    </row>
    <row r="25" spans="1:22" ht="30" x14ac:dyDescent="0.25">
      <c r="A25" s="7" t="s">
        <v>13</v>
      </c>
      <c r="B25" s="3">
        <v>31</v>
      </c>
      <c r="C25" s="12">
        <f t="shared" si="0"/>
        <v>0.12916666666666668</v>
      </c>
      <c r="E25" s="66" t="s">
        <v>82</v>
      </c>
      <c r="F25" s="49">
        <v>22</v>
      </c>
      <c r="G25" s="49">
        <v>0</v>
      </c>
      <c r="H25" s="49">
        <f>F25+G25</f>
        <v>22</v>
      </c>
      <c r="J25" s="66" t="s">
        <v>82</v>
      </c>
      <c r="K25" s="49">
        <f t="shared" si="5"/>
        <v>20.166666666666668</v>
      </c>
      <c r="L25" s="49">
        <f t="shared" si="6"/>
        <v>1.8333333333333333</v>
      </c>
      <c r="M25" s="49">
        <v>22</v>
      </c>
      <c r="O25" s="66" t="s">
        <v>82</v>
      </c>
      <c r="P25" s="49">
        <f t="shared" si="7"/>
        <v>0.16666666666666644</v>
      </c>
      <c r="Q25" s="49">
        <f t="shared" si="8"/>
        <v>1.8333333333333333</v>
      </c>
      <c r="R25" s="49">
        <f>P25+Q25</f>
        <v>1.9999999999999998</v>
      </c>
      <c r="T25" s="45" t="s">
        <v>95</v>
      </c>
      <c r="U25" s="3">
        <f>R27</f>
        <v>18.041252864782276</v>
      </c>
    </row>
    <row r="26" spans="1:22" ht="30" x14ac:dyDescent="0.25">
      <c r="A26" s="7" t="s">
        <v>14</v>
      </c>
      <c r="B26" s="3">
        <v>81</v>
      </c>
      <c r="C26" s="12">
        <f t="shared" si="0"/>
        <v>0.33750000000000002</v>
      </c>
      <c r="E26" s="66" t="s">
        <v>83</v>
      </c>
      <c r="F26" s="49">
        <v>77</v>
      </c>
      <c r="G26" s="49">
        <v>0</v>
      </c>
      <c r="H26" s="49">
        <f>F26+G26</f>
        <v>77</v>
      </c>
      <c r="J26" s="66" t="s">
        <v>83</v>
      </c>
      <c r="K26" s="49">
        <f t="shared" si="5"/>
        <v>70.583333333333329</v>
      </c>
      <c r="L26" s="49">
        <f t="shared" si="6"/>
        <v>6.416666666666667</v>
      </c>
      <c r="M26" s="49">
        <v>77</v>
      </c>
      <c r="O26" s="66" t="s">
        <v>83</v>
      </c>
      <c r="P26" s="49">
        <f t="shared" si="7"/>
        <v>0.58333333333333426</v>
      </c>
      <c r="Q26" s="49">
        <f t="shared" si="8"/>
        <v>6.416666666666667</v>
      </c>
      <c r="R26" s="49">
        <f>P26+Q26</f>
        <v>7.0000000000000009</v>
      </c>
      <c r="T26" s="3" t="s">
        <v>96</v>
      </c>
      <c r="U26" s="3">
        <f>_xlfn.CHISQ.INV(0.95,4)</f>
        <v>9.4877290367811575</v>
      </c>
    </row>
    <row r="27" spans="1:22" x14ac:dyDescent="0.25">
      <c r="A27" s="7" t="s">
        <v>15</v>
      </c>
      <c r="B27" s="3">
        <v>31</v>
      </c>
      <c r="C27" s="12">
        <f t="shared" si="0"/>
        <v>0.12916666666666668</v>
      </c>
      <c r="E27" s="49" t="s">
        <v>91</v>
      </c>
      <c r="F27" s="49">
        <v>220</v>
      </c>
      <c r="G27" s="49">
        <v>20</v>
      </c>
      <c r="H27" s="49">
        <f t="shared" ref="H27" si="9">F27+G27</f>
        <v>240</v>
      </c>
      <c r="J27" s="49" t="s">
        <v>91</v>
      </c>
      <c r="K27" s="49">
        <v>220</v>
      </c>
      <c r="L27" s="49">
        <v>20</v>
      </c>
      <c r="M27" s="49">
        <f t="shared" ref="M27" si="10">K27+L27</f>
        <v>240</v>
      </c>
      <c r="O27" s="49" t="s">
        <v>91</v>
      </c>
      <c r="P27" s="49">
        <f>SUM(P22:P26)</f>
        <v>1.5034377387318574</v>
      </c>
      <c r="Q27" s="49">
        <f>SUM(Q22:Q26)</f>
        <v>16.537815126050418</v>
      </c>
      <c r="R27" s="49">
        <f>SUM(P22:Q26)</f>
        <v>18.041252864782276</v>
      </c>
      <c r="T27" s="3" t="s">
        <v>97</v>
      </c>
      <c r="U27" s="48">
        <f>1-_xlfn.CHISQ.DIST(U25,4,TRUE)</f>
        <v>1.2113972657903371E-3</v>
      </c>
      <c r="V27" s="3" t="s">
        <v>99</v>
      </c>
    </row>
    <row r="28" spans="1:22" x14ac:dyDescent="0.25">
      <c r="A28" s="7" t="s">
        <v>16</v>
      </c>
      <c r="B28" s="3">
        <v>22</v>
      </c>
      <c r="C28" s="12">
        <f t="shared" si="0"/>
        <v>9.166666666666666E-2</v>
      </c>
      <c r="E28" s="65" t="s">
        <v>93</v>
      </c>
      <c r="F28" s="45">
        <v>4</v>
      </c>
      <c r="G28" s="45" t="s">
        <v>92</v>
      </c>
      <c r="J28" s="65" t="s">
        <v>93</v>
      </c>
      <c r="K28" s="45">
        <v>4</v>
      </c>
      <c r="L28" s="45" t="s">
        <v>92</v>
      </c>
      <c r="O28" s="65" t="s">
        <v>93</v>
      </c>
      <c r="P28" s="45">
        <v>4</v>
      </c>
      <c r="Q28" s="45" t="s">
        <v>92</v>
      </c>
      <c r="R28" t="s">
        <v>1</v>
      </c>
    </row>
    <row r="29" spans="1:22" x14ac:dyDescent="0.25">
      <c r="A29" s="2"/>
    </row>
    <row r="30" spans="1:22" x14ac:dyDescent="0.25">
      <c r="A30" s="11" t="s">
        <v>17</v>
      </c>
      <c r="F30" t="s">
        <v>1</v>
      </c>
      <c r="J30" s="3" t="s">
        <v>109</v>
      </c>
    </row>
    <row r="31" spans="1:22" x14ac:dyDescent="0.25">
      <c r="A31" s="8" t="s">
        <v>18</v>
      </c>
      <c r="B31" s="9">
        <f>B2-B32</f>
        <v>220</v>
      </c>
      <c r="C31" s="12">
        <f t="shared" si="0"/>
        <v>0.91666666666666663</v>
      </c>
      <c r="E31" s="49"/>
      <c r="F31" s="70" t="s">
        <v>17</v>
      </c>
      <c r="G31" s="70"/>
      <c r="H31" s="70"/>
      <c r="J31" s="49"/>
      <c r="K31" s="71" t="s">
        <v>17</v>
      </c>
      <c r="L31" s="72"/>
      <c r="M31" s="73"/>
      <c r="O31" s="49"/>
      <c r="P31" s="71" t="s">
        <v>17</v>
      </c>
      <c r="Q31" s="72"/>
      <c r="R31" s="73"/>
    </row>
    <row r="32" spans="1:22" ht="30" x14ac:dyDescent="0.25">
      <c r="A32" s="8" t="s">
        <v>19</v>
      </c>
      <c r="B32" s="35">
        <v>20</v>
      </c>
      <c r="C32" s="12">
        <f t="shared" si="0"/>
        <v>8.3333333333333329E-2</v>
      </c>
      <c r="E32" s="66" t="s">
        <v>103</v>
      </c>
      <c r="F32" s="45" t="s">
        <v>18</v>
      </c>
      <c r="G32" s="45" t="s">
        <v>19</v>
      </c>
      <c r="H32" s="49" t="s">
        <v>91</v>
      </c>
      <c r="J32" s="66" t="s">
        <v>103</v>
      </c>
      <c r="K32" s="45" t="s">
        <v>18</v>
      </c>
      <c r="L32" s="45" t="s">
        <v>19</v>
      </c>
      <c r="M32" s="49" t="s">
        <v>91</v>
      </c>
      <c r="O32" s="66" t="s">
        <v>103</v>
      </c>
      <c r="P32" s="45" t="s">
        <v>18</v>
      </c>
      <c r="Q32" s="45" t="s">
        <v>19</v>
      </c>
      <c r="R32" s="49" t="s">
        <v>91</v>
      </c>
    </row>
    <row r="33" spans="1:22" ht="30" x14ac:dyDescent="0.25">
      <c r="A33" s="2"/>
      <c r="B33" s="2"/>
      <c r="C33" s="2"/>
      <c r="E33" s="60" t="s">
        <v>11</v>
      </c>
      <c r="F33" s="49">
        <v>30</v>
      </c>
      <c r="G33" s="49">
        <v>1</v>
      </c>
      <c r="H33" s="49">
        <f t="shared" ref="H33:H38" si="11">F33+G33</f>
        <v>31</v>
      </c>
      <c r="J33" s="60" t="s">
        <v>11</v>
      </c>
      <c r="K33" s="49">
        <f>(M33*$K$39)/$M$39</f>
        <v>28.416666666666668</v>
      </c>
      <c r="L33" s="49">
        <f>(M33*$L$39)/$M$39</f>
        <v>2.5833333333333335</v>
      </c>
      <c r="M33" s="49">
        <v>31</v>
      </c>
      <c r="O33" s="60" t="s">
        <v>11</v>
      </c>
      <c r="P33" s="49">
        <f>(F33-K33)^2/K33</f>
        <v>8.8220918866080023E-2</v>
      </c>
      <c r="Q33" s="49">
        <f>(G33-L33)^2/L33</f>
        <v>0.97043010752688186</v>
      </c>
      <c r="R33" s="49">
        <v>31</v>
      </c>
    </row>
    <row r="34" spans="1:22" ht="30" x14ac:dyDescent="0.25">
      <c r="A34" s="11" t="s">
        <v>20</v>
      </c>
      <c r="B34" s="2"/>
      <c r="C34" s="2"/>
      <c r="E34" s="60" t="s">
        <v>12</v>
      </c>
      <c r="F34" s="49">
        <v>40</v>
      </c>
      <c r="G34" s="49">
        <v>4</v>
      </c>
      <c r="H34" s="49">
        <f t="shared" si="11"/>
        <v>44</v>
      </c>
      <c r="J34" s="60" t="s">
        <v>12</v>
      </c>
      <c r="K34" s="49">
        <f t="shared" ref="K34:K38" si="12">(M34*$K$39)/$M$39</f>
        <v>40.333333333333336</v>
      </c>
      <c r="L34" s="49">
        <f t="shared" ref="L34:L38" si="13">(M34*$L$39)/$M$39</f>
        <v>3.6666666666666665</v>
      </c>
      <c r="M34" s="49">
        <v>44</v>
      </c>
      <c r="O34" s="60" t="s">
        <v>12</v>
      </c>
      <c r="P34" s="49">
        <f t="shared" ref="P34:P38" si="14">(F34-K34)^2/K34</f>
        <v>2.7548209366391576E-3</v>
      </c>
      <c r="Q34" s="49">
        <f t="shared" ref="Q34:Q38" si="15">(G34-L34)^2/L34</f>
        <v>3.0303030303030332E-2</v>
      </c>
      <c r="R34" s="49">
        <v>44</v>
      </c>
    </row>
    <row r="35" spans="1:22" ht="45" x14ac:dyDescent="0.25">
      <c r="A35" s="7" t="s">
        <v>21</v>
      </c>
      <c r="B35" s="3">
        <v>21</v>
      </c>
      <c r="C35" s="12">
        <f t="shared" si="0"/>
        <v>8.7499999999999994E-2</v>
      </c>
      <c r="E35" s="60" t="s">
        <v>13</v>
      </c>
      <c r="F35" s="49">
        <v>28</v>
      </c>
      <c r="G35" s="49">
        <v>3</v>
      </c>
      <c r="H35" s="49">
        <f t="shared" si="11"/>
        <v>31</v>
      </c>
      <c r="J35" s="60" t="s">
        <v>13</v>
      </c>
      <c r="K35" s="49">
        <f t="shared" si="12"/>
        <v>28.416666666666668</v>
      </c>
      <c r="L35" s="49">
        <f t="shared" si="13"/>
        <v>2.5833333333333335</v>
      </c>
      <c r="M35" s="49">
        <v>31</v>
      </c>
      <c r="O35" s="60" t="s">
        <v>13</v>
      </c>
      <c r="P35" s="49">
        <f t="shared" si="14"/>
        <v>6.1094819159335633E-3</v>
      </c>
      <c r="Q35" s="49">
        <f t="shared" si="15"/>
        <v>6.7204301075268771E-2</v>
      </c>
      <c r="R35" s="49">
        <v>31</v>
      </c>
    </row>
    <row r="36" spans="1:22" ht="30" x14ac:dyDescent="0.25">
      <c r="A36" s="7" t="s">
        <v>22</v>
      </c>
      <c r="B36" s="3">
        <v>44</v>
      </c>
      <c r="C36" s="12">
        <f t="shared" si="0"/>
        <v>0.18333333333333332</v>
      </c>
      <c r="E36" s="60" t="s">
        <v>14</v>
      </c>
      <c r="F36" s="49">
        <v>74</v>
      </c>
      <c r="G36" s="49">
        <v>7</v>
      </c>
      <c r="H36" s="49">
        <f t="shared" si="11"/>
        <v>81</v>
      </c>
      <c r="J36" s="60" t="s">
        <v>14</v>
      </c>
      <c r="K36" s="49">
        <f t="shared" si="12"/>
        <v>74.25</v>
      </c>
      <c r="L36" s="49">
        <f t="shared" si="13"/>
        <v>6.75</v>
      </c>
      <c r="M36" s="49">
        <v>81</v>
      </c>
      <c r="O36" s="60" t="s">
        <v>14</v>
      </c>
      <c r="P36" s="49">
        <f t="shared" si="14"/>
        <v>8.4175084175084171E-4</v>
      </c>
      <c r="Q36" s="49">
        <f t="shared" si="15"/>
        <v>9.2592592592592587E-3</v>
      </c>
      <c r="R36" s="49">
        <v>81</v>
      </c>
      <c r="T36" s="3" t="s">
        <v>100</v>
      </c>
      <c r="U36" s="3">
        <v>0.05</v>
      </c>
    </row>
    <row r="37" spans="1:22" ht="30" x14ac:dyDescent="0.25">
      <c r="A37" s="34" t="s">
        <v>23</v>
      </c>
      <c r="B37" s="3">
        <v>3</v>
      </c>
      <c r="C37" s="12">
        <f t="shared" si="0"/>
        <v>1.2500000000000001E-2</v>
      </c>
      <c r="E37" s="60" t="s">
        <v>15</v>
      </c>
      <c r="F37" s="49">
        <v>27</v>
      </c>
      <c r="G37" s="49">
        <v>4</v>
      </c>
      <c r="H37" s="49">
        <f t="shared" si="11"/>
        <v>31</v>
      </c>
      <c r="J37" s="60" t="s">
        <v>15</v>
      </c>
      <c r="K37" s="49">
        <f t="shared" si="12"/>
        <v>28.416666666666668</v>
      </c>
      <c r="L37" s="49">
        <f t="shared" si="13"/>
        <v>2.5833333333333335</v>
      </c>
      <c r="M37" s="49">
        <v>31</v>
      </c>
      <c r="O37" s="60" t="s">
        <v>15</v>
      </c>
      <c r="P37" s="49">
        <f t="shared" si="14"/>
        <v>7.0625610948191711E-2</v>
      </c>
      <c r="Q37" s="49">
        <f t="shared" si="15"/>
        <v>0.77688172043010739</v>
      </c>
      <c r="R37" s="49">
        <v>31</v>
      </c>
      <c r="T37" s="45" t="s">
        <v>95</v>
      </c>
      <c r="U37" s="3">
        <f>R39</f>
        <v>2.4358541425990108</v>
      </c>
      <c r="V37" s="3"/>
    </row>
    <row r="38" spans="1:22" ht="45" x14ac:dyDescent="0.25">
      <c r="A38" s="34" t="s">
        <v>24</v>
      </c>
      <c r="B38" s="3">
        <v>71</v>
      </c>
      <c r="C38" s="12">
        <f t="shared" si="0"/>
        <v>0.29583333333333334</v>
      </c>
      <c r="E38" s="60" t="s">
        <v>16</v>
      </c>
      <c r="F38" s="49">
        <v>21</v>
      </c>
      <c r="G38" s="49">
        <v>1</v>
      </c>
      <c r="H38" s="49">
        <f t="shared" si="11"/>
        <v>22</v>
      </c>
      <c r="J38" s="60" t="s">
        <v>16</v>
      </c>
      <c r="K38" s="49">
        <f t="shared" si="12"/>
        <v>20.166666666666668</v>
      </c>
      <c r="L38" s="49">
        <f t="shared" si="13"/>
        <v>1.8333333333333333</v>
      </c>
      <c r="M38" s="49">
        <v>22</v>
      </c>
      <c r="O38" s="60" t="s">
        <v>16</v>
      </c>
      <c r="P38" s="49">
        <f t="shared" si="14"/>
        <v>3.4435261707988878E-2</v>
      </c>
      <c r="Q38" s="49">
        <f t="shared" si="15"/>
        <v>0.37878787878787873</v>
      </c>
      <c r="R38" s="49">
        <v>22</v>
      </c>
      <c r="T38" s="3" t="s">
        <v>96</v>
      </c>
      <c r="U38" s="3">
        <f>_xlfn.CHISQ.INV(0.95,5)</f>
        <v>11.070497693516351</v>
      </c>
      <c r="V38" s="3"/>
    </row>
    <row r="39" spans="1:22" x14ac:dyDescent="0.25">
      <c r="A39" s="7" t="s">
        <v>25</v>
      </c>
      <c r="B39" s="3">
        <v>9</v>
      </c>
      <c r="C39" s="12">
        <f t="shared" si="0"/>
        <v>3.7499999999999999E-2</v>
      </c>
      <c r="E39" s="49" t="s">
        <v>91</v>
      </c>
      <c r="F39" s="49">
        <v>220</v>
      </c>
      <c r="G39" s="49">
        <v>20</v>
      </c>
      <c r="H39" s="49">
        <f t="shared" ref="H39" si="16">F39+G39</f>
        <v>240</v>
      </c>
      <c r="J39" s="49" t="s">
        <v>91</v>
      </c>
      <c r="K39" s="49">
        <v>220</v>
      </c>
      <c r="L39" s="49">
        <v>20</v>
      </c>
      <c r="M39" s="49">
        <f t="shared" ref="M39" si="17">K39+L39</f>
        <v>240</v>
      </c>
      <c r="O39" s="49" t="s">
        <v>91</v>
      </c>
      <c r="P39" s="49">
        <v>220</v>
      </c>
      <c r="Q39" s="49">
        <v>20</v>
      </c>
      <c r="R39" s="49">
        <f>SUM(P33:Q38)</f>
        <v>2.4358541425990108</v>
      </c>
      <c r="T39" s="3" t="s">
        <v>97</v>
      </c>
      <c r="U39" s="48">
        <f>0.25-_xlfn.CHISQ.DIST(U37,5,TRUE)</f>
        <v>3.6123044519100228E-2</v>
      </c>
      <c r="V39" s="3" t="s">
        <v>99</v>
      </c>
    </row>
    <row r="40" spans="1:22" x14ac:dyDescent="0.25">
      <c r="A40" s="7" t="s">
        <v>26</v>
      </c>
      <c r="B40" s="3">
        <v>2</v>
      </c>
      <c r="C40" s="12">
        <f t="shared" si="0"/>
        <v>8.3333333333333332E-3</v>
      </c>
      <c r="E40" s="65" t="s">
        <v>93</v>
      </c>
      <c r="F40" s="45">
        <v>5</v>
      </c>
      <c r="G40" s="45" t="s">
        <v>92</v>
      </c>
      <c r="J40" s="65" t="s">
        <v>93</v>
      </c>
      <c r="K40" s="45">
        <v>5</v>
      </c>
      <c r="L40" s="45" t="s">
        <v>92</v>
      </c>
      <c r="O40" s="65" t="s">
        <v>93</v>
      </c>
      <c r="P40" s="45">
        <v>5</v>
      </c>
      <c r="Q40" s="45" t="s">
        <v>92</v>
      </c>
    </row>
    <row r="41" spans="1:22" x14ac:dyDescent="0.25">
      <c r="A41" s="34" t="s">
        <v>27</v>
      </c>
      <c r="B41" s="3">
        <v>13</v>
      </c>
      <c r="C41" s="12">
        <f t="shared" si="0"/>
        <v>5.4166666666666669E-2</v>
      </c>
    </row>
    <row r="42" spans="1:22" x14ac:dyDescent="0.25">
      <c r="A42" s="7" t="s">
        <v>28</v>
      </c>
      <c r="B42" s="3">
        <v>0</v>
      </c>
      <c r="C42" s="12">
        <f t="shared" si="0"/>
        <v>0</v>
      </c>
      <c r="D42" t="s">
        <v>86</v>
      </c>
    </row>
    <row r="43" spans="1:22" ht="45" x14ac:dyDescent="0.25">
      <c r="A43" s="34" t="s">
        <v>84</v>
      </c>
      <c r="B43" s="3">
        <v>15</v>
      </c>
      <c r="C43" s="12">
        <f t="shared" si="0"/>
        <v>6.25E-2</v>
      </c>
    </row>
    <row r="44" spans="1:22" x14ac:dyDescent="0.25">
      <c r="A44" s="7" t="s">
        <v>29</v>
      </c>
      <c r="B44" s="35">
        <f>B32</f>
        <v>20</v>
      </c>
      <c r="C44" s="12">
        <f t="shared" si="0"/>
        <v>8.3333333333333329E-2</v>
      </c>
    </row>
    <row r="45" spans="1:22" x14ac:dyDescent="0.25">
      <c r="A45" s="2"/>
    </row>
    <row r="46" spans="1:22" x14ac:dyDescent="0.25">
      <c r="A46" s="2"/>
    </row>
    <row r="47" spans="1:22" ht="30" x14ac:dyDescent="0.25">
      <c r="A47" s="11" t="s">
        <v>31</v>
      </c>
    </row>
    <row r="48" spans="1:22" x14ac:dyDescent="0.25">
      <c r="A48" s="7" t="s">
        <v>32</v>
      </c>
      <c r="B48" s="3">
        <v>41</v>
      </c>
      <c r="C48" s="12">
        <f t="shared" si="0"/>
        <v>0.17083333333333334</v>
      </c>
    </row>
    <row r="49" spans="1:4" x14ac:dyDescent="0.25">
      <c r="A49" s="7" t="s">
        <v>33</v>
      </c>
      <c r="B49" s="3">
        <v>32</v>
      </c>
      <c r="C49" s="12">
        <f t="shared" si="0"/>
        <v>0.13333333333333333</v>
      </c>
    </row>
    <row r="50" spans="1:4" x14ac:dyDescent="0.25">
      <c r="A50" s="7" t="s">
        <v>34</v>
      </c>
      <c r="B50" s="3">
        <v>74</v>
      </c>
      <c r="C50" s="12">
        <f t="shared" si="0"/>
        <v>0.30833333333333335</v>
      </c>
    </row>
    <row r="51" spans="1:4" x14ac:dyDescent="0.25">
      <c r="A51" s="7" t="s">
        <v>35</v>
      </c>
      <c r="B51" s="3">
        <v>51</v>
      </c>
      <c r="C51" s="12">
        <f t="shared" si="0"/>
        <v>0.21249999999999999</v>
      </c>
    </row>
    <row r="52" spans="1:4" x14ac:dyDescent="0.25">
      <c r="A52" s="7" t="s">
        <v>36</v>
      </c>
      <c r="B52" s="3">
        <v>1</v>
      </c>
      <c r="C52" s="12">
        <f t="shared" si="0"/>
        <v>4.1666666666666666E-3</v>
      </c>
    </row>
    <row r="53" spans="1:4" x14ac:dyDescent="0.25">
      <c r="A53" s="7" t="s">
        <v>37</v>
      </c>
      <c r="B53" s="3">
        <v>21</v>
      </c>
      <c r="C53" s="12">
        <f t="shared" si="0"/>
        <v>8.7499999999999994E-2</v>
      </c>
    </row>
    <row r="54" spans="1:4" x14ac:dyDescent="0.25">
      <c r="A54" s="39" t="s">
        <v>29</v>
      </c>
      <c r="B54" s="3">
        <v>20</v>
      </c>
      <c r="C54" s="12">
        <f t="shared" si="0"/>
        <v>8.3333333333333329E-2</v>
      </c>
      <c r="D54" s="2"/>
    </row>
    <row r="55" spans="1:4" x14ac:dyDescent="0.25">
      <c r="A55" s="39"/>
      <c r="B55" s="14"/>
      <c r="C55" s="15"/>
      <c r="D55" s="2"/>
    </row>
    <row r="56" spans="1:4" ht="45" x14ac:dyDescent="0.25">
      <c r="A56" s="11" t="s">
        <v>38</v>
      </c>
      <c r="B56" s="2"/>
      <c r="C56" s="2"/>
      <c r="D56" s="2"/>
    </row>
    <row r="57" spans="1:4" x14ac:dyDescent="0.25">
      <c r="A57" s="7" t="s">
        <v>39</v>
      </c>
      <c r="B57" s="3">
        <v>31</v>
      </c>
      <c r="C57" s="12">
        <f t="shared" si="0"/>
        <v>0.12916666666666668</v>
      </c>
    </row>
    <row r="58" spans="1:4" x14ac:dyDescent="0.25">
      <c r="A58" s="7" t="s">
        <v>40</v>
      </c>
      <c r="B58" s="3">
        <v>62</v>
      </c>
      <c r="C58" s="12">
        <f t="shared" si="0"/>
        <v>0.25833333333333336</v>
      </c>
    </row>
    <row r="59" spans="1:4" x14ac:dyDescent="0.25">
      <c r="A59" s="7" t="s">
        <v>41</v>
      </c>
      <c r="B59" s="3">
        <v>0</v>
      </c>
      <c r="C59" s="12">
        <f t="shared" si="0"/>
        <v>0</v>
      </c>
      <c r="D59" t="s">
        <v>86</v>
      </c>
    </row>
    <row r="60" spans="1:4" x14ac:dyDescent="0.25">
      <c r="A60" s="7" t="s">
        <v>42</v>
      </c>
      <c r="B60" s="3">
        <v>21</v>
      </c>
      <c r="C60" s="12">
        <f t="shared" si="0"/>
        <v>8.7499999999999994E-2</v>
      </c>
    </row>
    <row r="61" spans="1:4" x14ac:dyDescent="0.25">
      <c r="A61" s="7" t="s">
        <v>43</v>
      </c>
      <c r="B61" s="3">
        <v>17</v>
      </c>
      <c r="C61" s="12">
        <f t="shared" si="0"/>
        <v>7.0833333333333331E-2</v>
      </c>
    </row>
    <row r="62" spans="1:4" x14ac:dyDescent="0.25">
      <c r="A62" s="7" t="s">
        <v>44</v>
      </c>
      <c r="B62" s="3">
        <v>89</v>
      </c>
      <c r="C62" s="12">
        <f t="shared" si="0"/>
        <v>0.37083333333333335</v>
      </c>
    </row>
    <row r="63" spans="1:4" x14ac:dyDescent="0.25">
      <c r="A63" s="7" t="s">
        <v>29</v>
      </c>
      <c r="B63" s="35">
        <f>B44</f>
        <v>20</v>
      </c>
      <c r="C63" s="12">
        <f t="shared" si="0"/>
        <v>8.3333333333333329E-2</v>
      </c>
    </row>
    <row r="64" spans="1:4" x14ac:dyDescent="0.25">
      <c r="A64" s="2"/>
    </row>
    <row r="65" spans="1:10" ht="30" x14ac:dyDescent="0.25">
      <c r="A65" s="11" t="s">
        <v>45</v>
      </c>
    </row>
    <row r="66" spans="1:10" x14ac:dyDescent="0.25">
      <c r="A66" s="7" t="s">
        <v>46</v>
      </c>
      <c r="B66" s="3">
        <v>44</v>
      </c>
      <c r="C66" s="12">
        <f t="shared" si="0"/>
        <v>0.18333333333333332</v>
      </c>
    </row>
    <row r="67" spans="1:10" x14ac:dyDescent="0.25">
      <c r="A67" s="7" t="s">
        <v>47</v>
      </c>
      <c r="B67" s="3">
        <v>24</v>
      </c>
      <c r="C67" s="12">
        <f t="shared" si="0"/>
        <v>0.1</v>
      </c>
    </row>
    <row r="68" spans="1:10" x14ac:dyDescent="0.25">
      <c r="A68" s="7" t="s">
        <v>48</v>
      </c>
      <c r="B68" s="3">
        <v>125</v>
      </c>
      <c r="C68" s="12">
        <f t="shared" si="0"/>
        <v>0.52083333333333337</v>
      </c>
    </row>
    <row r="69" spans="1:10" x14ac:dyDescent="0.25">
      <c r="A69" s="7" t="s">
        <v>49</v>
      </c>
      <c r="B69" s="3">
        <v>12</v>
      </c>
      <c r="C69" s="12">
        <f t="shared" si="0"/>
        <v>0.05</v>
      </c>
    </row>
    <row r="70" spans="1:10" x14ac:dyDescent="0.25">
      <c r="A70" s="7" t="s">
        <v>50</v>
      </c>
      <c r="B70" s="3">
        <v>3</v>
      </c>
      <c r="C70" s="12">
        <f t="shared" si="0"/>
        <v>1.2500000000000001E-2</v>
      </c>
    </row>
    <row r="71" spans="1:10" x14ac:dyDescent="0.25">
      <c r="A71" s="7" t="s">
        <v>44</v>
      </c>
      <c r="B71" s="3">
        <v>12</v>
      </c>
      <c r="C71" s="12">
        <f t="shared" si="0"/>
        <v>0.05</v>
      </c>
      <c r="E71">
        <v>118</v>
      </c>
    </row>
    <row r="72" spans="1:10" x14ac:dyDescent="0.25">
      <c r="A72" s="7" t="s">
        <v>29</v>
      </c>
      <c r="B72" s="35">
        <f>B63</f>
        <v>20</v>
      </c>
      <c r="C72" s="12">
        <f t="shared" ref="C72" si="18">B72/$B$2</f>
        <v>8.3333333333333329E-2</v>
      </c>
      <c r="E72">
        <v>59</v>
      </c>
    </row>
    <row r="76" spans="1:10" ht="45" x14ac:dyDescent="0.25">
      <c r="A76" s="56" t="s">
        <v>51</v>
      </c>
      <c r="B76" s="49" t="s">
        <v>60</v>
      </c>
      <c r="C76" s="49" t="s">
        <v>88</v>
      </c>
      <c r="D76" s="55" t="s">
        <v>61</v>
      </c>
      <c r="E76" s="49" t="s">
        <v>62</v>
      </c>
      <c r="F76" s="49" t="s">
        <v>63</v>
      </c>
    </row>
    <row r="77" spans="1:10" x14ac:dyDescent="0.25">
      <c r="A77" s="4" t="s">
        <v>52</v>
      </c>
      <c r="B77" s="64">
        <f>118/$G$77</f>
        <v>0.53636363636363638</v>
      </c>
      <c r="C77" s="64">
        <f>59/$G$77</f>
        <v>0.26818181818181819</v>
      </c>
      <c r="D77" s="64">
        <f>31/$G$77</f>
        <v>0.1409090909090909</v>
      </c>
      <c r="E77" s="64">
        <f>12/G77</f>
        <v>5.4545454545454543E-2</v>
      </c>
      <c r="F77" s="64">
        <v>0</v>
      </c>
      <c r="G77">
        <v>220</v>
      </c>
      <c r="H77" s="44" t="s">
        <v>89</v>
      </c>
    </row>
    <row r="78" spans="1:10" x14ac:dyDescent="0.25">
      <c r="A78" s="4" t="s">
        <v>53</v>
      </c>
      <c r="B78" s="64">
        <f>51/220</f>
        <v>0.23181818181818181</v>
      </c>
      <c r="C78" s="64">
        <f>65/220</f>
        <v>0.29545454545454547</v>
      </c>
      <c r="D78" s="64">
        <f>51/220</f>
        <v>0.23181818181818181</v>
      </c>
      <c r="E78" s="64">
        <f>22/220</f>
        <v>0.1</v>
      </c>
      <c r="F78" s="64">
        <f>31/220</f>
        <v>0.1409090909090909</v>
      </c>
      <c r="I78">
        <v>171</v>
      </c>
      <c r="J78">
        <v>28</v>
      </c>
    </row>
    <row r="79" spans="1:10" x14ac:dyDescent="0.25">
      <c r="A79" s="4" t="s">
        <v>54</v>
      </c>
      <c r="B79" s="64">
        <f>41/220</f>
        <v>0.18636363636363637</v>
      </c>
      <c r="C79" s="64">
        <f>77/220</f>
        <v>0.35</v>
      </c>
      <c r="D79" s="64">
        <f>81/220</f>
        <v>0.36818181818181817</v>
      </c>
      <c r="E79" s="64">
        <f>21/220</f>
        <v>9.5454545454545459E-2</v>
      </c>
      <c r="F79" s="64">
        <f>0/220</f>
        <v>0</v>
      </c>
      <c r="I79">
        <v>21</v>
      </c>
    </row>
    <row r="80" spans="1:10" x14ac:dyDescent="0.25">
      <c r="A80" s="4" t="s">
        <v>55</v>
      </c>
      <c r="B80" s="64">
        <f>162/220</f>
        <v>0.73636363636363633</v>
      </c>
      <c r="C80" s="64">
        <f>58/220</f>
        <v>0.26363636363636361</v>
      </c>
      <c r="D80" s="64">
        <v>0</v>
      </c>
      <c r="E80" s="64">
        <v>0</v>
      </c>
      <c r="F80" s="64">
        <v>0</v>
      </c>
      <c r="I80" s="63" t="s">
        <v>1</v>
      </c>
    </row>
    <row r="81" spans="1:8" x14ac:dyDescent="0.25">
      <c r="A81" s="4" t="s">
        <v>56</v>
      </c>
      <c r="B81" s="64">
        <f>171/220</f>
        <v>0.77727272727272723</v>
      </c>
      <c r="C81" s="64">
        <f>21/220</f>
        <v>9.5454545454545459E-2</v>
      </c>
      <c r="D81" s="64">
        <f>28/220</f>
        <v>0.12727272727272726</v>
      </c>
      <c r="E81" s="64">
        <v>0</v>
      </c>
      <c r="F81" s="64">
        <v>0</v>
      </c>
    </row>
    <row r="82" spans="1:8" x14ac:dyDescent="0.25">
      <c r="A82" s="4" t="s">
        <v>57</v>
      </c>
      <c r="B82" s="64">
        <f>34/220</f>
        <v>0.15454545454545454</v>
      </c>
      <c r="C82" s="64">
        <f>41/220</f>
        <v>0.18636363636363637</v>
      </c>
      <c r="D82" s="64">
        <f>58/220</f>
        <v>0.26363636363636361</v>
      </c>
      <c r="E82" s="64">
        <f>75/220</f>
        <v>0.34090909090909088</v>
      </c>
      <c r="F82" s="64">
        <f>12/220</f>
        <v>5.4545454545454543E-2</v>
      </c>
    </row>
    <row r="83" spans="1:8" x14ac:dyDescent="0.25">
      <c r="A83" s="4" t="s">
        <v>58</v>
      </c>
      <c r="B83" s="64">
        <f>45/220</f>
        <v>0.20454545454545456</v>
      </c>
      <c r="C83" s="64">
        <f>31/220</f>
        <v>0.1409090909090909</v>
      </c>
      <c r="D83" s="64">
        <f>66/220</f>
        <v>0.3</v>
      </c>
      <c r="E83" s="64">
        <f>37/220</f>
        <v>0.16818181818181818</v>
      </c>
      <c r="F83" s="64">
        <f>41/220</f>
        <v>0.18636363636363637</v>
      </c>
    </row>
    <row r="84" spans="1:8" x14ac:dyDescent="0.25">
      <c r="A84" s="4" t="s">
        <v>59</v>
      </c>
      <c r="B84" s="64">
        <f>61/220</f>
        <v>0.27727272727272728</v>
      </c>
      <c r="C84" s="64">
        <f>22/220</f>
        <v>0.1</v>
      </c>
      <c r="D84" s="64">
        <f>41/220</f>
        <v>0.18636363636363637</v>
      </c>
      <c r="E84" s="64">
        <f>22/220</f>
        <v>0.1</v>
      </c>
      <c r="F84" s="64">
        <f>74/220</f>
        <v>0.33636363636363636</v>
      </c>
    </row>
    <row r="87" spans="1:8" ht="45" x14ac:dyDescent="0.25">
      <c r="A87" s="57" t="s">
        <v>51</v>
      </c>
      <c r="B87" s="58" t="s">
        <v>65</v>
      </c>
      <c r="C87" s="58" t="s">
        <v>66</v>
      </c>
      <c r="D87" s="58" t="s">
        <v>67</v>
      </c>
      <c r="E87" s="58" t="s">
        <v>68</v>
      </c>
      <c r="F87" s="58" t="s">
        <v>69</v>
      </c>
      <c r="G87">
        <v>220</v>
      </c>
      <c r="H87" s="44" t="s">
        <v>89</v>
      </c>
    </row>
    <row r="88" spans="1:8" ht="45" x14ac:dyDescent="0.25">
      <c r="A88" s="57" t="s">
        <v>64</v>
      </c>
      <c r="B88" s="42">
        <v>0.4</v>
      </c>
      <c r="C88" s="42">
        <v>0.06</v>
      </c>
      <c r="D88" s="43">
        <v>0.06</v>
      </c>
      <c r="E88" s="42">
        <v>0.36</v>
      </c>
      <c r="F88" s="42">
        <v>0.12</v>
      </c>
    </row>
    <row r="89" spans="1:8" ht="60.75" customHeight="1" x14ac:dyDescent="0.25">
      <c r="A89" s="57" t="s">
        <v>70</v>
      </c>
      <c r="B89" s="12">
        <v>0.32</v>
      </c>
      <c r="C89" s="12">
        <v>0.18</v>
      </c>
      <c r="D89" s="12">
        <v>0.25</v>
      </c>
      <c r="E89" s="12">
        <v>0.13</v>
      </c>
      <c r="F89" s="12">
        <v>0.12</v>
      </c>
    </row>
    <row r="90" spans="1:8" ht="45.75" customHeight="1" x14ac:dyDescent="0.25">
      <c r="A90" s="57" t="s">
        <v>72</v>
      </c>
      <c r="B90" s="12">
        <v>0.18</v>
      </c>
      <c r="C90" s="12">
        <v>0.18</v>
      </c>
      <c r="D90" s="12">
        <v>0.45</v>
      </c>
      <c r="E90" s="12">
        <v>0.13</v>
      </c>
      <c r="F90" s="12">
        <v>0.06</v>
      </c>
    </row>
    <row r="91" spans="1:8" ht="60" x14ac:dyDescent="0.25">
      <c r="A91" s="57" t="s">
        <v>71</v>
      </c>
      <c r="B91" s="12">
        <v>0.22</v>
      </c>
      <c r="C91" s="12">
        <v>0.08</v>
      </c>
      <c r="D91" s="12">
        <v>0.28000000000000003</v>
      </c>
      <c r="E91" s="12">
        <v>0.2</v>
      </c>
      <c r="F91" s="12">
        <v>0.22</v>
      </c>
    </row>
    <row r="92" spans="1:8" x14ac:dyDescent="0.25">
      <c r="A92" s="40" t="s">
        <v>1</v>
      </c>
    </row>
    <row r="93" spans="1:8" x14ac:dyDescent="0.25">
      <c r="A93" s="5"/>
    </row>
    <row r="94" spans="1:8" x14ac:dyDescent="0.25">
      <c r="A94" s="5"/>
    </row>
    <row r="95" spans="1:8" x14ac:dyDescent="0.25">
      <c r="A95" s="5"/>
    </row>
    <row r="96" spans="1:8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  <row r="100" spans="1:1" x14ac:dyDescent="0.25">
      <c r="A100" s="5"/>
    </row>
    <row r="101" spans="1:1" x14ac:dyDescent="0.25">
      <c r="A101" s="5"/>
    </row>
    <row r="102" spans="1:1" x14ac:dyDescent="0.25">
      <c r="A102" s="5"/>
    </row>
    <row r="103" spans="1:1" x14ac:dyDescent="0.25">
      <c r="A103" s="5"/>
    </row>
    <row r="104" spans="1:1" x14ac:dyDescent="0.25">
      <c r="A104" s="5"/>
    </row>
    <row r="105" spans="1:1" x14ac:dyDescent="0.25">
      <c r="A105" s="5"/>
    </row>
    <row r="106" spans="1:1" x14ac:dyDescent="0.25">
      <c r="A106" s="5"/>
    </row>
    <row r="107" spans="1:1" x14ac:dyDescent="0.25">
      <c r="A107" s="5"/>
    </row>
    <row r="108" spans="1:1" x14ac:dyDescent="0.25">
      <c r="A108" s="5"/>
    </row>
    <row r="109" spans="1:1" x14ac:dyDescent="0.25">
      <c r="A109" s="5"/>
    </row>
    <row r="110" spans="1:1" x14ac:dyDescent="0.25">
      <c r="A110" s="5"/>
    </row>
    <row r="111" spans="1:1" x14ac:dyDescent="0.25">
      <c r="A111" s="5"/>
    </row>
    <row r="112" spans="1:1" x14ac:dyDescent="0.25">
      <c r="A112" s="5"/>
    </row>
    <row r="113" spans="1:1" x14ac:dyDescent="0.25">
      <c r="A113" s="5"/>
    </row>
  </sheetData>
  <mergeCells count="12">
    <mergeCell ref="F4:H4"/>
    <mergeCell ref="K5:M5"/>
    <mergeCell ref="P5:R5"/>
    <mergeCell ref="F31:H31"/>
    <mergeCell ref="K31:M31"/>
    <mergeCell ref="P31:R31"/>
    <mergeCell ref="F11:H11"/>
    <mergeCell ref="K11:M11"/>
    <mergeCell ref="P11:R11"/>
    <mergeCell ref="F20:H20"/>
    <mergeCell ref="K20:M20"/>
    <mergeCell ref="P20:R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</vt:lpstr>
      <vt:lpstr>RF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Raduta kirill</dc:creator>
  <cp:lastModifiedBy>Raduta kirill</cp:lastModifiedBy>
  <dcterms:created xsi:type="dcterms:W3CDTF">2015-06-05T18:17:20Z</dcterms:created>
  <dcterms:modified xsi:type="dcterms:W3CDTF">2022-03-29T21:02:54Z</dcterms:modified>
</cp:coreProperties>
</file>