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7240" windowHeight="9280" activeTab="0"/>
  </bookViews>
  <sheets>
    <sheet name="PG" sheetId="1" r:id="rId1"/>
  </sheets>
  <definedNames/>
  <calcPr fullCalcOnLoad="1"/>
</workbook>
</file>

<file path=xl/sharedStrings.xml><?xml version="1.0" encoding="utf-8"?>
<sst xmlns="http://schemas.openxmlformats.org/spreadsheetml/2006/main" count="260" uniqueCount="72">
  <si>
    <t>Gross profit</t>
  </si>
  <si>
    <t>Operating profit</t>
  </si>
  <si>
    <t>Net profit</t>
  </si>
  <si>
    <t>Current assets</t>
  </si>
  <si>
    <t xml:space="preserve">     Inventories</t>
  </si>
  <si>
    <t xml:space="preserve">     Cash and cash equivalents</t>
  </si>
  <si>
    <t>Non-current assets</t>
  </si>
  <si>
    <t>Total assets</t>
  </si>
  <si>
    <t>Shareholders' equity</t>
  </si>
  <si>
    <t>Current liabilities</t>
  </si>
  <si>
    <t>Non-current liabilities</t>
  </si>
  <si>
    <t>Total liabilities</t>
  </si>
  <si>
    <t>Total equity and liabilities</t>
  </si>
  <si>
    <t>Profitability ratios</t>
  </si>
  <si>
    <t>Net sales</t>
  </si>
  <si>
    <t>Cost of sales</t>
  </si>
  <si>
    <t xml:space="preserve">     Trade receivables</t>
  </si>
  <si>
    <t>Net credit sales</t>
  </si>
  <si>
    <t>Number of shares, in million units</t>
  </si>
  <si>
    <t>Dividends paid</t>
  </si>
  <si>
    <t>Activity ratios</t>
  </si>
  <si>
    <t xml:space="preserve">     Accounts payable</t>
  </si>
  <si>
    <t>Total supplier purchases</t>
  </si>
  <si>
    <t>Median</t>
  </si>
  <si>
    <t>Gross profit margin</t>
  </si>
  <si>
    <t>Operating profit margin</t>
  </si>
  <si>
    <t>Net profit margin</t>
  </si>
  <si>
    <t>Return on equity (ROE)</t>
  </si>
  <si>
    <t>Return on assets (ROA)</t>
  </si>
  <si>
    <t>Debt ratio</t>
  </si>
  <si>
    <t>Long-term debt to equity</t>
  </si>
  <si>
    <t>Long-term debt to assets</t>
  </si>
  <si>
    <t>Capitalization ratio</t>
  </si>
  <si>
    <t>Current ratio</t>
  </si>
  <si>
    <t>Acid-test ratio</t>
  </si>
  <si>
    <t>Cash ratio</t>
  </si>
  <si>
    <t>Current to total assets ratio</t>
  </si>
  <si>
    <t>Inventory turnover</t>
  </si>
  <si>
    <t>Average age of inventory</t>
  </si>
  <si>
    <t>Accounts receivable turnover</t>
  </si>
  <si>
    <t>Average collection period</t>
  </si>
  <si>
    <t>Operating cycle</t>
  </si>
  <si>
    <t>Payout ratio</t>
  </si>
  <si>
    <t>P/E</t>
  </si>
  <si>
    <t>P/BV</t>
  </si>
  <si>
    <t>Book value (per share), in USD</t>
  </si>
  <si>
    <t>Market price (per share), in USD</t>
  </si>
  <si>
    <t>Capital market ratios</t>
  </si>
  <si>
    <t>Indebtedness ratios</t>
  </si>
  <si>
    <t>Liquidity ratios</t>
  </si>
  <si>
    <t>Earnings per share (EPS), in USD</t>
  </si>
  <si>
    <t>Accounts payable turnover</t>
  </si>
  <si>
    <t>Number of days of payables</t>
  </si>
  <si>
    <t>Cash conversion cycle</t>
  </si>
  <si>
    <t>Dividends per share (DPS), in USD</t>
  </si>
  <si>
    <t>Absolute value</t>
  </si>
  <si>
    <t>%</t>
  </si>
  <si>
    <t>Change in net profit</t>
  </si>
  <si>
    <t>Change in total assets</t>
  </si>
  <si>
    <t>USD million</t>
  </si>
  <si>
    <t>Procter &amp; Gamble</t>
  </si>
  <si>
    <t>Unilever</t>
  </si>
  <si>
    <t>Change in current assets</t>
  </si>
  <si>
    <t>Change in non-current assets</t>
  </si>
  <si>
    <t>2016/2015</t>
  </si>
  <si>
    <t>2017/2016</t>
  </si>
  <si>
    <t>2018/2017</t>
  </si>
  <si>
    <t>Change in non-current liabilities</t>
  </si>
  <si>
    <t>Change in current liabilities</t>
  </si>
  <si>
    <t>Change in shareholders' equity</t>
  </si>
  <si>
    <t>EPS</t>
  </si>
  <si>
    <t>DPS</t>
  </si>
</sst>
</file>

<file path=xl/styles.xml><?xml version="1.0" encoding="utf-8"?>
<styleSheet xmlns="http://schemas.openxmlformats.org/spreadsheetml/2006/main">
  <numFmts count="25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_-;\-* #,##0_-;_-* &quot;-&quot;_-;_-@_-"/>
    <numFmt numFmtId="44" formatCode="_-* #,##0.00\ &quot;CZK&quot;_-;\-* #,##0.00\ &quot;CZK&quot;_-;_-* &quot;-&quot;??\ &quot;CZK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;\(#,##0\)"/>
    <numFmt numFmtId="177" formatCode="#,##0.0"/>
    <numFmt numFmtId="178" formatCode="0.0%"/>
    <numFmt numFmtId="179" formatCode="0.0"/>
    <numFmt numFmtId="180" formatCode="#\ ##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178" fontId="0" fillId="0" borderId="0" xfId="0" applyNumberFormat="1" applyAlignment="1">
      <alignment/>
    </xf>
    <xf numFmtId="0" fontId="5" fillId="0" borderId="10" xfId="0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177" fontId="5" fillId="0" borderId="12" xfId="0" applyNumberFormat="1" applyFont="1" applyBorder="1" applyAlignment="1">
      <alignment horizontal="justify"/>
    </xf>
    <xf numFmtId="10" fontId="5" fillId="0" borderId="12" xfId="0" applyNumberFormat="1" applyFont="1" applyBorder="1" applyAlignment="1">
      <alignment horizontal="justify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09275"/>
          <c:w val="0.42675"/>
          <c:h val="0.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(PG!$I$18,PG!$I$22)</c:f>
              <c:strCache/>
            </c:strRef>
          </c:cat>
          <c:val>
            <c:numRef>
              <c:f>(PG!$M$18,PG!$M$22)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901"/>
          <c:w val="0.428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9275"/>
          <c:w val="0.42725"/>
          <c:h val="0.7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(PG!$I$26,PG!$I$28)</c:f>
              <c:strCache/>
            </c:strRef>
          </c:cat>
          <c:val>
            <c:numRef>
              <c:f>(PG!$M$26,PG!$M$28)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"/>
          <c:y val="0.9005"/>
          <c:w val="0.49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9275"/>
          <c:w val="0.42825"/>
          <c:h val="0.7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(PG!$I$25,PG!$I$29)</c:f>
              <c:strCache/>
            </c:strRef>
          </c:cat>
          <c:val>
            <c:numRef>
              <c:f>(PG!$M$25,PG!$M$29)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9005"/>
          <c:w val="0.44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5"/>
          <c:y val="0.0925"/>
          <c:w val="0.4325"/>
          <c:h val="0.8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(PG!$I$8,PG!$I$10)</c:f>
              <c:strCache/>
            </c:strRef>
          </c:cat>
          <c:val>
            <c:numRef>
              <c:f>(PG!$M$8,PG!$M$10)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015"/>
          <c:w val="0.33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75"/>
          <c:y val="0.1995"/>
          <c:w val="0.42825"/>
          <c:h val="0.593"/>
        </c:manualLayout>
      </c:layout>
      <c:radarChart>
        <c:radarStyle val="marker"/>
        <c:varyColors val="0"/>
        <c:ser>
          <c:idx val="0"/>
          <c:order val="0"/>
          <c:tx>
            <c:strRef>
              <c:f>PG!$C$169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PG!$B$170:$B$173</c:f>
              <c:strCache/>
            </c:strRef>
          </c:cat>
          <c:val>
            <c:numRef>
              <c:f>PG!$C$170:$C$173</c:f>
              <c:numCache/>
            </c:numRef>
          </c:val>
        </c:ser>
        <c:ser>
          <c:idx val="1"/>
          <c:order val="1"/>
          <c:tx>
            <c:strRef>
              <c:f>PG!$D$169</c:f>
              <c:strCache>
                <c:ptCount val="1"/>
                <c:pt idx="0">
                  <c:v>Procter &amp; Gamble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PG!$B$170:$B$173</c:f>
              <c:strCache/>
            </c:strRef>
          </c:cat>
          <c:val>
            <c:numRef>
              <c:f>PG!$D$170:$D$173</c:f>
              <c:numCache/>
            </c:numRef>
          </c:val>
        </c:ser>
        <c:ser>
          <c:idx val="2"/>
          <c:order val="2"/>
          <c:tx>
            <c:strRef>
              <c:f>PG!$E$169</c:f>
              <c:strCache>
                <c:ptCount val="1"/>
                <c:pt idx="0">
                  <c:v>Unilever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PG!$B$170:$B$173</c:f>
              <c:strCache/>
            </c:strRef>
          </c:cat>
          <c:val>
            <c:numRef>
              <c:f>PG!$E$170:$E$173</c:f>
              <c:numCache/>
            </c:numRef>
          </c:val>
        </c:ser>
        <c:axId val="16484404"/>
        <c:axId val="14141909"/>
      </c:radarChart>
      <c:catAx>
        <c:axId val="16484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41909"/>
        <c:crosses val="autoZero"/>
        <c:auto val="0"/>
        <c:lblOffset val="100"/>
        <c:tickLblSkip val="1"/>
        <c:noMultiLvlLbl val="0"/>
      </c:catAx>
      <c:valAx>
        <c:axId val="14141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84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0075"/>
          <c:w val="0.432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5"/>
          <c:y val="0.0645"/>
          <c:w val="0.5315"/>
          <c:h val="0.86525"/>
        </c:manualLayout>
      </c:layout>
      <c:radarChart>
        <c:radarStyle val="marker"/>
        <c:varyColors val="0"/>
        <c:ser>
          <c:idx val="0"/>
          <c:order val="0"/>
          <c:tx>
            <c:strRef>
              <c:f>PG!$C$175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PG!$B$176:$B$180</c:f>
              <c:strCache/>
            </c:strRef>
          </c:cat>
          <c:val>
            <c:numRef>
              <c:f>PG!$C$176:$C$180</c:f>
              <c:numCache/>
            </c:numRef>
          </c:val>
        </c:ser>
        <c:ser>
          <c:idx val="1"/>
          <c:order val="1"/>
          <c:tx>
            <c:strRef>
              <c:f>PG!$D$175</c:f>
              <c:strCache>
                <c:ptCount val="1"/>
                <c:pt idx="0">
                  <c:v>Procter &amp; Gamble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PG!$B$176:$B$180</c:f>
              <c:strCache/>
            </c:strRef>
          </c:cat>
          <c:val>
            <c:numRef>
              <c:f>PG!$D$176:$D$180</c:f>
              <c:numCache/>
            </c:numRef>
          </c:val>
        </c:ser>
        <c:ser>
          <c:idx val="2"/>
          <c:order val="2"/>
          <c:tx>
            <c:strRef>
              <c:f>PG!$E$175</c:f>
              <c:strCache>
                <c:ptCount val="1"/>
                <c:pt idx="0">
                  <c:v>Unilever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PG!$B$176:$B$180</c:f>
              <c:strCache/>
            </c:strRef>
          </c:cat>
          <c:val>
            <c:numRef>
              <c:f>PG!$E$176:$E$180</c:f>
              <c:numCache/>
            </c:numRef>
          </c:val>
        </c:ser>
        <c:axId val="60168318"/>
        <c:axId val="4643951"/>
      </c:radarChart>
      <c:catAx>
        <c:axId val="60168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3951"/>
        <c:crosses val="autoZero"/>
        <c:auto val="0"/>
        <c:lblOffset val="100"/>
        <c:tickLblSkip val="1"/>
        <c:noMultiLvlLbl val="0"/>
      </c:catAx>
      <c:valAx>
        <c:axId val="4643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68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5"/>
          <c:y val="0.00525"/>
          <c:w val="0.38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1325"/>
          <c:w val="0.491"/>
          <c:h val="0.73275"/>
        </c:manualLayout>
      </c:layout>
      <c:radarChart>
        <c:radarStyle val="marker"/>
        <c:varyColors val="0"/>
        <c:ser>
          <c:idx val="0"/>
          <c:order val="0"/>
          <c:tx>
            <c:strRef>
              <c:f>PG!$C$182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PG!$B$183:$B$186</c:f>
              <c:strCache/>
            </c:strRef>
          </c:cat>
          <c:val>
            <c:numRef>
              <c:f>PG!$C$183:$C$186</c:f>
              <c:numCache/>
            </c:numRef>
          </c:val>
        </c:ser>
        <c:ser>
          <c:idx val="1"/>
          <c:order val="1"/>
          <c:tx>
            <c:strRef>
              <c:f>PG!$D$182</c:f>
              <c:strCache>
                <c:ptCount val="1"/>
                <c:pt idx="0">
                  <c:v>Procter &amp; Gamble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PG!$B$183:$B$186</c:f>
              <c:strCache/>
            </c:strRef>
          </c:cat>
          <c:val>
            <c:numRef>
              <c:f>PG!$D$183:$D$186</c:f>
              <c:numCache/>
            </c:numRef>
          </c:val>
        </c:ser>
        <c:ser>
          <c:idx val="2"/>
          <c:order val="2"/>
          <c:tx>
            <c:strRef>
              <c:f>PG!$E$182</c:f>
              <c:strCache>
                <c:ptCount val="1"/>
                <c:pt idx="0">
                  <c:v>Unilever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PG!$B$183:$B$186</c:f>
              <c:strCache/>
            </c:strRef>
          </c:cat>
          <c:val>
            <c:numRef>
              <c:f>PG!$E$183:$E$186</c:f>
              <c:numCache/>
            </c:numRef>
          </c:val>
        </c:ser>
        <c:axId val="41795560"/>
        <c:axId val="40615721"/>
      </c:radarChart>
      <c:catAx>
        <c:axId val="41795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15721"/>
        <c:crosses val="autoZero"/>
        <c:auto val="0"/>
        <c:lblOffset val="100"/>
        <c:tickLblSkip val="1"/>
        <c:noMultiLvlLbl val="0"/>
      </c:catAx>
      <c:valAx>
        <c:axId val="40615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9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25"/>
          <c:y val="0.00775"/>
          <c:w val="0.40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25"/>
          <c:y val="0.15225"/>
          <c:w val="0.4315"/>
          <c:h val="0.68725"/>
        </c:manualLayout>
      </c:layout>
      <c:radarChart>
        <c:radarStyle val="marker"/>
        <c:varyColors val="0"/>
        <c:ser>
          <c:idx val="0"/>
          <c:order val="0"/>
          <c:tx>
            <c:strRef>
              <c:f>PG!$C$188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PG!$B$189:$B$196</c:f>
              <c:strCache/>
            </c:strRef>
          </c:cat>
          <c:val>
            <c:numRef>
              <c:f>PG!$C$189:$C$196</c:f>
              <c:numCache/>
            </c:numRef>
          </c:val>
        </c:ser>
        <c:ser>
          <c:idx val="1"/>
          <c:order val="1"/>
          <c:tx>
            <c:strRef>
              <c:f>PG!$D$188</c:f>
              <c:strCache>
                <c:ptCount val="1"/>
                <c:pt idx="0">
                  <c:v>Procter &amp; Gamble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PG!$B$189:$B$196</c:f>
              <c:strCache/>
            </c:strRef>
          </c:cat>
          <c:val>
            <c:numRef>
              <c:f>PG!$D$189:$D$196</c:f>
              <c:numCache/>
            </c:numRef>
          </c:val>
        </c:ser>
        <c:ser>
          <c:idx val="2"/>
          <c:order val="2"/>
          <c:tx>
            <c:strRef>
              <c:f>PG!$E$188</c:f>
              <c:strCache>
                <c:ptCount val="1"/>
                <c:pt idx="0">
                  <c:v>Unilever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PG!$B$189:$B$196</c:f>
              <c:strCache/>
            </c:strRef>
          </c:cat>
          <c:val>
            <c:numRef>
              <c:f>PG!$E$189:$E$196</c:f>
              <c:numCache/>
            </c:numRef>
          </c:val>
        </c:ser>
        <c:axId val="29997170"/>
        <c:axId val="1539075"/>
      </c:radarChart>
      <c:catAx>
        <c:axId val="29997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9075"/>
        <c:crosses val="autoZero"/>
        <c:auto val="0"/>
        <c:lblOffset val="100"/>
        <c:tickLblSkip val="1"/>
        <c:noMultiLvlLbl val="0"/>
      </c:catAx>
      <c:valAx>
        <c:axId val="1539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97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"/>
          <c:y val="0.0055"/>
          <c:w val="0.41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385"/>
          <c:w val="0.58575"/>
          <c:h val="0.91425"/>
        </c:manualLayout>
      </c:layout>
      <c:radarChart>
        <c:radarStyle val="marker"/>
        <c:varyColors val="0"/>
        <c:ser>
          <c:idx val="0"/>
          <c:order val="0"/>
          <c:tx>
            <c:strRef>
              <c:f>PG!$C$198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PG!$B$199:$B$203</c:f>
              <c:strCache/>
            </c:strRef>
          </c:cat>
          <c:val>
            <c:numRef>
              <c:f>PG!$C$199:$C$203</c:f>
              <c:numCache/>
            </c:numRef>
          </c:val>
        </c:ser>
        <c:ser>
          <c:idx val="1"/>
          <c:order val="1"/>
          <c:tx>
            <c:strRef>
              <c:f>PG!$D$198</c:f>
              <c:strCache>
                <c:ptCount val="1"/>
                <c:pt idx="0">
                  <c:v>Procter &amp; Gamble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PG!$B$199:$B$203</c:f>
              <c:strCache/>
            </c:strRef>
          </c:cat>
          <c:val>
            <c:numRef>
              <c:f>PG!$D$199:$D$203</c:f>
              <c:numCache/>
            </c:numRef>
          </c:val>
        </c:ser>
        <c:ser>
          <c:idx val="2"/>
          <c:order val="2"/>
          <c:tx>
            <c:strRef>
              <c:f>PG!$E$198</c:f>
              <c:strCache>
                <c:ptCount val="1"/>
                <c:pt idx="0">
                  <c:v>Unilever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PG!$B$199:$B$203</c:f>
              <c:strCache/>
            </c:strRef>
          </c:cat>
          <c:val>
            <c:numRef>
              <c:f>PG!$E$199:$E$203</c:f>
              <c:numCache/>
            </c:numRef>
          </c:val>
        </c:ser>
        <c:axId val="13851676"/>
        <c:axId val="57556221"/>
      </c:radarChart>
      <c:catAx>
        <c:axId val="13851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556221"/>
        <c:crosses val="autoZero"/>
        <c:auto val="0"/>
        <c:lblOffset val="100"/>
        <c:tickLblSkip val="1"/>
        <c:noMultiLvlLbl val="0"/>
      </c:catAx>
      <c:valAx>
        <c:axId val="57556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51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25"/>
          <c:y val="0.00275"/>
          <c:w val="0.402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22</xdr:row>
      <xdr:rowOff>95250</xdr:rowOff>
    </xdr:from>
    <xdr:to>
      <xdr:col>20</xdr:col>
      <xdr:colOff>9525</xdr:colOff>
      <xdr:row>37</xdr:row>
      <xdr:rowOff>409575</xdr:rowOff>
    </xdr:to>
    <xdr:graphicFrame>
      <xdr:nvGraphicFramePr>
        <xdr:cNvPr id="1" name="Chart 5"/>
        <xdr:cNvGraphicFramePr/>
      </xdr:nvGraphicFramePr>
      <xdr:xfrm>
        <a:off x="12334875" y="3657600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771525</xdr:colOff>
      <xdr:row>26</xdr:row>
      <xdr:rowOff>47625</xdr:rowOff>
    </xdr:from>
    <xdr:to>
      <xdr:col>20</xdr:col>
      <xdr:colOff>381000</xdr:colOff>
      <xdr:row>39</xdr:row>
      <xdr:rowOff>152400</xdr:rowOff>
    </xdr:to>
    <xdr:graphicFrame>
      <xdr:nvGraphicFramePr>
        <xdr:cNvPr id="2" name="Chart 6"/>
        <xdr:cNvGraphicFramePr/>
      </xdr:nvGraphicFramePr>
      <xdr:xfrm>
        <a:off x="12715875" y="4257675"/>
        <a:ext cx="4486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276225</xdr:colOff>
      <xdr:row>24</xdr:row>
      <xdr:rowOff>66675</xdr:rowOff>
    </xdr:from>
    <xdr:to>
      <xdr:col>22</xdr:col>
      <xdr:colOff>104775</xdr:colOff>
      <xdr:row>38</xdr:row>
      <xdr:rowOff>257175</xdr:rowOff>
    </xdr:to>
    <xdr:graphicFrame>
      <xdr:nvGraphicFramePr>
        <xdr:cNvPr id="3" name="Chart 7"/>
        <xdr:cNvGraphicFramePr/>
      </xdr:nvGraphicFramePr>
      <xdr:xfrm>
        <a:off x="13630275" y="3952875"/>
        <a:ext cx="44767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390525</xdr:colOff>
      <xdr:row>19</xdr:row>
      <xdr:rowOff>114300</xdr:rowOff>
    </xdr:from>
    <xdr:to>
      <xdr:col>22</xdr:col>
      <xdr:colOff>209550</xdr:colOff>
      <xdr:row>36</xdr:row>
      <xdr:rowOff>95250</xdr:rowOff>
    </xdr:to>
    <xdr:graphicFrame>
      <xdr:nvGraphicFramePr>
        <xdr:cNvPr id="4" name="Chart 8"/>
        <xdr:cNvGraphicFramePr/>
      </xdr:nvGraphicFramePr>
      <xdr:xfrm>
        <a:off x="13744575" y="3190875"/>
        <a:ext cx="44672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466725</xdr:colOff>
      <xdr:row>146</xdr:row>
      <xdr:rowOff>133350</xdr:rowOff>
    </xdr:from>
    <xdr:to>
      <xdr:col>12</xdr:col>
      <xdr:colOff>676275</xdr:colOff>
      <xdr:row>176</xdr:row>
      <xdr:rowOff>47625</xdr:rowOff>
    </xdr:to>
    <xdr:graphicFrame>
      <xdr:nvGraphicFramePr>
        <xdr:cNvPr id="5" name="Chart 1"/>
        <xdr:cNvGraphicFramePr/>
      </xdr:nvGraphicFramePr>
      <xdr:xfrm>
        <a:off x="5762625" y="33242250"/>
        <a:ext cx="6143625" cy="4943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157</xdr:row>
      <xdr:rowOff>85725</xdr:rowOff>
    </xdr:from>
    <xdr:to>
      <xdr:col>13</xdr:col>
      <xdr:colOff>704850</xdr:colOff>
      <xdr:row>185</xdr:row>
      <xdr:rowOff>85725</xdr:rowOff>
    </xdr:to>
    <xdr:graphicFrame>
      <xdr:nvGraphicFramePr>
        <xdr:cNvPr id="6" name="Chart 2"/>
        <xdr:cNvGraphicFramePr/>
      </xdr:nvGraphicFramePr>
      <xdr:xfrm>
        <a:off x="5810250" y="35052000"/>
        <a:ext cx="68389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158</xdr:row>
      <xdr:rowOff>95250</xdr:rowOff>
    </xdr:from>
    <xdr:to>
      <xdr:col>15</xdr:col>
      <xdr:colOff>723900</xdr:colOff>
      <xdr:row>187</xdr:row>
      <xdr:rowOff>95250</xdr:rowOff>
    </xdr:to>
    <xdr:graphicFrame>
      <xdr:nvGraphicFramePr>
        <xdr:cNvPr id="7" name="Chart 3"/>
        <xdr:cNvGraphicFramePr/>
      </xdr:nvGraphicFramePr>
      <xdr:xfrm>
        <a:off x="7562850" y="35223450"/>
        <a:ext cx="6515100" cy="486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485775</xdr:colOff>
      <xdr:row>156</xdr:row>
      <xdr:rowOff>28575</xdr:rowOff>
    </xdr:from>
    <xdr:to>
      <xdr:col>14</xdr:col>
      <xdr:colOff>133350</xdr:colOff>
      <xdr:row>183</xdr:row>
      <xdr:rowOff>28575</xdr:rowOff>
    </xdr:to>
    <xdr:graphicFrame>
      <xdr:nvGraphicFramePr>
        <xdr:cNvPr id="8" name="Chart 4"/>
        <xdr:cNvGraphicFramePr/>
      </xdr:nvGraphicFramePr>
      <xdr:xfrm>
        <a:off x="6457950" y="34832925"/>
        <a:ext cx="6438900" cy="4514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85725</xdr:colOff>
      <xdr:row>176</xdr:row>
      <xdr:rowOff>28575</xdr:rowOff>
    </xdr:from>
    <xdr:to>
      <xdr:col>20</xdr:col>
      <xdr:colOff>523875</xdr:colOff>
      <xdr:row>204</xdr:row>
      <xdr:rowOff>0</xdr:rowOff>
    </xdr:to>
    <xdr:graphicFrame>
      <xdr:nvGraphicFramePr>
        <xdr:cNvPr id="9" name="Chart 5"/>
        <xdr:cNvGraphicFramePr/>
      </xdr:nvGraphicFramePr>
      <xdr:xfrm>
        <a:off x="10725150" y="38166675"/>
        <a:ext cx="6619875" cy="4705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3"/>
  <sheetViews>
    <sheetView tabSelected="1" zoomScalePageLayoutView="0" workbookViewId="0" topLeftCell="C145">
      <selection activeCell="E197" sqref="E197"/>
    </sheetView>
  </sheetViews>
  <sheetFormatPr defaultColWidth="11.421875" defaultRowHeight="12.75"/>
  <cols>
    <col min="1" max="1" width="8.8515625" style="0" customWidth="1"/>
    <col min="2" max="2" width="30.00390625" style="0" customWidth="1"/>
    <col min="3" max="3" width="16.7109375" style="0" customWidth="1"/>
    <col min="4" max="4" width="10.140625" style="0" bestFit="1" customWidth="1"/>
    <col min="5" max="5" width="13.7109375" style="0" bestFit="1" customWidth="1"/>
    <col min="6" max="6" width="10.140625" style="0" bestFit="1" customWidth="1"/>
    <col min="7" max="7" width="13.7109375" style="0" bestFit="1" customWidth="1"/>
    <col min="8" max="8" width="10.140625" style="0" bestFit="1" customWidth="1"/>
    <col min="9" max="9" width="28.421875" style="0" customWidth="1"/>
    <col min="10" max="12" width="8.8515625" style="0" customWidth="1"/>
    <col min="13" max="13" width="10.7109375" style="0" customWidth="1"/>
    <col min="14" max="14" width="12.28125" style="0" customWidth="1"/>
    <col min="15" max="15" width="8.8515625" style="0" customWidth="1"/>
    <col min="16" max="17" width="12.7109375" style="0" customWidth="1"/>
    <col min="18" max="16384" width="8.8515625" style="0" customWidth="1"/>
  </cols>
  <sheetData>
    <row r="1" spans="2:9" ht="12.75">
      <c r="B1">
        <v>1</v>
      </c>
      <c r="I1">
        <v>2</v>
      </c>
    </row>
    <row r="2" spans="2:10" ht="12.75">
      <c r="B2" s="1" t="s">
        <v>60</v>
      </c>
      <c r="C2" s="16" t="s">
        <v>59</v>
      </c>
      <c r="I2" s="1" t="s">
        <v>61</v>
      </c>
      <c r="J2" s="16" t="s">
        <v>59</v>
      </c>
    </row>
    <row r="5" spans="3:13" ht="12.75">
      <c r="C5" s="1">
        <v>2015</v>
      </c>
      <c r="D5" s="1">
        <v>2016</v>
      </c>
      <c r="E5" s="1">
        <v>2017</v>
      </c>
      <c r="F5" s="1">
        <v>2018</v>
      </c>
      <c r="J5" s="1">
        <v>2015</v>
      </c>
      <c r="K5" s="1">
        <v>2016</v>
      </c>
      <c r="L5" s="1">
        <v>2017</v>
      </c>
      <c r="M5" s="1">
        <v>2018</v>
      </c>
    </row>
    <row r="6" spans="2:13" ht="12.75">
      <c r="B6" t="s">
        <v>14</v>
      </c>
      <c r="C6" s="14">
        <v>70749</v>
      </c>
      <c r="D6" s="14">
        <v>65299</v>
      </c>
      <c r="E6" s="14">
        <v>65058</v>
      </c>
      <c r="F6" s="14">
        <v>66832</v>
      </c>
      <c r="I6" t="s">
        <v>14</v>
      </c>
      <c r="J6" s="14">
        <v>53272</v>
      </c>
      <c r="K6" s="14">
        <v>52713</v>
      </c>
      <c r="L6" s="14">
        <v>53715</v>
      </c>
      <c r="M6" s="14">
        <v>50982</v>
      </c>
    </row>
    <row r="7" spans="2:13" ht="12.75">
      <c r="B7" t="s">
        <v>17</v>
      </c>
      <c r="C7" s="14">
        <f>C6-4157+C21</f>
        <v>70893</v>
      </c>
      <c r="D7" s="14">
        <f>D6-C21+D21</f>
        <v>65371</v>
      </c>
      <c r="E7" s="14">
        <f>E6-D21+E21</f>
        <v>65279</v>
      </c>
      <c r="F7" s="14">
        <f>F6-E21+F21</f>
        <v>66924</v>
      </c>
      <c r="I7" t="s">
        <v>17</v>
      </c>
      <c r="J7" s="14">
        <f>J6-2904+J21</f>
        <v>53285</v>
      </c>
      <c r="K7" s="14">
        <f>K6-J21+K21</f>
        <v>53125</v>
      </c>
      <c r="L7" s="14">
        <f>L6-K21+L21</f>
        <v>53825</v>
      </c>
      <c r="M7" s="14">
        <f>M6-L21+M21</f>
        <v>51893</v>
      </c>
    </row>
    <row r="8" spans="2:13" ht="12.75">
      <c r="B8" t="s">
        <v>15</v>
      </c>
      <c r="C8" s="14">
        <v>37056</v>
      </c>
      <c r="D8" s="14">
        <v>32909</v>
      </c>
      <c r="E8" s="14">
        <v>32638</v>
      </c>
      <c r="F8" s="14">
        <v>34432</v>
      </c>
      <c r="I8" t="s">
        <v>15</v>
      </c>
      <c r="J8" s="14">
        <v>30808</v>
      </c>
      <c r="K8" s="14">
        <v>30229</v>
      </c>
      <c r="L8" s="14">
        <v>30547</v>
      </c>
      <c r="M8" s="14">
        <v>28769</v>
      </c>
    </row>
    <row r="9" spans="2:13" ht="12.75">
      <c r="B9" t="s">
        <v>22</v>
      </c>
      <c r="C9" s="14">
        <f>C19+C8-6759</f>
        <v>35276</v>
      </c>
      <c r="D9" s="14">
        <f>D19+D8-C19</f>
        <v>32646</v>
      </c>
      <c r="E9" s="14">
        <f>E19+E8-D19</f>
        <v>32546</v>
      </c>
      <c r="F9" s="14">
        <f>F19+F8-E19</f>
        <v>34546</v>
      </c>
      <c r="I9" t="s">
        <v>22</v>
      </c>
      <c r="J9" s="14">
        <f>J19+J8-4275</f>
        <v>30868</v>
      </c>
      <c r="K9" s="14">
        <f>K19+K8-J19</f>
        <v>30172</v>
      </c>
      <c r="L9" s="14">
        <f>L19+L8-K19</f>
        <v>30231</v>
      </c>
      <c r="M9" s="14">
        <f>M19+M8-L19</f>
        <v>29108</v>
      </c>
    </row>
    <row r="10" spans="2:13" ht="12.75">
      <c r="B10" t="s">
        <v>0</v>
      </c>
      <c r="C10" s="14">
        <v>33693</v>
      </c>
      <c r="D10" s="14">
        <v>32390</v>
      </c>
      <c r="E10" s="14">
        <v>32523</v>
      </c>
      <c r="F10" s="14">
        <v>32564</v>
      </c>
      <c r="I10" t="s">
        <v>0</v>
      </c>
      <c r="J10" s="14">
        <v>22464</v>
      </c>
      <c r="K10" s="14">
        <v>22484</v>
      </c>
      <c r="L10" s="14">
        <v>23168</v>
      </c>
      <c r="M10" s="14">
        <v>22213</v>
      </c>
    </row>
    <row r="11" spans="2:13" ht="12.75">
      <c r="B11" t="s">
        <v>1</v>
      </c>
      <c r="C11" s="14">
        <v>11049</v>
      </c>
      <c r="D11" s="14">
        <v>13441</v>
      </c>
      <c r="E11" s="14">
        <v>13955</v>
      </c>
      <c r="F11" s="14">
        <v>13711</v>
      </c>
      <c r="I11" t="s">
        <v>1</v>
      </c>
      <c r="J11" s="14">
        <v>7394</v>
      </c>
      <c r="K11" s="14">
        <v>7707</v>
      </c>
      <c r="L11" s="14">
        <v>8761</v>
      </c>
      <c r="M11" s="14">
        <v>12510</v>
      </c>
    </row>
    <row r="12" spans="2:13" ht="12.75">
      <c r="B12" t="s">
        <v>2</v>
      </c>
      <c r="C12" s="14">
        <v>8287</v>
      </c>
      <c r="D12" s="14">
        <v>10508</v>
      </c>
      <c r="E12" s="14">
        <v>15326</v>
      </c>
      <c r="F12" s="14">
        <v>9750</v>
      </c>
      <c r="I12" t="s">
        <v>2</v>
      </c>
      <c r="J12" s="14">
        <v>4909</v>
      </c>
      <c r="K12" s="14">
        <v>5184</v>
      </c>
      <c r="L12" s="14">
        <v>6053</v>
      </c>
      <c r="M12" s="14">
        <v>9389</v>
      </c>
    </row>
    <row r="13" spans="2:13" ht="12.75">
      <c r="B13" t="s">
        <v>18</v>
      </c>
      <c r="C13" s="14">
        <v>2884</v>
      </c>
      <c r="D13" s="14">
        <v>2844</v>
      </c>
      <c r="E13" s="14">
        <v>2740</v>
      </c>
      <c r="F13" s="14">
        <v>2657</v>
      </c>
      <c r="I13" t="s">
        <v>18</v>
      </c>
      <c r="J13" s="14">
        <v>2854</v>
      </c>
      <c r="K13" s="14">
        <v>2854</v>
      </c>
      <c r="L13" s="14">
        <v>2814</v>
      </c>
      <c r="M13" s="14">
        <v>2695</v>
      </c>
    </row>
    <row r="14" spans="2:15" ht="12.75">
      <c r="B14" t="s">
        <v>19</v>
      </c>
      <c r="C14" s="14">
        <v>1912</v>
      </c>
      <c r="D14" s="14">
        <v>1904</v>
      </c>
      <c r="E14" s="14">
        <v>1890</v>
      </c>
      <c r="F14" s="14">
        <v>1906</v>
      </c>
      <c r="I14" t="s">
        <v>19</v>
      </c>
      <c r="J14" s="14">
        <v>3331</v>
      </c>
      <c r="K14" s="14">
        <v>3609</v>
      </c>
      <c r="L14" s="14">
        <v>3916</v>
      </c>
      <c r="M14" s="14">
        <v>4066</v>
      </c>
      <c r="O14">
        <f>M23/M25</f>
        <v>5.137919115105427</v>
      </c>
    </row>
    <row r="15" spans="2:13" ht="12.75">
      <c r="B15" t="s">
        <v>45</v>
      </c>
      <c r="C15" s="15">
        <v>22.72</v>
      </c>
      <c r="D15" s="15">
        <v>20.82</v>
      </c>
      <c r="E15" s="15">
        <v>21.19</v>
      </c>
      <c r="F15" s="15">
        <v>20.36</v>
      </c>
      <c r="I15" s="16" t="s">
        <v>45</v>
      </c>
      <c r="J15" s="15">
        <v>13.1</v>
      </c>
      <c r="K15" s="15">
        <v>13.44</v>
      </c>
      <c r="L15" s="15">
        <v>12.68</v>
      </c>
      <c r="M15" s="15">
        <v>4.82</v>
      </c>
    </row>
    <row r="16" spans="2:13" ht="12.75">
      <c r="B16" t="s">
        <v>46</v>
      </c>
      <c r="C16" s="15">
        <v>79.41</v>
      </c>
      <c r="D16" s="15">
        <v>84.08</v>
      </c>
      <c r="E16" s="15">
        <v>91.88</v>
      </c>
      <c r="F16" s="15">
        <v>91.18</v>
      </c>
      <c r="I16" s="16" t="s">
        <v>46</v>
      </c>
      <c r="J16" s="15">
        <v>42.56</v>
      </c>
      <c r="K16" s="15">
        <v>40.75</v>
      </c>
      <c r="L16" s="15">
        <v>56.32</v>
      </c>
      <c r="M16" s="15">
        <v>55.64</v>
      </c>
    </row>
    <row r="17" spans="3:34" ht="12.75">
      <c r="C17" s="14"/>
      <c r="D17" s="14"/>
      <c r="E17" s="14"/>
      <c r="F17" s="14"/>
      <c r="J17" s="14"/>
      <c r="K17" s="14"/>
      <c r="L17" s="14"/>
      <c r="M17" s="14"/>
      <c r="AC17" s="5"/>
      <c r="AD17" s="5"/>
      <c r="AE17" s="5"/>
      <c r="AF17" s="5"/>
      <c r="AG17" s="5"/>
      <c r="AH17" s="5"/>
    </row>
    <row r="18" spans="2:13" ht="12.75">
      <c r="B18" t="s">
        <v>3</v>
      </c>
      <c r="C18" s="14">
        <v>29646</v>
      </c>
      <c r="D18" s="14">
        <v>33782</v>
      </c>
      <c r="E18" s="14">
        <v>26494</v>
      </c>
      <c r="F18" s="14">
        <v>23320</v>
      </c>
      <c r="I18" t="s">
        <v>3</v>
      </c>
      <c r="J18" s="14">
        <v>12686</v>
      </c>
      <c r="K18" s="14">
        <v>13884</v>
      </c>
      <c r="L18" s="14">
        <v>16983</v>
      </c>
      <c r="M18" s="14">
        <v>15481</v>
      </c>
    </row>
    <row r="19" spans="2:13" ht="12.75">
      <c r="B19" t="s">
        <v>4</v>
      </c>
      <c r="C19" s="14">
        <v>4979</v>
      </c>
      <c r="D19" s="14">
        <v>4716</v>
      </c>
      <c r="E19" s="14">
        <v>4624</v>
      </c>
      <c r="F19" s="14">
        <v>4738</v>
      </c>
      <c r="I19" t="s">
        <v>4</v>
      </c>
      <c r="J19" s="14">
        <v>4335</v>
      </c>
      <c r="K19" s="14">
        <v>4278</v>
      </c>
      <c r="L19" s="14">
        <v>3962</v>
      </c>
      <c r="M19" s="14">
        <v>4301</v>
      </c>
    </row>
    <row r="20" spans="2:13" ht="12.75">
      <c r="B20" t="s">
        <v>5</v>
      </c>
      <c r="C20" s="14">
        <v>11603</v>
      </c>
      <c r="D20" s="14">
        <v>13348</v>
      </c>
      <c r="E20" s="14">
        <v>15137</v>
      </c>
      <c r="F20" s="14">
        <v>11850</v>
      </c>
      <c r="I20" t="s">
        <v>5</v>
      </c>
      <c r="J20" s="14">
        <v>2639</v>
      </c>
      <c r="K20" s="14">
        <v>2169</v>
      </c>
      <c r="L20" s="14">
        <v>2361</v>
      </c>
      <c r="M20" s="14">
        <v>3910</v>
      </c>
    </row>
    <row r="21" spans="2:13" ht="12.75">
      <c r="B21" t="s">
        <v>16</v>
      </c>
      <c r="C21" s="14">
        <v>4301</v>
      </c>
      <c r="D21" s="14">
        <v>4373</v>
      </c>
      <c r="E21" s="14">
        <v>4594</v>
      </c>
      <c r="F21" s="14">
        <v>4686</v>
      </c>
      <c r="I21" t="s">
        <v>16</v>
      </c>
      <c r="J21" s="14">
        <v>2917</v>
      </c>
      <c r="K21" s="14">
        <v>3329</v>
      </c>
      <c r="L21" s="14">
        <v>3439</v>
      </c>
      <c r="M21" s="14">
        <v>4350</v>
      </c>
    </row>
    <row r="22" spans="2:13" ht="12.75">
      <c r="B22" t="s">
        <v>6</v>
      </c>
      <c r="C22" s="14">
        <v>99849</v>
      </c>
      <c r="D22" s="14">
        <v>93354</v>
      </c>
      <c r="E22" s="14">
        <v>93912</v>
      </c>
      <c r="F22" s="14">
        <v>94990</v>
      </c>
      <c r="I22" t="s">
        <v>6</v>
      </c>
      <c r="J22" s="14">
        <v>39612</v>
      </c>
      <c r="K22" s="14">
        <v>42545</v>
      </c>
      <c r="L22" s="14">
        <v>43302</v>
      </c>
      <c r="M22" s="14">
        <v>43975</v>
      </c>
    </row>
    <row r="23" spans="2:13" ht="12.75">
      <c r="B23" t="s">
        <v>7</v>
      </c>
      <c r="C23" s="14">
        <v>129495</v>
      </c>
      <c r="D23" s="14">
        <v>127136</v>
      </c>
      <c r="E23" s="14">
        <v>120406</v>
      </c>
      <c r="F23" s="14">
        <v>118310</v>
      </c>
      <c r="I23" t="s">
        <v>7</v>
      </c>
      <c r="J23" s="14">
        <v>52298</v>
      </c>
      <c r="K23" s="14">
        <v>56429</v>
      </c>
      <c r="L23" s="14">
        <v>60285</v>
      </c>
      <c r="M23" s="14">
        <v>59456</v>
      </c>
    </row>
    <row r="24" spans="3:13" ht="12.75">
      <c r="C24" s="14"/>
      <c r="D24" s="14"/>
      <c r="E24" s="14"/>
      <c r="F24" s="14"/>
      <c r="J24" s="14"/>
      <c r="K24" s="14"/>
      <c r="L24" s="14"/>
      <c r="M24" s="14"/>
    </row>
    <row r="25" spans="2:13" ht="12.75">
      <c r="B25" t="s">
        <v>8</v>
      </c>
      <c r="C25" s="14">
        <v>63050</v>
      </c>
      <c r="D25" s="14">
        <v>57341</v>
      </c>
      <c r="E25" s="14">
        <v>55184</v>
      </c>
      <c r="F25" s="14">
        <v>52293</v>
      </c>
      <c r="I25" t="s">
        <v>8</v>
      </c>
      <c r="J25" s="14">
        <v>15439</v>
      </c>
      <c r="K25" s="14">
        <v>16355</v>
      </c>
      <c r="L25" s="14">
        <v>13629</v>
      </c>
      <c r="M25" s="14">
        <v>11572</v>
      </c>
    </row>
    <row r="26" spans="2:13" ht="12.75">
      <c r="B26" t="s">
        <v>9</v>
      </c>
      <c r="C26" s="14">
        <v>29790</v>
      </c>
      <c r="D26" s="14">
        <v>30770</v>
      </c>
      <c r="E26" s="14">
        <v>30210</v>
      </c>
      <c r="F26" s="14">
        <v>28237</v>
      </c>
      <c r="I26" t="s">
        <v>9</v>
      </c>
      <c r="J26" s="14">
        <v>20019</v>
      </c>
      <c r="K26" s="14">
        <v>20556</v>
      </c>
      <c r="L26" s="14">
        <v>23177</v>
      </c>
      <c r="M26" s="14">
        <v>19772</v>
      </c>
    </row>
    <row r="27" spans="2:13" ht="12.75">
      <c r="B27" t="s">
        <v>21</v>
      </c>
      <c r="C27" s="14">
        <v>9107</v>
      </c>
      <c r="D27" s="14">
        <v>9325</v>
      </c>
      <c r="E27" s="14">
        <v>9632</v>
      </c>
      <c r="F27" s="14">
        <v>10344</v>
      </c>
      <c r="I27" t="s">
        <v>21</v>
      </c>
      <c r="J27" s="14">
        <v>8296</v>
      </c>
      <c r="K27" s="14">
        <v>8591</v>
      </c>
      <c r="L27" s="14">
        <v>8217</v>
      </c>
      <c r="M27" s="14">
        <v>9121</v>
      </c>
    </row>
    <row r="28" spans="2:13" ht="12.75">
      <c r="B28" t="s">
        <v>10</v>
      </c>
      <c r="C28" s="14">
        <v>36655</v>
      </c>
      <c r="D28" s="14">
        <v>38383</v>
      </c>
      <c r="E28" s="14">
        <v>34418</v>
      </c>
      <c r="F28" s="14">
        <v>37190</v>
      </c>
      <c r="I28" t="s">
        <v>10</v>
      </c>
      <c r="J28" s="14">
        <v>16197</v>
      </c>
      <c r="K28" s="14">
        <v>18892</v>
      </c>
      <c r="L28" s="14">
        <v>22721</v>
      </c>
      <c r="M28" s="14">
        <v>27392</v>
      </c>
    </row>
    <row r="29" spans="2:13" ht="12.75">
      <c r="B29" t="s">
        <v>11</v>
      </c>
      <c r="C29" s="14">
        <v>66445</v>
      </c>
      <c r="D29" s="14">
        <v>69153</v>
      </c>
      <c r="E29" s="14">
        <v>64628</v>
      </c>
      <c r="F29" s="14">
        <v>65427</v>
      </c>
      <c r="I29" t="s">
        <v>11</v>
      </c>
      <c r="J29" s="14">
        <v>36216</v>
      </c>
      <c r="K29" s="14">
        <v>39448</v>
      </c>
      <c r="L29" s="14">
        <v>45898</v>
      </c>
      <c r="M29" s="14">
        <v>47164</v>
      </c>
    </row>
    <row r="30" spans="2:13" ht="12.75">
      <c r="B30" t="s">
        <v>12</v>
      </c>
      <c r="C30" s="14">
        <v>129495</v>
      </c>
      <c r="D30" s="14">
        <v>127136</v>
      </c>
      <c r="E30" s="14">
        <v>120406</v>
      </c>
      <c r="F30" s="14">
        <v>118310</v>
      </c>
      <c r="I30" t="s">
        <v>12</v>
      </c>
      <c r="J30" s="14">
        <v>52298</v>
      </c>
      <c r="K30" s="14">
        <v>56429</v>
      </c>
      <c r="L30" s="14">
        <v>60285</v>
      </c>
      <c r="M30" s="14">
        <v>59456</v>
      </c>
    </row>
    <row r="34" spans="2:15" ht="12.75">
      <c r="B34" s="1"/>
      <c r="D34" s="3"/>
      <c r="F34" s="3"/>
      <c r="I34" s="1"/>
      <c r="K34" s="3"/>
      <c r="M34" s="3"/>
      <c r="O34" s="3"/>
    </row>
    <row r="35" spans="2:15" ht="12.75">
      <c r="B35" s="1"/>
      <c r="D35" s="3"/>
      <c r="F35" s="3"/>
      <c r="I35" s="1"/>
      <c r="K35" s="3"/>
      <c r="M35" s="3"/>
      <c r="O35" s="3"/>
    </row>
    <row r="37" spans="2:13" ht="12.75">
      <c r="B37" s="1" t="s">
        <v>13</v>
      </c>
      <c r="C37" s="1">
        <v>2015</v>
      </c>
      <c r="D37" s="1">
        <v>2016</v>
      </c>
      <c r="E37" s="1">
        <v>2017</v>
      </c>
      <c r="F37" s="1">
        <v>2018</v>
      </c>
      <c r="I37" s="1" t="s">
        <v>13</v>
      </c>
      <c r="J37" s="1">
        <v>2015</v>
      </c>
      <c r="K37" s="1">
        <v>2016</v>
      </c>
      <c r="L37" s="1">
        <v>2017</v>
      </c>
      <c r="M37" s="1">
        <v>2018</v>
      </c>
    </row>
    <row r="38" spans="1:13" ht="34.5" customHeight="1">
      <c r="A38">
        <v>1</v>
      </c>
      <c r="B38" s="2" t="s">
        <v>24</v>
      </c>
      <c r="C38" s="7">
        <f>C10/C6</f>
        <v>0.47623287961667304</v>
      </c>
      <c r="D38" s="7">
        <f>D10/D6</f>
        <v>0.4960259728326621</v>
      </c>
      <c r="E38" s="7">
        <f>E10/E6</f>
        <v>0.4999077746011252</v>
      </c>
      <c r="F38" s="7">
        <f>F10/F6</f>
        <v>0.487251615992339</v>
      </c>
      <c r="H38">
        <v>1</v>
      </c>
      <c r="I38" s="2" t="s">
        <v>24</v>
      </c>
      <c r="J38" s="7">
        <f>J10/J6</f>
        <v>0.4216849376783301</v>
      </c>
      <c r="K38" s="7">
        <f>K10/K6</f>
        <v>0.4265361485781496</v>
      </c>
      <c r="L38" s="7">
        <f>L10/L6</f>
        <v>0.4313134133854603</v>
      </c>
      <c r="M38" s="7">
        <f>M10/M6</f>
        <v>0.43570279706563103</v>
      </c>
    </row>
    <row r="39" spans="1:13" ht="33" customHeight="1">
      <c r="A39">
        <v>2</v>
      </c>
      <c r="B39" s="2" t="s">
        <v>25</v>
      </c>
      <c r="C39" s="7">
        <f>C11/C6</f>
        <v>0.15617181868294958</v>
      </c>
      <c r="D39" s="7">
        <f>D11/D6</f>
        <v>0.20583776168088333</v>
      </c>
      <c r="E39" s="7">
        <f>E11/E6</f>
        <v>0.21450090688308893</v>
      </c>
      <c r="F39" s="7">
        <f>F11/F6</f>
        <v>0.20515621259276992</v>
      </c>
      <c r="H39">
        <v>2</v>
      </c>
      <c r="I39" s="2" t="s">
        <v>25</v>
      </c>
      <c r="J39" s="7">
        <f>J11/J6</f>
        <v>0.13879711668418682</v>
      </c>
      <c r="K39" s="7">
        <f>K11/K6</f>
        <v>0.14620681805247282</v>
      </c>
      <c r="L39" s="7">
        <f>L11/L6</f>
        <v>0.16310155450060504</v>
      </c>
      <c r="M39" s="7">
        <f>M11/M6</f>
        <v>0.24538072260797927</v>
      </c>
    </row>
    <row r="40" spans="1:13" ht="27.75" customHeight="1">
      <c r="A40">
        <v>3</v>
      </c>
      <c r="B40" s="2" t="s">
        <v>26</v>
      </c>
      <c r="C40" s="7">
        <f>C12/C6</f>
        <v>0.11713239763106192</v>
      </c>
      <c r="D40" s="7">
        <f>D12/D6</f>
        <v>0.16092130047933353</v>
      </c>
      <c r="E40" s="7">
        <f>E12/E6</f>
        <v>0.23557441052599218</v>
      </c>
      <c r="F40" s="7">
        <f>F12/F6</f>
        <v>0.1458881972707685</v>
      </c>
      <c r="H40">
        <v>3</v>
      </c>
      <c r="I40" s="2" t="s">
        <v>26</v>
      </c>
      <c r="J40" s="7">
        <f>J12/J6</f>
        <v>0.09214972218050758</v>
      </c>
      <c r="K40" s="7">
        <f>K12/K6</f>
        <v>0.09834386204541574</v>
      </c>
      <c r="L40" s="7">
        <f>L12/L6</f>
        <v>0.11268733128548822</v>
      </c>
      <c r="M40" s="7">
        <f>M12/M6</f>
        <v>0.18416303793495745</v>
      </c>
    </row>
    <row r="41" spans="1:13" ht="38.25" customHeight="1">
      <c r="A41">
        <v>4</v>
      </c>
      <c r="B41" s="2" t="s">
        <v>27</v>
      </c>
      <c r="C41" s="7">
        <f>C12/C25</f>
        <v>0.13143536875495637</v>
      </c>
      <c r="D41" s="7">
        <f>D12/D25</f>
        <v>0.1832545647965679</v>
      </c>
      <c r="E41" s="7">
        <f>E12/E25</f>
        <v>0.27772542766019137</v>
      </c>
      <c r="F41" s="7">
        <f>F12/F25</f>
        <v>0.18644942917790144</v>
      </c>
      <c r="H41">
        <v>4</v>
      </c>
      <c r="I41" s="2" t="s">
        <v>27</v>
      </c>
      <c r="J41" s="7">
        <f>J12/J25</f>
        <v>0.31796100783729514</v>
      </c>
      <c r="K41" s="7">
        <f>K12/K25</f>
        <v>0.3169672882910425</v>
      </c>
      <c r="L41" s="7">
        <f>L12/L25</f>
        <v>0.4441264949739526</v>
      </c>
      <c r="M41" s="7">
        <f>M12/M25</f>
        <v>0.8113549948150709</v>
      </c>
    </row>
    <row r="42" spans="1:13" ht="31.5" customHeight="1">
      <c r="A42">
        <v>5</v>
      </c>
      <c r="B42" s="2" t="s">
        <v>28</v>
      </c>
      <c r="C42" s="7">
        <f>C12/C23</f>
        <v>0.06399474883200124</v>
      </c>
      <c r="D42" s="7">
        <f>D12/D23</f>
        <v>0.08265164862824062</v>
      </c>
      <c r="E42" s="7">
        <f>E12/E23</f>
        <v>0.12728601564706077</v>
      </c>
      <c r="F42" s="7">
        <f>F12/F23</f>
        <v>0.08241061617783789</v>
      </c>
      <c r="H42">
        <v>5</v>
      </c>
      <c r="I42" s="2" t="s">
        <v>28</v>
      </c>
      <c r="J42" s="7">
        <f>J12/J23</f>
        <v>0.09386592221499866</v>
      </c>
      <c r="K42" s="7">
        <f>K12/K23</f>
        <v>0.0918676567013415</v>
      </c>
      <c r="L42" s="7">
        <f>L12/L23</f>
        <v>0.10040640291946587</v>
      </c>
      <c r="M42" s="7">
        <f>M12/M23</f>
        <v>0.15791509687836383</v>
      </c>
    </row>
    <row r="43" ht="26.25" customHeight="1"/>
    <row r="44" ht="38.25" customHeight="1"/>
    <row r="45" spans="2:13" ht="28.5" customHeight="1">
      <c r="B45" s="6" t="s">
        <v>48</v>
      </c>
      <c r="C45" s="1">
        <v>2015</v>
      </c>
      <c r="D45" s="1">
        <v>2016</v>
      </c>
      <c r="E45" s="1">
        <v>2017</v>
      </c>
      <c r="F45" s="1">
        <v>2018</v>
      </c>
      <c r="I45" s="6" t="s">
        <v>48</v>
      </c>
      <c r="J45" s="1">
        <v>2015</v>
      </c>
      <c r="K45" s="1">
        <v>2016</v>
      </c>
      <c r="L45" s="1">
        <v>2017</v>
      </c>
      <c r="M45" s="1">
        <v>2018</v>
      </c>
    </row>
    <row r="46" spans="1:13" ht="47.25" customHeight="1">
      <c r="A46">
        <v>1</v>
      </c>
      <c r="B46" s="2" t="s">
        <v>29</v>
      </c>
      <c r="C46" s="7">
        <f>C29/C23</f>
        <v>0.5131086142322098</v>
      </c>
      <c r="D46" s="7">
        <f>D29/D23</f>
        <v>0.5439293355147244</v>
      </c>
      <c r="E46" s="7">
        <f>E29/E23</f>
        <v>0.5367506602660997</v>
      </c>
      <c r="F46" s="7">
        <f>F29/F23</f>
        <v>0.5530132702222974</v>
      </c>
      <c r="H46">
        <v>1</v>
      </c>
      <c r="I46" s="2" t="s">
        <v>29</v>
      </c>
      <c r="J46" s="7">
        <f>J29/J23</f>
        <v>0.6924930207656125</v>
      </c>
      <c r="K46" s="7">
        <f>K29/K23</f>
        <v>0.6990731715961651</v>
      </c>
      <c r="L46" s="7">
        <f>L29/L23</f>
        <v>0.7613502529650825</v>
      </c>
      <c r="M46" s="7">
        <f>M29/M23</f>
        <v>0.7932588805166846</v>
      </c>
    </row>
    <row r="47" spans="1:13" ht="38.25" customHeight="1">
      <c r="A47">
        <v>2</v>
      </c>
      <c r="B47" s="2" t="s">
        <v>30</v>
      </c>
      <c r="C47" s="7">
        <f>C28/C25</f>
        <v>0.5813639968279144</v>
      </c>
      <c r="D47" s="7">
        <f>D28/D25</f>
        <v>0.6693814199264052</v>
      </c>
      <c r="E47" s="7">
        <f>E28/E25</f>
        <v>0.6236952739924616</v>
      </c>
      <c r="F47" s="7">
        <f>F28/F25</f>
        <v>0.7111850534488363</v>
      </c>
      <c r="H47">
        <v>2</v>
      </c>
      <c r="I47" s="2" t="s">
        <v>30</v>
      </c>
      <c r="J47" s="7">
        <f>J28/J25</f>
        <v>1.0490964440702117</v>
      </c>
      <c r="K47" s="7">
        <f>K28/K25</f>
        <v>1.1551207581779273</v>
      </c>
      <c r="L47" s="7">
        <f>L28/L25</f>
        <v>1.66710690439504</v>
      </c>
      <c r="M47" s="7">
        <f>M28/M25</f>
        <v>2.3670929830625647</v>
      </c>
    </row>
    <row r="48" spans="1:13" ht="44.25" customHeight="1">
      <c r="A48">
        <v>3</v>
      </c>
      <c r="B48" s="2" t="s">
        <v>31</v>
      </c>
      <c r="C48" s="7">
        <f>C28/C23</f>
        <v>0.28306112205104444</v>
      </c>
      <c r="D48" s="7">
        <f>D28/D23</f>
        <v>0.3019050465643091</v>
      </c>
      <c r="E48" s="7">
        <f>E28/E23</f>
        <v>0.28584954238160887</v>
      </c>
      <c r="F48" s="7">
        <f>F28/F23</f>
        <v>0.3143436734003888</v>
      </c>
      <c r="H48">
        <v>3</v>
      </c>
      <c r="I48" s="2" t="s">
        <v>31</v>
      </c>
      <c r="J48" s="7">
        <f>J28/J23</f>
        <v>0.30970591609621784</v>
      </c>
      <c r="K48" s="7">
        <f>K28/K23</f>
        <v>0.33479239398181787</v>
      </c>
      <c r="L48" s="7">
        <f>L28/L23</f>
        <v>0.37689309115036906</v>
      </c>
      <c r="M48" s="7">
        <f>M28/M23</f>
        <v>0.4607104413347686</v>
      </c>
    </row>
    <row r="49" spans="1:13" ht="30.75" customHeight="1">
      <c r="A49">
        <v>4</v>
      </c>
      <c r="B49" s="2" t="s">
        <v>32</v>
      </c>
      <c r="C49" s="7">
        <f>C28/(C28+C25)</f>
        <v>0.3676345218394263</v>
      </c>
      <c r="D49" s="7">
        <f>D28/(D28+D25)</f>
        <v>0.4009757218670344</v>
      </c>
      <c r="E49" s="7">
        <f>E28/(E28+E25)</f>
        <v>0.3841208901587018</v>
      </c>
      <c r="F49" s="7">
        <f>F28/(F28+F25)</f>
        <v>0.41560966887565237</v>
      </c>
      <c r="H49">
        <v>4</v>
      </c>
      <c r="I49" s="2" t="s">
        <v>32</v>
      </c>
      <c r="J49" s="7">
        <f>J28/(J28+J25)</f>
        <v>0.5119800227588823</v>
      </c>
      <c r="K49" s="7">
        <f>K28/(K28+K25)</f>
        <v>0.5359888784861123</v>
      </c>
      <c r="L49" s="7">
        <f>L28/(L28+L25)</f>
        <v>0.6250618982118294</v>
      </c>
      <c r="M49" s="7">
        <f>M28/(M28+M25)</f>
        <v>0.7030079047325737</v>
      </c>
    </row>
    <row r="50" ht="33.75" customHeight="1"/>
    <row r="53" spans="2:13" ht="12.75">
      <c r="B53" s="1" t="s">
        <v>49</v>
      </c>
      <c r="C53" s="1">
        <v>2015</v>
      </c>
      <c r="D53" s="1">
        <v>2016</v>
      </c>
      <c r="E53" s="1">
        <v>2017</v>
      </c>
      <c r="F53" s="1">
        <v>2018</v>
      </c>
      <c r="I53" s="1" t="s">
        <v>49</v>
      </c>
      <c r="J53" s="1">
        <v>2015</v>
      </c>
      <c r="K53" s="1">
        <v>2016</v>
      </c>
      <c r="L53" s="1">
        <v>2017</v>
      </c>
      <c r="M53" s="1">
        <v>2018</v>
      </c>
    </row>
    <row r="54" spans="1:13" ht="13.5">
      <c r="A54">
        <v>1</v>
      </c>
      <c r="B54" s="2" t="s">
        <v>33</v>
      </c>
      <c r="C54" s="4">
        <f>C18/C26</f>
        <v>0.9951661631419939</v>
      </c>
      <c r="D54" s="4">
        <f>D18/D26</f>
        <v>1.0978875528111798</v>
      </c>
      <c r="E54" s="4">
        <f>E18/E26</f>
        <v>0.8769943727242635</v>
      </c>
      <c r="F54" s="4">
        <f>F18/F26</f>
        <v>0.8258667705492793</v>
      </c>
      <c r="H54">
        <v>1</v>
      </c>
      <c r="I54" s="2" t="s">
        <v>33</v>
      </c>
      <c r="J54" s="4">
        <f>J18/J26</f>
        <v>0.6336979869124332</v>
      </c>
      <c r="K54" s="4">
        <f>K18/K26</f>
        <v>0.6754232340922358</v>
      </c>
      <c r="L54" s="4">
        <f>L18/L26</f>
        <v>0.7327522975363507</v>
      </c>
      <c r="M54" s="4">
        <f>M18/M26</f>
        <v>0.7829759255512846</v>
      </c>
    </row>
    <row r="55" spans="1:13" ht="13.5">
      <c r="A55">
        <v>2</v>
      </c>
      <c r="B55" s="2" t="s">
        <v>34</v>
      </c>
      <c r="C55" s="4">
        <f>(C18-C19)/C26</f>
        <v>0.8280295401141322</v>
      </c>
      <c r="D55" s="4">
        <f>(D18-D19)/D26</f>
        <v>0.9446213844653883</v>
      </c>
      <c r="E55" s="4">
        <f>(E18-E19)/E26</f>
        <v>0.7239324726911619</v>
      </c>
      <c r="F55" s="4">
        <f>(F18-F19)/F26</f>
        <v>0.6580727414385381</v>
      </c>
      <c r="H55">
        <v>2</v>
      </c>
      <c r="I55" s="2" t="s">
        <v>34</v>
      </c>
      <c r="J55" s="4">
        <f>(J18-J19)/J26</f>
        <v>0.4171537039812178</v>
      </c>
      <c r="K55" s="4">
        <f>(K18-K19)/K26</f>
        <v>0.46730881494454174</v>
      </c>
      <c r="L55" s="4">
        <f>(L18-L19)/L26</f>
        <v>0.5618069638003192</v>
      </c>
      <c r="M55" s="4">
        <f>(M18-M19)/M26</f>
        <v>0.5654460853732551</v>
      </c>
    </row>
    <row r="56" spans="1:13" ht="13.5">
      <c r="A56">
        <v>3</v>
      </c>
      <c r="B56" s="2" t="s">
        <v>35</v>
      </c>
      <c r="C56" s="4">
        <f>C20/C26</f>
        <v>0.38949311849613966</v>
      </c>
      <c r="D56" s="4">
        <f>D20/D26</f>
        <v>0.4337991550211245</v>
      </c>
      <c r="E56" s="4">
        <f>E20/E26</f>
        <v>0.5010592519033432</v>
      </c>
      <c r="F56" s="4">
        <f>F20/F26</f>
        <v>0.41966214541204805</v>
      </c>
      <c r="H56">
        <v>3</v>
      </c>
      <c r="I56" s="2" t="s">
        <v>35</v>
      </c>
      <c r="J56" s="4">
        <f>J20/J26</f>
        <v>0.13182476647185173</v>
      </c>
      <c r="K56" s="4">
        <f>K20/K26</f>
        <v>0.10551663747810858</v>
      </c>
      <c r="L56" s="4">
        <f>L20/L26</f>
        <v>0.10186823143633775</v>
      </c>
      <c r="M56" s="4">
        <f>M20/M26</f>
        <v>0.19775440016184503</v>
      </c>
    </row>
    <row r="57" spans="1:13" ht="13.5">
      <c r="A57">
        <v>4</v>
      </c>
      <c r="B57" s="2" t="s">
        <v>36</v>
      </c>
      <c r="C57" s="7">
        <f>C18/C23</f>
        <v>0.22893548013436812</v>
      </c>
      <c r="D57" s="7">
        <f>D18/D23</f>
        <v>0.2657154543166373</v>
      </c>
      <c r="E57" s="7">
        <f>E18/E23</f>
        <v>0.22003886849492552</v>
      </c>
      <c r="F57" s="7">
        <f>F18/F23</f>
        <v>0.19710928915560816</v>
      </c>
      <c r="H57">
        <v>4</v>
      </c>
      <c r="I57" s="2" t="s">
        <v>36</v>
      </c>
      <c r="J57" s="7">
        <f>J18/J23</f>
        <v>0.24257141764503423</v>
      </c>
      <c r="K57" s="7">
        <f>K18/K23</f>
        <v>0.24604370093391695</v>
      </c>
      <c r="L57" s="7">
        <f>L18/L23</f>
        <v>0.28171186862403585</v>
      </c>
      <c r="M57" s="7">
        <f>M18/M23</f>
        <v>0.2603774219590958</v>
      </c>
    </row>
    <row r="58" spans="7:14" ht="12.75">
      <c r="G58" s="4"/>
      <c r="N58" s="4"/>
    </row>
    <row r="59" spans="7:14" ht="12.75">
      <c r="G59" s="4"/>
      <c r="N59" s="4"/>
    </row>
    <row r="61" spans="2:13" ht="12.75">
      <c r="B61" s="1" t="s">
        <v>20</v>
      </c>
      <c r="C61" s="1">
        <v>2015</v>
      </c>
      <c r="D61" s="1">
        <v>2016</v>
      </c>
      <c r="E61" s="1">
        <v>2017</v>
      </c>
      <c r="F61" s="1">
        <v>2018</v>
      </c>
      <c r="I61" s="1" t="s">
        <v>20</v>
      </c>
      <c r="J61" s="1">
        <v>2015</v>
      </c>
      <c r="K61" s="1">
        <v>2016</v>
      </c>
      <c r="L61" s="1">
        <v>2017</v>
      </c>
      <c r="M61" s="1">
        <v>2018</v>
      </c>
    </row>
    <row r="62" spans="1:13" ht="13.5">
      <c r="A62">
        <v>1</v>
      </c>
      <c r="B62" s="2" t="s">
        <v>37</v>
      </c>
      <c r="C62" s="4">
        <f>C8/C19</f>
        <v>7.442458324964853</v>
      </c>
      <c r="D62" s="4">
        <f>D8/D19</f>
        <v>6.978159457167091</v>
      </c>
      <c r="E62" s="4">
        <f>E8/E19</f>
        <v>7.0583910034602075</v>
      </c>
      <c r="F62" s="4">
        <f>F8/F19</f>
        <v>7.26720135078092</v>
      </c>
      <c r="H62">
        <v>1</v>
      </c>
      <c r="I62" s="2" t="s">
        <v>37</v>
      </c>
      <c r="J62" s="4">
        <f>J8/J19</f>
        <v>7.106805074971165</v>
      </c>
      <c r="K62" s="4">
        <f>K8/K19</f>
        <v>7.0661524076671345</v>
      </c>
      <c r="L62" s="4">
        <f>L8/L19</f>
        <v>7.709994952044422</v>
      </c>
      <c r="M62" s="4">
        <f>M8/M19</f>
        <v>6.6889095559172285</v>
      </c>
    </row>
    <row r="63" spans="1:14" ht="13.5">
      <c r="A63">
        <v>2</v>
      </c>
      <c r="B63" s="2" t="s">
        <v>38</v>
      </c>
      <c r="C63" s="4">
        <f>365/C62</f>
        <v>49.042935017271155</v>
      </c>
      <c r="D63" s="4">
        <f>365/D62</f>
        <v>52.30605609407761</v>
      </c>
      <c r="E63" s="4">
        <f>365/E62</f>
        <v>51.711501930265335</v>
      </c>
      <c r="F63" s="4">
        <f>365/F62</f>
        <v>50.225662174721194</v>
      </c>
      <c r="H63">
        <v>2</v>
      </c>
      <c r="I63" s="2" t="s">
        <v>38</v>
      </c>
      <c r="J63" s="4">
        <f>365/J62</f>
        <v>51.35922487665542</v>
      </c>
      <c r="K63" s="4">
        <f>365/K62</f>
        <v>51.65470243805617</v>
      </c>
      <c r="L63" s="4">
        <f>365/L62</f>
        <v>47.341146430091335</v>
      </c>
      <c r="M63" s="4">
        <f>365/M62</f>
        <v>54.5679377107303</v>
      </c>
      <c r="N63" s="4"/>
    </row>
    <row r="64" spans="1:13" ht="13.5">
      <c r="A64">
        <v>3</v>
      </c>
      <c r="B64" s="2" t="s">
        <v>39</v>
      </c>
      <c r="C64" s="4">
        <f>C7/C21</f>
        <v>16.48291095094164</v>
      </c>
      <c r="D64" s="4">
        <f>D7/D21</f>
        <v>14.948776583581065</v>
      </c>
      <c r="E64" s="4">
        <f>E8/E21</f>
        <v>7.104484109708316</v>
      </c>
      <c r="F64" s="4">
        <f>F8/F21</f>
        <v>7.3478446436192915</v>
      </c>
      <c r="H64">
        <v>3</v>
      </c>
      <c r="I64" s="2" t="s">
        <v>39</v>
      </c>
      <c r="J64" s="4">
        <f>J7/J21</f>
        <v>18.267055193692148</v>
      </c>
      <c r="K64" s="4">
        <f>K7/K21</f>
        <v>15.958245719435267</v>
      </c>
      <c r="L64" s="4">
        <f>L8/L21</f>
        <v>8.88252398953184</v>
      </c>
      <c r="M64" s="4">
        <f>M8/M21</f>
        <v>6.613563218390804</v>
      </c>
    </row>
    <row r="65" spans="1:13" ht="13.5">
      <c r="A65">
        <v>4</v>
      </c>
      <c r="B65" s="2" t="s">
        <v>40</v>
      </c>
      <c r="C65" s="4">
        <f>365/C64</f>
        <v>22.144146812802393</v>
      </c>
      <c r="D65" s="4">
        <f>365/D64</f>
        <v>24.41671383335118</v>
      </c>
      <c r="E65" s="4">
        <f>365/E64</f>
        <v>51.37600343158282</v>
      </c>
      <c r="F65" s="4">
        <f>365/F64</f>
        <v>49.67443076208178</v>
      </c>
      <c r="H65">
        <v>4</v>
      </c>
      <c r="I65" s="2" t="s">
        <v>40</v>
      </c>
      <c r="J65" s="4">
        <f>365/J64</f>
        <v>19.981326827437368</v>
      </c>
      <c r="K65" s="4">
        <f>365/K64</f>
        <v>22.872188235294118</v>
      </c>
      <c r="L65" s="4">
        <f>365/L64</f>
        <v>41.091923920515924</v>
      </c>
      <c r="M65" s="4">
        <f>365/M64</f>
        <v>55.18961382043172</v>
      </c>
    </row>
    <row r="66" spans="1:13" ht="13.5">
      <c r="A66">
        <v>5</v>
      </c>
      <c r="B66" s="2" t="s">
        <v>41</v>
      </c>
      <c r="C66" s="4">
        <f>C63+C65</f>
        <v>71.18708183007355</v>
      </c>
      <c r="D66" s="4">
        <f>D63+D65</f>
        <v>76.7227699274288</v>
      </c>
      <c r="E66" s="4">
        <f>E63+E65</f>
        <v>103.08750536184814</v>
      </c>
      <c r="F66" s="4">
        <f>F63+F65</f>
        <v>99.90009293680298</v>
      </c>
      <c r="G66" s="4"/>
      <c r="H66">
        <v>5</v>
      </c>
      <c r="I66" s="2" t="s">
        <v>41</v>
      </c>
      <c r="J66" s="4">
        <f>J63+J65</f>
        <v>71.34055170409279</v>
      </c>
      <c r="K66" s="4">
        <f>K63+K65</f>
        <v>74.5268906733503</v>
      </c>
      <c r="L66" s="4">
        <f>L63+L65</f>
        <v>88.43307035060727</v>
      </c>
      <c r="M66" s="4">
        <f>M63+M65</f>
        <v>109.75755153116202</v>
      </c>
    </row>
    <row r="67" spans="1:13" ht="13.5">
      <c r="A67">
        <v>6</v>
      </c>
      <c r="B67" s="2" t="s">
        <v>51</v>
      </c>
      <c r="C67" s="4">
        <f>C9/((C27+14.09)/2)</f>
        <v>7.735040439245748</v>
      </c>
      <c r="D67" s="4">
        <f>D9/((D27+C27)/2)</f>
        <v>3.5423177083333335</v>
      </c>
      <c r="E67" s="4">
        <f>E9/((E27+D27)/2)</f>
        <v>3.4336656643983754</v>
      </c>
      <c r="F67" s="4">
        <f>F9/((F27+E27)/2)</f>
        <v>3.4587505006007206</v>
      </c>
      <c r="G67" s="4"/>
      <c r="H67">
        <v>6</v>
      </c>
      <c r="I67" s="2" t="s">
        <v>51</v>
      </c>
      <c r="J67" s="4">
        <f>J9/((J27+3885)/2)</f>
        <v>5.068220999917905</v>
      </c>
      <c r="K67" s="4">
        <f>K9/((K27+J27)/2)</f>
        <v>3.573399656540534</v>
      </c>
      <c r="L67" s="4">
        <f>L9/((L27+K27)/2)</f>
        <v>3.5972156116135174</v>
      </c>
      <c r="M67" s="4">
        <f>M9/((M27+L27)/2)</f>
        <v>3.3577113853962395</v>
      </c>
    </row>
    <row r="68" spans="1:13" ht="13.5">
      <c r="A68">
        <v>7</v>
      </c>
      <c r="B68" s="2" t="s">
        <v>52</v>
      </c>
      <c r="C68" s="4">
        <f>365/C67</f>
        <v>47.187859309445514</v>
      </c>
      <c r="D68" s="4">
        <f>365/D67</f>
        <v>103.03988237456349</v>
      </c>
      <c r="E68" s="4">
        <f>365/E67</f>
        <v>106.30039021692373</v>
      </c>
      <c r="F68" s="4">
        <f>365/F67</f>
        <v>105.52943900885776</v>
      </c>
      <c r="G68" s="4"/>
      <c r="H68">
        <v>7</v>
      </c>
      <c r="I68" s="2" t="s">
        <v>52</v>
      </c>
      <c r="J68" s="4">
        <f>365/J67</f>
        <v>72.01738045872749</v>
      </c>
      <c r="K68" s="4">
        <f>365/K67</f>
        <v>102.143626541164</v>
      </c>
      <c r="L68" s="4">
        <f>365/L67</f>
        <v>101.46736793357812</v>
      </c>
      <c r="M68" s="4">
        <f>365/M67</f>
        <v>108.70499519032569</v>
      </c>
    </row>
    <row r="69" spans="1:13" ht="13.5">
      <c r="A69">
        <v>8</v>
      </c>
      <c r="B69" s="2" t="s">
        <v>53</v>
      </c>
      <c r="C69" s="4">
        <f>C66-C68</f>
        <v>23.999222520628038</v>
      </c>
      <c r="D69" s="4">
        <f>D66-D68</f>
        <v>-26.31711244713469</v>
      </c>
      <c r="E69" s="4">
        <f>E66-E68</f>
        <v>-3.212884855075586</v>
      </c>
      <c r="F69" s="4">
        <f>F66-F68</f>
        <v>-5.629346072054787</v>
      </c>
      <c r="H69">
        <v>8</v>
      </c>
      <c r="I69" s="2" t="s">
        <v>53</v>
      </c>
      <c r="J69" s="4">
        <f>J66-J68</f>
        <v>-0.6768287546346983</v>
      </c>
      <c r="K69" s="4">
        <f>K66-K68</f>
        <v>-27.616735867813702</v>
      </c>
      <c r="L69" s="4">
        <f>L66-L68</f>
        <v>-13.03429758297085</v>
      </c>
      <c r="M69" s="4">
        <f>M66-M68</f>
        <v>1.0525563408363325</v>
      </c>
    </row>
    <row r="71" spans="2:13" ht="13.5">
      <c r="B71" s="6" t="s">
        <v>47</v>
      </c>
      <c r="C71" s="1">
        <v>2015</v>
      </c>
      <c r="D71" s="1">
        <v>2016</v>
      </c>
      <c r="E71" s="1">
        <v>2017</v>
      </c>
      <c r="F71" s="1">
        <v>2018</v>
      </c>
      <c r="I71" s="6" t="s">
        <v>47</v>
      </c>
      <c r="J71" s="1">
        <v>2015</v>
      </c>
      <c r="K71" s="1">
        <v>2016</v>
      </c>
      <c r="L71" s="1">
        <v>2017</v>
      </c>
      <c r="M71" s="1">
        <v>2018</v>
      </c>
    </row>
    <row r="72" spans="1:13" ht="13.5">
      <c r="A72">
        <v>1</v>
      </c>
      <c r="B72" s="2" t="s">
        <v>50</v>
      </c>
      <c r="C72" s="4">
        <f>C12/C13</f>
        <v>2.8734396671289875</v>
      </c>
      <c r="D72" s="4">
        <f>D12/D13</f>
        <v>3.6947960618846696</v>
      </c>
      <c r="E72" s="4">
        <f>E12/E13</f>
        <v>5.593430656934307</v>
      </c>
      <c r="F72" s="4">
        <f>F12/F13</f>
        <v>3.6695521264584117</v>
      </c>
      <c r="H72">
        <v>1</v>
      </c>
      <c r="I72" s="17" t="s">
        <v>50</v>
      </c>
      <c r="J72" s="4">
        <f>J12/J13</f>
        <v>1.7200420462508759</v>
      </c>
      <c r="K72" s="4">
        <f>K12/K13</f>
        <v>1.8163980378416258</v>
      </c>
      <c r="L72" s="4">
        <f>L12/L13</f>
        <v>2.1510305614783225</v>
      </c>
      <c r="M72" s="4">
        <f>M12/M13</f>
        <v>3.4838589981447123</v>
      </c>
    </row>
    <row r="73" spans="1:13" ht="13.5">
      <c r="A73">
        <v>2</v>
      </c>
      <c r="B73" s="2" t="s">
        <v>54</v>
      </c>
      <c r="C73" s="4">
        <f>C14/C13</f>
        <v>0.6629680998613038</v>
      </c>
      <c r="D73" s="4">
        <f>D14/D13</f>
        <v>0.6694796061884669</v>
      </c>
      <c r="E73" s="4">
        <f>E14/E13</f>
        <v>0.6897810218978102</v>
      </c>
      <c r="F73" s="4">
        <f>F14/F13</f>
        <v>0.7173503951825367</v>
      </c>
      <c r="H73">
        <v>2</v>
      </c>
      <c r="I73" s="17" t="s">
        <v>54</v>
      </c>
      <c r="J73" s="4">
        <f>J14/J13</f>
        <v>1.1671338472319552</v>
      </c>
      <c r="K73" s="4">
        <f>K14/K13</f>
        <v>1.264540995094604</v>
      </c>
      <c r="L73" s="4">
        <f>L14/L13</f>
        <v>1.3916133617626154</v>
      </c>
      <c r="M73" s="4">
        <f>M14/M13</f>
        <v>1.5087198515769944</v>
      </c>
    </row>
    <row r="74" spans="1:13" ht="13.5">
      <c r="A74">
        <v>3</v>
      </c>
      <c r="B74" s="2" t="s">
        <v>42</v>
      </c>
      <c r="C74" s="7">
        <f>C14/C12</f>
        <v>0.2307228188729335</v>
      </c>
      <c r="D74" s="7">
        <f>D14/D12</f>
        <v>0.1811952797868291</v>
      </c>
      <c r="E74" s="7">
        <f>E14/E12</f>
        <v>0.1233198486232546</v>
      </c>
      <c r="F74" s="7">
        <f>F14/F12</f>
        <v>0.19548717948717947</v>
      </c>
      <c r="H74">
        <v>3</v>
      </c>
      <c r="I74" s="2" t="s">
        <v>42</v>
      </c>
      <c r="J74" s="7">
        <f>J14/J12</f>
        <v>0.6785496027704216</v>
      </c>
      <c r="K74" s="7">
        <f>K14/K12</f>
        <v>0.6961805555555556</v>
      </c>
      <c r="L74" s="7">
        <f>L14/L12</f>
        <v>0.6469519246654551</v>
      </c>
      <c r="M74" s="7">
        <f>M14/M12</f>
        <v>0.4330599637874108</v>
      </c>
    </row>
    <row r="75" spans="1:13" ht="13.5">
      <c r="A75">
        <v>4</v>
      </c>
      <c r="B75" s="2" t="s">
        <v>43</v>
      </c>
      <c r="C75" s="4">
        <f>C16/C72</f>
        <v>27.635868227344034</v>
      </c>
      <c r="D75" s="4">
        <f>D16/D72</f>
        <v>22.756330414921962</v>
      </c>
      <c r="E75" s="4">
        <f>E16/E72</f>
        <v>16.426412632128407</v>
      </c>
      <c r="F75" s="4">
        <f>F16/F72</f>
        <v>24.847718974358976</v>
      </c>
      <c r="H75">
        <v>4</v>
      </c>
      <c r="I75" s="2" t="s">
        <v>43</v>
      </c>
      <c r="J75" s="4">
        <f>J16/J72</f>
        <v>24.743581177429213</v>
      </c>
      <c r="K75" s="4">
        <f>K16/K72</f>
        <v>22.434510030864196</v>
      </c>
      <c r="L75" s="4">
        <f>L16/L72</f>
        <v>26.182798612258388</v>
      </c>
      <c r="M75" s="4">
        <f>M16/M72</f>
        <v>15.97079561188625</v>
      </c>
    </row>
    <row r="76" spans="1:13" ht="13.5">
      <c r="A76">
        <v>5</v>
      </c>
      <c r="B76" s="2" t="s">
        <v>44</v>
      </c>
      <c r="C76" s="4">
        <f>C16/C15</f>
        <v>3.4951584507042255</v>
      </c>
      <c r="D76" s="4">
        <f>D16/D15</f>
        <v>4.038424591738712</v>
      </c>
      <c r="E76" s="4">
        <f>E16/E15</f>
        <v>4.336007550731477</v>
      </c>
      <c r="F76" s="4">
        <f>F16/F15</f>
        <v>4.4783889980353635</v>
      </c>
      <c r="H76">
        <v>5</v>
      </c>
      <c r="I76" s="2" t="s">
        <v>44</v>
      </c>
      <c r="J76" s="4">
        <f>J16/J15</f>
        <v>3.2488549618320612</v>
      </c>
      <c r="K76" s="4">
        <f>K16/K15</f>
        <v>3.031994047619048</v>
      </c>
      <c r="L76" s="4">
        <f>L16/L15</f>
        <v>4.441640378548896</v>
      </c>
      <c r="M76" s="4">
        <f>M16/M15</f>
        <v>11.54356846473029</v>
      </c>
    </row>
    <row r="83" ht="14.25" customHeight="1" thickBot="1"/>
    <row r="84" spans="3:17" ht="14.25" customHeight="1" thickBot="1">
      <c r="C84" s="8"/>
      <c r="D84" s="20" t="s">
        <v>64</v>
      </c>
      <c r="E84" s="21"/>
      <c r="F84" s="20" t="s">
        <v>65</v>
      </c>
      <c r="G84" s="21"/>
      <c r="H84" s="20" t="s">
        <v>66</v>
      </c>
      <c r="I84" s="21"/>
      <c r="J84" s="8"/>
      <c r="K84" s="8"/>
      <c r="L84" s="20" t="s">
        <v>64</v>
      </c>
      <c r="M84" s="21"/>
      <c r="N84" s="20" t="s">
        <v>65</v>
      </c>
      <c r="O84" s="21"/>
      <c r="P84" s="20" t="s">
        <v>66</v>
      </c>
      <c r="Q84" s="21"/>
    </row>
    <row r="85" spans="3:17" ht="30.75" thickBot="1">
      <c r="C85" s="9"/>
      <c r="D85" s="10" t="s">
        <v>55</v>
      </c>
      <c r="E85" s="10" t="s">
        <v>56</v>
      </c>
      <c r="F85" s="10" t="s">
        <v>55</v>
      </c>
      <c r="G85" s="10" t="s">
        <v>56</v>
      </c>
      <c r="H85" s="10" t="s">
        <v>55</v>
      </c>
      <c r="I85" s="10" t="s">
        <v>56</v>
      </c>
      <c r="J85" s="9"/>
      <c r="K85" s="9"/>
      <c r="L85" s="10" t="s">
        <v>55</v>
      </c>
      <c r="M85" s="10" t="s">
        <v>56</v>
      </c>
      <c r="N85" s="10" t="s">
        <v>55</v>
      </c>
      <c r="O85" s="10" t="s">
        <v>56</v>
      </c>
      <c r="P85" s="10" t="s">
        <v>55</v>
      </c>
      <c r="Q85" s="10" t="s">
        <v>56</v>
      </c>
    </row>
    <row r="86" spans="3:17" ht="60.75" thickBot="1">
      <c r="C86" s="11" t="s">
        <v>58</v>
      </c>
      <c r="D86" s="12">
        <f>D23-C23</f>
        <v>-2359</v>
      </c>
      <c r="E86" s="13">
        <f>D86/C23</f>
        <v>-0.018216919572184253</v>
      </c>
      <c r="F86" s="12">
        <f>E23-D23</f>
        <v>-6730</v>
      </c>
      <c r="G86" s="13">
        <f>F86/D23</f>
        <v>-0.05293543921469922</v>
      </c>
      <c r="H86" s="12">
        <f>F23-E23</f>
        <v>-2096</v>
      </c>
      <c r="I86" s="13">
        <f>H86/E23</f>
        <v>-0.017407770376891517</v>
      </c>
      <c r="J86" s="11"/>
      <c r="K86" s="11" t="s">
        <v>58</v>
      </c>
      <c r="L86" s="12">
        <f>K23-J23</f>
        <v>4131</v>
      </c>
      <c r="M86" s="13">
        <f>L86/J6</f>
        <v>0.07754542724132753</v>
      </c>
      <c r="N86" s="12">
        <f>L23-K23</f>
        <v>3856</v>
      </c>
      <c r="O86" s="13">
        <f>N86/K23</f>
        <v>0.06833365822538057</v>
      </c>
      <c r="P86" s="12">
        <f>M23-L23</f>
        <v>-829</v>
      </c>
      <c r="Q86" s="13">
        <f>P86/L23</f>
        <v>-0.013751347764783943</v>
      </c>
    </row>
    <row r="87" spans="3:17" ht="60.75" thickBot="1">
      <c r="C87" s="11" t="s">
        <v>63</v>
      </c>
      <c r="D87" s="14">
        <f>D22-C22</f>
        <v>-6495</v>
      </c>
      <c r="E87" s="3">
        <f>D87/C22</f>
        <v>-0.06504822281645284</v>
      </c>
      <c r="F87" s="14">
        <f>E22-D22</f>
        <v>558</v>
      </c>
      <c r="G87" s="3">
        <f>F87/D22</f>
        <v>0.00597724789510894</v>
      </c>
      <c r="H87" s="14">
        <f>F22-E22</f>
        <v>1078</v>
      </c>
      <c r="I87" s="18">
        <f>H87/E22</f>
        <v>0.011478831246273106</v>
      </c>
      <c r="K87" s="11" t="s">
        <v>63</v>
      </c>
      <c r="L87" s="14">
        <f>K22-J22</f>
        <v>2933</v>
      </c>
      <c r="M87" s="3">
        <f>L87/J22</f>
        <v>0.07404321922649702</v>
      </c>
      <c r="N87" s="14">
        <f>L22-K22</f>
        <v>757</v>
      </c>
      <c r="O87" s="3">
        <f>N87/K22</f>
        <v>0.017792925138089083</v>
      </c>
      <c r="P87" s="14">
        <f>M22-L22</f>
        <v>673</v>
      </c>
      <c r="Q87" s="18">
        <f>P87/L22</f>
        <v>0.015542007297584407</v>
      </c>
    </row>
    <row r="88" spans="3:17" ht="60.75" thickBot="1">
      <c r="C88" s="11" t="s">
        <v>62</v>
      </c>
      <c r="D88" s="14">
        <f>D18-C18</f>
        <v>4136</v>
      </c>
      <c r="E88" s="3">
        <f>D88/C18</f>
        <v>0.13951291911219052</v>
      </c>
      <c r="F88" s="14">
        <f>E18-D18</f>
        <v>-7288</v>
      </c>
      <c r="G88" s="3">
        <f>F88/D18</f>
        <v>-0.21573619087087798</v>
      </c>
      <c r="H88" s="14">
        <f>F18-E18</f>
        <v>-3174</v>
      </c>
      <c r="I88" s="3">
        <f>H88/E18</f>
        <v>-0.1198007095946252</v>
      </c>
      <c r="K88" s="11" t="s">
        <v>62</v>
      </c>
      <c r="L88" s="14">
        <f>K18-J18</f>
        <v>1198</v>
      </c>
      <c r="M88" s="3">
        <f>L88/J18</f>
        <v>0.0944348100268012</v>
      </c>
      <c r="N88" s="14">
        <f>L18-K18</f>
        <v>3099</v>
      </c>
      <c r="O88" s="3">
        <f>N88/K18</f>
        <v>0.2232065687121867</v>
      </c>
      <c r="P88" s="14">
        <f>M18-L18</f>
        <v>-1502</v>
      </c>
      <c r="Q88" s="3">
        <f>P88/L18</f>
        <v>-0.08844138255902961</v>
      </c>
    </row>
    <row r="90" ht="14.25" customHeight="1" thickBot="1"/>
    <row r="91" spans="10:16" ht="14.25" customHeight="1" thickBot="1">
      <c r="J91" s="8"/>
      <c r="K91" s="20"/>
      <c r="L91" s="21"/>
      <c r="M91" s="20"/>
      <c r="N91" s="21"/>
      <c r="O91" s="20"/>
      <c r="P91" s="21"/>
    </row>
    <row r="92" spans="10:16" ht="15" thickBot="1">
      <c r="J92" s="9"/>
      <c r="K92" s="10"/>
      <c r="L92" s="10"/>
      <c r="M92" s="10"/>
      <c r="N92" s="10"/>
      <c r="O92" s="10"/>
      <c r="P92" s="10"/>
    </row>
    <row r="93" spans="10:16" ht="15" thickBot="1">
      <c r="J93" s="11"/>
      <c r="K93" s="12"/>
      <c r="L93" s="13"/>
      <c r="M93" s="12"/>
      <c r="N93" s="13"/>
      <c r="O93" s="12"/>
      <c r="P93" s="13"/>
    </row>
    <row r="94" spans="3:17" ht="15" thickBot="1">
      <c r="C94" s="8"/>
      <c r="D94" s="20" t="s">
        <v>64</v>
      </c>
      <c r="E94" s="21"/>
      <c r="F94" s="20" t="s">
        <v>65</v>
      </c>
      <c r="G94" s="21"/>
      <c r="H94" s="20" t="s">
        <v>66</v>
      </c>
      <c r="I94" s="21"/>
      <c r="K94" s="8"/>
      <c r="L94" s="20" t="s">
        <v>64</v>
      </c>
      <c r="M94" s="21"/>
      <c r="N94" s="20" t="s">
        <v>65</v>
      </c>
      <c r="O94" s="21"/>
      <c r="P94" s="20" t="s">
        <v>66</v>
      </c>
      <c r="Q94" s="21"/>
    </row>
    <row r="95" spans="3:17" ht="30.75" thickBot="1">
      <c r="C95" s="9"/>
      <c r="D95" s="10" t="s">
        <v>55</v>
      </c>
      <c r="E95" s="10" t="s">
        <v>56</v>
      </c>
      <c r="F95" s="10" t="s">
        <v>55</v>
      </c>
      <c r="G95" s="10" t="s">
        <v>56</v>
      </c>
      <c r="H95" s="10" t="s">
        <v>55</v>
      </c>
      <c r="I95" s="10" t="s">
        <v>56</v>
      </c>
      <c r="K95" s="9"/>
      <c r="L95" s="10" t="s">
        <v>55</v>
      </c>
      <c r="M95" s="10" t="s">
        <v>56</v>
      </c>
      <c r="N95" s="10" t="s">
        <v>55</v>
      </c>
      <c r="O95" s="10" t="s">
        <v>56</v>
      </c>
      <c r="P95" s="10" t="s">
        <v>55</v>
      </c>
      <c r="Q95" s="10" t="s">
        <v>56</v>
      </c>
    </row>
    <row r="96" spans="3:17" ht="75.75" thickBot="1">
      <c r="C96" s="11" t="s">
        <v>67</v>
      </c>
      <c r="D96" s="12">
        <f>D28-C28</f>
        <v>1728</v>
      </c>
      <c r="E96" s="13">
        <f>D96/C28</f>
        <v>0.04714227254126313</v>
      </c>
      <c r="F96" s="12">
        <f>E28-D28</f>
        <v>-3965</v>
      </c>
      <c r="G96" s="13">
        <f>F96/D28</f>
        <v>-0.10330094052054295</v>
      </c>
      <c r="H96" s="12">
        <f>F28-E28</f>
        <v>2772</v>
      </c>
      <c r="I96" s="13">
        <f>H96/E28</f>
        <v>0.08053925271660178</v>
      </c>
      <c r="K96" s="11" t="s">
        <v>67</v>
      </c>
      <c r="L96" s="12">
        <f>K28-J28</f>
        <v>2695</v>
      </c>
      <c r="M96" s="13">
        <f>L96/J28</f>
        <v>0.1663888374390319</v>
      </c>
      <c r="N96" s="12">
        <f>L28-K28</f>
        <v>3829</v>
      </c>
      <c r="O96" s="13">
        <f>N96/L28</f>
        <v>0.1685225122133709</v>
      </c>
      <c r="P96" s="12">
        <f>M28-L28</f>
        <v>4671</v>
      </c>
      <c r="Q96" s="13">
        <f>P96/M28</f>
        <v>0.1705242406542056</v>
      </c>
    </row>
    <row r="97" spans="3:17" ht="75.75" thickBot="1">
      <c r="C97" s="11" t="s">
        <v>68</v>
      </c>
      <c r="D97" s="14">
        <f>D28-C28</f>
        <v>1728</v>
      </c>
      <c r="E97" s="3">
        <f>D97/C26</f>
        <v>0.05800604229607251</v>
      </c>
      <c r="F97" s="14">
        <f>E26-D26</f>
        <v>-560</v>
      </c>
      <c r="G97" s="3">
        <f>F97/D26</f>
        <v>-0.018199545011374715</v>
      </c>
      <c r="H97" s="14">
        <f>F26-E26</f>
        <v>-1973</v>
      </c>
      <c r="I97" s="18">
        <f>H97/E26</f>
        <v>-0.06530950016550811</v>
      </c>
      <c r="K97" s="11" t="s">
        <v>68</v>
      </c>
      <c r="L97" s="14">
        <f>L28-K28</f>
        <v>3829</v>
      </c>
      <c r="M97" s="3">
        <f>L97/K26</f>
        <v>0.18627164818057987</v>
      </c>
      <c r="N97" s="14">
        <f>L28-K28</f>
        <v>3829</v>
      </c>
      <c r="O97" s="19">
        <f>N97/K28</f>
        <v>0.20267838238407793</v>
      </c>
      <c r="P97" s="14">
        <f>M26-L26</f>
        <v>-3405</v>
      </c>
      <c r="Q97" s="18">
        <f>P97/L28</f>
        <v>-0.14986136173583908</v>
      </c>
    </row>
    <row r="98" spans="3:17" ht="75.75" thickBot="1">
      <c r="C98" s="11" t="s">
        <v>69</v>
      </c>
      <c r="D98" s="14">
        <f>D25-C25</f>
        <v>-5709</v>
      </c>
      <c r="E98" s="3">
        <f>D98/C25</f>
        <v>-0.0905471847739889</v>
      </c>
      <c r="F98" s="14">
        <f>E25-D25</f>
        <v>-2157</v>
      </c>
      <c r="G98" s="3">
        <f>F98/D25</f>
        <v>-0.03761706283462095</v>
      </c>
      <c r="H98" s="14">
        <f>F25-E25</f>
        <v>-2891</v>
      </c>
      <c r="I98" s="3">
        <f>H98/E25</f>
        <v>-0.05238837344157727</v>
      </c>
      <c r="K98" s="11" t="s">
        <v>69</v>
      </c>
      <c r="L98" s="14">
        <f>K25-J25</f>
        <v>916</v>
      </c>
      <c r="M98" s="3">
        <f>L98/J25</f>
        <v>0.05933026750437204</v>
      </c>
      <c r="N98" s="14">
        <f>L25-K25</f>
        <v>-2726</v>
      </c>
      <c r="O98" s="3">
        <f>N98/K25</f>
        <v>-0.16667685723020484</v>
      </c>
      <c r="P98" s="14">
        <f>M25-L25</f>
        <v>-2057</v>
      </c>
      <c r="Q98" s="3">
        <f>P98/L25</f>
        <v>-0.1509281678773204</v>
      </c>
    </row>
    <row r="99" ht="12.75">
      <c r="S99">
        <f>1.62/48</f>
        <v>0.03375</v>
      </c>
    </row>
    <row r="102" ht="13.5" thickBot="1"/>
    <row r="103" spans="3:17" ht="15" thickBot="1">
      <c r="C103" s="8"/>
      <c r="D103" s="20" t="s">
        <v>64</v>
      </c>
      <c r="E103" s="21"/>
      <c r="F103" s="20" t="s">
        <v>65</v>
      </c>
      <c r="G103" s="21"/>
      <c r="H103" s="20" t="s">
        <v>66</v>
      </c>
      <c r="I103" s="21"/>
      <c r="K103" s="8"/>
      <c r="L103" s="20" t="s">
        <v>64</v>
      </c>
      <c r="M103" s="21"/>
      <c r="N103" s="20" t="s">
        <v>65</v>
      </c>
      <c r="O103" s="21"/>
      <c r="P103" s="20" t="s">
        <v>66</v>
      </c>
      <c r="Q103" s="21"/>
    </row>
    <row r="104" spans="3:17" ht="30.75" thickBot="1">
      <c r="C104" s="9"/>
      <c r="D104" s="10" t="s">
        <v>55</v>
      </c>
      <c r="E104" s="10" t="s">
        <v>56</v>
      </c>
      <c r="F104" s="10" t="s">
        <v>55</v>
      </c>
      <c r="G104" s="10" t="s">
        <v>56</v>
      </c>
      <c r="H104" s="10" t="s">
        <v>55</v>
      </c>
      <c r="I104" s="10" t="s">
        <v>56</v>
      </c>
      <c r="K104" s="9"/>
      <c r="L104" s="10" t="s">
        <v>55</v>
      </c>
      <c r="M104" s="10" t="s">
        <v>56</v>
      </c>
      <c r="N104" s="10" t="s">
        <v>55</v>
      </c>
      <c r="O104" s="10" t="s">
        <v>56</v>
      </c>
      <c r="P104" s="10" t="s">
        <v>55</v>
      </c>
      <c r="Q104" s="10" t="s">
        <v>56</v>
      </c>
    </row>
    <row r="105" spans="3:17" ht="45.75" thickBot="1">
      <c r="C105" s="11" t="s">
        <v>57</v>
      </c>
      <c r="D105" s="12">
        <f>D12-C12</f>
        <v>2221</v>
      </c>
      <c r="E105" s="13">
        <f>D105/C12</f>
        <v>0.2680101363581513</v>
      </c>
      <c r="F105" s="12">
        <f>E12-D12</f>
        <v>4818</v>
      </c>
      <c r="G105" s="13">
        <f>F105/D12</f>
        <v>0.4585078035782261</v>
      </c>
      <c r="H105" s="12">
        <f>F12-E12</f>
        <v>-5576</v>
      </c>
      <c r="I105" s="13">
        <f>H105/E12</f>
        <v>-0.3638261777371786</v>
      </c>
      <c r="K105" s="11" t="s">
        <v>57</v>
      </c>
      <c r="L105" s="12">
        <f>K12-J12</f>
        <v>275</v>
      </c>
      <c r="M105" s="13">
        <f>L105/J12</f>
        <v>0.05601955591770218</v>
      </c>
      <c r="N105" s="12">
        <f>L12-K12</f>
        <v>869</v>
      </c>
      <c r="O105" s="13">
        <f>N105/K12</f>
        <v>0.16763117283950618</v>
      </c>
      <c r="P105" s="12">
        <f>M12-L12</f>
        <v>3336</v>
      </c>
      <c r="Q105" s="13">
        <f>P105/L12</f>
        <v>0.551131670246159</v>
      </c>
    </row>
    <row r="128" spans="3:5" ht="12.75">
      <c r="C128" t="s">
        <v>60</v>
      </c>
      <c r="D128" s="16" t="s">
        <v>61</v>
      </c>
      <c r="E128" s="16" t="s">
        <v>23</v>
      </c>
    </row>
    <row r="129" ht="12.75">
      <c r="B129" s="1" t="s">
        <v>49</v>
      </c>
    </row>
    <row r="130" spans="2:5" ht="13.5">
      <c r="B130" s="2" t="s">
        <v>33</v>
      </c>
      <c r="C130" s="4">
        <v>0.8258667705492793</v>
      </c>
      <c r="D130" s="4">
        <v>0.7829759255512846</v>
      </c>
      <c r="E130" s="4">
        <f>MEDIAN(C130:D130)</f>
        <v>0.804421348050282</v>
      </c>
    </row>
    <row r="131" spans="2:5" ht="13.5">
      <c r="B131" s="2" t="s">
        <v>34</v>
      </c>
      <c r="C131" s="4">
        <v>0.6580727414385381</v>
      </c>
      <c r="D131" s="4">
        <v>0.5654460853732551</v>
      </c>
      <c r="E131" s="4">
        <f aca="true" t="shared" si="0" ref="E131:E163">MEDIAN(C131:D131)</f>
        <v>0.6117594134058966</v>
      </c>
    </row>
    <row r="132" spans="2:5" ht="13.5">
      <c r="B132" s="2" t="s">
        <v>35</v>
      </c>
      <c r="C132" s="4">
        <v>0.41966214541204805</v>
      </c>
      <c r="D132" s="4">
        <v>0.19775440016184503</v>
      </c>
      <c r="E132" s="4">
        <f t="shared" si="0"/>
        <v>0.30870827278694657</v>
      </c>
    </row>
    <row r="133" spans="2:5" ht="13.5">
      <c r="B133" s="2" t="s">
        <v>36</v>
      </c>
      <c r="C133" s="4">
        <v>0.19710928915560816</v>
      </c>
      <c r="D133" s="4">
        <v>0.2603774219590958</v>
      </c>
      <c r="E133" s="4">
        <f t="shared" si="0"/>
        <v>0.22874335555735198</v>
      </c>
    </row>
    <row r="134" spans="3:5" ht="12.75">
      <c r="C134" s="4"/>
      <c r="D134" s="4"/>
      <c r="E134" s="4"/>
    </row>
    <row r="135" spans="2:5" ht="12.75">
      <c r="B135" s="1" t="s">
        <v>13</v>
      </c>
      <c r="C135" s="4"/>
      <c r="D135" s="4"/>
      <c r="E135" s="4"/>
    </row>
    <row r="136" spans="2:5" ht="13.5">
      <c r="B136" s="2" t="s">
        <v>24</v>
      </c>
      <c r="C136" s="4">
        <v>0.487251615992339</v>
      </c>
      <c r="D136" s="4">
        <v>0.43570279706563103</v>
      </c>
      <c r="E136" s="4">
        <f t="shared" si="0"/>
        <v>0.46147720652898505</v>
      </c>
    </row>
    <row r="137" spans="2:5" ht="13.5">
      <c r="B137" s="2" t="s">
        <v>25</v>
      </c>
      <c r="C137" s="4">
        <v>0.20515621259276992</v>
      </c>
      <c r="D137" s="4">
        <v>0.24538072260797927</v>
      </c>
      <c r="E137" s="4">
        <f t="shared" si="0"/>
        <v>0.2252684676003746</v>
      </c>
    </row>
    <row r="138" spans="2:5" ht="13.5">
      <c r="B138" s="2" t="s">
        <v>26</v>
      </c>
      <c r="C138" s="4">
        <v>0.1458881972707685</v>
      </c>
      <c r="D138" s="4">
        <v>0.18416303793495745</v>
      </c>
      <c r="E138" s="4">
        <f t="shared" si="0"/>
        <v>0.16502561760286297</v>
      </c>
    </row>
    <row r="139" spans="2:5" ht="13.5">
      <c r="B139" s="2" t="s">
        <v>27</v>
      </c>
      <c r="C139" s="4">
        <v>0.18644942917790144</v>
      </c>
      <c r="D139" s="4">
        <v>0.8113549948150709</v>
      </c>
      <c r="E139" s="4">
        <f t="shared" si="0"/>
        <v>0.4989022119964862</v>
      </c>
    </row>
    <row r="140" spans="2:5" ht="13.5">
      <c r="B140" s="2" t="s">
        <v>28</v>
      </c>
      <c r="C140" s="4">
        <v>0.08241061617783789</v>
      </c>
      <c r="D140" s="4">
        <v>0.15791509687836383</v>
      </c>
      <c r="E140" s="4">
        <f t="shared" si="0"/>
        <v>0.12016285652810085</v>
      </c>
    </row>
    <row r="141" spans="3:5" ht="12.75">
      <c r="C141" s="4"/>
      <c r="D141" s="4"/>
      <c r="E141" s="4"/>
    </row>
    <row r="142" spans="2:5" ht="12.75">
      <c r="B142" s="1" t="s">
        <v>48</v>
      </c>
      <c r="C142" s="4"/>
      <c r="D142" s="4"/>
      <c r="E142" s="4"/>
    </row>
    <row r="143" spans="2:5" ht="13.5">
      <c r="B143" s="2" t="s">
        <v>29</v>
      </c>
      <c r="C143" s="4">
        <v>0.5530132702222974</v>
      </c>
      <c r="D143" s="4">
        <v>0.7932588805166846</v>
      </c>
      <c r="E143" s="4">
        <f t="shared" si="0"/>
        <v>0.673136075369491</v>
      </c>
    </row>
    <row r="144" spans="2:5" ht="13.5">
      <c r="B144" s="2" t="s">
        <v>30</v>
      </c>
      <c r="C144" s="4">
        <v>0.7111850534488363</v>
      </c>
      <c r="D144" s="4">
        <v>2.3670929830625647</v>
      </c>
      <c r="E144" s="4">
        <f t="shared" si="0"/>
        <v>1.5391390182557005</v>
      </c>
    </row>
    <row r="145" spans="2:5" ht="13.5">
      <c r="B145" s="2" t="s">
        <v>31</v>
      </c>
      <c r="C145" s="4">
        <v>0.3143436734003888</v>
      </c>
      <c r="D145" s="4">
        <v>0.4607104413347686</v>
      </c>
      <c r="E145" s="4">
        <f t="shared" si="0"/>
        <v>0.3875270573675787</v>
      </c>
    </row>
    <row r="146" spans="2:5" ht="13.5">
      <c r="B146" s="2" t="s">
        <v>32</v>
      </c>
      <c r="C146" s="4">
        <v>0.41560966887565237</v>
      </c>
      <c r="D146" s="4">
        <v>0.7030079047325737</v>
      </c>
      <c r="E146" s="4">
        <f t="shared" si="0"/>
        <v>0.559308786804113</v>
      </c>
    </row>
    <row r="147" spans="3:5" ht="12.75">
      <c r="C147" s="4"/>
      <c r="D147" s="4"/>
      <c r="E147" s="4"/>
    </row>
    <row r="148" spans="2:5" ht="12.75">
      <c r="B148" s="1" t="s">
        <v>20</v>
      </c>
      <c r="C148" s="4"/>
      <c r="D148" s="4"/>
      <c r="E148" s="4"/>
    </row>
    <row r="149" spans="2:5" ht="13.5">
      <c r="B149" s="2" t="s">
        <v>37</v>
      </c>
      <c r="C149" s="4">
        <v>7.26720135078092</v>
      </c>
      <c r="D149" s="4">
        <v>6.6889095559172285</v>
      </c>
      <c r="E149" s="4">
        <f t="shared" si="0"/>
        <v>6.978055453349074</v>
      </c>
    </row>
    <row r="150" spans="2:5" ht="13.5">
      <c r="B150" s="2" t="s">
        <v>38</v>
      </c>
      <c r="C150" s="4">
        <v>50.225662174721194</v>
      </c>
      <c r="D150" s="4">
        <v>54.5679377107303</v>
      </c>
      <c r="E150" s="4">
        <f t="shared" si="0"/>
        <v>52.39679994272575</v>
      </c>
    </row>
    <row r="151" spans="2:5" ht="13.5">
      <c r="B151" s="2" t="s">
        <v>39</v>
      </c>
      <c r="C151" s="4">
        <v>7.3478446436192915</v>
      </c>
      <c r="D151" s="4">
        <v>6.613563218390804</v>
      </c>
      <c r="E151" s="4">
        <f t="shared" si="0"/>
        <v>6.980703931005047</v>
      </c>
    </row>
    <row r="152" spans="2:5" ht="13.5">
      <c r="B152" s="2" t="s">
        <v>40</v>
      </c>
      <c r="C152" s="4">
        <v>49.67443076208178</v>
      </c>
      <c r="D152" s="4">
        <v>55.18961382043172</v>
      </c>
      <c r="E152" s="4">
        <f t="shared" si="0"/>
        <v>52.43202229125675</v>
      </c>
    </row>
    <row r="153" spans="2:5" ht="13.5">
      <c r="B153" s="2" t="s">
        <v>41</v>
      </c>
      <c r="C153" s="4">
        <v>99.90009293680298</v>
      </c>
      <c r="D153" s="4">
        <v>109.75755153116202</v>
      </c>
      <c r="E153" s="4">
        <f t="shared" si="0"/>
        <v>104.82882223398249</v>
      </c>
    </row>
    <row r="154" spans="2:5" ht="13.5">
      <c r="B154" s="2" t="s">
        <v>51</v>
      </c>
      <c r="C154" s="4">
        <v>3.4587505006007206</v>
      </c>
      <c r="D154" s="4">
        <v>3.3577113853962395</v>
      </c>
      <c r="E154" s="4">
        <f t="shared" si="0"/>
        <v>3.40823094299848</v>
      </c>
    </row>
    <row r="155" spans="2:5" ht="13.5">
      <c r="B155" s="2" t="s">
        <v>52</v>
      </c>
      <c r="C155" s="4">
        <v>105.52943900885776</v>
      </c>
      <c r="D155" s="4">
        <v>108.70499519032569</v>
      </c>
      <c r="E155" s="4">
        <f t="shared" si="0"/>
        <v>107.11721709959173</v>
      </c>
    </row>
    <row r="156" spans="2:5" ht="13.5">
      <c r="B156" s="2" t="s">
        <v>53</v>
      </c>
      <c r="C156" s="4">
        <v>-5.629346072054787</v>
      </c>
      <c r="D156" s="4">
        <v>1.0525563408363325</v>
      </c>
      <c r="E156" s="4">
        <f t="shared" si="0"/>
        <v>-2.2883948656092272</v>
      </c>
    </row>
    <row r="157" spans="3:5" ht="12.75">
      <c r="C157" s="4"/>
      <c r="D157" s="4"/>
      <c r="E157" s="4"/>
    </row>
    <row r="158" spans="2:5" ht="12.75">
      <c r="B158" s="1" t="s">
        <v>47</v>
      </c>
      <c r="C158" s="4"/>
      <c r="D158" s="4"/>
      <c r="E158" s="4"/>
    </row>
    <row r="159" spans="2:5" ht="13.5">
      <c r="B159" s="2" t="s">
        <v>50</v>
      </c>
      <c r="C159" s="4">
        <v>3.6695521264584117</v>
      </c>
      <c r="D159" s="4">
        <v>3.4838589981447123</v>
      </c>
      <c r="E159" s="4">
        <f t="shared" si="0"/>
        <v>3.5767055623015622</v>
      </c>
    </row>
    <row r="160" spans="2:5" ht="13.5">
      <c r="B160" s="2" t="s">
        <v>54</v>
      </c>
      <c r="C160" s="4">
        <v>0.7173503951825367</v>
      </c>
      <c r="D160" s="4">
        <v>1.5087198515769944</v>
      </c>
      <c r="E160" s="4">
        <f t="shared" si="0"/>
        <v>1.1130351233797655</v>
      </c>
    </row>
    <row r="161" spans="2:5" ht="13.5">
      <c r="B161" s="2" t="s">
        <v>42</v>
      </c>
      <c r="C161" s="4">
        <v>0.19548717948717947</v>
      </c>
      <c r="D161" s="4">
        <v>0.4330599637874108</v>
      </c>
      <c r="E161" s="4">
        <f t="shared" si="0"/>
        <v>0.31427357163729513</v>
      </c>
    </row>
    <row r="162" spans="2:5" ht="13.5">
      <c r="B162" s="2" t="s">
        <v>43</v>
      </c>
      <c r="C162" s="4">
        <v>24.847718974358976</v>
      </c>
      <c r="D162" s="4">
        <v>15.97079561188625</v>
      </c>
      <c r="E162" s="4">
        <f t="shared" si="0"/>
        <v>20.409257293122614</v>
      </c>
    </row>
    <row r="163" spans="2:5" ht="13.5">
      <c r="B163" s="2" t="s">
        <v>44</v>
      </c>
      <c r="C163" s="4">
        <v>4.4783889980353635</v>
      </c>
      <c r="D163" s="4">
        <v>11.54356846473029</v>
      </c>
      <c r="E163" s="4">
        <f t="shared" si="0"/>
        <v>8.010978731382828</v>
      </c>
    </row>
    <row r="169" spans="2:5" ht="12.75">
      <c r="B169" s="1" t="s">
        <v>49</v>
      </c>
      <c r="C169" s="16" t="s">
        <v>23</v>
      </c>
      <c r="D169" t="s">
        <v>60</v>
      </c>
      <c r="E169" s="16" t="s">
        <v>61</v>
      </c>
    </row>
    <row r="170" spans="2:5" ht="13.5">
      <c r="B170" s="2" t="s">
        <v>33</v>
      </c>
      <c r="C170">
        <v>1</v>
      </c>
      <c r="D170" s="4">
        <f>C130/E130</f>
        <v>1.0266594397960418</v>
      </c>
      <c r="E170" s="4">
        <f>D130/E130</f>
        <v>0.9733405602039581</v>
      </c>
    </row>
    <row r="171" spans="2:5" ht="13.5">
      <c r="B171" s="2" t="s">
        <v>34</v>
      </c>
      <c r="C171">
        <v>1</v>
      </c>
      <c r="D171" s="4">
        <f aca="true" t="shared" si="1" ref="D171:D203">C131/E131</f>
        <v>1.0757051334523775</v>
      </c>
      <c r="E171" s="4">
        <f aca="true" t="shared" si="2" ref="E171:E203">D131/E131</f>
        <v>0.9242948665476227</v>
      </c>
    </row>
    <row r="172" spans="2:5" ht="13.5">
      <c r="B172" s="2" t="s">
        <v>35</v>
      </c>
      <c r="C172">
        <v>1</v>
      </c>
      <c r="D172" s="4">
        <f t="shared" si="1"/>
        <v>1.3594133439426022</v>
      </c>
      <c r="E172" s="4">
        <f t="shared" si="2"/>
        <v>0.6405866560573976</v>
      </c>
    </row>
    <row r="173" spans="2:5" ht="13.5">
      <c r="B173" s="2" t="s">
        <v>36</v>
      </c>
      <c r="C173">
        <v>1</v>
      </c>
      <c r="D173" s="4">
        <f t="shared" si="1"/>
        <v>0.8617049823166892</v>
      </c>
      <c r="E173" s="4">
        <f t="shared" si="2"/>
        <v>1.1382950176833107</v>
      </c>
    </row>
    <row r="175" spans="2:5" ht="12.75">
      <c r="B175" s="1" t="s">
        <v>13</v>
      </c>
      <c r="C175" s="16" t="s">
        <v>23</v>
      </c>
      <c r="D175" t="s">
        <v>60</v>
      </c>
      <c r="E175" s="16" t="s">
        <v>61</v>
      </c>
    </row>
    <row r="176" spans="2:5" ht="13.5">
      <c r="B176" s="2" t="s">
        <v>24</v>
      </c>
      <c r="C176">
        <v>1</v>
      </c>
      <c r="D176" s="4">
        <f t="shared" si="1"/>
        <v>1.0558519664648596</v>
      </c>
      <c r="E176" s="4">
        <f t="shared" si="2"/>
        <v>0.9441480335351403</v>
      </c>
    </row>
    <row r="177" spans="2:5" ht="13.5">
      <c r="B177" s="2" t="s">
        <v>25</v>
      </c>
      <c r="C177">
        <v>1</v>
      </c>
      <c r="D177" s="4">
        <f t="shared" si="1"/>
        <v>0.9107187294260652</v>
      </c>
      <c r="E177" s="4">
        <f t="shared" si="2"/>
        <v>1.0892812705739345</v>
      </c>
    </row>
    <row r="178" spans="2:5" ht="13.5">
      <c r="B178" s="2" t="s">
        <v>26</v>
      </c>
      <c r="C178">
        <v>1</v>
      </c>
      <c r="D178" s="4">
        <f t="shared" si="1"/>
        <v>0.8840336390793033</v>
      </c>
      <c r="E178" s="4">
        <f t="shared" si="2"/>
        <v>1.1159663609206967</v>
      </c>
    </row>
    <row r="179" spans="2:5" ht="13.5">
      <c r="B179" s="2" t="s">
        <v>27</v>
      </c>
      <c r="C179">
        <v>1</v>
      </c>
      <c r="D179" s="4">
        <f t="shared" si="1"/>
        <v>0.373719387676747</v>
      </c>
      <c r="E179" s="4">
        <f t="shared" si="2"/>
        <v>1.626280612323253</v>
      </c>
    </row>
    <row r="180" spans="2:5" ht="13.5">
      <c r="B180" s="2" t="s">
        <v>28</v>
      </c>
      <c r="C180">
        <v>1</v>
      </c>
      <c r="D180" s="4">
        <f t="shared" si="1"/>
        <v>0.6858243766747143</v>
      </c>
      <c r="E180" s="4">
        <f t="shared" si="2"/>
        <v>1.314175623325286</v>
      </c>
    </row>
    <row r="182" spans="2:5" ht="12.75">
      <c r="B182" s="1" t="s">
        <v>48</v>
      </c>
      <c r="C182" s="16" t="s">
        <v>23</v>
      </c>
      <c r="D182" t="s">
        <v>60</v>
      </c>
      <c r="E182" s="16" t="s">
        <v>61</v>
      </c>
    </row>
    <row r="183" spans="2:5" ht="13.5">
      <c r="B183" s="2" t="s">
        <v>29</v>
      </c>
      <c r="C183">
        <v>1</v>
      </c>
      <c r="D183" s="4">
        <f t="shared" si="1"/>
        <v>0.8215475153649178</v>
      </c>
      <c r="E183" s="4">
        <f t="shared" si="2"/>
        <v>1.1784524846350821</v>
      </c>
    </row>
    <row r="184" spans="2:5" ht="13.5">
      <c r="B184" s="2" t="s">
        <v>30</v>
      </c>
      <c r="C184">
        <v>1</v>
      </c>
      <c r="D184" s="4">
        <f t="shared" si="1"/>
        <v>0.4620668081397996</v>
      </c>
      <c r="E184" s="4">
        <f t="shared" si="2"/>
        <v>1.5379331918602004</v>
      </c>
    </row>
    <row r="185" spans="2:5" ht="13.5">
      <c r="B185" s="2" t="s">
        <v>31</v>
      </c>
      <c r="C185">
        <v>1</v>
      </c>
      <c r="D185" s="4">
        <f t="shared" si="1"/>
        <v>0.8111528406188844</v>
      </c>
      <c r="E185" s="4">
        <f t="shared" si="2"/>
        <v>1.1888471593811156</v>
      </c>
    </row>
    <row r="186" spans="2:5" ht="13.5">
      <c r="B186" s="2" t="s">
        <v>32</v>
      </c>
      <c r="C186">
        <v>1</v>
      </c>
      <c r="D186" s="4">
        <f t="shared" si="1"/>
        <v>0.7430773102107755</v>
      </c>
      <c r="E186" s="4">
        <f t="shared" si="2"/>
        <v>1.2569226897892245</v>
      </c>
    </row>
    <row r="188" spans="2:5" ht="12.75">
      <c r="B188" s="1" t="s">
        <v>20</v>
      </c>
      <c r="C188" s="16" t="s">
        <v>23</v>
      </c>
      <c r="D188" t="s">
        <v>60</v>
      </c>
      <c r="E188" s="16" t="s">
        <v>61</v>
      </c>
    </row>
    <row r="189" spans="2:5" ht="13.5">
      <c r="B189" s="2" t="s">
        <v>37</v>
      </c>
      <c r="C189">
        <v>1</v>
      </c>
      <c r="D189" s="4">
        <f t="shared" si="1"/>
        <v>1.0414364573862869</v>
      </c>
      <c r="E189" s="4">
        <f t="shared" si="2"/>
        <v>0.9585635426137131</v>
      </c>
    </row>
    <row r="190" spans="2:5" ht="13.5">
      <c r="B190" s="2" t="s">
        <v>38</v>
      </c>
      <c r="C190">
        <v>1</v>
      </c>
      <c r="D190" s="4">
        <f t="shared" si="1"/>
        <v>0.9585635426137131</v>
      </c>
      <c r="E190" s="4">
        <f t="shared" si="2"/>
        <v>1.0414364573862869</v>
      </c>
    </row>
    <row r="191" spans="2:5" ht="13.5">
      <c r="B191" s="2" t="s">
        <v>39</v>
      </c>
      <c r="C191">
        <v>1</v>
      </c>
      <c r="D191" s="4">
        <f t="shared" si="1"/>
        <v>1.052593651907163</v>
      </c>
      <c r="E191" s="4">
        <f t="shared" si="2"/>
        <v>0.9474063480928371</v>
      </c>
    </row>
    <row r="192" spans="2:5" ht="13.5">
      <c r="B192" s="2" t="s">
        <v>40</v>
      </c>
      <c r="C192">
        <v>1</v>
      </c>
      <c r="D192" s="4">
        <f t="shared" si="1"/>
        <v>0.9474063480928371</v>
      </c>
      <c r="E192" s="4">
        <f t="shared" si="2"/>
        <v>1.052593651907163</v>
      </c>
    </row>
    <row r="193" spans="2:5" ht="13.5">
      <c r="B193" s="2" t="s">
        <v>41</v>
      </c>
      <c r="C193">
        <v>1</v>
      </c>
      <c r="D193" s="4">
        <f t="shared" si="1"/>
        <v>0.9529830709518192</v>
      </c>
      <c r="E193" s="4">
        <f t="shared" si="2"/>
        <v>1.047016929048181</v>
      </c>
    </row>
    <row r="194" spans="2:5" ht="13.5">
      <c r="B194" s="2" t="s">
        <v>51</v>
      </c>
      <c r="C194">
        <v>1</v>
      </c>
      <c r="D194" s="4">
        <f t="shared" si="1"/>
        <v>1.0148228093832734</v>
      </c>
      <c r="E194" s="4">
        <f t="shared" si="2"/>
        <v>0.9851771906167267</v>
      </c>
    </row>
    <row r="195" spans="2:5" ht="13.5">
      <c r="B195" s="2" t="s">
        <v>52</v>
      </c>
      <c r="C195">
        <v>1</v>
      </c>
      <c r="D195" s="4">
        <f t="shared" si="1"/>
        <v>0.9851771906167266</v>
      </c>
      <c r="E195" s="4">
        <f t="shared" si="2"/>
        <v>1.0148228093832734</v>
      </c>
    </row>
    <row r="196" spans="2:5" ht="13.5">
      <c r="B196" s="2" t="s">
        <v>53</v>
      </c>
      <c r="C196">
        <v>1</v>
      </c>
      <c r="D196" s="4">
        <f>-C156/E156</f>
        <v>-2.459953986374688</v>
      </c>
      <c r="E196" s="4">
        <f>-D156/E156</f>
        <v>0.45995398637468804</v>
      </c>
    </row>
    <row r="198" spans="2:5" ht="12.75">
      <c r="B198" s="1" t="s">
        <v>47</v>
      </c>
      <c r="C198" s="16" t="s">
        <v>23</v>
      </c>
      <c r="D198" t="s">
        <v>60</v>
      </c>
      <c r="E198" s="16" t="s">
        <v>61</v>
      </c>
    </row>
    <row r="199" spans="2:5" ht="13.5">
      <c r="B199" s="17" t="s">
        <v>70</v>
      </c>
      <c r="C199">
        <v>1</v>
      </c>
      <c r="D199" s="4">
        <f t="shared" si="1"/>
        <v>1.0259586825193137</v>
      </c>
      <c r="E199" s="4">
        <f t="shared" si="2"/>
        <v>0.9740413174806862</v>
      </c>
    </row>
    <row r="200" spans="2:5" ht="13.5">
      <c r="B200" s="17" t="s">
        <v>71</v>
      </c>
      <c r="C200">
        <v>1</v>
      </c>
      <c r="D200" s="4">
        <f t="shared" si="1"/>
        <v>0.6444993335019654</v>
      </c>
      <c r="E200" s="4">
        <f t="shared" si="2"/>
        <v>1.3555006664980347</v>
      </c>
    </row>
    <row r="201" spans="2:5" ht="13.5">
      <c r="B201" s="2" t="s">
        <v>42</v>
      </c>
      <c r="C201">
        <v>1</v>
      </c>
      <c r="D201" s="4">
        <f t="shared" si="1"/>
        <v>0.6220286945183934</v>
      </c>
      <c r="E201" s="4">
        <f t="shared" si="2"/>
        <v>1.3779713054816065</v>
      </c>
    </row>
    <row r="202" spans="2:5" ht="13.5">
      <c r="B202" s="2" t="s">
        <v>43</v>
      </c>
      <c r="C202">
        <v>1</v>
      </c>
      <c r="D202" s="4">
        <f t="shared" si="1"/>
        <v>1.2174729642284439</v>
      </c>
      <c r="E202" s="4">
        <f t="shared" si="2"/>
        <v>0.782527035771556</v>
      </c>
    </row>
    <row r="203" spans="2:5" ht="13.5">
      <c r="B203" s="2" t="s">
        <v>44</v>
      </c>
      <c r="C203">
        <v>1</v>
      </c>
      <c r="D203" s="4">
        <f t="shared" si="1"/>
        <v>0.5590314427488586</v>
      </c>
      <c r="E203" s="4">
        <f t="shared" si="2"/>
        <v>1.440968557251141</v>
      </c>
    </row>
  </sheetData>
  <sheetProtection/>
  <mergeCells count="21">
    <mergeCell ref="L103:M103"/>
    <mergeCell ref="N103:O103"/>
    <mergeCell ref="P103:Q103"/>
    <mergeCell ref="K91:L91"/>
    <mergeCell ref="M91:N91"/>
    <mergeCell ref="O91:P91"/>
    <mergeCell ref="L84:M84"/>
    <mergeCell ref="N84:O84"/>
    <mergeCell ref="D84:E84"/>
    <mergeCell ref="F84:G84"/>
    <mergeCell ref="P84:Q84"/>
    <mergeCell ref="L94:M94"/>
    <mergeCell ref="N94:O94"/>
    <mergeCell ref="P94:Q94"/>
    <mergeCell ref="D103:E103"/>
    <mergeCell ref="F103:G103"/>
    <mergeCell ref="H103:I103"/>
    <mergeCell ref="H84:I84"/>
    <mergeCell ref="D94:E94"/>
    <mergeCell ref="F94:G94"/>
    <mergeCell ref="H94:I9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Aspire</dc:creator>
  <cp:keywords/>
  <dc:description/>
  <cp:lastModifiedBy>Daria Kalugina</cp:lastModifiedBy>
  <dcterms:created xsi:type="dcterms:W3CDTF">2015-03-14T19:58:32Z</dcterms:created>
  <dcterms:modified xsi:type="dcterms:W3CDTF">2020-03-21T01:32:14Z</dcterms:modified>
  <cp:category/>
  <cp:version/>
  <cp:contentType/>
  <cp:contentStatus/>
</cp:coreProperties>
</file>