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parametry+vypocty" sheetId="1" r:id="rId1"/>
    <sheet name="ekonomicka bilance" sheetId="2" r:id="rId2"/>
    <sheet name="pomocny list" sheetId="3" r:id="rId3"/>
  </sheets>
  <calcPr calcId="124519"/>
</workbook>
</file>

<file path=xl/calcChain.xml><?xml version="1.0" encoding="utf-8"?>
<calcChain xmlns="http://schemas.openxmlformats.org/spreadsheetml/2006/main">
  <c r="C28" i="1"/>
  <c r="I15"/>
  <c r="B6" i="2" s="1"/>
  <c r="I14" i="1"/>
  <c r="B5" i="2" s="1"/>
  <c r="I4" i="1"/>
  <c r="I3" s="1"/>
  <c r="I5" s="1"/>
  <c r="I6" s="1"/>
  <c r="I16" l="1"/>
  <c r="I17" s="1"/>
  <c r="B10" i="2" s="1"/>
  <c r="B11" s="1"/>
  <c r="I12" i="1"/>
  <c r="I13" s="1"/>
  <c r="B7" i="2" s="1"/>
  <c r="I8" i="1"/>
  <c r="I9"/>
  <c r="I10" s="1"/>
  <c r="I11" s="1"/>
  <c r="B4" i="2" s="1"/>
  <c r="I7" i="1"/>
  <c r="B3" i="2" s="1"/>
  <c r="B8" l="1"/>
  <c r="B13" s="1"/>
  <c r="B2" i="3" l="1"/>
  <c r="B3" s="1"/>
  <c r="B4" s="1"/>
  <c r="B5" s="1"/>
  <c r="B6" s="1"/>
  <c r="B7" s="1"/>
  <c r="B8" s="1"/>
  <c r="B9" s="1"/>
  <c r="B10" s="1"/>
  <c r="B11" s="1"/>
  <c r="B20" i="2"/>
  <c r="B12" i="3" l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21" i="2"/>
</calcChain>
</file>

<file path=xl/sharedStrings.xml><?xml version="1.0" encoding="utf-8"?>
<sst xmlns="http://schemas.openxmlformats.org/spreadsheetml/2006/main" count="124" uniqueCount="89">
  <si>
    <t>parmetr</t>
  </si>
  <si>
    <t>hodnota</t>
  </si>
  <si>
    <t>jednotka</t>
  </si>
  <si>
    <t>den</t>
  </si>
  <si>
    <t>hodina</t>
  </si>
  <si>
    <r>
      <t>m</t>
    </r>
    <r>
      <rPr>
        <sz val="11"/>
        <color theme="1"/>
        <rFont val="Calibri"/>
        <family val="2"/>
      </rPr>
      <t>³</t>
    </r>
  </si>
  <si>
    <t>NH na m³</t>
  </si>
  <si>
    <t>czk</t>
  </si>
  <si>
    <t>litr</t>
  </si>
  <si>
    <t>cena nafty za litr</t>
  </si>
  <si>
    <t>výpočet</t>
  </si>
  <si>
    <t>název</t>
  </si>
  <si>
    <t>A</t>
  </si>
  <si>
    <t>časový fond na rok</t>
  </si>
  <si>
    <t>B</t>
  </si>
  <si>
    <t>Počet pracovních dnů</t>
  </si>
  <si>
    <t>C</t>
  </si>
  <si>
    <t>časový fond na rok - bez času na  velké opravy</t>
  </si>
  <si>
    <t>D</t>
  </si>
  <si>
    <t>čistý čas věnovaný soustřeďování dříví</t>
  </si>
  <si>
    <t>E</t>
  </si>
  <si>
    <t>mzdy montáž - demontáž</t>
  </si>
  <si>
    <t>F</t>
  </si>
  <si>
    <t>mzdy soustřeďování</t>
  </si>
  <si>
    <t>Kč</t>
  </si>
  <si>
    <t>G</t>
  </si>
  <si>
    <t>počet montáží a demontáží</t>
  </si>
  <si>
    <t>H</t>
  </si>
  <si>
    <t>čas strávený montáží demontáží</t>
  </si>
  <si>
    <t>I</t>
  </si>
  <si>
    <t>náklady nafta</t>
  </si>
  <si>
    <t>J</t>
  </si>
  <si>
    <t>počet přesunů mezi porosty</t>
  </si>
  <si>
    <t>K</t>
  </si>
  <si>
    <t>náklady na přesuny mezi porosty</t>
  </si>
  <si>
    <t>kč</t>
  </si>
  <si>
    <t>měsíční náklady na materiál podléhající opotřebení (oleje, lana, součástky)</t>
  </si>
  <si>
    <t>L</t>
  </si>
  <si>
    <t>náklady na průběžné opravy (lana, oleje, součástky)</t>
  </si>
  <si>
    <t>fond oprav (velké opravy)</t>
  </si>
  <si>
    <t>měsíční fond oprav (velké opravy)</t>
  </si>
  <si>
    <t>M</t>
  </si>
  <si>
    <t>fond oprav</t>
  </si>
  <si>
    <t>objem soustředěného dříví</t>
  </si>
  <si>
    <t>N</t>
  </si>
  <si>
    <t>O</t>
  </si>
  <si>
    <t>celkové výnosy soustředěné dříví</t>
  </si>
  <si>
    <t>mzdy</t>
  </si>
  <si>
    <t>nafta</t>
  </si>
  <si>
    <t>průběžné opravy</t>
  </si>
  <si>
    <t>náklady na přesun mezi porosty</t>
  </si>
  <si>
    <t>výnosy z soustředěného dříví</t>
  </si>
  <si>
    <t>Náklady</t>
  </si>
  <si>
    <t>Výnosy</t>
  </si>
  <si>
    <t>Náklady celkem</t>
  </si>
  <si>
    <t>Výnosy celkem</t>
  </si>
  <si>
    <t>Roční bilance</t>
  </si>
  <si>
    <t>Návratnost investice</t>
  </si>
  <si>
    <t>Počáteční investice</t>
  </si>
  <si>
    <t>Doba návratnosti</t>
  </si>
  <si>
    <t>rok</t>
  </si>
  <si>
    <t>%</t>
  </si>
  <si>
    <t>Doba životnosti investice do LDZ</t>
  </si>
  <si>
    <t>Čistá současná hodnota</t>
  </si>
  <si>
    <t>diskontní sazba - uveďte úrokovou míru, jakou můžete zhodnit vaše peníze v případě neinvestování do LDZ</t>
  </si>
  <si>
    <t>zadané parametry</t>
  </si>
  <si>
    <t>počet odpracovaných měsíců v roce</t>
  </si>
  <si>
    <t>měsíc</t>
  </si>
  <si>
    <t>počet odpracovaných dní v týdnu</t>
  </si>
  <si>
    <t>počet odpracovaných hodin denně</t>
  </si>
  <si>
    <t>počet svátku v pracovní dny</t>
  </si>
  <si>
    <t>počet hodin oprav měsíčně (velké opravy)</t>
  </si>
  <si>
    <t>čas strávený montáž demontáž jeden pracovník</t>
  </si>
  <si>
    <t>průměrný počet kubíku na linku</t>
  </si>
  <si>
    <t>průměrný počet kubíků na porost</t>
  </si>
  <si>
    <t>počet hodin nutný na přepravu mezi porosty</t>
  </si>
  <si>
    <t>soustřeďování počet NH na kubik</t>
  </si>
  <si>
    <t>mzdové náklady na pracovnika hodinu</t>
  </si>
  <si>
    <t>počet pracovniků soustřeďování</t>
  </si>
  <si>
    <t>pracovník</t>
  </si>
  <si>
    <t>počet pracovníků montáž demontáž</t>
  </si>
  <si>
    <t>hodinová spotřeba nafty lanovka</t>
  </si>
  <si>
    <t>náklady na přepravu mezi porosty</t>
  </si>
  <si>
    <t>průmerna cena za vysoustředěny kubík</t>
  </si>
  <si>
    <t>kč/litr</t>
  </si>
  <si>
    <t>kč/m³</t>
  </si>
  <si>
    <t>Roční zisk před zdaněním</t>
  </si>
  <si>
    <t>roky</t>
  </si>
  <si>
    <t>čsh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</si>
</sst>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I5" sqref="I5"/>
    </sheetView>
  </sheetViews>
  <sheetFormatPr defaultRowHeight="15"/>
  <cols>
    <col min="2" max="2" width="43.42578125" customWidth="1"/>
    <col min="7" max="7" width="7.85546875" customWidth="1"/>
    <col min="8" max="8" width="46.85546875" customWidth="1"/>
    <col min="9" max="9" width="10.5703125" customWidth="1"/>
  </cols>
  <sheetData>
    <row r="1" spans="1:10">
      <c r="A1" s="15" t="s">
        <v>65</v>
      </c>
      <c r="B1" s="15"/>
      <c r="C1" s="15"/>
      <c r="D1" s="15"/>
    </row>
    <row r="2" spans="1:10">
      <c r="A2" s="2" t="s">
        <v>0</v>
      </c>
      <c r="B2" s="2" t="s">
        <v>11</v>
      </c>
      <c r="C2" s="2" t="s">
        <v>1</v>
      </c>
      <c r="D2" s="2" t="s">
        <v>2</v>
      </c>
      <c r="G2" s="2" t="s">
        <v>10</v>
      </c>
      <c r="H2" s="2" t="s">
        <v>11</v>
      </c>
      <c r="I2" s="2" t="s">
        <v>1</v>
      </c>
      <c r="J2" s="2" t="s">
        <v>2</v>
      </c>
    </row>
    <row r="3" spans="1:10">
      <c r="A3" s="2">
        <v>1</v>
      </c>
      <c r="B3" s="2" t="s">
        <v>66</v>
      </c>
      <c r="C3" s="2">
        <v>8</v>
      </c>
      <c r="D3" s="2" t="s">
        <v>67</v>
      </c>
      <c r="G3" s="2" t="s">
        <v>12</v>
      </c>
      <c r="H3" s="2" t="s">
        <v>13</v>
      </c>
      <c r="I3" s="13">
        <f>I4*C5</f>
        <v>1230.4761904761906</v>
      </c>
      <c r="J3" s="2" t="s">
        <v>4</v>
      </c>
    </row>
    <row r="4" spans="1:10">
      <c r="A4" s="2">
        <v>2</v>
      </c>
      <c r="B4" s="2" t="s">
        <v>68</v>
      </c>
      <c r="C4" s="2">
        <v>5</v>
      </c>
      <c r="D4" s="2" t="s">
        <v>3</v>
      </c>
      <c r="G4" s="2" t="s">
        <v>14</v>
      </c>
      <c r="H4" s="2" t="s">
        <v>15</v>
      </c>
      <c r="I4" s="13">
        <f>(C4*((365/7)/12)*C3)-C6</f>
        <v>153.80952380952382</v>
      </c>
      <c r="J4" s="2" t="s">
        <v>3</v>
      </c>
    </row>
    <row r="5" spans="1:10">
      <c r="A5" s="2">
        <v>3</v>
      </c>
      <c r="B5" s="2" t="s">
        <v>69</v>
      </c>
      <c r="C5" s="2">
        <v>8</v>
      </c>
      <c r="D5" s="2" t="s">
        <v>4</v>
      </c>
      <c r="G5" s="2" t="s">
        <v>16</v>
      </c>
      <c r="H5" s="2" t="s">
        <v>17</v>
      </c>
      <c r="I5" s="13">
        <f>I3-(C3*C7)</f>
        <v>1190.4761904761906</v>
      </c>
      <c r="J5" s="2" t="s">
        <v>4</v>
      </c>
    </row>
    <row r="6" spans="1:10">
      <c r="A6" s="2">
        <v>4</v>
      </c>
      <c r="B6" s="2" t="s">
        <v>70</v>
      </c>
      <c r="C6" s="2">
        <v>20</v>
      </c>
      <c r="D6" s="2" t="s">
        <v>3</v>
      </c>
      <c r="G6" s="2" t="s">
        <v>18</v>
      </c>
      <c r="H6" s="2" t="s">
        <v>19</v>
      </c>
      <c r="I6" s="13">
        <f>(C9*C12*C12*C10*I5)/((C10*C12*C8)+(C9*C12*C12*C10)+(C9*C12*C11))</f>
        <v>948.62724457446427</v>
      </c>
      <c r="J6" s="2" t="s">
        <v>4</v>
      </c>
    </row>
    <row r="7" spans="1:10">
      <c r="A7" s="2">
        <v>5</v>
      </c>
      <c r="B7" s="2" t="s">
        <v>71</v>
      </c>
      <c r="C7" s="2">
        <v>5</v>
      </c>
      <c r="D7" s="2" t="s">
        <v>4</v>
      </c>
      <c r="G7" s="2" t="s">
        <v>20</v>
      </c>
      <c r="H7" s="2" t="s">
        <v>21</v>
      </c>
      <c r="I7" s="13">
        <f>(I6/(C9*C12))*C13*C8*C15</f>
        <v>225528.47717786455</v>
      </c>
      <c r="J7" s="2" t="s">
        <v>24</v>
      </c>
    </row>
    <row r="8" spans="1:10">
      <c r="A8" s="2">
        <v>6</v>
      </c>
      <c r="B8" s="2" t="s">
        <v>72</v>
      </c>
      <c r="C8" s="2">
        <v>22.11</v>
      </c>
      <c r="D8" s="2" t="s">
        <v>4</v>
      </c>
      <c r="G8" s="2" t="s">
        <v>22</v>
      </c>
      <c r="H8" s="2" t="s">
        <v>23</v>
      </c>
      <c r="I8" s="13">
        <f>I6*C14*C13</f>
        <v>474313.62228723214</v>
      </c>
      <c r="J8" s="2" t="s">
        <v>24</v>
      </c>
    </row>
    <row r="9" spans="1:10">
      <c r="A9" s="2">
        <v>7</v>
      </c>
      <c r="B9" s="2" t="s">
        <v>73</v>
      </c>
      <c r="C9" s="2">
        <v>300</v>
      </c>
      <c r="D9" s="2" t="s">
        <v>5</v>
      </c>
      <c r="G9" s="2" t="s">
        <v>25</v>
      </c>
      <c r="H9" s="2" t="s">
        <v>26</v>
      </c>
      <c r="I9" s="13">
        <f>I6/(C9*C12)</f>
        <v>10.200292952413594</v>
      </c>
      <c r="J9" s="2"/>
    </row>
    <row r="10" spans="1:10">
      <c r="A10" s="2">
        <v>8</v>
      </c>
      <c r="B10" s="2" t="s">
        <v>74</v>
      </c>
      <c r="C10" s="2">
        <v>1500</v>
      </c>
      <c r="D10" s="2" t="s">
        <v>5</v>
      </c>
      <c r="G10" s="2" t="s">
        <v>27</v>
      </c>
      <c r="H10" s="2" t="s">
        <v>28</v>
      </c>
      <c r="I10" s="13">
        <f>I9*C8</f>
        <v>225.52847717786457</v>
      </c>
      <c r="J10" s="2" t="s">
        <v>4</v>
      </c>
    </row>
    <row r="11" spans="1:10">
      <c r="A11" s="2">
        <v>9</v>
      </c>
      <c r="B11" s="2" t="s">
        <v>75</v>
      </c>
      <c r="C11" s="2">
        <v>8</v>
      </c>
      <c r="D11" s="2" t="s">
        <v>4</v>
      </c>
      <c r="G11" s="2" t="s">
        <v>29</v>
      </c>
      <c r="H11" s="2" t="s">
        <v>30</v>
      </c>
      <c r="I11" s="13">
        <f>(I6+(I10/2))*C16*C17</f>
        <v>72068.481706794628</v>
      </c>
      <c r="J11" s="2" t="s">
        <v>35</v>
      </c>
    </row>
    <row r="12" spans="1:10">
      <c r="A12" s="2">
        <v>10</v>
      </c>
      <c r="B12" s="2" t="s">
        <v>76</v>
      </c>
      <c r="C12" s="2">
        <v>0.31</v>
      </c>
      <c r="D12" s="2" t="s">
        <v>6</v>
      </c>
      <c r="G12" s="2" t="s">
        <v>31</v>
      </c>
      <c r="H12" s="2" t="s">
        <v>32</v>
      </c>
      <c r="I12" s="13">
        <f>I6/(C10*C12)</f>
        <v>2.0400585904827189</v>
      </c>
      <c r="J12" s="2"/>
    </row>
    <row r="13" spans="1:10">
      <c r="A13" s="2">
        <v>11</v>
      </c>
      <c r="B13" s="2" t="s">
        <v>77</v>
      </c>
      <c r="C13" s="2">
        <v>250</v>
      </c>
      <c r="D13" s="2" t="s">
        <v>7</v>
      </c>
      <c r="G13" s="2" t="s">
        <v>33</v>
      </c>
      <c r="H13" s="2" t="s">
        <v>34</v>
      </c>
      <c r="I13" s="13">
        <f>I12*C18</f>
        <v>30600.878857240783</v>
      </c>
      <c r="J13" s="2" t="s">
        <v>35</v>
      </c>
    </row>
    <row r="14" spans="1:10">
      <c r="A14" s="2">
        <v>12</v>
      </c>
      <c r="B14" s="2" t="s">
        <v>78</v>
      </c>
      <c r="C14" s="2">
        <v>2</v>
      </c>
      <c r="D14" s="2" t="s">
        <v>79</v>
      </c>
      <c r="G14" s="2" t="s">
        <v>37</v>
      </c>
      <c r="H14" s="2" t="s">
        <v>38</v>
      </c>
      <c r="I14" s="13">
        <f>C19*C3</f>
        <v>80000</v>
      </c>
      <c r="J14" s="2" t="s">
        <v>35</v>
      </c>
    </row>
    <row r="15" spans="1:10">
      <c r="A15" s="2">
        <v>13</v>
      </c>
      <c r="B15" s="2" t="s">
        <v>80</v>
      </c>
      <c r="C15" s="2">
        <v>4</v>
      </c>
      <c r="D15" s="2" t="s">
        <v>79</v>
      </c>
      <c r="G15" s="2" t="s">
        <v>41</v>
      </c>
      <c r="H15" s="2" t="s">
        <v>42</v>
      </c>
      <c r="I15" s="13">
        <f>C20*C3</f>
        <v>40000</v>
      </c>
      <c r="J15" s="2" t="s">
        <v>35</v>
      </c>
    </row>
    <row r="16" spans="1:10">
      <c r="A16" s="2">
        <v>14</v>
      </c>
      <c r="B16" s="2" t="s">
        <v>81</v>
      </c>
      <c r="C16" s="2">
        <v>1.94</v>
      </c>
      <c r="D16" s="2" t="s">
        <v>8</v>
      </c>
      <c r="G16" s="2" t="s">
        <v>44</v>
      </c>
      <c r="H16" s="2" t="s">
        <v>43</v>
      </c>
      <c r="I16" s="13">
        <f>I6/C12</f>
        <v>3060.0878857240782</v>
      </c>
      <c r="J16" s="2" t="s">
        <v>5</v>
      </c>
    </row>
    <row r="17" spans="1:10">
      <c r="A17" s="2">
        <v>15</v>
      </c>
      <c r="B17" s="2" t="s">
        <v>9</v>
      </c>
      <c r="C17" s="2">
        <v>35</v>
      </c>
      <c r="D17" s="2" t="s">
        <v>84</v>
      </c>
      <c r="G17" s="2" t="s">
        <v>45</v>
      </c>
      <c r="H17" s="2" t="s">
        <v>46</v>
      </c>
      <c r="I17" s="13">
        <f>I16*C21</f>
        <v>1759550.5342913449</v>
      </c>
      <c r="J17" s="2" t="s">
        <v>35</v>
      </c>
    </row>
    <row r="18" spans="1:10">
      <c r="A18" s="2">
        <v>16</v>
      </c>
      <c r="B18" s="2" t="s">
        <v>82</v>
      </c>
      <c r="C18" s="2">
        <v>15000</v>
      </c>
      <c r="D18" s="2" t="s">
        <v>35</v>
      </c>
    </row>
    <row r="19" spans="1:10" ht="29.25" customHeight="1">
      <c r="A19" s="2">
        <v>17</v>
      </c>
      <c r="B19" s="12" t="s">
        <v>36</v>
      </c>
      <c r="C19" s="2">
        <v>10000</v>
      </c>
      <c r="D19" s="2" t="s">
        <v>35</v>
      </c>
    </row>
    <row r="20" spans="1:10">
      <c r="A20" s="2">
        <v>18</v>
      </c>
      <c r="B20" s="2" t="s">
        <v>40</v>
      </c>
      <c r="C20" s="2">
        <v>5000</v>
      </c>
      <c r="D20" s="2" t="s">
        <v>35</v>
      </c>
    </row>
    <row r="21" spans="1:10">
      <c r="A21" s="2">
        <v>19</v>
      </c>
      <c r="B21" s="2" t="s">
        <v>83</v>
      </c>
      <c r="C21" s="2">
        <v>575</v>
      </c>
      <c r="D21" s="2" t="s">
        <v>85</v>
      </c>
    </row>
    <row r="28" spans="1:10">
      <c r="C28">
        <f>(((((560*1.01)*1.015)*1.019)*1.033)*1.014)*1.004</f>
        <v>615.20749299786917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B20" sqref="B20"/>
    </sheetView>
  </sheetViews>
  <sheetFormatPr defaultRowHeight="15"/>
  <cols>
    <col min="1" max="1" width="30" customWidth="1"/>
    <col min="2" max="2" width="9.140625" customWidth="1"/>
  </cols>
  <sheetData>
    <row r="1" spans="1:12" s="1" customFormat="1" ht="15.75" thickBot="1">
      <c r="A1" s="16" t="s">
        <v>56</v>
      </c>
      <c r="B1" s="17"/>
      <c r="C1" s="18"/>
    </row>
    <row r="2" spans="1:12" ht="15.75" thickBot="1">
      <c r="A2" s="16" t="s">
        <v>52</v>
      </c>
      <c r="B2" s="17"/>
      <c r="C2" s="18"/>
      <c r="K2" s="1"/>
    </row>
    <row r="3" spans="1:12">
      <c r="A3" s="3" t="s">
        <v>47</v>
      </c>
      <c r="B3" s="3">
        <f>'parametry+vypocty'!I7+'parametry+vypocty'!I8</f>
        <v>699842.09946509672</v>
      </c>
      <c r="C3" s="3" t="s">
        <v>24</v>
      </c>
      <c r="K3" s="1"/>
    </row>
    <row r="4" spans="1:12">
      <c r="A4" s="2" t="s">
        <v>48</v>
      </c>
      <c r="B4" s="2">
        <f>'parametry+vypocty'!I11</f>
        <v>72068.481706794628</v>
      </c>
      <c r="C4" s="2" t="s">
        <v>24</v>
      </c>
      <c r="J4" s="1"/>
      <c r="K4" s="1"/>
    </row>
    <row r="5" spans="1:12">
      <c r="A5" s="2" t="s">
        <v>49</v>
      </c>
      <c r="B5" s="2">
        <f>'parametry+vypocty'!I14</f>
        <v>80000</v>
      </c>
      <c r="C5" s="2" t="s">
        <v>24</v>
      </c>
      <c r="J5" s="1"/>
      <c r="K5" s="1"/>
    </row>
    <row r="6" spans="1:12">
      <c r="A6" s="2" t="s">
        <v>39</v>
      </c>
      <c r="B6" s="2">
        <f>'parametry+vypocty'!I15</f>
        <v>40000</v>
      </c>
      <c r="C6" s="2" t="s">
        <v>24</v>
      </c>
      <c r="J6" s="1"/>
      <c r="K6" s="1"/>
    </row>
    <row r="7" spans="1:12" ht="15.75" thickBot="1">
      <c r="A7" s="2" t="s">
        <v>50</v>
      </c>
      <c r="B7" s="6">
        <f>'parametry+vypocty'!I13</f>
        <v>30600.878857240783</v>
      </c>
      <c r="C7" s="2" t="s">
        <v>24</v>
      </c>
      <c r="J7" s="1"/>
      <c r="K7" s="1"/>
      <c r="L7" s="1"/>
    </row>
    <row r="8" spans="1:12" s="1" customFormat="1" ht="15.75" thickBot="1">
      <c r="A8" s="8" t="s">
        <v>54</v>
      </c>
      <c r="B8" s="9">
        <f>SUM(B3:B7)</f>
        <v>922511.46002913208</v>
      </c>
      <c r="C8" s="10" t="s">
        <v>24</v>
      </c>
    </row>
    <row r="9" spans="1:12" ht="15.75" thickBot="1">
      <c r="A9" s="16" t="s">
        <v>53</v>
      </c>
      <c r="B9" s="17"/>
      <c r="C9" s="18"/>
      <c r="J9" s="1"/>
      <c r="K9" s="1"/>
      <c r="L9" s="1"/>
    </row>
    <row r="10" spans="1:12" ht="15.75" thickBot="1">
      <c r="A10" s="3" t="s">
        <v>51</v>
      </c>
      <c r="B10" s="11">
        <f>'parametry+vypocty'!I17</f>
        <v>1759550.5342913449</v>
      </c>
      <c r="C10" s="3" t="s">
        <v>24</v>
      </c>
      <c r="J10" s="1"/>
      <c r="K10" s="1"/>
      <c r="L10" s="1"/>
    </row>
    <row r="11" spans="1:12" ht="15.75" thickBot="1">
      <c r="A11" s="4" t="s">
        <v>55</v>
      </c>
      <c r="B11" s="7">
        <f>B10</f>
        <v>1759550.5342913449</v>
      </c>
      <c r="C11" s="5" t="s">
        <v>24</v>
      </c>
      <c r="J11" s="1"/>
      <c r="K11" s="1"/>
      <c r="L11" s="1"/>
    </row>
    <row r="12" spans="1:12" ht="15.75" thickBot="1">
      <c r="A12" s="2"/>
      <c r="B12" s="11"/>
      <c r="C12" s="2"/>
      <c r="J12" s="1"/>
      <c r="K12" s="1"/>
      <c r="L12" s="1"/>
    </row>
    <row r="13" spans="1:12" ht="15.75" thickBot="1">
      <c r="A13" s="4" t="s">
        <v>86</v>
      </c>
      <c r="B13" s="7">
        <f>B11-B8</f>
        <v>837039.07426221285</v>
      </c>
      <c r="C13" s="5" t="s">
        <v>24</v>
      </c>
      <c r="J13" s="1"/>
      <c r="K13" s="1"/>
      <c r="L13" s="1"/>
    </row>
    <row r="14" spans="1:12">
      <c r="J14" s="1"/>
      <c r="K14" s="1"/>
      <c r="L14" s="1"/>
    </row>
    <row r="15" spans="1:12">
      <c r="J15" s="1"/>
      <c r="K15" s="1"/>
      <c r="L15" s="1"/>
    </row>
    <row r="16" spans="1:12">
      <c r="A16" s="15" t="s">
        <v>57</v>
      </c>
      <c r="B16" s="15"/>
      <c r="C16" s="15"/>
      <c r="J16" s="1"/>
      <c r="K16" s="1"/>
      <c r="L16" s="1"/>
    </row>
    <row r="17" spans="1:3">
      <c r="A17" s="2" t="s">
        <v>58</v>
      </c>
      <c r="B17" s="2">
        <v>4351500</v>
      </c>
      <c r="C17" s="2" t="s">
        <v>24</v>
      </c>
    </row>
    <row r="18" spans="1:3" s="1" customFormat="1" ht="59.25" customHeight="1">
      <c r="A18" s="12" t="s">
        <v>64</v>
      </c>
      <c r="B18" s="2">
        <v>5</v>
      </c>
      <c r="C18" s="2" t="s">
        <v>61</v>
      </c>
    </row>
    <row r="19" spans="1:3" s="1" customFormat="1" ht="19.5" customHeight="1">
      <c r="A19" s="12" t="s">
        <v>62</v>
      </c>
      <c r="B19" s="2">
        <v>10</v>
      </c>
      <c r="C19" s="2" t="s">
        <v>60</v>
      </c>
    </row>
    <row r="20" spans="1:3">
      <c r="A20" s="2" t="s">
        <v>59</v>
      </c>
      <c r="B20" s="2">
        <f>B17/B13</f>
        <v>5.1986820374371661</v>
      </c>
      <c r="C20" s="2" t="s">
        <v>60</v>
      </c>
    </row>
    <row r="21" spans="1:3">
      <c r="A21" s="2" t="s">
        <v>63</v>
      </c>
      <c r="B21" s="14">
        <f>SUMIF('pomocny list'!A2:A31,'ekonomicka bilance'!B19,'pomocny list'!B2:B31)</f>
        <v>2111893.8568230486</v>
      </c>
      <c r="C21" s="2" t="s">
        <v>24</v>
      </c>
    </row>
  </sheetData>
  <mergeCells count="4">
    <mergeCell ref="A16:C16"/>
    <mergeCell ref="A1:C1"/>
    <mergeCell ref="A2:C2"/>
    <mergeCell ref="A9:C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selection activeCell="D21" sqref="D21"/>
    </sheetView>
  </sheetViews>
  <sheetFormatPr defaultRowHeight="15"/>
  <cols>
    <col min="1" max="1" width="9.140625" customWidth="1"/>
  </cols>
  <sheetData>
    <row r="1" spans="1:3">
      <c r="A1" s="1" t="s">
        <v>87</v>
      </c>
      <c r="B1" s="1" t="s">
        <v>88</v>
      </c>
    </row>
    <row r="2" spans="1:3">
      <c r="A2" s="1">
        <v>1</v>
      </c>
      <c r="B2" s="1">
        <f>-'ekonomicka bilance'!B17+'ekonomicka bilance'!B13/((1+(0.01*'ekonomicka bilance'!$B$18))^A2)</f>
        <v>-3554319.9292740831</v>
      </c>
    </row>
    <row r="3" spans="1:3">
      <c r="A3" s="1">
        <v>2</v>
      </c>
      <c r="B3" s="1">
        <f>B2+('ekonomicka bilance'!$B$13/(1+(0.01*'ekonomicka bilance'!$B$18))^A3)</f>
        <v>-2795100.8142970195</v>
      </c>
      <c r="C3" s="1"/>
    </row>
    <row r="4" spans="1:3">
      <c r="A4">
        <v>3</v>
      </c>
      <c r="B4" s="1">
        <f>B3+('ekonomicka bilance'!$B$13/(1+(0.01*'ekonomicka bilance'!$B$18))^A4)</f>
        <v>-2072034.9905093396</v>
      </c>
      <c r="C4" s="1"/>
    </row>
    <row r="5" spans="1:3">
      <c r="A5" s="1">
        <v>4</v>
      </c>
      <c r="B5" s="1">
        <f>B4+('ekonomicka bilance'!$B$13/(1+(0.01*'ekonomicka bilance'!$B$18))^A5)</f>
        <v>-1383400.8726163111</v>
      </c>
      <c r="C5" s="1"/>
    </row>
    <row r="6" spans="1:3">
      <c r="A6" s="1">
        <v>5</v>
      </c>
      <c r="B6" s="1">
        <f>B5+('ekonomicka bilance'!$B$13/(1+(0.01*'ekonomicka bilance'!$B$18))^A6)</f>
        <v>-727558.85557533172</v>
      </c>
      <c r="C6" s="1"/>
    </row>
    <row r="7" spans="1:3">
      <c r="A7" s="1">
        <v>6</v>
      </c>
      <c r="B7" s="1">
        <f>B6+('ekonomicka bilance'!$B$13/(1+(0.01*'ekonomicka bilance'!$B$18))^A7)</f>
        <v>-102947.41077439894</v>
      </c>
      <c r="C7" s="1"/>
    </row>
    <row r="8" spans="1:3">
      <c r="A8" s="1">
        <v>7</v>
      </c>
      <c r="B8" s="1">
        <f>B7+('ekonomicka bilance'!$B$13/(1+(0.01*'ekonomicka bilance'!$B$18))^A8)</f>
        <v>491920.63189315598</v>
      </c>
      <c r="C8" s="1"/>
    </row>
    <row r="9" spans="1:3">
      <c r="A9" s="1">
        <v>8</v>
      </c>
      <c r="B9" s="1">
        <f>B8+('ekonomicka bilance'!$B$13/(1+(0.01*'ekonomicka bilance'!$B$18))^A9)</f>
        <v>1058461.624909875</v>
      </c>
      <c r="C9" s="1"/>
    </row>
    <row r="10" spans="1:3">
      <c r="A10" s="1">
        <v>9</v>
      </c>
      <c r="B10" s="1">
        <f>B9+('ekonomicka bilance'!$B$13/(1+(0.01*'ekonomicka bilance'!$B$18))^A10)</f>
        <v>1598024.4754019883</v>
      </c>
      <c r="C10" s="1"/>
    </row>
    <row r="11" spans="1:3">
      <c r="A11" s="1">
        <v>10</v>
      </c>
      <c r="B11" s="1">
        <f>B10+('ekonomicka bilance'!$B$13/(1+(0.01*'ekonomicka bilance'!$B$18))^A11)</f>
        <v>2111893.8568230486</v>
      </c>
      <c r="C11" s="1"/>
    </row>
    <row r="12" spans="1:3">
      <c r="A12" s="1">
        <v>11</v>
      </c>
      <c r="B12" s="1">
        <f>B11+('ekonomicka bilance'!$B$13/(1+(0.01*'ekonomicka bilance'!$B$18))^A12)</f>
        <v>2601293.2677002489</v>
      </c>
      <c r="C12" s="1"/>
    </row>
    <row r="13" spans="1:3">
      <c r="A13" s="1">
        <v>12</v>
      </c>
      <c r="B13" s="1">
        <f>B12+('ekonomicka bilance'!$B$13/(1+(0.01*'ekonomicka bilance'!$B$18))^A13)</f>
        <v>3067387.9447261542</v>
      </c>
      <c r="C13" s="1"/>
    </row>
    <row r="14" spans="1:3">
      <c r="A14" s="1">
        <v>13</v>
      </c>
      <c r="B14" s="1">
        <f>B13+('ekonomicka bilance'!$B$13/(1+(0.01*'ekonomicka bilance'!$B$18))^A14)</f>
        <v>3511287.6371317781</v>
      </c>
      <c r="C14" s="1"/>
    </row>
    <row r="15" spans="1:3">
      <c r="A15" s="1">
        <v>14</v>
      </c>
      <c r="B15" s="1">
        <f>B14+('ekonomicka bilance'!$B$13/(1+(0.01*'ekonomicka bilance'!$B$18))^A15)</f>
        <v>3934049.2489466579</v>
      </c>
      <c r="C15" s="1"/>
    </row>
    <row r="16" spans="1:3">
      <c r="A16" s="1">
        <v>15</v>
      </c>
      <c r="B16" s="1">
        <f>B15+('ekonomicka bilance'!$B$13/(1+(0.01*'ekonomicka bilance'!$B$18))^A16)</f>
        <v>4336679.3554370198</v>
      </c>
      <c r="C16" s="1"/>
    </row>
    <row r="17" spans="1:3">
      <c r="A17" s="1">
        <v>16</v>
      </c>
      <c r="B17" s="1">
        <f>B16+('ekonomicka bilance'!$B$13/(1+(0.01*'ekonomicka bilance'!$B$18))^A17)</f>
        <v>4720136.5997135546</v>
      </c>
      <c r="C17" s="1"/>
    </row>
    <row r="18" spans="1:3">
      <c r="A18" s="1">
        <v>17</v>
      </c>
      <c r="B18" s="1">
        <f>B17+('ekonomicka bilance'!$B$13/(1+(0.01*'ekonomicka bilance'!$B$18))^A18)</f>
        <v>5085333.9752150169</v>
      </c>
      <c r="C18" s="1"/>
    </row>
    <row r="19" spans="1:3">
      <c r="A19" s="1">
        <v>18</v>
      </c>
      <c r="B19" s="1">
        <f>B18+('ekonomicka bilance'!$B$13/(1+(0.01*'ekonomicka bilance'!$B$18))^A19)</f>
        <v>5433140.9995021233</v>
      </c>
      <c r="C19" s="1"/>
    </row>
    <row r="20" spans="1:3">
      <c r="A20" s="1">
        <v>19</v>
      </c>
      <c r="B20" s="1">
        <f>B19+('ekonomicka bilance'!$B$13/(1+(0.01*'ekonomicka bilance'!$B$18))^A20)</f>
        <v>5764385.7845374625</v>
      </c>
      <c r="C20" s="1"/>
    </row>
    <row r="21" spans="1:3">
      <c r="A21" s="1">
        <v>20</v>
      </c>
      <c r="B21" s="1">
        <f>B20+('ekonomicka bilance'!$B$13/(1+(0.01*'ekonomicka bilance'!$B$18))^A21)</f>
        <v>6079857.0083806431</v>
      </c>
      <c r="C21" s="1"/>
    </row>
    <row r="22" spans="1:3">
      <c r="A22" s="1">
        <v>21</v>
      </c>
      <c r="B22" s="1">
        <f>B21+('ekonomicka bilance'!$B$13/(1+(0.01*'ekonomicka bilance'!$B$18))^A22)</f>
        <v>6380305.7929931963</v>
      </c>
      <c r="C22" s="1"/>
    </row>
    <row r="23" spans="1:3">
      <c r="A23" s="1">
        <v>22</v>
      </c>
      <c r="B23" s="1">
        <f>B22+('ekonomicka bilance'!$B$13/(1+(0.01*'ekonomicka bilance'!$B$18))^A23)</f>
        <v>6666447.492624199</v>
      </c>
      <c r="C23" s="1"/>
    </row>
    <row r="24" spans="1:3">
      <c r="A24" s="1">
        <v>23</v>
      </c>
      <c r="B24" s="1">
        <f>B23+('ekonomicka bilance'!$B$13/(1+(0.01*'ekonomicka bilance'!$B$18))^A24)</f>
        <v>6938963.3970346777</v>
      </c>
      <c r="C24" s="1"/>
    </row>
    <row r="25" spans="1:3">
      <c r="A25" s="1">
        <v>24</v>
      </c>
      <c r="B25" s="1">
        <f>B24+('ekonomicka bilance'!$B$13/(1+(0.01*'ekonomicka bilance'!$B$18))^A25)</f>
        <v>7198502.3536160858</v>
      </c>
      <c r="C25" s="1"/>
    </row>
    <row r="26" spans="1:3">
      <c r="A26" s="1">
        <v>25</v>
      </c>
      <c r="B26" s="1">
        <f>B25+('ekonomicka bilance'!$B$13/(1+(0.01*'ekonomicka bilance'!$B$18))^A26)</f>
        <v>7445682.3122650459</v>
      </c>
      <c r="C26" s="1"/>
    </row>
    <row r="27" spans="1:3">
      <c r="A27" s="1">
        <v>26</v>
      </c>
      <c r="B27" s="1">
        <f>B26+('ekonomicka bilance'!$B$13/(1+(0.01*'ekonomicka bilance'!$B$18))^A27)</f>
        <v>7681091.7966926275</v>
      </c>
      <c r="C27" s="1"/>
    </row>
    <row r="28" spans="1:3">
      <c r="A28" s="1">
        <v>27</v>
      </c>
      <c r="B28" s="1">
        <f>B27+('ekonomicka bilance'!$B$13/(1+(0.01*'ekonomicka bilance'!$B$18))^A28)</f>
        <v>7905291.3056712765</v>
      </c>
      <c r="C28" s="1"/>
    </row>
    <row r="29" spans="1:3">
      <c r="A29" s="1">
        <v>28</v>
      </c>
      <c r="B29" s="1">
        <f>B28+('ekonomicka bilance'!$B$13/(1+(0.01*'ekonomicka bilance'!$B$18))^A29)</f>
        <v>8118814.6475557042</v>
      </c>
      <c r="C29" s="1"/>
    </row>
    <row r="30" spans="1:3">
      <c r="A30" s="1">
        <v>29</v>
      </c>
      <c r="B30" s="1">
        <f>B29+('ekonomicka bilance'!$B$13/(1+(0.01*'ekonomicka bilance'!$B$18))^A30)</f>
        <v>8322170.2112551592</v>
      </c>
      <c r="C30" s="1"/>
    </row>
    <row r="31" spans="1:3">
      <c r="A31">
        <v>30</v>
      </c>
      <c r="B31" s="1">
        <f>B30+('ekonomicka bilance'!$B$13/(1+(0.01*'ekonomicka bilance'!$B$18))^A31)</f>
        <v>8515842.1766832117</v>
      </c>
      <c r="C3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parametry+vypocty</vt:lpstr>
      <vt:lpstr>ekonomicka bilance</vt:lpstr>
      <vt:lpstr>pomocny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dcterms:created xsi:type="dcterms:W3CDTF">2015-03-05T16:25:56Z</dcterms:created>
  <dcterms:modified xsi:type="dcterms:W3CDTF">2015-04-10T08:20:00Z</dcterms:modified>
</cp:coreProperties>
</file>