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d\Desktop\skola\"/>
    </mc:Choice>
  </mc:AlternateContent>
  <xr:revisionPtr revIDLastSave="0" documentId="13_ncr:1_{F8E372EE-CEE7-4470-8083-9AC5CBE2F0A7}" xr6:coauthVersionLast="47" xr6:coauthVersionMax="47" xr10:uidLastSave="{00000000-0000-0000-0000-000000000000}"/>
  <bookViews>
    <workbookView xWindow="-120" yWindow="-120" windowWidth="38640" windowHeight="21240" xr2:uid="{95429665-B956-4E30-95C9-7D3F90FD5DD8}"/>
  </bookViews>
  <sheets>
    <sheet name="Procesory AMD a Intel VAV" sheetId="2" r:id="rId1"/>
    <sheet name="Konečné výsledk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7" i="2" l="1"/>
  <c r="J227" i="2"/>
  <c r="I227" i="2"/>
  <c r="H227" i="2"/>
  <c r="G227" i="2"/>
  <c r="F227" i="2"/>
  <c r="E227" i="2"/>
  <c r="D227" i="2"/>
  <c r="J226" i="2"/>
  <c r="I226" i="2"/>
  <c r="H226" i="2"/>
  <c r="G226" i="2"/>
  <c r="F226" i="2"/>
  <c r="E226" i="2"/>
  <c r="D226" i="2"/>
  <c r="F225" i="2"/>
  <c r="E225" i="2"/>
  <c r="D225" i="2"/>
  <c r="J224" i="2"/>
  <c r="I225" i="2" s="1"/>
  <c r="H224" i="2"/>
  <c r="G224" i="2"/>
  <c r="F224" i="2"/>
  <c r="E224" i="2"/>
  <c r="D224" i="2"/>
  <c r="J223" i="2"/>
  <c r="H225" i="2" s="1"/>
  <c r="G223" i="2"/>
  <c r="F223" i="2"/>
  <c r="E223" i="2"/>
  <c r="D223" i="2"/>
  <c r="J222" i="2"/>
  <c r="G225" i="2" s="1"/>
  <c r="F222" i="2"/>
  <c r="E222" i="2"/>
  <c r="D222" i="2"/>
  <c r="E221" i="2"/>
  <c r="D221" i="2"/>
  <c r="D220" i="2"/>
  <c r="K203" i="2"/>
  <c r="J203" i="2"/>
  <c r="H203" i="2"/>
  <c r="G203" i="2"/>
  <c r="F203" i="2"/>
  <c r="E203" i="2"/>
  <c r="D203" i="2"/>
  <c r="J202" i="2"/>
  <c r="H202" i="2"/>
  <c r="G202" i="2"/>
  <c r="F202" i="2"/>
  <c r="E202" i="2"/>
  <c r="D202" i="2"/>
  <c r="G201" i="2"/>
  <c r="F201" i="2"/>
  <c r="E201" i="2"/>
  <c r="D201" i="2"/>
  <c r="L200" i="2"/>
  <c r="K200" i="2"/>
  <c r="H200" i="2"/>
  <c r="G200" i="2"/>
  <c r="F200" i="2"/>
  <c r="E200" i="2"/>
  <c r="D200" i="2"/>
  <c r="J199" i="2"/>
  <c r="H201" i="2" s="1"/>
  <c r="G199" i="2"/>
  <c r="F199" i="2"/>
  <c r="E199" i="2"/>
  <c r="D199" i="2"/>
  <c r="F198" i="2"/>
  <c r="E198" i="2"/>
  <c r="D198" i="2"/>
  <c r="E197" i="2"/>
  <c r="D197" i="2"/>
  <c r="D196" i="2"/>
  <c r="E270" i="2" l="1"/>
  <c r="E271" i="2"/>
  <c r="E272" i="2"/>
  <c r="E273" i="2"/>
  <c r="E274" i="2"/>
  <c r="E275" i="2"/>
  <c r="E276" i="2"/>
  <c r="E277" i="2"/>
  <c r="E269" i="2"/>
  <c r="G277" i="2"/>
  <c r="G269" i="2"/>
  <c r="G270" i="2"/>
  <c r="G271" i="2"/>
  <c r="G272" i="2"/>
  <c r="G273" i="2"/>
  <c r="G274" i="2"/>
  <c r="G275" i="2"/>
  <c r="G276" i="2"/>
  <c r="D64" i="2" l="1"/>
  <c r="R194" i="2" l="1"/>
  <c r="R230" i="2" l="1"/>
  <c r="R206" i="2"/>
  <c r="K213" i="2"/>
  <c r="L207" i="2"/>
  <c r="L208" i="2" s="1"/>
  <c r="I207" i="2"/>
  <c r="I208" i="2" s="1"/>
  <c r="H207" i="2"/>
  <c r="H208" i="2" s="1"/>
  <c r="G207" i="2"/>
  <c r="G208" i="2" s="1"/>
  <c r="F207" i="2"/>
  <c r="F208" i="2" s="1"/>
  <c r="H239" i="2" l="1"/>
  <c r="F239" i="2"/>
  <c r="E239" i="2"/>
  <c r="K239" i="2"/>
  <c r="I238" i="2"/>
  <c r="H238" i="2"/>
  <c r="E238" i="2"/>
  <c r="J239" i="2"/>
  <c r="J238" i="2"/>
  <c r="I237" i="2"/>
  <c r="H237" i="2"/>
  <c r="G237" i="2"/>
  <c r="F237" i="2"/>
  <c r="E237" i="2"/>
  <c r="D237" i="2"/>
  <c r="I239" i="2"/>
  <c r="H236" i="2"/>
  <c r="G236" i="2"/>
  <c r="G235" i="2"/>
  <c r="E235" i="2"/>
  <c r="G239" i="2"/>
  <c r="G238" i="2"/>
  <c r="F234" i="2"/>
  <c r="E234" i="2"/>
  <c r="D234" i="2"/>
  <c r="F238" i="2"/>
  <c r="F236" i="2"/>
  <c r="F235" i="2"/>
  <c r="E233" i="2"/>
  <c r="D233" i="2"/>
  <c r="E236" i="2"/>
  <c r="D239" i="2"/>
  <c r="D238" i="2"/>
  <c r="D236" i="2"/>
  <c r="D232" i="2"/>
  <c r="M232" i="2" s="1"/>
  <c r="D230" i="2" a="1"/>
  <c r="K230" i="2" s="1"/>
  <c r="M220" i="2"/>
  <c r="R218" i="2"/>
  <c r="D218" i="2" a="1"/>
  <c r="L218" i="2" s="1"/>
  <c r="J215" i="2"/>
  <c r="H215" i="2"/>
  <c r="F215" i="2"/>
  <c r="E215" i="2"/>
  <c r="K215" i="2"/>
  <c r="I214" i="2"/>
  <c r="H214" i="2"/>
  <c r="F214" i="2"/>
  <c r="E214" i="2"/>
  <c r="J214" i="2"/>
  <c r="I213" i="2"/>
  <c r="H213" i="2"/>
  <c r="G213" i="2"/>
  <c r="F213" i="2"/>
  <c r="E213" i="2"/>
  <c r="D213" i="2"/>
  <c r="I215" i="2"/>
  <c r="H212" i="2"/>
  <c r="G212" i="2"/>
  <c r="G211" i="2"/>
  <c r="E211" i="2"/>
  <c r="L210" i="2"/>
  <c r="G215" i="2" s="1"/>
  <c r="K210" i="2"/>
  <c r="G214" i="2" s="1"/>
  <c r="F210" i="2"/>
  <c r="E210" i="2"/>
  <c r="D210" i="2"/>
  <c r="F212" i="2"/>
  <c r="F211" i="2"/>
  <c r="E209" i="2"/>
  <c r="D209" i="2"/>
  <c r="E212" i="2"/>
  <c r="D208" i="2"/>
  <c r="M208" i="2" s="1"/>
  <c r="D215" i="2"/>
  <c r="D214" i="2"/>
  <c r="D212" i="2"/>
  <c r="D206" i="2" a="1"/>
  <c r="H206" i="2" s="1"/>
  <c r="M196" i="2"/>
  <c r="D194" i="2" a="1"/>
  <c r="D194" i="2" s="1"/>
  <c r="R182" i="2"/>
  <c r="M237" i="2" l="1"/>
  <c r="M201" i="2"/>
  <c r="D206" i="2"/>
  <c r="M225" i="2"/>
  <c r="M213" i="2"/>
  <c r="M214" i="2"/>
  <c r="M236" i="2"/>
  <c r="M239" i="2"/>
  <c r="M238" i="2"/>
  <c r="F230" i="2"/>
  <c r="M234" i="2"/>
  <c r="G230" i="2"/>
  <c r="H230" i="2"/>
  <c r="M233" i="2"/>
  <c r="M231" i="2"/>
  <c r="I230" i="2"/>
  <c r="D235" i="2"/>
  <c r="M235" i="2" s="1"/>
  <c r="J230" i="2"/>
  <c r="D230" i="2"/>
  <c r="E230" i="2"/>
  <c r="L230" i="2"/>
  <c r="M224" i="2"/>
  <c r="M227" i="2"/>
  <c r="M226" i="2"/>
  <c r="D218" i="2"/>
  <c r="E218" i="2"/>
  <c r="F218" i="2"/>
  <c r="M222" i="2"/>
  <c r="G218" i="2"/>
  <c r="M221" i="2"/>
  <c r="M219" i="2"/>
  <c r="I218" i="2"/>
  <c r="M223" i="2"/>
  <c r="H218" i="2"/>
  <c r="J218" i="2"/>
  <c r="K218" i="2"/>
  <c r="M212" i="2"/>
  <c r="M215" i="2"/>
  <c r="M210" i="2"/>
  <c r="G206" i="2"/>
  <c r="M209" i="2"/>
  <c r="M207" i="2"/>
  <c r="I206" i="2"/>
  <c r="D211" i="2"/>
  <c r="M211" i="2" s="1"/>
  <c r="J206" i="2"/>
  <c r="K206" i="2"/>
  <c r="L206" i="2"/>
  <c r="E206" i="2"/>
  <c r="F206" i="2"/>
  <c r="M200" i="2"/>
  <c r="M202" i="2"/>
  <c r="M203" i="2"/>
  <c r="M198" i="2"/>
  <c r="G194" i="2"/>
  <c r="F194" i="2"/>
  <c r="H194" i="2"/>
  <c r="M197" i="2"/>
  <c r="I194" i="2"/>
  <c r="M199" i="2"/>
  <c r="M195" i="2"/>
  <c r="J194" i="2"/>
  <c r="E194" i="2"/>
  <c r="K194" i="2"/>
  <c r="L194" i="2"/>
  <c r="M240" i="2" l="1"/>
  <c r="AA231" i="2" a="1"/>
  <c r="M228" i="2"/>
  <c r="AA219" i="2" a="1"/>
  <c r="M216" i="2"/>
  <c r="N208" i="2" s="1"/>
  <c r="AA207" i="2" a="1"/>
  <c r="M204" i="2"/>
  <c r="N198" i="2" s="1"/>
  <c r="O198" i="2" s="1"/>
  <c r="AA195" i="2" a="1"/>
  <c r="N207" i="2" l="1"/>
  <c r="N195" i="2"/>
  <c r="O195" i="2" s="1"/>
  <c r="N200" i="2"/>
  <c r="O200" i="2" s="1"/>
  <c r="N196" i="2"/>
  <c r="O196" i="2" s="1"/>
  <c r="N201" i="2"/>
  <c r="O201" i="2" s="1"/>
  <c r="N202" i="2"/>
  <c r="O202" i="2" s="1"/>
  <c r="N203" i="2"/>
  <c r="O203" i="2" s="1"/>
  <c r="N197" i="2"/>
  <c r="O197" i="2" s="1"/>
  <c r="N199" i="2"/>
  <c r="O199" i="2" s="1"/>
  <c r="N236" i="2"/>
  <c r="N235" i="2"/>
  <c r="N237" i="2"/>
  <c r="N233" i="2"/>
  <c r="N238" i="2"/>
  <c r="N239" i="2"/>
  <c r="N234" i="2"/>
  <c r="N232" i="2"/>
  <c r="N231" i="2"/>
  <c r="N227" i="2"/>
  <c r="N224" i="2"/>
  <c r="N225" i="2"/>
  <c r="N226" i="2"/>
  <c r="N223" i="2"/>
  <c r="N221" i="2"/>
  <c r="N222" i="2"/>
  <c r="N220" i="2"/>
  <c r="N219" i="2"/>
  <c r="N215" i="2"/>
  <c r="N210" i="2"/>
  <c r="N209" i="2"/>
  <c r="N211" i="2"/>
  <c r="N212" i="2"/>
  <c r="N213" i="2"/>
  <c r="N214" i="2"/>
  <c r="AD239" i="2"/>
  <c r="AA238" i="2"/>
  <c r="AG236" i="2"/>
  <c r="AD235" i="2"/>
  <c r="AA234" i="2"/>
  <c r="AG232" i="2"/>
  <c r="AD231" i="2"/>
  <c r="AC239" i="2"/>
  <c r="AI237" i="2"/>
  <c r="AF236" i="2"/>
  <c r="AC235" i="2"/>
  <c r="AI233" i="2"/>
  <c r="AF232" i="2"/>
  <c r="AC231" i="2"/>
  <c r="AH232" i="2"/>
  <c r="AB239" i="2"/>
  <c r="AH237" i="2"/>
  <c r="AE236" i="2"/>
  <c r="AB235" i="2"/>
  <c r="AH233" i="2"/>
  <c r="AE232" i="2"/>
  <c r="AB231" i="2"/>
  <c r="AA239" i="2"/>
  <c r="AG237" i="2"/>
  <c r="AD236" i="2"/>
  <c r="AA235" i="2"/>
  <c r="AG233" i="2"/>
  <c r="AD232" i="2"/>
  <c r="AA231" i="2"/>
  <c r="AE239" i="2"/>
  <c r="AE235" i="2"/>
  <c r="AI238" i="2"/>
  <c r="AF237" i="2"/>
  <c r="AC236" i="2"/>
  <c r="AI234" i="2"/>
  <c r="AF233" i="2"/>
  <c r="AC232" i="2"/>
  <c r="AH238" i="2"/>
  <c r="AE237" i="2"/>
  <c r="AB236" i="2"/>
  <c r="AH234" i="2"/>
  <c r="AE233" i="2"/>
  <c r="AB232" i="2"/>
  <c r="AI235" i="2"/>
  <c r="AF231" i="2"/>
  <c r="AB234" i="2"/>
  <c r="AG238" i="2"/>
  <c r="AD237" i="2"/>
  <c r="AA236" i="2"/>
  <c r="AG234" i="2"/>
  <c r="AD233" i="2"/>
  <c r="AA232" i="2"/>
  <c r="AI239" i="2"/>
  <c r="AF238" i="2"/>
  <c r="AC237" i="2"/>
  <c r="AC233" i="2"/>
  <c r="AI231" i="2"/>
  <c r="AB238" i="2"/>
  <c r="AF234" i="2"/>
  <c r="AH239" i="2"/>
  <c r="AE238" i="2"/>
  <c r="AB237" i="2"/>
  <c r="AH235" i="2"/>
  <c r="AE234" i="2"/>
  <c r="AB233" i="2"/>
  <c r="AH231" i="2"/>
  <c r="AD234" i="2"/>
  <c r="AG239" i="2"/>
  <c r="AD238" i="2"/>
  <c r="AA237" i="2"/>
  <c r="AG235" i="2"/>
  <c r="AA233" i="2"/>
  <c r="AG231" i="2"/>
  <c r="AF239" i="2"/>
  <c r="AC238" i="2"/>
  <c r="AI236" i="2"/>
  <c r="AF235" i="2"/>
  <c r="AC234" i="2"/>
  <c r="AI232" i="2"/>
  <c r="AH236" i="2"/>
  <c r="AE231" i="2"/>
  <c r="AD227" i="2"/>
  <c r="AA226" i="2"/>
  <c r="AG224" i="2"/>
  <c r="AD223" i="2"/>
  <c r="AA222" i="2"/>
  <c r="AG220" i="2"/>
  <c r="AD219" i="2"/>
  <c r="AC227" i="2"/>
  <c r="AI225" i="2"/>
  <c r="AF224" i="2"/>
  <c r="AC223" i="2"/>
  <c r="AI221" i="2"/>
  <c r="AF220" i="2"/>
  <c r="AC219" i="2"/>
  <c r="AD222" i="2"/>
  <c r="AC226" i="2"/>
  <c r="AB227" i="2"/>
  <c r="AH225" i="2"/>
  <c r="AE224" i="2"/>
  <c r="AB223" i="2"/>
  <c r="AH221" i="2"/>
  <c r="AE220" i="2"/>
  <c r="AB219" i="2"/>
  <c r="AA221" i="2"/>
  <c r="AC222" i="2"/>
  <c r="AA227" i="2"/>
  <c r="AG225" i="2"/>
  <c r="AD224" i="2"/>
  <c r="AA223" i="2"/>
  <c r="AG221" i="2"/>
  <c r="AD220" i="2"/>
  <c r="AA219" i="2"/>
  <c r="AA225" i="2"/>
  <c r="AI220" i="2"/>
  <c r="AE219" i="2"/>
  <c r="AI226" i="2"/>
  <c r="AF225" i="2"/>
  <c r="AC224" i="2"/>
  <c r="AI222" i="2"/>
  <c r="AF221" i="2"/>
  <c r="AC220" i="2"/>
  <c r="AH226" i="2"/>
  <c r="AE225" i="2"/>
  <c r="AB224" i="2"/>
  <c r="AH222" i="2"/>
  <c r="AE221" i="2"/>
  <c r="AB220" i="2"/>
  <c r="AD226" i="2"/>
  <c r="AF227" i="2"/>
  <c r="AB222" i="2"/>
  <c r="AG226" i="2"/>
  <c r="AD225" i="2"/>
  <c r="AA224" i="2"/>
  <c r="AG222" i="2"/>
  <c r="AD221" i="2"/>
  <c r="AA220" i="2"/>
  <c r="AI227" i="2"/>
  <c r="AF226" i="2"/>
  <c r="AC225" i="2"/>
  <c r="AI223" i="2"/>
  <c r="AF222" i="2"/>
  <c r="AC221" i="2"/>
  <c r="AI219" i="2"/>
  <c r="AI224" i="2"/>
  <c r="AB226" i="2"/>
  <c r="AH227" i="2"/>
  <c r="AE226" i="2"/>
  <c r="AB225" i="2"/>
  <c r="AH223" i="2"/>
  <c r="AE222" i="2"/>
  <c r="AB221" i="2"/>
  <c r="AH219" i="2"/>
  <c r="AE227" i="2"/>
  <c r="AE223" i="2"/>
  <c r="AG227" i="2"/>
  <c r="AG223" i="2"/>
  <c r="AG219" i="2"/>
  <c r="AF219" i="2"/>
  <c r="AF223" i="2"/>
  <c r="AH224" i="2"/>
  <c r="AH220" i="2"/>
  <c r="AD215" i="2"/>
  <c r="AA214" i="2"/>
  <c r="AG212" i="2"/>
  <c r="AD211" i="2"/>
  <c r="AA210" i="2"/>
  <c r="AG208" i="2"/>
  <c r="AD207" i="2"/>
  <c r="AE211" i="2"/>
  <c r="AC215" i="2"/>
  <c r="AI213" i="2"/>
  <c r="AF212" i="2"/>
  <c r="AC211" i="2"/>
  <c r="AI209" i="2"/>
  <c r="AF208" i="2"/>
  <c r="AC207" i="2"/>
  <c r="AF211" i="2"/>
  <c r="AB215" i="2"/>
  <c r="AH213" i="2"/>
  <c r="AE212" i="2"/>
  <c r="AB211" i="2"/>
  <c r="AH209" i="2"/>
  <c r="AE208" i="2"/>
  <c r="AB207" i="2"/>
  <c r="AF214" i="2"/>
  <c r="AI207" i="2"/>
  <c r="AA209" i="2"/>
  <c r="AE215" i="2"/>
  <c r="AH212" i="2"/>
  <c r="AH208" i="2"/>
  <c r="AA215" i="2"/>
  <c r="AG213" i="2"/>
  <c r="AD212" i="2"/>
  <c r="AA211" i="2"/>
  <c r="AG209" i="2"/>
  <c r="AD208" i="2"/>
  <c r="AA207" i="2"/>
  <c r="AF210" i="2"/>
  <c r="AF207" i="2"/>
  <c r="AI214" i="2"/>
  <c r="AF213" i="2"/>
  <c r="AC212" i="2"/>
  <c r="AI210" i="2"/>
  <c r="AF209" i="2"/>
  <c r="AC208" i="2"/>
  <c r="AH214" i="2"/>
  <c r="AE213" i="2"/>
  <c r="AB212" i="2"/>
  <c r="AH210" i="2"/>
  <c r="AE209" i="2"/>
  <c r="AB208" i="2"/>
  <c r="AI211" i="2"/>
  <c r="AI212" i="2"/>
  <c r="AG214" i="2"/>
  <c r="AD213" i="2"/>
  <c r="AA212" i="2"/>
  <c r="AG210" i="2"/>
  <c r="AD209" i="2"/>
  <c r="AA208" i="2"/>
  <c r="AI215" i="2"/>
  <c r="AC213" i="2"/>
  <c r="AC209" i="2"/>
  <c r="AB214" i="2"/>
  <c r="AB210" i="2"/>
  <c r="AE207" i="2"/>
  <c r="AC210" i="2"/>
  <c r="AH215" i="2"/>
  <c r="AE214" i="2"/>
  <c r="AB213" i="2"/>
  <c r="AH211" i="2"/>
  <c r="AE210" i="2"/>
  <c r="AB209" i="2"/>
  <c r="AH207" i="2"/>
  <c r="AG215" i="2"/>
  <c r="AD214" i="2"/>
  <c r="AA213" i="2"/>
  <c r="AG211" i="2"/>
  <c r="AD210" i="2"/>
  <c r="AG207" i="2"/>
  <c r="AF215" i="2"/>
  <c r="AI208" i="2"/>
  <c r="AC214" i="2"/>
  <c r="AD203" i="2"/>
  <c r="AA202" i="2"/>
  <c r="AG200" i="2"/>
  <c r="AD199" i="2"/>
  <c r="AA198" i="2"/>
  <c r="AG196" i="2"/>
  <c r="AD195" i="2"/>
  <c r="AC203" i="2"/>
  <c r="AI201" i="2"/>
  <c r="AF200" i="2"/>
  <c r="AC199" i="2"/>
  <c r="AI197" i="2"/>
  <c r="AF196" i="2"/>
  <c r="AC195" i="2"/>
  <c r="AB203" i="2"/>
  <c r="AH201" i="2"/>
  <c r="AE200" i="2"/>
  <c r="AB199" i="2"/>
  <c r="AH197" i="2"/>
  <c r="AE196" i="2"/>
  <c r="AB195" i="2"/>
  <c r="AI202" i="2"/>
  <c r="AF201" i="2"/>
  <c r="AI198" i="2"/>
  <c r="AF197" i="2"/>
  <c r="AA203" i="2"/>
  <c r="AG201" i="2"/>
  <c r="AD200" i="2"/>
  <c r="AA199" i="2"/>
  <c r="AG197" i="2"/>
  <c r="AD196" i="2"/>
  <c r="AA195" i="2"/>
  <c r="AC200" i="2"/>
  <c r="AB202" i="2"/>
  <c r="AB198" i="2"/>
  <c r="AC196" i="2"/>
  <c r="AH196" i="2"/>
  <c r="AH202" i="2"/>
  <c r="AE201" i="2"/>
  <c r="AB200" i="2"/>
  <c r="AH198" i="2"/>
  <c r="AE197" i="2"/>
  <c r="AB196" i="2"/>
  <c r="AF203" i="2"/>
  <c r="AI196" i="2"/>
  <c r="AE195" i="2"/>
  <c r="AG202" i="2"/>
  <c r="AD201" i="2"/>
  <c r="AA200" i="2"/>
  <c r="AG198" i="2"/>
  <c r="AD197" i="2"/>
  <c r="AA196" i="2"/>
  <c r="AI203" i="2"/>
  <c r="AF202" i="2"/>
  <c r="AC201" i="2"/>
  <c r="AI199" i="2"/>
  <c r="AF198" i="2"/>
  <c r="AC197" i="2"/>
  <c r="AI195" i="2"/>
  <c r="AD198" i="2"/>
  <c r="AC202" i="2"/>
  <c r="AC198" i="2"/>
  <c r="AF195" i="2"/>
  <c r="AH203" i="2"/>
  <c r="AE202" i="2"/>
  <c r="AB201" i="2"/>
  <c r="AH199" i="2"/>
  <c r="AE198" i="2"/>
  <c r="AB197" i="2"/>
  <c r="AH195" i="2"/>
  <c r="AG203" i="2"/>
  <c r="AD202" i="2"/>
  <c r="AA201" i="2"/>
  <c r="AG199" i="2"/>
  <c r="AA197" i="2"/>
  <c r="AG195" i="2"/>
  <c r="AI200" i="2"/>
  <c r="AH200" i="2"/>
  <c r="AF199" i="2"/>
  <c r="AE203" i="2"/>
  <c r="AE199" i="2"/>
  <c r="O204" i="2" l="1"/>
  <c r="N204" i="2"/>
  <c r="N240" i="2"/>
  <c r="AI206" i="2"/>
  <c r="N228" i="2"/>
  <c r="N216" i="2"/>
  <c r="AI194" i="2"/>
  <c r="AI230" i="2"/>
  <c r="AI218" i="2"/>
  <c r="I190" i="2" l="1"/>
  <c r="I189" i="2"/>
  <c r="H190" i="2"/>
  <c r="H189" i="2"/>
  <c r="H188" i="2"/>
  <c r="G189" i="2"/>
  <c r="F189" i="2"/>
  <c r="L190" i="2"/>
  <c r="K191" i="2" s="1"/>
  <c r="L189" i="2"/>
  <c r="J191" i="2" s="1"/>
  <c r="K189" i="2"/>
  <c r="J190" i="2" s="1"/>
  <c r="L188" i="2"/>
  <c r="I191" i="2" s="1"/>
  <c r="L187" i="2"/>
  <c r="H191" i="2" s="1"/>
  <c r="K187" i="2"/>
  <c r="I187" i="2"/>
  <c r="I186" i="2"/>
  <c r="G188" i="2" s="1"/>
  <c r="H186" i="2"/>
  <c r="L185" i="2"/>
  <c r="K185" i="2"/>
  <c r="K186" i="2" s="1"/>
  <c r="H183" i="2"/>
  <c r="D187" i="2" s="1"/>
  <c r="E183" i="2"/>
  <c r="I185" i="2"/>
  <c r="F188" i="2" s="1"/>
  <c r="H185" i="2"/>
  <c r="F187" i="2" s="1"/>
  <c r="E191" i="2"/>
  <c r="E190" i="2"/>
  <c r="E189" i="2"/>
  <c r="D189" i="2"/>
  <c r="I184" i="2"/>
  <c r="D186" i="2"/>
  <c r="D185" i="2"/>
  <c r="D184" i="2"/>
  <c r="L183" i="2"/>
  <c r="D191" i="2" s="1"/>
  <c r="K183" i="2"/>
  <c r="D190" i="2" s="1"/>
  <c r="I183" i="2"/>
  <c r="D188" i="2" s="1"/>
  <c r="E185" i="2"/>
  <c r="F186" i="2"/>
  <c r="E186" i="2"/>
  <c r="E187" i="2"/>
  <c r="D182" i="2" a="1"/>
  <c r="D182" i="2" s="1"/>
  <c r="G187" i="2"/>
  <c r="E188" i="2"/>
  <c r="M183" i="2" l="1"/>
  <c r="F191" i="2"/>
  <c r="L186" i="2"/>
  <c r="M186" i="2" s="1"/>
  <c r="M184" i="2"/>
  <c r="M185" i="2"/>
  <c r="M187" i="2"/>
  <c r="M188" i="2"/>
  <c r="G190" i="2"/>
  <c r="M189" i="2"/>
  <c r="F190" i="2"/>
  <c r="F182" i="2"/>
  <c r="K182" i="2"/>
  <c r="J182" i="2"/>
  <c r="H182" i="2"/>
  <c r="E182" i="2"/>
  <c r="L182" i="2"/>
  <c r="I182" i="2"/>
  <c r="G182" i="2"/>
  <c r="G191" i="2" l="1"/>
  <c r="M191" i="2" s="1"/>
  <c r="M190" i="2"/>
  <c r="E147" i="2"/>
  <c r="D142" i="2"/>
  <c r="D141" i="2"/>
  <c r="F142" i="2"/>
  <c r="M192" i="2" l="1"/>
  <c r="AA183" i="2" a="1"/>
  <c r="N183" i="2"/>
  <c r="O183" i="2" s="1"/>
  <c r="N188" i="2"/>
  <c r="O188" i="2" s="1"/>
  <c r="N184" i="2"/>
  <c r="O184" i="2" s="1"/>
  <c r="N186" i="2"/>
  <c r="O186" i="2" s="1"/>
  <c r="N187" i="2"/>
  <c r="O187" i="2" s="1"/>
  <c r="N189" i="2"/>
  <c r="O189" i="2" s="1"/>
  <c r="N185" i="2"/>
  <c r="O185" i="2" s="1"/>
  <c r="N190" i="2"/>
  <c r="O190" i="2" s="1"/>
  <c r="N191" i="2"/>
  <c r="O191" i="2" s="1"/>
  <c r="F146" i="2"/>
  <c r="E144" i="2"/>
  <c r="E141" i="2"/>
  <c r="F141" i="2"/>
  <c r="G141" i="2"/>
  <c r="E142" i="2"/>
  <c r="G142" i="2"/>
  <c r="D143" i="2"/>
  <c r="E143" i="2"/>
  <c r="F143" i="2"/>
  <c r="G143" i="2"/>
  <c r="D144" i="2"/>
  <c r="F144" i="2"/>
  <c r="G144" i="2"/>
  <c r="D145" i="2"/>
  <c r="E145" i="2"/>
  <c r="F145" i="2"/>
  <c r="G145" i="2"/>
  <c r="D146" i="2"/>
  <c r="E146" i="2"/>
  <c r="G146" i="2"/>
  <c r="D147" i="2"/>
  <c r="F147" i="2"/>
  <c r="G147" i="2"/>
  <c r="D148" i="2"/>
  <c r="E148" i="2"/>
  <c r="F148" i="2"/>
  <c r="G148" i="2"/>
  <c r="D140" i="2"/>
  <c r="E140" i="2"/>
  <c r="F140" i="2"/>
  <c r="G140" i="2"/>
  <c r="AA183" i="2" l="1"/>
  <c r="AE185" i="2"/>
  <c r="AF186" i="2"/>
  <c r="AC185" i="2"/>
  <c r="AG183" i="2"/>
  <c r="AF188" i="2"/>
  <c r="AH190" i="2"/>
  <c r="AC183" i="2"/>
  <c r="AD183" i="2"/>
  <c r="AI191" i="2"/>
  <c r="AI187" i="2"/>
  <c r="AH187" i="2"/>
  <c r="AG187" i="2"/>
  <c r="AH188" i="2"/>
  <c r="AE187" i="2"/>
  <c r="AG185" i="2"/>
  <c r="AH185" i="2"/>
  <c r="AB183" i="2"/>
  <c r="AG186" i="2"/>
  <c r="AF183" i="2"/>
  <c r="AF187" i="2"/>
  <c r="AI188" i="2"/>
  <c r="AH184" i="2"/>
  <c r="AG189" i="2"/>
  <c r="AH189" i="2"/>
  <c r="AI185" i="2"/>
  <c r="AF184" i="2"/>
  <c r="AH183" i="2"/>
  <c r="AI186" i="2"/>
  <c r="AE186" i="2"/>
  <c r="AC184" i="2"/>
  <c r="AG184" i="2"/>
  <c r="AI184" i="2"/>
  <c r="AG188" i="2"/>
  <c r="AI189" i="2"/>
  <c r="AD184" i="2"/>
  <c r="AD185" i="2"/>
  <c r="AF185" i="2"/>
  <c r="AB184" i="2"/>
  <c r="AD186" i="2"/>
  <c r="AI183" i="2"/>
  <c r="AE183" i="2"/>
  <c r="AE184" i="2"/>
  <c r="AI190" i="2"/>
  <c r="AH191" i="2"/>
  <c r="AD188" i="2"/>
  <c r="AC186" i="2"/>
  <c r="AB190" i="2"/>
  <c r="AB189" i="2"/>
  <c r="AF190" i="2"/>
  <c r="AH186" i="2"/>
  <c r="AD189" i="2"/>
  <c r="AF189" i="2"/>
  <c r="AA185" i="2"/>
  <c r="AF191" i="2"/>
  <c r="AC189" i="2"/>
  <c r="AE190" i="2"/>
  <c r="AB185" i="2"/>
  <c r="AA186" i="2"/>
  <c r="AC187" i="2"/>
  <c r="AG190" i="2"/>
  <c r="AA189" i="2"/>
  <c r="AE189" i="2"/>
  <c r="AG191" i="2"/>
  <c r="AD187" i="2"/>
  <c r="AB187" i="2"/>
  <c r="AA191" i="2"/>
  <c r="AC188" i="2"/>
  <c r="AA188" i="2"/>
  <c r="AA190" i="2"/>
  <c r="AB188" i="2"/>
  <c r="AE188" i="2"/>
  <c r="AA187" i="2"/>
  <c r="AE191" i="2"/>
  <c r="AB191" i="2"/>
  <c r="AA184" i="2"/>
  <c r="AB186" i="2"/>
  <c r="AC190" i="2"/>
  <c r="AD190" i="2"/>
  <c r="AC191" i="2"/>
  <c r="AD191" i="2"/>
  <c r="N192" i="2"/>
  <c r="G108" i="2"/>
  <c r="G107" i="2"/>
  <c r="F108" i="2"/>
  <c r="F107" i="2"/>
  <c r="D108" i="2"/>
  <c r="D113" i="2" s="1"/>
  <c r="D107" i="2"/>
  <c r="E108" i="2"/>
  <c r="E107" i="2"/>
  <c r="AI182" i="2" l="1"/>
  <c r="O192" i="2"/>
  <c r="G117" i="2"/>
  <c r="D115" i="2"/>
  <c r="E115" i="2"/>
  <c r="F112" i="2"/>
  <c r="D118" i="2"/>
  <c r="G112" i="2"/>
  <c r="G120" i="2"/>
  <c r="D114" i="2"/>
  <c r="G119" i="2"/>
  <c r="G118" i="2"/>
  <c r="D117" i="2"/>
  <c r="D112" i="2"/>
  <c r="F117" i="2"/>
  <c r="G116" i="2"/>
  <c r="E114" i="2"/>
  <c r="E112" i="2"/>
  <c r="E120" i="2"/>
  <c r="F116" i="2"/>
  <c r="G115" i="2"/>
  <c r="E113" i="2"/>
  <c r="D116" i="2"/>
  <c r="E118" i="2"/>
  <c r="F114" i="2"/>
  <c r="G113" i="2"/>
  <c r="F120" i="2"/>
  <c r="F119" i="2"/>
  <c r="G114" i="2"/>
  <c r="D120" i="2"/>
  <c r="E117" i="2"/>
  <c r="F113" i="2"/>
  <c r="F115" i="2"/>
  <c r="D119" i="2"/>
  <c r="E116" i="2"/>
  <c r="F118" i="2"/>
  <c r="E119" i="2"/>
  <c r="P13" i="2" l="1"/>
  <c r="P12" i="2"/>
  <c r="C103" i="2" s="1"/>
  <c r="P11" i="2"/>
  <c r="F68" i="2"/>
  <c r="E68" i="2"/>
  <c r="D68" i="2"/>
  <c r="C68" i="2"/>
  <c r="E67" i="2"/>
  <c r="D67" i="2"/>
  <c r="C67" i="2"/>
  <c r="L62" i="2"/>
  <c r="D66" i="2"/>
  <c r="C66" i="2"/>
  <c r="C65" i="2"/>
  <c r="H64" i="2"/>
  <c r="R59" i="2"/>
  <c r="S54" i="2" s="1"/>
  <c r="V58" i="2"/>
  <c r="G58" i="2"/>
  <c r="H57" i="2" s="1"/>
  <c r="D58" i="2"/>
  <c r="E54" i="2" s="1"/>
  <c r="V57" i="2"/>
  <c r="V56" i="2"/>
  <c r="V55" i="2"/>
  <c r="V54" i="2"/>
  <c r="B53" i="2" a="1"/>
  <c r="B57" i="2" s="1"/>
  <c r="E36" i="2"/>
  <c r="E35" i="2"/>
  <c r="E34" i="2"/>
  <c r="E33" i="2"/>
  <c r="E32" i="2"/>
  <c r="E31" i="2"/>
  <c r="P10" i="2"/>
  <c r="P9" i="2"/>
  <c r="P8" i="2"/>
  <c r="P7" i="2"/>
  <c r="P6" i="2"/>
  <c r="P5" i="2"/>
  <c r="R64" i="2" l="1" a="1"/>
  <c r="R66" i="2" s="1"/>
  <c r="H67" i="2"/>
  <c r="H65" i="2"/>
  <c r="C104" i="2"/>
  <c r="C90" i="2"/>
  <c r="C134" i="2" s="1"/>
  <c r="C88" i="2"/>
  <c r="C132" i="2" s="1"/>
  <c r="C102" i="2"/>
  <c r="C25" i="2"/>
  <c r="C89" i="2"/>
  <c r="C133" i="2" s="1"/>
  <c r="C24" i="2"/>
  <c r="C96" i="2"/>
  <c r="C82" i="2"/>
  <c r="C126" i="2" s="1"/>
  <c r="C140" i="2" s="1"/>
  <c r="C23" i="2"/>
  <c r="C18" i="2"/>
  <c r="C32" i="2" s="1"/>
  <c r="C83" i="2"/>
  <c r="C127" i="2" s="1"/>
  <c r="C97" i="2"/>
  <c r="C84" i="2"/>
  <c r="C128" i="2" s="1"/>
  <c r="C98" i="2"/>
  <c r="C85" i="2"/>
  <c r="C129" i="2" s="1"/>
  <c r="C99" i="2"/>
  <c r="C21" i="2"/>
  <c r="C86" i="2"/>
  <c r="C130" i="2" s="1"/>
  <c r="C100" i="2"/>
  <c r="C22" i="2"/>
  <c r="C36" i="2" s="1"/>
  <c r="C101" i="2"/>
  <c r="C87" i="2"/>
  <c r="C131" i="2" s="1"/>
  <c r="C8" i="2"/>
  <c r="C9" i="2"/>
  <c r="C20" i="2"/>
  <c r="C34" i="2" s="1"/>
  <c r="C10" i="2"/>
  <c r="C6" i="2"/>
  <c r="C11" i="2"/>
  <c r="C7" i="2"/>
  <c r="C19" i="2"/>
  <c r="C33" i="2" s="1"/>
  <c r="C12" i="2"/>
  <c r="C13" i="2"/>
  <c r="C17" i="2"/>
  <c r="S57" i="2"/>
  <c r="H53" i="2"/>
  <c r="C5" i="2"/>
  <c r="E57" i="2"/>
  <c r="D31" i="2"/>
  <c r="E53" i="2"/>
  <c r="F31" i="2"/>
  <c r="F33" i="2"/>
  <c r="E55" i="2"/>
  <c r="H66" i="2"/>
  <c r="D33" i="2"/>
  <c r="F35" i="2"/>
  <c r="F32" i="2"/>
  <c r="D35" i="2"/>
  <c r="D32" i="2"/>
  <c r="D36" i="2"/>
  <c r="F34" i="2"/>
  <c r="D34" i="2"/>
  <c r="H68" i="2"/>
  <c r="F36" i="2"/>
  <c r="E56" i="2"/>
  <c r="H56" i="2"/>
  <c r="V59" i="2"/>
  <c r="W55" i="2" s="1"/>
  <c r="B54" i="2"/>
  <c r="H55" i="2"/>
  <c r="B53" i="2"/>
  <c r="B55" i="2"/>
  <c r="S55" i="2"/>
  <c r="B56" i="2"/>
  <c r="S56" i="2"/>
  <c r="S58" i="2"/>
  <c r="H54" i="2"/>
  <c r="R67" i="2" l="1"/>
  <c r="R64" i="2"/>
  <c r="U67" i="2"/>
  <c r="S64" i="2"/>
  <c r="U64" i="2"/>
  <c r="V68" i="2"/>
  <c r="S65" i="2"/>
  <c r="V65" i="2"/>
  <c r="V66" i="2"/>
  <c r="V64" i="2"/>
  <c r="T65" i="2"/>
  <c r="U66" i="2"/>
  <c r="U65" i="2"/>
  <c r="T66" i="2"/>
  <c r="V67" i="2"/>
  <c r="T64" i="2"/>
  <c r="U68" i="2"/>
  <c r="T68" i="2"/>
  <c r="S68" i="2"/>
  <c r="R68" i="2"/>
  <c r="S66" i="2"/>
  <c r="T67" i="2"/>
  <c r="C141" i="2"/>
  <c r="R65" i="2"/>
  <c r="S67" i="2"/>
  <c r="C147" i="2"/>
  <c r="C108" i="2"/>
  <c r="C107" i="2"/>
  <c r="C145" i="2"/>
  <c r="C144" i="2"/>
  <c r="C35" i="2"/>
  <c r="C143" i="2"/>
  <c r="C142" i="2"/>
  <c r="C146" i="2"/>
  <c r="C148" i="2"/>
  <c r="C31" i="2"/>
  <c r="E58" i="2"/>
  <c r="H69" i="2"/>
  <c r="I64" i="2" s="1"/>
  <c r="W54" i="2"/>
  <c r="W58" i="2"/>
  <c r="W56" i="2"/>
  <c r="H58" i="2"/>
  <c r="W57" i="2"/>
  <c r="S59" i="2"/>
  <c r="C112" i="2" l="1"/>
  <c r="I65" i="2"/>
  <c r="C116" i="2"/>
  <c r="C120" i="2"/>
  <c r="C113" i="2"/>
  <c r="C114" i="2"/>
  <c r="C115" i="2"/>
  <c r="C119" i="2"/>
  <c r="C117" i="2"/>
  <c r="C118" i="2"/>
  <c r="V62" i="2"/>
  <c r="I67" i="2"/>
  <c r="I66" i="2"/>
  <c r="W59" i="2"/>
  <c r="I68" i="2"/>
  <c r="O221" i="2" l="1"/>
  <c r="O226" i="2"/>
  <c r="O227" i="2"/>
  <c r="O223" i="2"/>
  <c r="O224" i="2"/>
  <c r="O219" i="2"/>
  <c r="O225" i="2"/>
  <c r="O220" i="2"/>
  <c r="O222" i="2"/>
  <c r="O232" i="2"/>
  <c r="O237" i="2"/>
  <c r="O236" i="2"/>
  <c r="O234" i="2"/>
  <c r="O233" i="2"/>
  <c r="O239" i="2"/>
  <c r="O235" i="2"/>
  <c r="O238" i="2"/>
  <c r="O231" i="2"/>
  <c r="C92" i="2" a="1"/>
  <c r="G92" i="2" s="1"/>
  <c r="C106" i="2" a="1"/>
  <c r="C136" i="2" a="1"/>
  <c r="I69" i="2"/>
  <c r="E92" i="2" l="1"/>
  <c r="C92" i="2"/>
  <c r="O208" i="2"/>
  <c r="D243" i="2" s="1"/>
  <c r="O214" i="2"/>
  <c r="D249" i="2" s="1"/>
  <c r="O210" i="2"/>
  <c r="D245" i="2" s="1"/>
  <c r="O215" i="2"/>
  <c r="D250" i="2" s="1"/>
  <c r="O207" i="2"/>
  <c r="D242" i="2" s="1"/>
  <c r="O213" i="2"/>
  <c r="D248" i="2" s="1"/>
  <c r="O211" i="2"/>
  <c r="D246" i="2" s="1"/>
  <c r="O209" i="2"/>
  <c r="D244" i="2" s="1"/>
  <c r="O212" i="2"/>
  <c r="D247" i="2" s="1"/>
  <c r="O240" i="2"/>
  <c r="O228" i="2"/>
  <c r="D92" i="2"/>
  <c r="F92" i="2"/>
  <c r="H117" i="2"/>
  <c r="C106" i="2"/>
  <c r="F106" i="2"/>
  <c r="D106" i="2"/>
  <c r="E106" i="2"/>
  <c r="G106" i="2"/>
  <c r="C136" i="2"/>
  <c r="F136" i="2"/>
  <c r="E136" i="2"/>
  <c r="G136" i="2"/>
  <c r="D136" i="2"/>
  <c r="H114" i="2"/>
  <c r="H115" i="2"/>
  <c r="H118" i="2"/>
  <c r="H112" i="2"/>
  <c r="H120" i="2"/>
  <c r="H119" i="2"/>
  <c r="H116" i="2"/>
  <c r="H113" i="2" l="1"/>
  <c r="O216" i="2"/>
  <c r="C157" i="2" a="1"/>
  <c r="C153" i="2" a="1"/>
  <c r="C152" i="2" a="1"/>
  <c r="C159" i="2" a="1"/>
  <c r="C160" i="2" a="1"/>
  <c r="C156" i="2" a="1"/>
  <c r="C158" i="2" a="1"/>
  <c r="C154" i="2" a="1"/>
  <c r="C155" i="2" a="1"/>
  <c r="C158" i="2" l="1"/>
  <c r="D158" i="2"/>
  <c r="E158" i="2"/>
  <c r="G158" i="2"/>
  <c r="F158" i="2"/>
  <c r="C156" i="2"/>
  <c r="F156" i="2"/>
  <c r="G156" i="2"/>
  <c r="E156" i="2"/>
  <c r="D156" i="2"/>
  <c r="C160" i="2"/>
  <c r="E160" i="2"/>
  <c r="G160" i="2"/>
  <c r="D160" i="2"/>
  <c r="F160" i="2"/>
  <c r="G159" i="2"/>
  <c r="D159" i="2"/>
  <c r="F159" i="2"/>
  <c r="E159" i="2"/>
  <c r="C159" i="2"/>
  <c r="E155" i="2"/>
  <c r="D155" i="2"/>
  <c r="G155" i="2"/>
  <c r="F155" i="2"/>
  <c r="C155" i="2"/>
  <c r="G152" i="2"/>
  <c r="E152" i="2"/>
  <c r="F152" i="2"/>
  <c r="D152" i="2"/>
  <c r="C152" i="2"/>
  <c r="C153" i="2"/>
  <c r="F153" i="2"/>
  <c r="E153" i="2"/>
  <c r="G153" i="2"/>
  <c r="D153" i="2"/>
  <c r="C154" i="2"/>
  <c r="E154" i="2"/>
  <c r="D154" i="2"/>
  <c r="F154" i="2"/>
  <c r="G154" i="2"/>
  <c r="C157" i="2"/>
  <c r="G157" i="2"/>
  <c r="F157" i="2"/>
  <c r="E157" i="2"/>
  <c r="D157" i="2"/>
  <c r="C163" i="2" l="1"/>
  <c r="C164" i="2"/>
  <c r="D164" i="2"/>
  <c r="D163" i="2"/>
  <c r="F163" i="2"/>
  <c r="F164" i="2"/>
  <c r="G164" i="2"/>
  <c r="G163" i="2"/>
  <c r="E164" i="2"/>
  <c r="E163" i="2"/>
  <c r="C168" i="2" l="1"/>
  <c r="D170" i="2"/>
  <c r="C170" i="2"/>
  <c r="D171" i="2"/>
  <c r="C171" i="2"/>
  <c r="D173" i="2"/>
  <c r="D169" i="2"/>
  <c r="C172" i="2"/>
  <c r="D176" i="2"/>
  <c r="D168" i="2"/>
  <c r="C169" i="2"/>
  <c r="D175" i="2"/>
  <c r="C176" i="2"/>
  <c r="C175" i="2"/>
  <c r="C173" i="2"/>
  <c r="C174" i="2"/>
  <c r="D174" i="2"/>
  <c r="D172" i="2"/>
  <c r="F170" i="2" l="1"/>
  <c r="F168" i="2"/>
  <c r="F169" i="2"/>
  <c r="F173" i="2"/>
  <c r="F172" i="2"/>
  <c r="F176" i="2"/>
  <c r="F171" i="2"/>
  <c r="F174" i="2"/>
  <c r="F175" i="2"/>
</calcChain>
</file>

<file path=xl/sharedStrings.xml><?xml version="1.0" encoding="utf-8"?>
<sst xmlns="http://schemas.openxmlformats.org/spreadsheetml/2006/main" count="549" uniqueCount="111">
  <si>
    <t>3.</t>
  </si>
  <si>
    <t>Ryzen 9 3950X</t>
  </si>
  <si>
    <t>4.</t>
  </si>
  <si>
    <t>Ryzen 9 3900X</t>
  </si>
  <si>
    <t>6.</t>
  </si>
  <si>
    <t>Ryzen 7 3800X</t>
  </si>
  <si>
    <t>5.</t>
  </si>
  <si>
    <t>Ryzen 7 3700X</t>
  </si>
  <si>
    <t>1.</t>
  </si>
  <si>
    <t>Ryzen 5 3600X</t>
  </si>
  <si>
    <t>2.</t>
  </si>
  <si>
    <t>Ryzen 5 3600</t>
  </si>
  <si>
    <t>Agregovaný užitek</t>
  </si>
  <si>
    <t>Dostupnost chladiče v balení</t>
  </si>
  <si>
    <t>Úspora Spotřeby AIDA 64 - System Stability Test (W)</t>
  </si>
  <si>
    <t>Syntetický benchmark Cinebench R20-Multithread (skoré)</t>
  </si>
  <si>
    <t>Úspora Ceny (Kč)</t>
  </si>
  <si>
    <t>Výkon ve hrách (FPS)</t>
  </si>
  <si>
    <t>bazální varianta - D</t>
  </si>
  <si>
    <t>ideální varianta - H</t>
  </si>
  <si>
    <t>vahy - geo mean</t>
  </si>
  <si>
    <t>max</t>
  </si>
  <si>
    <t>Charakter kriteria</t>
  </si>
  <si>
    <t>min</t>
  </si>
  <si>
    <t>Stanovení kompromisní varianty (kompromisního řešení)</t>
  </si>
  <si>
    <t>λ (lambda) = vlastní číslo matice</t>
  </si>
  <si>
    <t>… devítibodovou stupnici lze v případě nutnosti doplnit o mezistupně (hodnoty: 2,4,6,8)</t>
  </si>
  <si>
    <t>IS = (vlastní číslo matice - rozměr matice) / (rozměr matice - 1)</t>
  </si>
  <si>
    <t>IS … index konzistence (IS &lt; 0,1)</t>
  </si>
  <si>
    <r>
      <t xml:space="preserve">9 - absolutně preferované kritérium </t>
    </r>
    <r>
      <rPr>
        <i/>
        <sz val="10"/>
        <color indexed="8"/>
        <rFont val="Segoe UI"/>
        <family val="2"/>
        <charset val="238"/>
      </rPr>
      <t>i</t>
    </r>
    <r>
      <rPr>
        <sz val="10"/>
        <color indexed="8"/>
        <rFont val="Segoe UI"/>
        <family val="2"/>
        <charset val="238"/>
      </rPr>
      <t xml:space="preserve"> před </t>
    </r>
    <r>
      <rPr>
        <i/>
        <sz val="10"/>
        <color indexed="8"/>
        <rFont val="Segoe UI"/>
        <family val="2"/>
        <charset val="238"/>
      </rPr>
      <t>j</t>
    </r>
  </si>
  <si>
    <t>ctrl shift enter</t>
  </si>
  <si>
    <r>
      <t xml:space="preserve">7 - velmi silně preferované kritérium </t>
    </r>
    <r>
      <rPr>
        <i/>
        <sz val="10"/>
        <color indexed="8"/>
        <rFont val="Segoe UI"/>
        <family val="2"/>
        <charset val="238"/>
      </rPr>
      <t>i</t>
    </r>
    <r>
      <rPr>
        <sz val="10"/>
        <color indexed="8"/>
        <rFont val="Segoe UI"/>
        <family val="2"/>
        <charset val="238"/>
      </rPr>
      <t xml:space="preserve"> před </t>
    </r>
    <r>
      <rPr>
        <i/>
        <sz val="10"/>
        <color indexed="8"/>
        <rFont val="Segoe UI"/>
        <family val="2"/>
        <charset val="238"/>
      </rPr>
      <t>j</t>
    </r>
  </si>
  <si>
    <t>matice - lambda * jedn. Matice</t>
  </si>
  <si>
    <r>
      <t xml:space="preserve">5 - silně preferované kritérium </t>
    </r>
    <r>
      <rPr>
        <i/>
        <sz val="10"/>
        <color indexed="8"/>
        <rFont val="Segoe UI"/>
        <family val="2"/>
        <charset val="238"/>
      </rPr>
      <t>i</t>
    </r>
    <r>
      <rPr>
        <sz val="10"/>
        <color indexed="8"/>
        <rFont val="Segoe UI"/>
        <family val="2"/>
        <charset val="238"/>
      </rPr>
      <t xml:space="preserve"> před </t>
    </r>
    <r>
      <rPr>
        <i/>
        <sz val="10"/>
        <color indexed="8"/>
        <rFont val="Segoe UI"/>
        <family val="2"/>
        <charset val="238"/>
      </rPr>
      <t>j</t>
    </r>
  </si>
  <si>
    <r>
      <t xml:space="preserve">3 - slabě preferované kritérium </t>
    </r>
    <r>
      <rPr>
        <i/>
        <sz val="10"/>
        <color indexed="8"/>
        <rFont val="Segoe UI"/>
        <family val="2"/>
        <charset val="238"/>
      </rPr>
      <t>i</t>
    </r>
    <r>
      <rPr>
        <sz val="10"/>
        <color indexed="8"/>
        <rFont val="Segoe UI"/>
        <family val="2"/>
        <charset val="238"/>
      </rPr>
      <t xml:space="preserve"> před </t>
    </r>
    <r>
      <rPr>
        <i/>
        <sz val="10"/>
        <color indexed="8"/>
        <rFont val="Segoe UI"/>
        <family val="2"/>
        <charset val="238"/>
      </rPr>
      <t>j</t>
    </r>
  </si>
  <si>
    <r>
      <t xml:space="preserve">1 - rovnocenná kritéria </t>
    </r>
    <r>
      <rPr>
        <i/>
        <sz val="10"/>
        <color indexed="8"/>
        <rFont val="Segoe UI"/>
        <family val="2"/>
        <charset val="238"/>
      </rPr>
      <t>i</t>
    </r>
    <r>
      <rPr>
        <sz val="10"/>
        <color indexed="8"/>
        <rFont val="Segoe UI"/>
        <family val="2"/>
        <charset val="238"/>
      </rPr>
      <t xml:space="preserve"> a </t>
    </r>
    <r>
      <rPr>
        <i/>
        <sz val="10"/>
        <color indexed="8"/>
        <rFont val="Segoe UI"/>
        <family val="2"/>
        <charset val="238"/>
      </rPr>
      <t>j</t>
    </r>
  </si>
  <si>
    <t>Součet</t>
  </si>
  <si>
    <t>λ</t>
  </si>
  <si>
    <t>IS</t>
  </si>
  <si>
    <t>determinant</t>
  </si>
  <si>
    <t>váha (preference)</t>
  </si>
  <si>
    <t>geom. průměr</t>
  </si>
  <si>
    <t>Saatyho metoda párových porovnání</t>
  </si>
  <si>
    <t>D</t>
  </si>
  <si>
    <t>B</t>
  </si>
  <si>
    <t>(D) Dostupnost chladiče v balení</t>
  </si>
  <si>
    <t>(S) Úspora Spotřeby AIDA 64 - System Stability Test (W)</t>
  </si>
  <si>
    <t>S</t>
  </si>
  <si>
    <t>(B) Syntetický benchmark Cinebench R20-Multithread (skoré)</t>
  </si>
  <si>
    <t>(C) Úspora Ceny (Kč)</t>
  </si>
  <si>
    <t>C</t>
  </si>
  <si>
    <t>(V) Výkon ve hrách (FPS)</t>
  </si>
  <si>
    <t>Navýšení o +1 (aby nevypadlo žádné kritérium)</t>
  </si>
  <si>
    <t>Počet upřednostnění</t>
  </si>
  <si>
    <t>V</t>
  </si>
  <si>
    <t>Párové porovnání (Fullerův trojúhelník)</t>
  </si>
  <si>
    <t>Body(1-10)</t>
  </si>
  <si>
    <t>Pořadí</t>
  </si>
  <si>
    <t>Stanovení vah kritérií</t>
  </si>
  <si>
    <t>Cena (Kč)</t>
  </si>
  <si>
    <t>Převod ohodnocení na stejnou škálu a posouzení dominancí</t>
  </si>
  <si>
    <t>Spotřeba AIDA 64 - System Stability Test (W)</t>
  </si>
  <si>
    <t>Převod všech kritérií na stejný charakter (max)</t>
  </si>
  <si>
    <t>všechny jsou paretovské nevím zda o tom ve sve prací mám zmínít</t>
  </si>
  <si>
    <t>Kvantifikace a určení charakteru kritérií</t>
  </si>
  <si>
    <t>ne</t>
  </si>
  <si>
    <t>ano</t>
  </si>
  <si>
    <t>Aritmetický Průměr</t>
  </si>
  <si>
    <t>SotTR</t>
  </si>
  <si>
    <t>AC:O</t>
  </si>
  <si>
    <t>AoS:E</t>
  </si>
  <si>
    <t>PUBG</t>
  </si>
  <si>
    <t>Matice variant (kriteriální matice)</t>
  </si>
  <si>
    <t>Výběr varianty procesorů (VAV)</t>
  </si>
  <si>
    <t>metoda bodovácí</t>
  </si>
  <si>
    <t>metoda pořadí</t>
  </si>
  <si>
    <t>Zdroj hodnot a testů: https://www.alza.cz/amd-ryzen-3000-recenze-a-testy</t>
  </si>
  <si>
    <t>Vyhodnocení výkonu ve hrách pomocí aritmetickýho průměru FPS ve všech testovaných hrách (Výkon v rozlišení: 1920 x 1080)</t>
  </si>
  <si>
    <t>CS:GO</t>
  </si>
  <si>
    <t>Intel i5-9600K</t>
  </si>
  <si>
    <t>Intel i7-9700K</t>
  </si>
  <si>
    <t>Intel i9-9900K</t>
  </si>
  <si>
    <t>7.</t>
  </si>
  <si>
    <t>8.</t>
  </si>
  <si>
    <t>9.</t>
  </si>
  <si>
    <r>
      <t xml:space="preserve">Výběr kompromisní varianty pomocí: </t>
    </r>
    <r>
      <rPr>
        <b/>
        <u/>
        <sz val="11"/>
        <color theme="1"/>
        <rFont val="Calibri"/>
        <family val="2"/>
        <charset val="238"/>
        <scheme val="minor"/>
      </rPr>
      <t>Metoda TOPSIS (minimalizace vzdálenosti od ideální varianty)</t>
    </r>
  </si>
  <si>
    <t>Ideální a bazální varianta dle charakteru kritéria z normalizované kriteriální matice</t>
  </si>
  <si>
    <r>
      <t>Vzdálenosti variant od ideální varianty: d</t>
    </r>
    <r>
      <rPr>
        <b/>
        <vertAlign val="subscript"/>
        <sz val="11"/>
        <color theme="1"/>
        <rFont val="Calibri"/>
        <family val="2"/>
        <charset val="238"/>
        <scheme val="minor"/>
      </rPr>
      <t>i</t>
    </r>
    <r>
      <rPr>
        <b/>
        <sz val="11"/>
        <color theme="1"/>
        <rFont val="Calibri"/>
        <family val="2"/>
        <charset val="238"/>
        <scheme val="minor"/>
      </rPr>
      <t>+ = odmocnina(suma(w</t>
    </r>
    <r>
      <rPr>
        <b/>
        <vertAlign val="subscript"/>
        <sz val="11"/>
        <color theme="1"/>
        <rFont val="Calibri"/>
        <family val="2"/>
        <charset val="238"/>
        <scheme val="minor"/>
      </rPr>
      <t>ij</t>
    </r>
    <r>
      <rPr>
        <b/>
        <sz val="11"/>
        <color theme="1"/>
        <rFont val="Calibri"/>
        <family val="2"/>
        <charset val="238"/>
        <scheme val="minor"/>
      </rPr>
      <t>-h</t>
    </r>
    <r>
      <rPr>
        <b/>
        <vertAlign val="subscript"/>
        <sz val="11"/>
        <color theme="1"/>
        <rFont val="Calibri"/>
        <family val="2"/>
        <charset val="238"/>
        <scheme val="minor"/>
      </rPr>
      <t>j</t>
    </r>
    <r>
      <rPr>
        <b/>
        <sz val="11"/>
        <color theme="1"/>
        <rFont val="Calibri"/>
        <family val="2"/>
        <charset val="238"/>
        <scheme val="minor"/>
      </rPr>
      <t>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 a od bazální varianty: d</t>
    </r>
    <r>
      <rPr>
        <b/>
        <vertAlign val="subscript"/>
        <sz val="11"/>
        <color theme="1"/>
        <rFont val="Calibri"/>
        <family val="2"/>
        <charset val="238"/>
        <scheme val="minor"/>
      </rPr>
      <t>i</t>
    </r>
    <r>
      <rPr>
        <b/>
        <sz val="11"/>
        <color theme="1"/>
        <rFont val="Calibri"/>
        <family val="2"/>
        <charset val="238"/>
        <scheme val="minor"/>
      </rPr>
      <t>- = odmocnina(suma(w</t>
    </r>
    <r>
      <rPr>
        <b/>
        <vertAlign val="subscript"/>
        <sz val="11"/>
        <color theme="1"/>
        <rFont val="Calibri"/>
        <family val="2"/>
        <charset val="238"/>
        <scheme val="minor"/>
      </rPr>
      <t>ij</t>
    </r>
    <r>
      <rPr>
        <b/>
        <sz val="11"/>
        <color theme="1"/>
        <rFont val="Calibri"/>
        <family val="2"/>
        <charset val="238"/>
        <scheme val="minor"/>
      </rPr>
      <t>-d</t>
    </r>
    <r>
      <rPr>
        <b/>
        <vertAlign val="subscript"/>
        <sz val="11"/>
        <color theme="1"/>
        <rFont val="Calibri"/>
        <family val="2"/>
        <charset val="238"/>
        <scheme val="minor"/>
      </rPr>
      <t>j</t>
    </r>
    <r>
      <rPr>
        <b/>
        <sz val="11"/>
        <color theme="1"/>
        <rFont val="Calibri"/>
        <family val="2"/>
        <charset val="238"/>
        <scheme val="minor"/>
      </rPr>
      <t>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</si>
  <si>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d</t>
    </r>
    <r>
      <rPr>
        <b/>
        <vertAlign val="subscript"/>
        <sz val="12"/>
        <color theme="1"/>
        <rFont val="Calibri"/>
        <family val="2"/>
        <charset val="238"/>
        <scheme val="minor"/>
      </rPr>
      <t>i</t>
    </r>
    <r>
      <rPr>
        <b/>
        <vertAlign val="superscript"/>
        <sz val="12"/>
        <color theme="1"/>
        <rFont val="Calibri"/>
        <family val="2"/>
        <charset val="238"/>
        <scheme val="minor"/>
      </rPr>
      <t>+</t>
    </r>
  </si>
  <si>
    <r>
      <t>d</t>
    </r>
    <r>
      <rPr>
        <b/>
        <vertAlign val="subscript"/>
        <sz val="12"/>
        <color theme="1"/>
        <rFont val="Calibri"/>
        <family val="2"/>
        <charset val="238"/>
        <scheme val="minor"/>
      </rPr>
      <t>i</t>
    </r>
    <r>
      <rPr>
        <b/>
        <sz val="12"/>
        <color theme="1"/>
        <rFont val="Calibri"/>
        <family val="2"/>
        <charset val="238"/>
        <scheme val="minor"/>
      </rPr>
      <t>-</t>
    </r>
  </si>
  <si>
    <r>
      <t>c</t>
    </r>
    <r>
      <rPr>
        <b/>
        <vertAlign val="subscript"/>
        <sz val="12"/>
        <color theme="1"/>
        <rFont val="Calibri"/>
        <family val="2"/>
        <charset val="238"/>
        <scheme val="minor"/>
      </rPr>
      <t>i</t>
    </r>
  </si>
  <si>
    <r>
      <t xml:space="preserve">Výběr kompromisní varianty pomocí: </t>
    </r>
    <r>
      <rPr>
        <b/>
        <u/>
        <sz val="11"/>
        <color theme="1"/>
        <rFont val="Calibri"/>
        <family val="2"/>
        <charset val="238"/>
        <scheme val="minor"/>
      </rPr>
      <t>Metoda váženého součtu</t>
    </r>
  </si>
  <si>
    <t>CI</t>
  </si>
  <si>
    <t>vážené dílčí  váhy</t>
  </si>
  <si>
    <t>dílčí váhy</t>
  </si>
  <si>
    <t>geom. p.</t>
  </si>
  <si>
    <t>je to 0</t>
  </si>
  <si>
    <t xml:space="preserve"> Cena (Kč)</t>
  </si>
  <si>
    <t>Posouzení dominance variant a stanovení paretovských variant jen AMD</t>
  </si>
  <si>
    <t>Posouzení dominance variant a stanovení paretovských variant AMD a Intel</t>
  </si>
  <si>
    <t>AHP</t>
  </si>
  <si>
    <t>TOPSIS</t>
  </si>
  <si>
    <t>Vážený součet</t>
  </si>
  <si>
    <t>Nevím zda se něco takového může provádět, ale vysledky jsou zajímavé</t>
  </si>
  <si>
    <t>Syntéza preferencí</t>
  </si>
  <si>
    <r>
      <t xml:space="preserve">Výběr kompromisní varianty pomocí: </t>
    </r>
    <r>
      <rPr>
        <b/>
        <u/>
        <sz val="11"/>
        <color theme="1"/>
        <rFont val="Calibri"/>
        <family val="2"/>
        <charset val="238"/>
        <scheme val="minor"/>
      </rPr>
      <t>Metoda AHP</t>
    </r>
  </si>
  <si>
    <r>
      <t xml:space="preserve">ideální varianta - </t>
    </r>
    <r>
      <rPr>
        <i/>
        <sz val="11"/>
        <color theme="1"/>
        <rFont val="Calibri"/>
        <family val="2"/>
        <charset val="238"/>
        <scheme val="minor"/>
      </rPr>
      <t>h</t>
    </r>
  </si>
  <si>
    <r>
      <t xml:space="preserve">bazální varianta - </t>
    </r>
    <r>
      <rPr>
        <i/>
        <sz val="11"/>
        <color theme="1"/>
        <rFont val="Calibri"/>
        <family val="2"/>
        <charset val="238"/>
        <scheme val="minor"/>
      </rPr>
      <t>d</t>
    </r>
  </si>
  <si>
    <t>Varianty</t>
  </si>
  <si>
    <t>Syntetický benchmark Cinebench R20-Multithread (skóre)</t>
  </si>
  <si>
    <t>Tyto metody nakonec nebyly použité, váhy byly stanovený jen z metody Saatyho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</si>
</sst>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_-* #,##0\ _K_č_-;\-* #,##0\ _K_č_-;_-* &quot;-&quot;\ _K_č_-;_-@_-"/>
    <numFmt numFmtId="167" formatCode="0.00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rgb="FF000000"/>
      <name val="Segoe UI"/>
      <family val="2"/>
      <charset val="238"/>
    </font>
    <font>
      <i/>
      <sz val="10"/>
      <color indexed="8"/>
      <name val="Segoe UI"/>
      <family val="2"/>
      <charset val="238"/>
    </font>
    <font>
      <sz val="10"/>
      <color indexed="8"/>
      <name val="Segoe UI"/>
      <family val="2"/>
      <charset val="238"/>
    </font>
    <font>
      <b/>
      <sz val="12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bscript"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3" fillId="7" borderId="0" applyNumberFormat="0" applyBorder="0" applyAlignment="0" applyProtection="0"/>
    <xf numFmtId="0" fontId="27" fillId="8" borderId="37" applyNumberFormat="0" applyFont="0" applyAlignment="0" applyProtection="0"/>
  </cellStyleXfs>
  <cellXfs count="255">
    <xf numFmtId="0" fontId="0" fillId="0" borderId="0" xfId="0"/>
    <xf numFmtId="0" fontId="3" fillId="0" borderId="0" xfId="0" applyFont="1"/>
    <xf numFmtId="0" fontId="2" fillId="0" borderId="0" xfId="0" applyFon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2" fillId="0" borderId="0" xfId="0" applyFont="1"/>
    <xf numFmtId="0" fontId="1" fillId="0" borderId="0" xfId="0" applyFont="1"/>
    <xf numFmtId="0" fontId="4" fillId="0" borderId="0" xfId="0" applyFont="1"/>
    <xf numFmtId="0" fontId="13" fillId="0" borderId="0" xfId="0" applyFont="1"/>
    <xf numFmtId="0" fontId="2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2" fontId="0" fillId="0" borderId="23" xfId="0" applyNumberFormat="1" applyBorder="1" applyAlignment="1">
      <alignment horizontal="center"/>
    </xf>
    <xf numFmtId="1" fontId="0" fillId="0" borderId="6" xfId="0" applyNumberForma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12" fontId="0" fillId="0" borderId="6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2" fontId="0" fillId="0" borderId="24" xfId="0" applyNumberFormat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4" borderId="15" xfId="0" applyFill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0" fillId="4" borderId="18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7" fillId="0" borderId="0" xfId="0" applyFont="1"/>
    <xf numFmtId="1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8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6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13" xfId="0" applyBorder="1"/>
    <xf numFmtId="165" fontId="0" fillId="0" borderId="2" xfId="0" applyNumberFormat="1" applyFill="1" applyBorder="1" applyAlignment="1">
      <alignment horizontal="center" vertical="center"/>
    </xf>
    <xf numFmtId="0" fontId="0" fillId="3" borderId="0" xfId="0" applyFill="1" applyBorder="1"/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2" fontId="0" fillId="0" borderId="32" xfId="0" applyNumberFormat="1" applyBorder="1"/>
    <xf numFmtId="0" fontId="0" fillId="0" borderId="32" xfId="0" applyFill="1" applyBorder="1"/>
    <xf numFmtId="0" fontId="0" fillId="0" borderId="3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12" fontId="0" fillId="0" borderId="18" xfId="0" applyNumberFormat="1" applyBorder="1" applyAlignment="1">
      <alignment horizontal="center" vertical="center"/>
    </xf>
    <xf numFmtId="12" fontId="0" fillId="0" borderId="29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5" fontId="0" fillId="0" borderId="8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wrapText="1"/>
    </xf>
    <xf numFmtId="0" fontId="2" fillId="3" borderId="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5" borderId="16" xfId="0" applyFill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19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12" fontId="0" fillId="0" borderId="5" xfId="0" applyNumberFormat="1" applyBorder="1" applyAlignment="1">
      <alignment horizontal="center"/>
    </xf>
    <xf numFmtId="12" fontId="0" fillId="0" borderId="6" xfId="0" applyNumberForma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1" xfId="0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/>
    </xf>
    <xf numFmtId="12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6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/>
    <xf numFmtId="0" fontId="0" fillId="3" borderId="17" xfId="0" applyFill="1" applyBorder="1"/>
    <xf numFmtId="164" fontId="2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2" fontId="0" fillId="3" borderId="0" xfId="0" applyNumberFormat="1" applyFill="1" applyBorder="1" applyAlignment="1">
      <alignment horizontal="center"/>
    </xf>
    <xf numFmtId="0" fontId="0" fillId="0" borderId="6" xfId="0" applyBorder="1"/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2" fontId="0" fillId="2" borderId="6" xfId="0" applyNumberFormat="1" applyFill="1" applyBorder="1" applyAlignment="1">
      <alignment horizontal="center"/>
    </xf>
    <xf numFmtId="12" fontId="0" fillId="2" borderId="2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11" xfId="0" applyNumberFormat="1" applyBorder="1"/>
    <xf numFmtId="0" fontId="10" fillId="0" borderId="10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10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11" fillId="0" borderId="0" xfId="0" applyFont="1"/>
    <xf numFmtId="0" fontId="2" fillId="3" borderId="14" xfId="0" applyFont="1" applyFill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164" fontId="0" fillId="3" borderId="13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0" fontId="0" fillId="0" borderId="8" xfId="0" applyBorder="1"/>
    <xf numFmtId="0" fontId="0" fillId="0" borderId="14" xfId="0" applyBorder="1"/>
    <xf numFmtId="165" fontId="0" fillId="0" borderId="6" xfId="0" applyNumberFormat="1" applyBorder="1" applyAlignment="1">
      <alignment horizontal="center" wrapText="1"/>
    </xf>
    <xf numFmtId="165" fontId="0" fillId="0" borderId="5" xfId="0" applyNumberFormat="1" applyBorder="1" applyAlignment="1">
      <alignment horizontal="center" wrapText="1"/>
    </xf>
    <xf numFmtId="165" fontId="0" fillId="0" borderId="2" xfId="0" applyNumberFormat="1" applyBorder="1" applyAlignment="1">
      <alignment horizontal="center"/>
    </xf>
    <xf numFmtId="164" fontId="2" fillId="6" borderId="36" xfId="0" applyNumberFormat="1" applyFont="1" applyFill="1" applyBorder="1" applyAlignment="1">
      <alignment horizontal="center"/>
    </xf>
    <xf numFmtId="0" fontId="26" fillId="0" borderId="7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5" fontId="0" fillId="3" borderId="8" xfId="0" applyNumberFormat="1" applyFill="1" applyBorder="1" applyAlignment="1">
      <alignment horizontal="center" vertical="center"/>
    </xf>
    <xf numFmtId="0" fontId="0" fillId="0" borderId="30" xfId="0" applyBorder="1"/>
    <xf numFmtId="165" fontId="25" fillId="0" borderId="8" xfId="1" applyNumberFormat="1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12" xfId="0" applyBorder="1"/>
    <xf numFmtId="165" fontId="0" fillId="0" borderId="8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25" fillId="0" borderId="8" xfId="1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0" fontId="2" fillId="0" borderId="36" xfId="0" applyFont="1" applyBorder="1"/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8" borderId="37" xfId="2" applyFont="1"/>
    <xf numFmtId="0" fontId="1" fillId="8" borderId="37" xfId="2" applyFont="1"/>
  </cellXfs>
  <cellStyles count="3">
    <cellStyle name="Normální" xfId="0" builtinId="0"/>
    <cellStyle name="Poznámka" xfId="2" builtinId="10"/>
    <cellStyle name="Správně" xfId="1" builtinId="26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Posouzení dominancí variant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'Procesory AMD a Intel VAV'!$B$41</c:f>
              <c:strCache>
                <c:ptCount val="1"/>
                <c:pt idx="0">
                  <c:v>Ryzen 5 3600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'Procesory AMD a Intel VAV'!$C$41:$G$41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'Procesory AMD a Intel VAV'!$C$40:$G$40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228-4BBD-88E0-A5DAD8C66CA7}"/>
            </c:ext>
          </c:extLst>
        </c:ser>
        <c:ser>
          <c:idx val="1"/>
          <c:order val="1"/>
          <c:tx>
            <c:strRef>
              <c:f>'Procesory AMD a Intel VAV'!$B$42</c:f>
              <c:strCache>
                <c:ptCount val="1"/>
                <c:pt idx="0">
                  <c:v>Ryzen 5 3600X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'Procesory AMD a Intel VAV'!$C$42:$G$42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'Procesory AMD a Intel VAV'!$C$40:$G$40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228-4BBD-88E0-A5DAD8C66CA7}"/>
            </c:ext>
          </c:extLst>
        </c:ser>
        <c:ser>
          <c:idx val="2"/>
          <c:order val="2"/>
          <c:tx>
            <c:strRef>
              <c:f>'Procesory AMD a Intel VAV'!$B$43</c:f>
              <c:strCache>
                <c:ptCount val="1"/>
                <c:pt idx="0">
                  <c:v>Ryzen 7 3700X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'Procesory AMD a Intel VAV'!$C$43:$G$43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'Procesory AMD a Intel VAV'!$C$40:$G$40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9228-4BBD-88E0-A5DAD8C66CA7}"/>
            </c:ext>
          </c:extLst>
        </c:ser>
        <c:ser>
          <c:idx val="3"/>
          <c:order val="3"/>
          <c:tx>
            <c:strRef>
              <c:f>'Procesory AMD a Intel VAV'!$B$44</c:f>
              <c:strCache>
                <c:ptCount val="1"/>
                <c:pt idx="0">
                  <c:v>Ryzen 7 3800X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'Procesory AMD a Intel VAV'!$C$44:$G$44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'Procesory AMD a Intel VAV'!$C$40:$G$40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9228-4BBD-88E0-A5DAD8C66CA7}"/>
            </c:ext>
          </c:extLst>
        </c:ser>
        <c:ser>
          <c:idx val="4"/>
          <c:order val="4"/>
          <c:tx>
            <c:strRef>
              <c:f>'Procesory AMD a Intel VAV'!$B$45</c:f>
              <c:strCache>
                <c:ptCount val="1"/>
                <c:pt idx="0">
                  <c:v>Ryzen 9 3900X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'Procesory AMD a Intel VAV'!$C$45:$G$45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'Procesory AMD a Intel VAV'!$C$40:$G$40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9228-4BBD-88E0-A5DAD8C66CA7}"/>
            </c:ext>
          </c:extLst>
        </c:ser>
        <c:ser>
          <c:idx val="5"/>
          <c:order val="5"/>
          <c:tx>
            <c:strRef>
              <c:f>'Procesory AMD a Intel VAV'!$B$46</c:f>
              <c:strCache>
                <c:ptCount val="1"/>
                <c:pt idx="0">
                  <c:v>Ryzen 9 3950X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'Procesory AMD a Intel VAV'!$C$46:$G$46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'Procesory AMD a Intel VAV'!$C$40:$G$40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9228-4BBD-88E0-A5DAD8C66CA7}"/>
            </c:ext>
          </c:extLst>
        </c:ser>
        <c:ser>
          <c:idx val="6"/>
          <c:order val="6"/>
          <c:tx>
            <c:strRef>
              <c:f>'Příklad 1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'Příklad 1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'Procesory AMD a Intel VAV'!$C$40:$G$40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9228-4BBD-88E0-A5DAD8C66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585519"/>
        <c:axId val="416894095"/>
      </c:radarChart>
      <c:catAx>
        <c:axId val="51858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6894095"/>
        <c:crosses val="autoZero"/>
        <c:auto val="1"/>
        <c:lblAlgn val="ctr"/>
        <c:lblOffset val="100"/>
        <c:noMultiLvlLbl val="0"/>
      </c:catAx>
      <c:valAx>
        <c:axId val="41689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858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3921485418619897"/>
          <c:y val="9.4243737383945009E-2"/>
          <c:w val="0.68217906512804982"/>
          <c:h val="4.9559806777941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Posouzen</a:t>
            </a:r>
            <a:r>
              <a:rPr lang="cs-CZ"/>
              <a:t>í</a:t>
            </a:r>
            <a:r>
              <a:rPr lang="en-GB" baseline="0"/>
              <a:t> dominanc</a:t>
            </a:r>
            <a:r>
              <a:rPr lang="cs-CZ" baseline="0"/>
              <a:t>í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3255669751755917"/>
          <c:y val="0.11167869429956644"/>
          <c:w val="0.53997372163762214"/>
          <c:h val="0.87042672250915631"/>
        </c:manualLayout>
      </c:layout>
      <c:radarChart>
        <c:radarStyle val="marker"/>
        <c:varyColors val="0"/>
        <c:ser>
          <c:idx val="0"/>
          <c:order val="0"/>
          <c:tx>
            <c:strRef>
              <c:f>'Procesory AMD a Intel VAV'!$C$282</c:f>
              <c:strCache>
                <c:ptCount val="1"/>
                <c:pt idx="0">
                  <c:v>Ryzen 5 3600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'Procesory AMD a Intel VAV'!$D$282:$H$282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'Procesory AMD a Intel VAV'!$D$281:$H$281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968-453B-B0B3-B601E83C31D3}"/>
            </c:ext>
          </c:extLst>
        </c:ser>
        <c:ser>
          <c:idx val="1"/>
          <c:order val="1"/>
          <c:tx>
            <c:strRef>
              <c:f>'Procesory AMD a Intel VAV'!$C$283</c:f>
              <c:strCache>
                <c:ptCount val="1"/>
                <c:pt idx="0">
                  <c:v>Ryzen 5 3600X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'Procesory AMD a Intel VAV'!$D$283:$H$283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'Procesory AMD a Intel VAV'!$D$281:$H$281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968-453B-B0B3-B601E83C31D3}"/>
            </c:ext>
          </c:extLst>
        </c:ser>
        <c:ser>
          <c:idx val="2"/>
          <c:order val="2"/>
          <c:tx>
            <c:strRef>
              <c:f>'Procesory AMD a Intel VAV'!$C$284</c:f>
              <c:strCache>
                <c:ptCount val="1"/>
                <c:pt idx="0">
                  <c:v>Ryzen 7 3700X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'Procesory AMD a Intel VAV'!$D$284:$H$284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'Procesory AMD a Intel VAV'!$D$281:$H$281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968-453B-B0B3-B601E83C31D3}"/>
            </c:ext>
          </c:extLst>
        </c:ser>
        <c:ser>
          <c:idx val="3"/>
          <c:order val="3"/>
          <c:tx>
            <c:strRef>
              <c:f>'Procesory AMD a Intel VAV'!$C$285</c:f>
              <c:strCache>
                <c:ptCount val="1"/>
                <c:pt idx="0">
                  <c:v>Ryzen 7 3800X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'Procesory AMD a Intel VAV'!$D$285:$H$285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'Procesory AMD a Intel VAV'!$D$281:$H$281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8968-453B-B0B3-B601E83C31D3}"/>
            </c:ext>
          </c:extLst>
        </c:ser>
        <c:ser>
          <c:idx val="4"/>
          <c:order val="4"/>
          <c:tx>
            <c:strRef>
              <c:f>'Procesory AMD a Intel VAV'!$C$286</c:f>
              <c:strCache>
                <c:ptCount val="1"/>
                <c:pt idx="0">
                  <c:v>Ryzen 9 3900X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'Procesory AMD a Intel VAV'!$D$286:$H$286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'Procesory AMD a Intel VAV'!$D$281:$H$281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8968-453B-B0B3-B601E83C31D3}"/>
            </c:ext>
          </c:extLst>
        </c:ser>
        <c:ser>
          <c:idx val="5"/>
          <c:order val="5"/>
          <c:tx>
            <c:strRef>
              <c:f>'Procesory AMD a Intel VAV'!$C$287</c:f>
              <c:strCache>
                <c:ptCount val="1"/>
                <c:pt idx="0">
                  <c:v>Ryzen 9 3950X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'Procesory AMD a Intel VAV'!$D$287:$H$287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'Procesory AMD a Intel VAV'!$D$281:$H$281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8968-453B-B0B3-B601E83C31D3}"/>
            </c:ext>
          </c:extLst>
        </c:ser>
        <c:ser>
          <c:idx val="6"/>
          <c:order val="6"/>
          <c:tx>
            <c:strRef>
              <c:f>'Procesory AMD a Intel VAV'!$C$288</c:f>
              <c:strCache>
                <c:ptCount val="1"/>
                <c:pt idx="0">
                  <c:v>Intel i5-9600K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'Procesory AMD a Intel VAV'!$D$288:$H$288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'Procesory AMD a Intel VAV'!$D$281:$H$281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8968-453B-B0B3-B601E83C31D3}"/>
            </c:ext>
          </c:extLst>
        </c:ser>
        <c:ser>
          <c:idx val="7"/>
          <c:order val="7"/>
          <c:tx>
            <c:strRef>
              <c:f>'Procesory AMD a Intel VAV'!$C$289</c:f>
              <c:strCache>
                <c:ptCount val="1"/>
                <c:pt idx="0">
                  <c:v>Intel i7-9700K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'Procesory AMD a Intel VAV'!$D$289:$H$289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'Procesory AMD a Intel VAV'!$D$281:$H$281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68-453B-B0B3-B601E83C31D3}"/>
            </c:ext>
          </c:extLst>
        </c:ser>
        <c:ser>
          <c:idx val="8"/>
          <c:order val="8"/>
          <c:tx>
            <c:strRef>
              <c:f>'Procesory AMD a Intel VAV'!$C$290</c:f>
              <c:strCache>
                <c:ptCount val="1"/>
                <c:pt idx="0">
                  <c:v>Intel i9-9900K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'Procesory AMD a Intel VAV'!$D$290:$H$290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'Procesory AMD a Intel VAV'!$D$281:$H$281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8968-453B-B0B3-B601E83C3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274159"/>
        <c:axId val="1033273327"/>
      </c:radarChart>
      <c:catAx>
        <c:axId val="103327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3273327"/>
        <c:crosses val="autoZero"/>
        <c:auto val="1"/>
        <c:lblAlgn val="ctr"/>
        <c:lblOffset val="100"/>
        <c:noMultiLvlLbl val="0"/>
      </c:catAx>
      <c:valAx>
        <c:axId val="1033273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327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28</xdr:row>
      <xdr:rowOff>0</xdr:rowOff>
    </xdr:from>
    <xdr:to>
      <xdr:col>21</xdr:col>
      <xdr:colOff>371475</xdr:colOff>
      <xdr:row>44</xdr:row>
      <xdr:rowOff>133350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31EE04F-4505-4E01-9F6C-2AED022A3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661986</xdr:colOff>
      <xdr:row>254</xdr:row>
      <xdr:rowOff>490536</xdr:rowOff>
    </xdr:from>
    <xdr:to>
      <xdr:col>23</xdr:col>
      <xdr:colOff>228599</xdr:colOff>
      <xdr:row>287</xdr:row>
      <xdr:rowOff>85725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DDBB7426-E65D-4A9F-8794-39449BCF54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616F-FBDD-445C-80EB-ACC90A305309}">
  <dimension ref="A1:AI298"/>
  <sheetViews>
    <sheetView showGridLines="0" tabSelected="1" topLeftCell="A49" zoomScaleNormal="100" workbookViewId="0">
      <selection activeCell="P123" sqref="P123"/>
    </sheetView>
  </sheetViews>
  <sheetFormatPr defaultRowHeight="15" outlineLevelRow="1" x14ac:dyDescent="0.25"/>
  <cols>
    <col min="1" max="1" width="7.140625" customWidth="1"/>
    <col min="2" max="2" width="36.140625" customWidth="1"/>
    <col min="3" max="3" width="19.5703125" customWidth="1"/>
    <col min="4" max="4" width="15.7109375" customWidth="1"/>
    <col min="5" max="5" width="20.5703125" customWidth="1"/>
    <col min="6" max="7" width="15.7109375" customWidth="1"/>
    <col min="8" max="8" width="19.28515625" customWidth="1"/>
    <col min="9" max="9" width="19.42578125" customWidth="1"/>
    <col min="10" max="10" width="20.28515625" customWidth="1"/>
    <col min="11" max="11" width="13.28515625" customWidth="1"/>
    <col min="12" max="12" width="15.42578125" customWidth="1"/>
    <col min="13" max="13" width="15.28515625" customWidth="1"/>
    <col min="14" max="14" width="8.42578125" customWidth="1"/>
    <col min="15" max="15" width="16.5703125" customWidth="1"/>
    <col min="16" max="16" width="11" customWidth="1"/>
    <col min="17" max="17" width="8.28515625" customWidth="1"/>
    <col min="18" max="18" width="7.28515625" customWidth="1"/>
    <col min="19" max="19" width="9.7109375" customWidth="1"/>
    <col min="20" max="20" width="13.85546875" customWidth="1"/>
    <col min="21" max="21" width="10" customWidth="1"/>
    <col min="22" max="22" width="15" customWidth="1"/>
    <col min="23" max="23" width="9.85546875" customWidth="1"/>
    <col min="24" max="24" width="13.5703125" customWidth="1"/>
    <col min="25" max="25" width="10.7109375" customWidth="1"/>
    <col min="26" max="26" width="12.85546875" customWidth="1"/>
    <col min="27" max="31" width="15.7109375" customWidth="1"/>
    <col min="32" max="38" width="18.5703125" bestFit="1" customWidth="1"/>
  </cols>
  <sheetData>
    <row r="1" spans="1:16" ht="18.75" x14ac:dyDescent="0.3">
      <c r="A1" s="39" t="s">
        <v>73</v>
      </c>
    </row>
    <row r="2" spans="1:16" ht="36.75" customHeight="1" x14ac:dyDescent="0.25">
      <c r="B2" t="s">
        <v>76</v>
      </c>
    </row>
    <row r="3" spans="1:16" ht="19.5" customHeight="1" thickBot="1" x14ac:dyDescent="0.3">
      <c r="B3" s="2" t="s">
        <v>72</v>
      </c>
      <c r="J3" s="99" t="s">
        <v>77</v>
      </c>
      <c r="K3" s="92"/>
      <c r="L3" s="92"/>
      <c r="M3" s="92"/>
      <c r="N3" s="92"/>
      <c r="O3" s="92"/>
      <c r="P3" s="92"/>
    </row>
    <row r="4" spans="1:16" ht="36" customHeight="1" thickBot="1" x14ac:dyDescent="0.3">
      <c r="B4" s="28"/>
      <c r="C4" s="27" t="s">
        <v>17</v>
      </c>
      <c r="D4" s="27" t="s">
        <v>59</v>
      </c>
      <c r="E4" s="27" t="s">
        <v>15</v>
      </c>
      <c r="F4" s="27" t="s">
        <v>61</v>
      </c>
      <c r="G4" s="26" t="s">
        <v>13</v>
      </c>
      <c r="H4" s="4"/>
      <c r="I4" s="15"/>
      <c r="J4" s="28"/>
      <c r="K4" s="27" t="s">
        <v>71</v>
      </c>
      <c r="L4" s="27" t="s">
        <v>70</v>
      </c>
      <c r="M4" s="27" t="s">
        <v>69</v>
      </c>
      <c r="N4" s="27" t="s">
        <v>78</v>
      </c>
      <c r="O4" s="27" t="s">
        <v>68</v>
      </c>
      <c r="P4" s="26" t="s">
        <v>67</v>
      </c>
    </row>
    <row r="5" spans="1:16" ht="15" customHeight="1" x14ac:dyDescent="0.25">
      <c r="B5" s="25" t="s">
        <v>11</v>
      </c>
      <c r="C5" s="23">
        <f t="shared" ref="C5:C13" si="0">P5</f>
        <v>174.26</v>
      </c>
      <c r="D5" s="89">
        <v>6399</v>
      </c>
      <c r="E5" s="23">
        <v>3530</v>
      </c>
      <c r="F5" s="23">
        <v>150</v>
      </c>
      <c r="G5" s="21" t="s">
        <v>66</v>
      </c>
      <c r="H5" s="10"/>
      <c r="J5" s="25" t="s">
        <v>11</v>
      </c>
      <c r="K5" s="23">
        <v>133.5</v>
      </c>
      <c r="L5" s="23">
        <v>94.2</v>
      </c>
      <c r="M5" s="23">
        <v>74.400000000000006</v>
      </c>
      <c r="N5" s="23">
        <v>473.7</v>
      </c>
      <c r="O5" s="90">
        <v>95.5</v>
      </c>
      <c r="P5" s="125">
        <f t="shared" ref="P5:P10" si="1">AVERAGE(K5,L5,M5,N5,O5)</f>
        <v>174.26</v>
      </c>
    </row>
    <row r="6" spans="1:16" ht="15" customHeight="1" x14ac:dyDescent="0.25">
      <c r="B6" s="25" t="s">
        <v>9</v>
      </c>
      <c r="C6" s="23">
        <f t="shared" si="0"/>
        <v>177.44</v>
      </c>
      <c r="D6" s="89">
        <v>6599</v>
      </c>
      <c r="E6" s="23">
        <v>3611</v>
      </c>
      <c r="F6" s="23">
        <v>157</v>
      </c>
      <c r="G6" s="21" t="s">
        <v>66</v>
      </c>
      <c r="H6" s="10"/>
      <c r="J6" s="25" t="s">
        <v>9</v>
      </c>
      <c r="K6" s="23">
        <v>132.9</v>
      </c>
      <c r="L6" s="23">
        <v>94.9</v>
      </c>
      <c r="M6" s="23">
        <v>78.599999999999994</v>
      </c>
      <c r="N6" s="23">
        <v>485.5</v>
      </c>
      <c r="O6" s="90">
        <v>95.3</v>
      </c>
      <c r="P6" s="126">
        <f t="shared" si="1"/>
        <v>177.44</v>
      </c>
    </row>
    <row r="7" spans="1:16" ht="15" customHeight="1" x14ac:dyDescent="0.25">
      <c r="B7" s="25" t="s">
        <v>7</v>
      </c>
      <c r="C7" s="23">
        <f t="shared" si="0"/>
        <v>172.14</v>
      </c>
      <c r="D7" s="89">
        <v>6990</v>
      </c>
      <c r="E7" s="23">
        <v>4726</v>
      </c>
      <c r="F7" s="23">
        <v>165</v>
      </c>
      <c r="G7" s="21" t="s">
        <v>66</v>
      </c>
      <c r="H7" s="10"/>
      <c r="J7" s="25" t="s">
        <v>7</v>
      </c>
      <c r="K7" s="23">
        <v>107.7</v>
      </c>
      <c r="L7" s="23">
        <v>101.2</v>
      </c>
      <c r="M7" s="23">
        <v>82.5</v>
      </c>
      <c r="N7" s="23">
        <v>471.7</v>
      </c>
      <c r="O7" s="90">
        <v>97.6</v>
      </c>
      <c r="P7" s="126">
        <f t="shared" si="1"/>
        <v>172.14</v>
      </c>
    </row>
    <row r="8" spans="1:16" ht="15" customHeight="1" x14ac:dyDescent="0.25">
      <c r="B8" s="25" t="s">
        <v>5</v>
      </c>
      <c r="C8" s="23">
        <f t="shared" si="0"/>
        <v>171.98000000000002</v>
      </c>
      <c r="D8" s="89">
        <v>8290</v>
      </c>
      <c r="E8" s="23">
        <v>4857</v>
      </c>
      <c r="F8" s="23">
        <v>195</v>
      </c>
      <c r="G8" s="21" t="s">
        <v>66</v>
      </c>
      <c r="H8" s="10"/>
      <c r="J8" s="25" t="s">
        <v>5</v>
      </c>
      <c r="K8" s="23">
        <v>107.9</v>
      </c>
      <c r="L8" s="23">
        <v>100.5</v>
      </c>
      <c r="M8" s="23">
        <v>83.3</v>
      </c>
      <c r="N8" s="23">
        <v>471.5</v>
      </c>
      <c r="O8" s="90">
        <v>96.7</v>
      </c>
      <c r="P8" s="126">
        <f t="shared" si="1"/>
        <v>171.98000000000002</v>
      </c>
    </row>
    <row r="9" spans="1:16" ht="15" customHeight="1" x14ac:dyDescent="0.25">
      <c r="B9" s="25" t="s">
        <v>3</v>
      </c>
      <c r="C9" s="23">
        <f t="shared" si="0"/>
        <v>178.60000000000002</v>
      </c>
      <c r="D9" s="89">
        <v>10990</v>
      </c>
      <c r="E9" s="23">
        <v>6919</v>
      </c>
      <c r="F9" s="54">
        <v>217</v>
      </c>
      <c r="G9" s="21" t="s">
        <v>66</v>
      </c>
      <c r="H9" s="10"/>
      <c r="J9" s="25" t="s">
        <v>3</v>
      </c>
      <c r="K9" s="23">
        <v>111.5</v>
      </c>
      <c r="L9" s="23">
        <v>102.5</v>
      </c>
      <c r="M9" s="23">
        <v>87.1</v>
      </c>
      <c r="N9" s="22">
        <v>490.3</v>
      </c>
      <c r="O9" s="90">
        <v>101.6</v>
      </c>
      <c r="P9" s="126">
        <f t="shared" si="1"/>
        <v>178.60000000000002</v>
      </c>
    </row>
    <row r="10" spans="1:16" ht="15" customHeight="1" x14ac:dyDescent="0.25">
      <c r="B10" s="25" t="s">
        <v>1</v>
      </c>
      <c r="C10" s="23">
        <f t="shared" si="0"/>
        <v>194.57999999999998</v>
      </c>
      <c r="D10" s="89">
        <v>22823</v>
      </c>
      <c r="E10" s="23">
        <v>9242</v>
      </c>
      <c r="F10" s="54">
        <v>230</v>
      </c>
      <c r="G10" s="21" t="s">
        <v>65</v>
      </c>
      <c r="H10" s="10"/>
      <c r="J10" s="25" t="s">
        <v>1</v>
      </c>
      <c r="K10" s="23">
        <v>173.2</v>
      </c>
      <c r="L10" s="23">
        <v>104.5</v>
      </c>
      <c r="M10" s="23">
        <v>90.9</v>
      </c>
      <c r="N10" s="22">
        <v>498.4</v>
      </c>
      <c r="O10" s="90">
        <v>105.9</v>
      </c>
      <c r="P10" s="127">
        <f t="shared" si="1"/>
        <v>194.57999999999998</v>
      </c>
    </row>
    <row r="11" spans="1:16" ht="15" customHeight="1" x14ac:dyDescent="0.25">
      <c r="B11" s="100" t="s">
        <v>79</v>
      </c>
      <c r="C11" s="23">
        <f t="shared" si="0"/>
        <v>167.18</v>
      </c>
      <c r="D11" s="89">
        <v>9399</v>
      </c>
      <c r="E11" s="23">
        <v>2582</v>
      </c>
      <c r="F11" s="54">
        <v>113</v>
      </c>
      <c r="G11" s="21" t="s">
        <v>65</v>
      </c>
      <c r="H11" s="10"/>
      <c r="J11" s="100" t="s">
        <v>79</v>
      </c>
      <c r="K11" s="123">
        <v>159.19999999999999</v>
      </c>
      <c r="L11" s="123">
        <v>88.4</v>
      </c>
      <c r="M11" s="123">
        <v>64.099999999999994</v>
      </c>
      <c r="N11" s="123">
        <v>422.7</v>
      </c>
      <c r="O11" s="124">
        <v>101.5</v>
      </c>
      <c r="P11" s="128">
        <f>AVERAGE(K11,L11,M11,N11,O11)</f>
        <v>167.18</v>
      </c>
    </row>
    <row r="12" spans="1:16" ht="15" customHeight="1" x14ac:dyDescent="0.25">
      <c r="B12" s="100" t="s">
        <v>80</v>
      </c>
      <c r="C12" s="23">
        <f t="shared" si="0"/>
        <v>191.29999999999998</v>
      </c>
      <c r="D12" s="89">
        <v>10990</v>
      </c>
      <c r="E12" s="23">
        <v>3426</v>
      </c>
      <c r="F12" s="54">
        <v>200</v>
      </c>
      <c r="G12" s="21" t="s">
        <v>65</v>
      </c>
      <c r="H12" s="10"/>
      <c r="J12" s="100" t="s">
        <v>80</v>
      </c>
      <c r="K12" s="123">
        <v>171</v>
      </c>
      <c r="L12" s="123">
        <v>101.7</v>
      </c>
      <c r="M12" s="123">
        <v>81</v>
      </c>
      <c r="N12" s="123">
        <v>487.9</v>
      </c>
      <c r="O12" s="124">
        <v>114.9</v>
      </c>
      <c r="P12" s="128">
        <f>AVERAGE(K12,L12,M12,N12,O12)</f>
        <v>191.29999999999998</v>
      </c>
    </row>
    <row r="13" spans="1:16" ht="15" customHeight="1" thickBot="1" x14ac:dyDescent="0.3">
      <c r="B13" s="101" t="s">
        <v>81</v>
      </c>
      <c r="C13" s="20">
        <f t="shared" si="0"/>
        <v>204.88000000000002</v>
      </c>
      <c r="D13" s="88">
        <v>13990</v>
      </c>
      <c r="E13" s="102">
        <v>4454</v>
      </c>
      <c r="F13" s="87">
        <v>226</v>
      </c>
      <c r="G13" s="19" t="s">
        <v>65</v>
      </c>
      <c r="H13" s="10"/>
      <c r="J13" s="101" t="s">
        <v>81</v>
      </c>
      <c r="K13" s="130">
        <v>185.8</v>
      </c>
      <c r="L13" s="130">
        <v>105.9</v>
      </c>
      <c r="M13" s="130">
        <v>78.7</v>
      </c>
      <c r="N13" s="130">
        <v>538.1</v>
      </c>
      <c r="O13" s="131">
        <v>115.9</v>
      </c>
      <c r="P13" s="129">
        <f>AVERAGE(K13,L13,M13,N13,O13)</f>
        <v>204.88000000000002</v>
      </c>
    </row>
    <row r="14" spans="1:16" ht="15" customHeight="1" x14ac:dyDescent="0.25">
      <c r="B14" s="98"/>
      <c r="C14" s="94"/>
      <c r="D14" s="92"/>
      <c r="E14" s="92"/>
      <c r="F14" s="92"/>
      <c r="G14" s="92"/>
      <c r="H14" s="10"/>
      <c r="J14" s="95"/>
      <c r="K14" s="96"/>
      <c r="L14" s="96"/>
      <c r="M14" s="96"/>
      <c r="N14" s="96"/>
      <c r="O14" s="96"/>
      <c r="P14" s="97"/>
    </row>
    <row r="15" spans="1:16" ht="15" customHeight="1" thickBot="1" x14ac:dyDescent="0.3">
      <c r="B15" s="99" t="s">
        <v>64</v>
      </c>
      <c r="C15" s="96"/>
      <c r="D15" s="92"/>
      <c r="E15" s="92"/>
      <c r="F15" s="92"/>
      <c r="G15" s="92"/>
      <c r="H15" s="10"/>
    </row>
    <row r="16" spans="1:16" ht="39.75" customHeight="1" x14ac:dyDescent="0.25">
      <c r="B16" s="28"/>
      <c r="C16" s="27" t="s">
        <v>17</v>
      </c>
      <c r="D16" s="27" t="s">
        <v>59</v>
      </c>
      <c r="E16" s="27" t="s">
        <v>15</v>
      </c>
      <c r="F16" s="27" t="s">
        <v>61</v>
      </c>
      <c r="G16" s="26" t="s">
        <v>13</v>
      </c>
    </row>
    <row r="17" spans="1:9" ht="19.5" customHeight="1" x14ac:dyDescent="0.25">
      <c r="B17" s="25" t="s">
        <v>11</v>
      </c>
      <c r="C17" s="23">
        <f t="shared" ref="C17:C25" si="2">P5</f>
        <v>174.26</v>
      </c>
      <c r="D17" s="89">
        <v>6399</v>
      </c>
      <c r="E17" s="23">
        <v>3530</v>
      </c>
      <c r="F17" s="23">
        <v>150</v>
      </c>
      <c r="G17" s="21">
        <v>1</v>
      </c>
      <c r="H17" s="10"/>
      <c r="I17" s="15"/>
    </row>
    <row r="18" spans="1:9" ht="15" customHeight="1" x14ac:dyDescent="0.25">
      <c r="B18" s="25" t="s">
        <v>9</v>
      </c>
      <c r="C18" s="23">
        <f t="shared" si="2"/>
        <v>177.44</v>
      </c>
      <c r="D18" s="89">
        <v>6599</v>
      </c>
      <c r="E18" s="23">
        <v>3611</v>
      </c>
      <c r="F18" s="23">
        <v>157</v>
      </c>
      <c r="G18" s="21">
        <v>1</v>
      </c>
    </row>
    <row r="19" spans="1:9" ht="15" customHeight="1" x14ac:dyDescent="0.25">
      <c r="B19" s="25" t="s">
        <v>7</v>
      </c>
      <c r="C19" s="23">
        <f t="shared" si="2"/>
        <v>172.14</v>
      </c>
      <c r="D19" s="89">
        <v>6990</v>
      </c>
      <c r="E19" s="23">
        <v>4726</v>
      </c>
      <c r="F19" s="23">
        <v>165</v>
      </c>
      <c r="G19" s="21">
        <v>1</v>
      </c>
    </row>
    <row r="20" spans="1:9" ht="15" customHeight="1" x14ac:dyDescent="0.25">
      <c r="B20" s="25" t="s">
        <v>5</v>
      </c>
      <c r="C20" s="23">
        <f t="shared" si="2"/>
        <v>171.98000000000002</v>
      </c>
      <c r="D20" s="89">
        <v>8290</v>
      </c>
      <c r="E20" s="23">
        <v>4857</v>
      </c>
      <c r="F20" s="23">
        <v>195</v>
      </c>
      <c r="G20" s="21">
        <v>1</v>
      </c>
    </row>
    <row r="21" spans="1:9" ht="15" customHeight="1" x14ac:dyDescent="0.25">
      <c r="B21" s="25" t="s">
        <v>3</v>
      </c>
      <c r="C21" s="23">
        <f t="shared" si="2"/>
        <v>178.60000000000002</v>
      </c>
      <c r="D21" s="89">
        <v>10990</v>
      </c>
      <c r="E21" s="23">
        <v>6919</v>
      </c>
      <c r="F21" s="54">
        <v>217</v>
      </c>
      <c r="G21" s="21">
        <v>1</v>
      </c>
    </row>
    <row r="22" spans="1:9" ht="15" customHeight="1" x14ac:dyDescent="0.25">
      <c r="B22" s="25" t="s">
        <v>1</v>
      </c>
      <c r="C22" s="23">
        <f t="shared" si="2"/>
        <v>194.57999999999998</v>
      </c>
      <c r="D22" s="89">
        <v>22823</v>
      </c>
      <c r="E22" s="23">
        <v>9242</v>
      </c>
      <c r="F22" s="54">
        <v>230</v>
      </c>
      <c r="G22" s="21">
        <v>0</v>
      </c>
    </row>
    <row r="23" spans="1:9" ht="15" customHeight="1" x14ac:dyDescent="0.25">
      <c r="B23" s="100" t="s">
        <v>79</v>
      </c>
      <c r="C23" s="23">
        <f t="shared" si="2"/>
        <v>167.18</v>
      </c>
      <c r="D23" s="89">
        <v>9399</v>
      </c>
      <c r="E23" s="23">
        <v>2582</v>
      </c>
      <c r="F23" s="54">
        <v>113</v>
      </c>
      <c r="G23" s="21">
        <v>0</v>
      </c>
    </row>
    <row r="24" spans="1:9" ht="15" customHeight="1" x14ac:dyDescent="0.25">
      <c r="B24" s="100" t="s">
        <v>80</v>
      </c>
      <c r="C24" s="23">
        <f t="shared" si="2"/>
        <v>191.29999999999998</v>
      </c>
      <c r="D24" s="89">
        <v>10990</v>
      </c>
      <c r="E24" s="23">
        <v>3426</v>
      </c>
      <c r="F24" s="54">
        <v>200</v>
      </c>
      <c r="G24" s="21">
        <v>0</v>
      </c>
    </row>
    <row r="25" spans="1:9" ht="15" customHeight="1" thickBot="1" x14ac:dyDescent="0.3">
      <c r="B25" s="101" t="s">
        <v>81</v>
      </c>
      <c r="C25" s="23">
        <f t="shared" si="2"/>
        <v>204.88000000000002</v>
      </c>
      <c r="D25" s="88">
        <v>13990</v>
      </c>
      <c r="E25" s="102">
        <v>4454</v>
      </c>
      <c r="F25" s="87">
        <v>226</v>
      </c>
      <c r="G25" s="19">
        <v>0</v>
      </c>
    </row>
    <row r="26" spans="1:9" ht="19.5" customHeight="1" thickBot="1" x14ac:dyDescent="0.3">
      <c r="B26" s="217" t="s">
        <v>22</v>
      </c>
      <c r="C26" s="82" t="s">
        <v>21</v>
      </c>
      <c r="D26" s="82" t="s">
        <v>23</v>
      </c>
      <c r="E26" s="82" t="s">
        <v>21</v>
      </c>
      <c r="F26" s="82" t="s">
        <v>23</v>
      </c>
      <c r="G26" s="81" t="s">
        <v>21</v>
      </c>
    </row>
    <row r="27" spans="1:9" ht="28.5" customHeight="1" x14ac:dyDescent="0.25"/>
    <row r="28" spans="1:9" ht="16.5" customHeight="1" x14ac:dyDescent="0.3">
      <c r="A28" s="39" t="s">
        <v>98</v>
      </c>
    </row>
    <row r="29" spans="1:9" ht="26.25" hidden="1" customHeight="1" outlineLevel="1" thickBot="1" x14ac:dyDescent="0.3"/>
    <row r="30" spans="1:9" ht="39" hidden="1" customHeight="1" outlineLevel="1" x14ac:dyDescent="0.25">
      <c r="B30" s="28"/>
      <c r="C30" s="27" t="s">
        <v>17</v>
      </c>
      <c r="D30" s="27" t="s">
        <v>16</v>
      </c>
      <c r="E30" s="27" t="s">
        <v>15</v>
      </c>
      <c r="F30" s="27" t="s">
        <v>61</v>
      </c>
      <c r="G30" s="26" t="s">
        <v>13</v>
      </c>
    </row>
    <row r="31" spans="1:9" ht="19.5" hidden="1" customHeight="1" outlineLevel="1" x14ac:dyDescent="0.25">
      <c r="B31" s="25" t="s">
        <v>11</v>
      </c>
      <c r="C31" s="23">
        <f t="shared" ref="C31:C34" si="3">C17</f>
        <v>174.26</v>
      </c>
      <c r="D31" s="23">
        <f t="shared" ref="D31:D34" si="4">MAX(D$17:D$22)-D17</f>
        <v>16424</v>
      </c>
      <c r="E31" s="23">
        <f t="shared" ref="E31:E34" si="5">E17</f>
        <v>3530</v>
      </c>
      <c r="F31" s="23">
        <f t="shared" ref="F31:F34" si="6">MAX(F$17:F$22)-F17</f>
        <v>80</v>
      </c>
      <c r="G31" s="21">
        <v>1</v>
      </c>
    </row>
    <row r="32" spans="1:9" ht="17.25" hidden="1" customHeight="1" outlineLevel="1" x14ac:dyDescent="0.25">
      <c r="B32" s="25" t="s">
        <v>9</v>
      </c>
      <c r="C32" s="23">
        <f t="shared" si="3"/>
        <v>177.44</v>
      </c>
      <c r="D32" s="23">
        <f t="shared" si="4"/>
        <v>16224</v>
      </c>
      <c r="E32" s="23">
        <f t="shared" si="5"/>
        <v>3611</v>
      </c>
      <c r="F32" s="23">
        <f t="shared" si="6"/>
        <v>73</v>
      </c>
      <c r="G32" s="21">
        <v>1</v>
      </c>
    </row>
    <row r="33" spans="2:9" ht="17.25" hidden="1" customHeight="1" outlineLevel="1" x14ac:dyDescent="0.25">
      <c r="B33" s="25" t="s">
        <v>7</v>
      </c>
      <c r="C33" s="23">
        <f t="shared" si="3"/>
        <v>172.14</v>
      </c>
      <c r="D33" s="23">
        <f t="shared" si="4"/>
        <v>15833</v>
      </c>
      <c r="E33" s="23">
        <f t="shared" si="5"/>
        <v>4726</v>
      </c>
      <c r="F33" s="23">
        <f t="shared" si="6"/>
        <v>65</v>
      </c>
      <c r="G33" s="21">
        <v>1</v>
      </c>
    </row>
    <row r="34" spans="2:9" ht="38.25" hidden="1" customHeight="1" outlineLevel="1" x14ac:dyDescent="0.25">
      <c r="B34" s="25" t="s">
        <v>5</v>
      </c>
      <c r="C34" s="23">
        <f t="shared" si="3"/>
        <v>171.98000000000002</v>
      </c>
      <c r="D34" s="23">
        <f t="shared" si="4"/>
        <v>14533</v>
      </c>
      <c r="E34" s="23">
        <f t="shared" si="5"/>
        <v>4857</v>
      </c>
      <c r="F34" s="23">
        <f t="shared" si="6"/>
        <v>35</v>
      </c>
      <c r="G34" s="21">
        <v>1</v>
      </c>
    </row>
    <row r="35" spans="2:9" ht="30" hidden="1" customHeight="1" outlineLevel="1" x14ac:dyDescent="0.25">
      <c r="B35" s="25" t="s">
        <v>3</v>
      </c>
      <c r="C35" s="23">
        <f>C21</f>
        <v>178.60000000000002</v>
      </c>
      <c r="D35" s="23">
        <f>MAX(D$17:D$22)-D21</f>
        <v>11833</v>
      </c>
      <c r="E35" s="23">
        <f>E21</f>
        <v>6919</v>
      </c>
      <c r="F35" s="22">
        <f>MAX(F$17:F$22)-F21</f>
        <v>13</v>
      </c>
      <c r="G35" s="21">
        <v>1</v>
      </c>
    </row>
    <row r="36" spans="2:9" ht="30" hidden="1" customHeight="1" outlineLevel="1" thickBot="1" x14ac:dyDescent="0.3">
      <c r="B36" s="25" t="s">
        <v>1</v>
      </c>
      <c r="C36" s="23">
        <f>C22</f>
        <v>194.57999999999998</v>
      </c>
      <c r="D36" s="23">
        <f>MAX(D$17:D$22)-D22</f>
        <v>0</v>
      </c>
      <c r="E36" s="23">
        <f>E22</f>
        <v>9242</v>
      </c>
      <c r="F36" s="22">
        <f>MAX(F$17:F$22)-F22</f>
        <v>0</v>
      </c>
      <c r="G36" s="21">
        <v>0</v>
      </c>
    </row>
    <row r="37" spans="2:9" ht="25.5" hidden="1" customHeight="1" outlineLevel="1" thickBot="1" x14ac:dyDescent="0.3">
      <c r="B37" s="83" t="s">
        <v>22</v>
      </c>
      <c r="C37" s="82" t="s">
        <v>21</v>
      </c>
      <c r="D37" s="82" t="s">
        <v>21</v>
      </c>
      <c r="E37" s="82" t="s">
        <v>21</v>
      </c>
      <c r="F37" s="82" t="s">
        <v>21</v>
      </c>
      <c r="G37" s="81" t="s">
        <v>21</v>
      </c>
    </row>
    <row r="38" spans="2:9" ht="16.5" hidden="1" customHeight="1" outlineLevel="1" x14ac:dyDescent="0.25"/>
    <row r="39" spans="2:9" ht="16.5" hidden="1" customHeight="1" outlineLevel="1" thickBot="1" x14ac:dyDescent="0.3"/>
    <row r="40" spans="2:9" ht="36.75" hidden="1" customHeight="1" outlineLevel="1" x14ac:dyDescent="0.25">
      <c r="B40" s="28"/>
      <c r="C40" s="27" t="s">
        <v>17</v>
      </c>
      <c r="D40" s="27" t="s">
        <v>59</v>
      </c>
      <c r="E40" s="27" t="s">
        <v>15</v>
      </c>
      <c r="F40" s="27" t="s">
        <v>14</v>
      </c>
      <c r="G40" s="26" t="s">
        <v>13</v>
      </c>
    </row>
    <row r="41" spans="2:9" ht="14.25" hidden="1" customHeight="1" outlineLevel="1" x14ac:dyDescent="0.25">
      <c r="B41" s="25" t="s">
        <v>11</v>
      </c>
      <c r="C41" s="23">
        <v>3</v>
      </c>
      <c r="D41" s="23">
        <v>6</v>
      </c>
      <c r="E41" s="23">
        <v>1</v>
      </c>
      <c r="F41" s="23">
        <v>6</v>
      </c>
      <c r="G41" s="21">
        <v>2</v>
      </c>
    </row>
    <row r="42" spans="2:9" ht="18.75" hidden="1" customHeight="1" outlineLevel="1" x14ac:dyDescent="0.25">
      <c r="B42" s="25" t="s">
        <v>9</v>
      </c>
      <c r="C42" s="23">
        <v>4</v>
      </c>
      <c r="D42" s="23">
        <v>5</v>
      </c>
      <c r="E42" s="23">
        <v>2</v>
      </c>
      <c r="F42" s="23">
        <v>5</v>
      </c>
      <c r="G42" s="21">
        <v>2</v>
      </c>
    </row>
    <row r="43" spans="2:9" ht="19.5" hidden="1" customHeight="1" outlineLevel="1" x14ac:dyDescent="0.25">
      <c r="B43" s="25" t="s">
        <v>7</v>
      </c>
      <c r="C43" s="23">
        <v>2</v>
      </c>
      <c r="D43" s="23">
        <v>4</v>
      </c>
      <c r="E43" s="23">
        <v>3</v>
      </c>
      <c r="F43" s="23">
        <v>4</v>
      </c>
      <c r="G43" s="21">
        <v>2</v>
      </c>
    </row>
    <row r="44" spans="2:9" ht="12.75" hidden="1" customHeight="1" outlineLevel="1" x14ac:dyDescent="0.25">
      <c r="B44" s="25" t="s">
        <v>5</v>
      </c>
      <c r="C44" s="23">
        <v>1</v>
      </c>
      <c r="D44" s="23">
        <v>3</v>
      </c>
      <c r="E44" s="23">
        <v>4</v>
      </c>
      <c r="F44" s="23">
        <v>3</v>
      </c>
      <c r="G44" s="21">
        <v>2</v>
      </c>
    </row>
    <row r="45" spans="2:9" ht="15" hidden="1" customHeight="1" outlineLevel="1" x14ac:dyDescent="0.25">
      <c r="B45" s="25" t="s">
        <v>3</v>
      </c>
      <c r="C45" s="85">
        <v>5</v>
      </c>
      <c r="D45" s="85">
        <v>2</v>
      </c>
      <c r="E45" s="85">
        <v>5</v>
      </c>
      <c r="F45" s="85">
        <v>2</v>
      </c>
      <c r="G45" s="84">
        <v>2</v>
      </c>
    </row>
    <row r="46" spans="2:9" ht="16.5" hidden="1" customHeight="1" outlineLevel="1" thickBot="1" x14ac:dyDescent="0.3">
      <c r="B46" s="25" t="s">
        <v>1</v>
      </c>
      <c r="C46" s="85">
        <v>6</v>
      </c>
      <c r="D46" s="85">
        <v>1</v>
      </c>
      <c r="E46" s="85">
        <v>6</v>
      </c>
      <c r="F46" s="85">
        <v>1</v>
      </c>
      <c r="G46" s="84">
        <v>1</v>
      </c>
      <c r="I46" s="86" t="s">
        <v>63</v>
      </c>
    </row>
    <row r="47" spans="2:9" ht="16.5" hidden="1" customHeight="1" outlineLevel="1" thickBot="1" x14ac:dyDescent="0.3">
      <c r="B47" s="83" t="s">
        <v>22</v>
      </c>
      <c r="C47" s="82" t="s">
        <v>21</v>
      </c>
      <c r="D47" s="82" t="s">
        <v>21</v>
      </c>
      <c r="E47" s="82" t="s">
        <v>21</v>
      </c>
      <c r="F47" s="82" t="s">
        <v>21</v>
      </c>
      <c r="G47" s="81" t="s">
        <v>21</v>
      </c>
    </row>
    <row r="48" spans="2:9" ht="18" hidden="1" customHeight="1" outlineLevel="1" x14ac:dyDescent="0.25">
      <c r="H48" s="1"/>
    </row>
    <row r="49" spans="1:23" ht="21.75" customHeight="1" collapsed="1" x14ac:dyDescent="0.3">
      <c r="A49" s="39" t="s">
        <v>58</v>
      </c>
      <c r="H49" s="1"/>
    </row>
    <row r="50" spans="1:23" ht="21.75" hidden="1" customHeight="1" outlineLevel="1" x14ac:dyDescent="0.25">
      <c r="C50" s="253" t="s">
        <v>110</v>
      </c>
      <c r="D50" s="254"/>
      <c r="E50" s="253"/>
      <c r="F50" s="253"/>
    </row>
    <row r="51" spans="1:23" ht="20.25" hidden="1" customHeight="1" outlineLevel="1" x14ac:dyDescent="0.25">
      <c r="C51" s="2" t="s">
        <v>75</v>
      </c>
      <c r="D51" s="40"/>
      <c r="G51" s="2" t="s">
        <v>74</v>
      </c>
      <c r="K51" s="40"/>
      <c r="M51" s="40"/>
    </row>
    <row r="52" spans="1:23" ht="21.75" hidden="1" customHeight="1" outlineLevel="1" x14ac:dyDescent="0.25">
      <c r="C52" s="13" t="s">
        <v>57</v>
      </c>
      <c r="D52" s="13"/>
      <c r="E52" s="13" t="s">
        <v>40</v>
      </c>
      <c r="F52" s="4"/>
      <c r="G52" s="13" t="s">
        <v>56</v>
      </c>
      <c r="H52" s="13" t="s">
        <v>40</v>
      </c>
      <c r="J52" s="80" t="s">
        <v>55</v>
      </c>
      <c r="K52" s="79"/>
      <c r="L52" s="79"/>
      <c r="M52" s="79"/>
    </row>
    <row r="53" spans="1:23" ht="35.25" hidden="1" customHeight="1" outlineLevel="1" x14ac:dyDescent="0.25">
      <c r="B53" s="70" t="str">
        <f t="array" ref="B53:B57">TRANSPOSE(C40:G40)</f>
        <v>Výkon ve hrách (FPS)</v>
      </c>
      <c r="C53" s="7" t="s">
        <v>8</v>
      </c>
      <c r="D53" s="7">
        <v>5</v>
      </c>
      <c r="E53" s="8">
        <f>D53/$D$58</f>
        <v>0.35714285714285715</v>
      </c>
      <c r="G53" s="7">
        <v>10</v>
      </c>
      <c r="H53" s="8">
        <f>G53/$G$58</f>
        <v>0.32258064516129031</v>
      </c>
      <c r="J53" s="68" t="s">
        <v>54</v>
      </c>
      <c r="K53" s="74" t="s">
        <v>54</v>
      </c>
      <c r="L53" s="74" t="s">
        <v>54</v>
      </c>
      <c r="M53" s="73" t="s">
        <v>54</v>
      </c>
      <c r="R53" s="78" t="s">
        <v>53</v>
      </c>
      <c r="S53" s="13" t="s">
        <v>40</v>
      </c>
      <c r="U53" s="77" t="s">
        <v>52</v>
      </c>
    </row>
    <row r="54" spans="1:23" ht="27" hidden="1" customHeight="1" outlineLevel="1" x14ac:dyDescent="0.25">
      <c r="B54" s="70" t="str">
        <v>Cena (Kč)</v>
      </c>
      <c r="C54" s="7" t="s">
        <v>10</v>
      </c>
      <c r="D54" s="7">
        <v>4</v>
      </c>
      <c r="E54" s="8">
        <f>D54/$D$58</f>
        <v>0.2857142857142857</v>
      </c>
      <c r="G54" s="7">
        <v>10</v>
      </c>
      <c r="H54" s="8">
        <f>G54/$G$58</f>
        <v>0.32258064516129031</v>
      </c>
      <c r="J54" s="76" t="s">
        <v>50</v>
      </c>
      <c r="K54" s="44" t="s">
        <v>44</v>
      </c>
      <c r="L54" s="72" t="s">
        <v>47</v>
      </c>
      <c r="M54" s="71" t="s">
        <v>43</v>
      </c>
      <c r="Q54" s="15" t="s">
        <v>51</v>
      </c>
      <c r="R54" s="10">
        <v>4</v>
      </c>
      <c r="S54" s="11">
        <f>R54/$R$59</f>
        <v>0.36363636363636365</v>
      </c>
      <c r="U54" s="10"/>
      <c r="V54" s="10">
        <f>R54+1</f>
        <v>5</v>
      </c>
      <c r="W54" s="11">
        <f>V54/$V$59</f>
        <v>0.3125</v>
      </c>
    </row>
    <row r="55" spans="1:23" ht="24" hidden="1" customHeight="1" outlineLevel="1" x14ac:dyDescent="0.3">
      <c r="A55" s="39"/>
      <c r="B55" s="75" t="str">
        <v>Syntetický benchmark Cinebench R20-Multithread (skoré)</v>
      </c>
      <c r="C55" s="7" t="s">
        <v>0</v>
      </c>
      <c r="D55" s="7">
        <v>3</v>
      </c>
      <c r="E55" s="8">
        <f>D55/$D$58</f>
        <v>0.21428571428571427</v>
      </c>
      <c r="G55" s="7">
        <v>6</v>
      </c>
      <c r="H55" s="8">
        <f>G55/$G$58</f>
        <v>0.19354838709677419</v>
      </c>
      <c r="J55" s="68" t="s">
        <v>50</v>
      </c>
      <c r="K55" s="74" t="s">
        <v>50</v>
      </c>
      <c r="L55" s="73" t="s">
        <v>50</v>
      </c>
      <c r="M55" s="10"/>
      <c r="Q55" s="15" t="s">
        <v>49</v>
      </c>
      <c r="R55" s="10">
        <v>4</v>
      </c>
      <c r="S55" s="11">
        <f>R55/$R$59</f>
        <v>0.36363636363636365</v>
      </c>
      <c r="U55" s="10"/>
      <c r="V55" s="10">
        <f>R55+1</f>
        <v>5</v>
      </c>
      <c r="W55" s="11">
        <f>V55/$V$59</f>
        <v>0.3125</v>
      </c>
    </row>
    <row r="56" spans="1:23" ht="24" hidden="1" customHeight="1" outlineLevel="1" x14ac:dyDescent="0.25">
      <c r="B56" s="70" t="str">
        <v>Úspora Spotřeby AIDA 64 - System Stability Test (W)</v>
      </c>
      <c r="C56" s="7" t="s">
        <v>6</v>
      </c>
      <c r="D56" s="7">
        <v>1</v>
      </c>
      <c r="E56" s="8">
        <f>D56/$D$58</f>
        <v>7.1428571428571425E-2</v>
      </c>
      <c r="G56" s="7">
        <v>3</v>
      </c>
      <c r="H56" s="8">
        <f>G56/$G$58</f>
        <v>9.6774193548387094E-2</v>
      </c>
      <c r="J56" s="45" t="s">
        <v>47</v>
      </c>
      <c r="K56" s="72" t="s">
        <v>44</v>
      </c>
      <c r="L56" s="71" t="s">
        <v>43</v>
      </c>
      <c r="M56" s="10"/>
      <c r="Q56" s="15" t="s">
        <v>48</v>
      </c>
      <c r="R56" s="10">
        <v>2</v>
      </c>
      <c r="S56" s="11">
        <f>R56/$R$59</f>
        <v>0.18181818181818182</v>
      </c>
      <c r="U56" s="10"/>
      <c r="V56" s="10">
        <f>R56+1</f>
        <v>3</v>
      </c>
      <c r="W56" s="11">
        <f>V56/$V$59</f>
        <v>0.1875</v>
      </c>
    </row>
    <row r="57" spans="1:23" ht="19.5" hidden="1" customHeight="1" outlineLevel="1" thickBot="1" x14ac:dyDescent="0.3">
      <c r="B57" s="70" t="str">
        <v>Dostupnost chladiče v balení</v>
      </c>
      <c r="C57" s="7" t="s">
        <v>6</v>
      </c>
      <c r="D57" s="69">
        <v>1</v>
      </c>
      <c r="E57" s="53">
        <f>D57/$D$58</f>
        <v>7.1428571428571425E-2</v>
      </c>
      <c r="G57" s="69">
        <v>2</v>
      </c>
      <c r="H57" s="53">
        <f>G57/$G$58</f>
        <v>6.4516129032258063E-2</v>
      </c>
      <c r="J57" s="68" t="s">
        <v>47</v>
      </c>
      <c r="K57" s="50" t="s">
        <v>47</v>
      </c>
      <c r="L57" s="10"/>
      <c r="M57" s="10"/>
      <c r="Q57" s="15" t="s">
        <v>46</v>
      </c>
      <c r="R57" s="10">
        <v>1</v>
      </c>
      <c r="S57" s="11">
        <f>R57/$R$59</f>
        <v>9.0909090909090912E-2</v>
      </c>
      <c r="U57" s="10"/>
      <c r="V57" s="10">
        <f>R57+1</f>
        <v>2</v>
      </c>
      <c r="W57" s="11">
        <f>V57/$V$59</f>
        <v>0.125</v>
      </c>
    </row>
    <row r="58" spans="1:23" ht="18.75" hidden="1" customHeight="1" outlineLevel="1" thickTop="1" thickBot="1" x14ac:dyDescent="0.3">
      <c r="B58" s="4"/>
      <c r="C58" s="7" t="s">
        <v>36</v>
      </c>
      <c r="D58" s="7">
        <f>SUM(D53:D57)</f>
        <v>14</v>
      </c>
      <c r="E58" s="7">
        <f>SUM(E53:E57)</f>
        <v>0.99999999999999989</v>
      </c>
      <c r="G58" s="7">
        <f>SUM(G53:G57)</f>
        <v>31</v>
      </c>
      <c r="H58" s="7">
        <f>SUM(H53:H57)</f>
        <v>1</v>
      </c>
      <c r="J58" s="67" t="s">
        <v>43</v>
      </c>
      <c r="K58" s="66" t="s">
        <v>44</v>
      </c>
      <c r="L58" s="10"/>
      <c r="M58" s="10"/>
      <c r="Q58" s="15" t="s">
        <v>45</v>
      </c>
      <c r="R58" s="10">
        <v>0</v>
      </c>
      <c r="S58" s="11">
        <f>R58/$R$59</f>
        <v>0</v>
      </c>
      <c r="U58" s="10"/>
      <c r="V58" s="65">
        <f>R58+1</f>
        <v>1</v>
      </c>
      <c r="W58" s="64">
        <f>V58/$V$59</f>
        <v>6.25E-2</v>
      </c>
    </row>
    <row r="59" spans="1:23" ht="18" hidden="1" customHeight="1" outlineLevel="1" thickTop="1" x14ac:dyDescent="0.25">
      <c r="B59" s="4"/>
      <c r="J59" s="63" t="s">
        <v>44</v>
      </c>
      <c r="K59" s="10"/>
      <c r="L59" s="10"/>
      <c r="M59" s="10"/>
      <c r="Q59" s="62" t="s">
        <v>36</v>
      </c>
      <c r="R59" s="7">
        <f>SUM(R54:R58)</f>
        <v>11</v>
      </c>
      <c r="S59" s="7">
        <f>SUM(S54:S58)</f>
        <v>1</v>
      </c>
      <c r="V59" s="7">
        <f>SUM(V54:V58)</f>
        <v>16</v>
      </c>
      <c r="W59" s="7">
        <f>SUM(W54:W58)</f>
        <v>1</v>
      </c>
    </row>
    <row r="60" spans="1:23" ht="21" hidden="1" customHeight="1" outlineLevel="1" x14ac:dyDescent="0.25">
      <c r="B60" s="4"/>
      <c r="J60" s="61" t="s">
        <v>43</v>
      </c>
      <c r="K60" s="10"/>
      <c r="L60" s="10"/>
      <c r="M60" s="10"/>
    </row>
    <row r="61" spans="1:23" ht="16.5" customHeight="1" collapsed="1" x14ac:dyDescent="0.25"/>
    <row r="62" spans="1:23" ht="25.5" customHeight="1" thickBot="1" x14ac:dyDescent="0.3">
      <c r="B62" s="2" t="s">
        <v>42</v>
      </c>
      <c r="K62" t="s">
        <v>38</v>
      </c>
      <c r="L62" s="23">
        <f>(O62-5)/(5-1)</f>
        <v>7.0788960098069786E-2</v>
      </c>
      <c r="N62" s="58" t="s">
        <v>37</v>
      </c>
      <c r="O62" s="23">
        <v>5.2831558403922791</v>
      </c>
      <c r="U62" s="59" t="s">
        <v>39</v>
      </c>
      <c r="V62" s="23">
        <f>MDETERM(R64:V68)</f>
        <v>-4.8772167093865904E-5</v>
      </c>
    </row>
    <row r="63" spans="1:23" ht="36.75" customHeight="1" x14ac:dyDescent="0.25">
      <c r="C63" s="55" t="s">
        <v>17</v>
      </c>
      <c r="D63" s="55" t="s">
        <v>59</v>
      </c>
      <c r="E63" s="55" t="s">
        <v>15</v>
      </c>
      <c r="F63" s="55" t="s">
        <v>61</v>
      </c>
      <c r="G63" s="132" t="s">
        <v>13</v>
      </c>
      <c r="H63" s="135" t="s">
        <v>41</v>
      </c>
      <c r="I63" s="136" t="s">
        <v>40</v>
      </c>
      <c r="O63" s="40"/>
    </row>
    <row r="64" spans="1:23" ht="15" customHeight="1" x14ac:dyDescent="0.25">
      <c r="B64" s="55" t="s">
        <v>17</v>
      </c>
      <c r="C64" s="60">
        <v>1</v>
      </c>
      <c r="D64" s="154">
        <f>1/2</f>
        <v>0.5</v>
      </c>
      <c r="E64" s="60">
        <v>4</v>
      </c>
      <c r="F64" s="60">
        <v>6</v>
      </c>
      <c r="G64" s="133">
        <v>8</v>
      </c>
      <c r="H64" s="137">
        <f>(C64*D64*E64*F64*G64)^(1/5)</f>
        <v>2.4914618792310348</v>
      </c>
      <c r="I64" s="138">
        <f>H64/$H$69</f>
        <v>0.31878273515203498</v>
      </c>
      <c r="K64" s="52">
        <v>1</v>
      </c>
      <c r="L64" s="51">
        <v>0</v>
      </c>
      <c r="M64" s="51">
        <v>0</v>
      </c>
      <c r="N64" s="51">
        <v>0</v>
      </c>
      <c r="O64" s="50">
        <v>0</v>
      </c>
      <c r="R64" s="56">
        <f t="array" ref="R64:V68">C64:G68-O62*K64:O68</f>
        <v>-4.2831558403922791</v>
      </c>
      <c r="S64" s="51">
        <v>0.5</v>
      </c>
      <c r="T64" s="51">
        <v>4</v>
      </c>
      <c r="U64" s="51">
        <v>6</v>
      </c>
      <c r="V64" s="50">
        <v>8</v>
      </c>
    </row>
    <row r="65" spans="1:22" x14ac:dyDescent="0.25">
      <c r="B65" s="55" t="s">
        <v>59</v>
      </c>
      <c r="C65" s="57">
        <f>1/D64</f>
        <v>2</v>
      </c>
      <c r="D65" s="57">
        <v>1</v>
      </c>
      <c r="E65" s="57">
        <v>5</v>
      </c>
      <c r="F65" s="57">
        <v>7</v>
      </c>
      <c r="G65" s="134">
        <v>9</v>
      </c>
      <c r="H65" s="137">
        <f>GEOMEAN(C65:G65)</f>
        <v>3.6296780899037064</v>
      </c>
      <c r="I65" s="138">
        <f>H65/$H$69</f>
        <v>0.4644175850597555</v>
      </c>
      <c r="K65" s="49">
        <v>0</v>
      </c>
      <c r="L65" s="48">
        <v>1</v>
      </c>
      <c r="M65" s="10">
        <v>0</v>
      </c>
      <c r="N65" s="10">
        <v>0</v>
      </c>
      <c r="O65" s="47">
        <v>0</v>
      </c>
      <c r="R65" s="49">
        <v>2</v>
      </c>
      <c r="S65" s="10">
        <v>-4.2831558403922791</v>
      </c>
      <c r="T65" s="10">
        <v>5</v>
      </c>
      <c r="U65" s="10">
        <v>7</v>
      </c>
      <c r="V65" s="47">
        <v>9</v>
      </c>
    </row>
    <row r="66" spans="1:22" ht="31.5" customHeight="1" x14ac:dyDescent="0.25">
      <c r="B66" s="55" t="s">
        <v>15</v>
      </c>
      <c r="C66" s="57">
        <f>1/E64</f>
        <v>0.25</v>
      </c>
      <c r="D66" s="57">
        <f>1/E65</f>
        <v>0.2</v>
      </c>
      <c r="E66" s="57">
        <v>1</v>
      </c>
      <c r="F66" s="57">
        <v>4</v>
      </c>
      <c r="G66" s="134">
        <v>5</v>
      </c>
      <c r="H66" s="137">
        <f>GEOMEAN(C66:G66)</f>
        <v>1</v>
      </c>
      <c r="I66" s="138">
        <f>H66/$H$69</f>
        <v>0.12795007533907127</v>
      </c>
      <c r="K66" s="49">
        <v>0</v>
      </c>
      <c r="L66" s="10">
        <v>0</v>
      </c>
      <c r="M66" s="48">
        <v>1</v>
      </c>
      <c r="N66" s="10">
        <v>0</v>
      </c>
      <c r="O66" s="47">
        <v>0</v>
      </c>
      <c r="R66" s="49">
        <v>0.25</v>
      </c>
      <c r="S66" s="10">
        <v>0.2</v>
      </c>
      <c r="T66" s="10">
        <v>-4.2831558403922791</v>
      </c>
      <c r="U66" s="10">
        <v>4</v>
      </c>
      <c r="V66" s="47">
        <v>5</v>
      </c>
    </row>
    <row r="67" spans="1:22" ht="18" customHeight="1" x14ac:dyDescent="0.25">
      <c r="B67" s="55" t="s">
        <v>61</v>
      </c>
      <c r="C67" s="57">
        <f>1/F64</f>
        <v>0.16666666666666666</v>
      </c>
      <c r="D67" s="57">
        <f>1/F65</f>
        <v>0.14285714285714285</v>
      </c>
      <c r="E67" s="57">
        <f>1/F66</f>
        <v>0.25</v>
      </c>
      <c r="F67" s="57">
        <v>1</v>
      </c>
      <c r="G67" s="134">
        <v>3</v>
      </c>
      <c r="H67" s="137">
        <f>GEOMEAN(C67:G67)</f>
        <v>0.44705648032899059</v>
      </c>
      <c r="I67" s="138">
        <f>H67/$H$69</f>
        <v>5.7200910338914376E-2</v>
      </c>
      <c r="K67" s="49">
        <v>0</v>
      </c>
      <c r="L67" s="10">
        <v>0</v>
      </c>
      <c r="M67" s="10">
        <v>0</v>
      </c>
      <c r="N67" s="48">
        <v>1</v>
      </c>
      <c r="O67" s="47">
        <v>0</v>
      </c>
      <c r="R67" s="49">
        <v>0.16666666666666666</v>
      </c>
      <c r="S67" s="10">
        <v>0.14285714285714285</v>
      </c>
      <c r="T67" s="10">
        <v>0.25</v>
      </c>
      <c r="U67" s="10">
        <v>-4.2831558403922791</v>
      </c>
      <c r="V67" s="47">
        <v>3</v>
      </c>
    </row>
    <row r="68" spans="1:22" ht="15" customHeight="1" thickBot="1" x14ac:dyDescent="0.3">
      <c r="B68" s="55" t="s">
        <v>13</v>
      </c>
      <c r="C68" s="57">
        <f>1/G64</f>
        <v>0.125</v>
      </c>
      <c r="D68" s="57">
        <f>1/G65</f>
        <v>0.1111111111111111</v>
      </c>
      <c r="E68" s="57">
        <f>1/G66</f>
        <v>0.2</v>
      </c>
      <c r="F68" s="57">
        <f>1/G67</f>
        <v>0.33333333333333331</v>
      </c>
      <c r="G68" s="134">
        <v>1</v>
      </c>
      <c r="H68" s="139">
        <f>GEOMEAN(C68:G68)</f>
        <v>0.24735189898367649</v>
      </c>
      <c r="I68" s="140">
        <f>H68/$H$69</f>
        <v>3.1648694110223752E-2</v>
      </c>
      <c r="K68" s="45">
        <v>0</v>
      </c>
      <c r="L68" s="44">
        <v>0</v>
      </c>
      <c r="M68" s="44">
        <v>0</v>
      </c>
      <c r="N68" s="44">
        <v>0</v>
      </c>
      <c r="O68" s="43">
        <v>1</v>
      </c>
      <c r="R68" s="45">
        <v>0.125</v>
      </c>
      <c r="S68" s="44">
        <v>0.1111111111111111</v>
      </c>
      <c r="T68" s="44">
        <v>0.2</v>
      </c>
      <c r="U68" s="44">
        <v>0.33333333333333331</v>
      </c>
      <c r="V68" s="46">
        <v>-4.2831558403922791</v>
      </c>
    </row>
    <row r="69" spans="1:22" ht="15" customHeight="1" thickTop="1" thickBot="1" x14ac:dyDescent="0.3">
      <c r="G69" s="7" t="s">
        <v>36</v>
      </c>
      <c r="H69" s="141">
        <f>SUM(H64:H68)</f>
        <v>7.8155483484474093</v>
      </c>
      <c r="I69" s="29">
        <f>SUM(I64:I68)</f>
        <v>0.99999999999999989</v>
      </c>
      <c r="R69" t="s">
        <v>32</v>
      </c>
    </row>
    <row r="70" spans="1:22" ht="15" customHeight="1" x14ac:dyDescent="0.25">
      <c r="C70" s="252" t="s">
        <v>35</v>
      </c>
      <c r="D70" s="252"/>
      <c r="E70" s="252"/>
      <c r="F70" s="252"/>
      <c r="G70" s="252"/>
      <c r="K70" s="91" t="s">
        <v>28</v>
      </c>
      <c r="R70" t="s">
        <v>30</v>
      </c>
    </row>
    <row r="71" spans="1:22" ht="15" customHeight="1" x14ac:dyDescent="0.25">
      <c r="C71" s="42" t="s">
        <v>34</v>
      </c>
      <c r="D71" s="41"/>
      <c r="E71" s="41"/>
      <c r="F71" s="41"/>
      <c r="G71" s="41"/>
      <c r="K71" s="91" t="s">
        <v>27</v>
      </c>
    </row>
    <row r="72" spans="1:22" ht="15" customHeight="1" x14ac:dyDescent="0.25">
      <c r="C72" s="42" t="s">
        <v>33</v>
      </c>
      <c r="D72" s="41"/>
      <c r="E72" s="41"/>
      <c r="F72" s="41"/>
      <c r="G72" s="41"/>
      <c r="K72" s="91" t="s">
        <v>25</v>
      </c>
    </row>
    <row r="73" spans="1:22" x14ac:dyDescent="0.25">
      <c r="C73" s="42" t="s">
        <v>31</v>
      </c>
      <c r="D73" s="41"/>
      <c r="E73" s="41"/>
      <c r="F73" s="41"/>
      <c r="G73" s="41"/>
    </row>
    <row r="74" spans="1:22" x14ac:dyDescent="0.25">
      <c r="C74" s="42" t="s">
        <v>29</v>
      </c>
      <c r="D74" s="41"/>
      <c r="E74" s="41"/>
      <c r="F74" s="41"/>
      <c r="G74" s="41"/>
    </row>
    <row r="75" spans="1:22" ht="15.75" customHeight="1" x14ac:dyDescent="0.25">
      <c r="C75" s="41"/>
      <c r="D75" s="41"/>
      <c r="E75" s="41"/>
      <c r="F75" s="41"/>
      <c r="G75" s="41"/>
    </row>
    <row r="76" spans="1:22" ht="15.75" customHeight="1" x14ac:dyDescent="0.25">
      <c r="C76" s="42" t="s">
        <v>26</v>
      </c>
      <c r="D76" s="41"/>
      <c r="E76" s="41"/>
      <c r="F76" s="41"/>
      <c r="G76" s="41"/>
    </row>
    <row r="77" spans="1:22" ht="15.75" customHeight="1" x14ac:dyDescent="0.25"/>
    <row r="78" spans="1:22" ht="15.75" customHeight="1" x14ac:dyDescent="0.3">
      <c r="A78" s="39" t="s">
        <v>24</v>
      </c>
    </row>
    <row r="79" spans="1:22" x14ac:dyDescent="0.25">
      <c r="A79" s="12" t="s">
        <v>91</v>
      </c>
    </row>
    <row r="80" spans="1:22" ht="15.75" hidden="1" outlineLevel="1" thickBot="1" x14ac:dyDescent="0.3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</row>
    <row r="81" spans="2:13" ht="38.25" hidden="1" outlineLevel="1" x14ac:dyDescent="0.25">
      <c r="B81" s="28"/>
      <c r="C81" s="27" t="s">
        <v>17</v>
      </c>
      <c r="D81" s="27" t="s">
        <v>59</v>
      </c>
      <c r="E81" s="27" t="s">
        <v>15</v>
      </c>
      <c r="F81" s="27" t="s">
        <v>61</v>
      </c>
      <c r="G81" s="26" t="s">
        <v>13</v>
      </c>
      <c r="J81" s="122"/>
      <c r="K81" s="122"/>
      <c r="L81" s="122"/>
      <c r="M81" s="122"/>
    </row>
    <row r="82" spans="2:13" hidden="1" outlineLevel="1" x14ac:dyDescent="0.25">
      <c r="B82" s="25" t="s">
        <v>11</v>
      </c>
      <c r="C82" s="23">
        <f t="shared" ref="C82:C90" si="7">P5</f>
        <v>174.26</v>
      </c>
      <c r="D82" s="89">
        <v>6399</v>
      </c>
      <c r="E82" s="23">
        <v>3530</v>
      </c>
      <c r="F82" s="23">
        <v>150</v>
      </c>
      <c r="G82" s="21">
        <v>1</v>
      </c>
      <c r="J82" s="122"/>
      <c r="K82" s="122"/>
      <c r="L82" s="122"/>
      <c r="M82" s="122"/>
    </row>
    <row r="83" spans="2:13" hidden="1" outlineLevel="1" x14ac:dyDescent="0.25">
      <c r="B83" s="25" t="s">
        <v>9</v>
      </c>
      <c r="C83" s="23">
        <f t="shared" si="7"/>
        <v>177.44</v>
      </c>
      <c r="D83" s="89">
        <v>6599</v>
      </c>
      <c r="E83" s="23">
        <v>3611</v>
      </c>
      <c r="F83" s="23">
        <v>157</v>
      </c>
      <c r="G83" s="21">
        <v>1</v>
      </c>
      <c r="J83" s="122"/>
      <c r="K83" s="122"/>
      <c r="L83" s="122"/>
      <c r="M83" s="122"/>
    </row>
    <row r="84" spans="2:13" hidden="1" outlineLevel="1" x14ac:dyDescent="0.25">
      <c r="B84" s="25" t="s">
        <v>7</v>
      </c>
      <c r="C84" s="23">
        <f t="shared" si="7"/>
        <v>172.14</v>
      </c>
      <c r="D84" s="89">
        <v>6990</v>
      </c>
      <c r="E84" s="23">
        <v>4726</v>
      </c>
      <c r="F84" s="23">
        <v>165</v>
      </c>
      <c r="G84" s="21">
        <v>1</v>
      </c>
      <c r="H84" s="5"/>
      <c r="I84" s="5"/>
      <c r="J84" s="122"/>
      <c r="K84" s="122"/>
      <c r="L84" s="122"/>
      <c r="M84" s="122"/>
    </row>
    <row r="85" spans="2:13" hidden="1" outlineLevel="1" x14ac:dyDescent="0.25">
      <c r="B85" s="25" t="s">
        <v>5</v>
      </c>
      <c r="C85" s="23">
        <f t="shared" si="7"/>
        <v>171.98000000000002</v>
      </c>
      <c r="D85" s="89">
        <v>8290</v>
      </c>
      <c r="E85" s="23">
        <v>4857</v>
      </c>
      <c r="F85" s="23">
        <v>195</v>
      </c>
      <c r="G85" s="21">
        <v>1</v>
      </c>
      <c r="H85" s="7"/>
      <c r="I85" s="8"/>
      <c r="J85" s="122"/>
      <c r="K85" s="122"/>
      <c r="L85" s="122"/>
      <c r="M85" s="122"/>
    </row>
    <row r="86" spans="2:13" hidden="1" outlineLevel="1" x14ac:dyDescent="0.25">
      <c r="B86" s="25" t="s">
        <v>3</v>
      </c>
      <c r="C86" s="23">
        <f t="shared" si="7"/>
        <v>178.60000000000002</v>
      </c>
      <c r="D86" s="89">
        <v>10990</v>
      </c>
      <c r="E86" s="23">
        <v>6919</v>
      </c>
      <c r="F86" s="54">
        <v>217</v>
      </c>
      <c r="G86" s="21">
        <v>1</v>
      </c>
      <c r="H86" s="7"/>
      <c r="I86" s="8"/>
      <c r="J86" s="122"/>
      <c r="K86" s="122"/>
      <c r="L86" s="122"/>
      <c r="M86" s="122"/>
    </row>
    <row r="87" spans="2:13" hidden="1" outlineLevel="1" x14ac:dyDescent="0.25">
      <c r="B87" s="25" t="s">
        <v>1</v>
      </c>
      <c r="C87" s="23">
        <f t="shared" si="7"/>
        <v>194.57999999999998</v>
      </c>
      <c r="D87" s="89">
        <v>22823</v>
      </c>
      <c r="E87" s="23">
        <v>9242</v>
      </c>
      <c r="F87" s="54">
        <v>230</v>
      </c>
      <c r="G87" s="21">
        <v>0</v>
      </c>
      <c r="H87" s="7"/>
      <c r="I87" s="8"/>
      <c r="J87" s="122"/>
      <c r="K87" s="122"/>
      <c r="L87" s="122"/>
      <c r="M87" s="122"/>
    </row>
    <row r="88" spans="2:13" hidden="1" outlineLevel="1" x14ac:dyDescent="0.25">
      <c r="B88" s="100" t="s">
        <v>79</v>
      </c>
      <c r="C88" s="23">
        <f t="shared" si="7"/>
        <v>167.18</v>
      </c>
      <c r="D88" s="89">
        <v>9399</v>
      </c>
      <c r="E88" s="23">
        <v>2582</v>
      </c>
      <c r="F88" s="54">
        <v>113</v>
      </c>
      <c r="G88" s="21">
        <v>0</v>
      </c>
      <c r="H88" s="7"/>
      <c r="I88" s="8"/>
      <c r="J88" s="122"/>
      <c r="K88" s="122"/>
      <c r="L88" s="122"/>
      <c r="M88" s="122"/>
    </row>
    <row r="89" spans="2:13" hidden="1" outlineLevel="1" x14ac:dyDescent="0.25">
      <c r="B89" s="100" t="s">
        <v>80</v>
      </c>
      <c r="C89" s="23">
        <f t="shared" si="7"/>
        <v>191.29999999999998</v>
      </c>
      <c r="D89" s="89">
        <v>10990</v>
      </c>
      <c r="E89" s="23">
        <v>3426</v>
      </c>
      <c r="F89" s="54">
        <v>200</v>
      </c>
      <c r="G89" s="21">
        <v>0</v>
      </c>
      <c r="H89" s="7"/>
      <c r="I89" s="8"/>
      <c r="J89" s="122"/>
      <c r="K89" s="122"/>
      <c r="L89" s="122"/>
      <c r="M89" s="122"/>
    </row>
    <row r="90" spans="2:13" ht="15.75" hidden="1" outlineLevel="1" thickBot="1" x14ac:dyDescent="0.3">
      <c r="B90" s="101" t="s">
        <v>81</v>
      </c>
      <c r="C90" s="23">
        <f t="shared" si="7"/>
        <v>204.88000000000002</v>
      </c>
      <c r="D90" s="88">
        <v>13990</v>
      </c>
      <c r="E90" s="102">
        <v>4454</v>
      </c>
      <c r="F90" s="87">
        <v>226</v>
      </c>
      <c r="G90" s="19">
        <v>0</v>
      </c>
      <c r="H90" s="7"/>
      <c r="I90" s="8"/>
      <c r="J90" s="122"/>
      <c r="K90" s="122"/>
      <c r="L90" s="122"/>
      <c r="M90" s="122"/>
    </row>
    <row r="91" spans="2:13" ht="15.75" hidden="1" outlineLevel="1" thickBot="1" x14ac:dyDescent="0.3">
      <c r="B91" s="83" t="s">
        <v>22</v>
      </c>
      <c r="C91" s="82" t="s">
        <v>21</v>
      </c>
      <c r="D91" s="82" t="s">
        <v>23</v>
      </c>
      <c r="E91" s="82" t="s">
        <v>21</v>
      </c>
      <c r="F91" s="82" t="s">
        <v>23</v>
      </c>
      <c r="G91" s="81" t="s">
        <v>21</v>
      </c>
      <c r="J91" s="122"/>
      <c r="K91" s="122"/>
      <c r="L91" s="122"/>
      <c r="M91" s="122"/>
    </row>
    <row r="92" spans="2:13" ht="15.75" hidden="1" outlineLevel="1" thickBot="1" x14ac:dyDescent="0.3">
      <c r="B92" s="37" t="s">
        <v>20</v>
      </c>
      <c r="C92" s="36">
        <f t="array" ref="C92:G92">TRANSPOSE(I64:I68)</f>
        <v>0.31878273515203498</v>
      </c>
      <c r="D92" s="36">
        <v>0.4644175850597555</v>
      </c>
      <c r="E92" s="36">
        <v>0.12795007533907127</v>
      </c>
      <c r="F92" s="36">
        <v>5.7200910338914376E-2</v>
      </c>
      <c r="G92" s="35">
        <v>3.1648694110223752E-2</v>
      </c>
      <c r="J92" s="122"/>
      <c r="K92" s="122"/>
      <c r="L92" s="122"/>
      <c r="M92" s="122"/>
    </row>
    <row r="93" spans="2:13" hidden="1" outlineLevel="1" x14ac:dyDescent="0.25">
      <c r="J93" s="122"/>
      <c r="K93" s="122"/>
      <c r="L93" s="122"/>
      <c r="M93" s="122"/>
    </row>
    <row r="94" spans="2:13" ht="15.75" hidden="1" outlineLevel="1" thickBot="1" x14ac:dyDescent="0.3">
      <c r="J94" s="122"/>
      <c r="K94" s="122"/>
      <c r="L94" s="122"/>
      <c r="M94" s="122"/>
    </row>
    <row r="95" spans="2:13" ht="38.25" hidden="1" outlineLevel="1" x14ac:dyDescent="0.25">
      <c r="B95" s="28"/>
      <c r="C95" s="27" t="s">
        <v>17</v>
      </c>
      <c r="D95" s="27" t="s">
        <v>59</v>
      </c>
      <c r="E95" s="27" t="s">
        <v>15</v>
      </c>
      <c r="F95" s="27" t="s">
        <v>61</v>
      </c>
      <c r="G95" s="26" t="s">
        <v>13</v>
      </c>
      <c r="J95" s="122"/>
      <c r="K95" s="122"/>
      <c r="L95" s="122"/>
      <c r="M95" s="122"/>
    </row>
    <row r="96" spans="2:13" ht="18.75" hidden="1" customHeight="1" outlineLevel="1" x14ac:dyDescent="0.25">
      <c r="B96" s="25" t="s">
        <v>11</v>
      </c>
      <c r="C96" s="23">
        <f t="shared" ref="C96:C104" si="8">P5</f>
        <v>174.26</v>
      </c>
      <c r="D96" s="89">
        <v>6399</v>
      </c>
      <c r="E96" s="23">
        <v>3530</v>
      </c>
      <c r="F96" s="23">
        <v>150</v>
      </c>
      <c r="G96" s="21">
        <v>1</v>
      </c>
      <c r="J96" s="122"/>
      <c r="K96" s="122"/>
      <c r="L96" s="122"/>
      <c r="M96" s="122"/>
    </row>
    <row r="97" spans="2:14" ht="19.5" hidden="1" customHeight="1" outlineLevel="1" x14ac:dyDescent="0.25">
      <c r="B97" s="25" t="s">
        <v>9</v>
      </c>
      <c r="C97" s="23">
        <f t="shared" si="8"/>
        <v>177.44</v>
      </c>
      <c r="D97" s="89">
        <v>6599</v>
      </c>
      <c r="E97" s="23">
        <v>3611</v>
      </c>
      <c r="F97" s="23">
        <v>157</v>
      </c>
      <c r="G97" s="21">
        <v>1</v>
      </c>
      <c r="J97" s="142"/>
      <c r="K97" s="142"/>
      <c r="L97" s="142"/>
      <c r="M97" s="122"/>
    </row>
    <row r="98" spans="2:14" hidden="1" outlineLevel="1" x14ac:dyDescent="0.25">
      <c r="B98" s="25" t="s">
        <v>7</v>
      </c>
      <c r="C98" s="23">
        <f t="shared" si="8"/>
        <v>172.14</v>
      </c>
      <c r="D98" s="89">
        <v>6990</v>
      </c>
      <c r="E98" s="23">
        <v>4726</v>
      </c>
      <c r="F98" s="23">
        <v>165</v>
      </c>
      <c r="G98" s="21">
        <v>1</v>
      </c>
      <c r="J98" s="142"/>
      <c r="K98" s="142"/>
      <c r="L98" s="142"/>
      <c r="M98" s="122"/>
    </row>
    <row r="99" spans="2:14" hidden="1" outlineLevel="1" x14ac:dyDescent="0.25">
      <c r="B99" s="25" t="s">
        <v>5</v>
      </c>
      <c r="C99" s="23">
        <f t="shared" si="8"/>
        <v>171.98000000000002</v>
      </c>
      <c r="D99" s="89">
        <v>8290</v>
      </c>
      <c r="E99" s="23">
        <v>4857</v>
      </c>
      <c r="F99" s="23">
        <v>195</v>
      </c>
      <c r="G99" s="21">
        <v>1</v>
      </c>
      <c r="J99" s="142"/>
      <c r="K99" s="142"/>
      <c r="L99" s="142"/>
      <c r="M99" s="122"/>
    </row>
    <row r="100" spans="2:14" hidden="1" outlineLevel="1" x14ac:dyDescent="0.25">
      <c r="B100" s="25" t="s">
        <v>3</v>
      </c>
      <c r="C100" s="23">
        <f t="shared" si="8"/>
        <v>178.60000000000002</v>
      </c>
      <c r="D100" s="89">
        <v>10990</v>
      </c>
      <c r="E100" s="23">
        <v>6919</v>
      </c>
      <c r="F100" s="54">
        <v>217</v>
      </c>
      <c r="G100" s="21">
        <v>1</v>
      </c>
      <c r="J100" s="122"/>
      <c r="K100" s="122"/>
      <c r="L100" s="122"/>
      <c r="M100" s="122"/>
    </row>
    <row r="101" spans="2:14" ht="18" hidden="1" customHeight="1" outlineLevel="1" x14ac:dyDescent="0.25">
      <c r="B101" s="25" t="s">
        <v>1</v>
      </c>
      <c r="C101" s="23">
        <f t="shared" si="8"/>
        <v>194.57999999999998</v>
      </c>
      <c r="D101" s="89">
        <v>22823</v>
      </c>
      <c r="E101" s="23">
        <v>9242</v>
      </c>
      <c r="F101" s="54">
        <v>230</v>
      </c>
      <c r="G101" s="21">
        <v>0</v>
      </c>
      <c r="J101" s="143"/>
      <c r="K101" s="143"/>
      <c r="L101" s="143"/>
      <c r="M101" s="122"/>
    </row>
    <row r="102" spans="2:14" hidden="1" outlineLevel="1" x14ac:dyDescent="0.25">
      <c r="B102" s="100" t="s">
        <v>79</v>
      </c>
      <c r="C102" s="23">
        <f t="shared" si="8"/>
        <v>167.18</v>
      </c>
      <c r="D102" s="89">
        <v>9399</v>
      </c>
      <c r="E102" s="23">
        <v>2582</v>
      </c>
      <c r="F102" s="54">
        <v>113</v>
      </c>
      <c r="G102" s="21">
        <v>0</v>
      </c>
      <c r="J102" s="143"/>
      <c r="K102" s="143"/>
      <c r="L102" s="143"/>
      <c r="M102" s="122"/>
    </row>
    <row r="103" spans="2:14" hidden="1" outlineLevel="1" x14ac:dyDescent="0.25">
      <c r="B103" s="100" t="s">
        <v>80</v>
      </c>
      <c r="C103" s="23">
        <f>P12</f>
        <v>191.29999999999998</v>
      </c>
      <c r="D103" s="89">
        <v>10990</v>
      </c>
      <c r="E103" s="23">
        <v>3426</v>
      </c>
      <c r="F103" s="54">
        <v>200</v>
      </c>
      <c r="G103" s="21">
        <v>0</v>
      </c>
      <c r="J103" s="122"/>
      <c r="K103" s="122"/>
      <c r="L103" s="122"/>
      <c r="M103" s="122"/>
    </row>
    <row r="104" spans="2:14" ht="18" hidden="1" customHeight="1" outlineLevel="1" thickBot="1" x14ac:dyDescent="0.3">
      <c r="B104" s="101" t="s">
        <v>81</v>
      </c>
      <c r="C104" s="23">
        <f t="shared" si="8"/>
        <v>204.88000000000002</v>
      </c>
      <c r="D104" s="88">
        <v>13990</v>
      </c>
      <c r="E104" s="102">
        <v>4454</v>
      </c>
      <c r="F104" s="87">
        <v>226</v>
      </c>
      <c r="G104" s="19">
        <v>0</v>
      </c>
      <c r="J104" s="122"/>
      <c r="K104" s="122"/>
      <c r="L104" s="122"/>
      <c r="M104" s="122"/>
    </row>
    <row r="105" spans="2:14" ht="19.5" hidden="1" customHeight="1" outlineLevel="1" thickBot="1" x14ac:dyDescent="0.3">
      <c r="B105" s="83" t="s">
        <v>22</v>
      </c>
      <c r="C105" s="82" t="s">
        <v>21</v>
      </c>
      <c r="D105" s="82" t="s">
        <v>23</v>
      </c>
      <c r="E105" s="82" t="s">
        <v>21</v>
      </c>
      <c r="F105" s="82" t="s">
        <v>23</v>
      </c>
      <c r="G105" s="81" t="s">
        <v>21</v>
      </c>
      <c r="I105" s="28"/>
      <c r="J105" s="27" t="s">
        <v>17</v>
      </c>
      <c r="K105" s="27" t="s">
        <v>59</v>
      </c>
      <c r="L105" s="27" t="s">
        <v>15</v>
      </c>
      <c r="M105" s="27" t="s">
        <v>61</v>
      </c>
      <c r="N105" s="26" t="s">
        <v>13</v>
      </c>
    </row>
    <row r="106" spans="2:14" ht="15.75" hidden="1" outlineLevel="1" thickBot="1" x14ac:dyDescent="0.3">
      <c r="B106" s="37" t="s">
        <v>20</v>
      </c>
      <c r="C106" s="36">
        <f t="array" ref="C106:G106">TRANSPOSE(I64:I68)</f>
        <v>0.31878273515203498</v>
      </c>
      <c r="D106" s="36">
        <v>0.4644175850597555</v>
      </c>
      <c r="E106" s="36">
        <v>0.12795007533907127</v>
      </c>
      <c r="F106" s="36">
        <v>5.7200910338914376E-2</v>
      </c>
      <c r="G106" s="35">
        <v>3.1648694110223752E-2</v>
      </c>
      <c r="I106" s="34" t="s">
        <v>19</v>
      </c>
      <c r="J106" s="33">
        <v>204.88000000000002</v>
      </c>
      <c r="K106" s="103">
        <v>6399</v>
      </c>
      <c r="L106" s="33">
        <v>9242</v>
      </c>
      <c r="M106" s="33">
        <v>113</v>
      </c>
      <c r="N106" s="32">
        <v>1</v>
      </c>
    </row>
    <row r="107" spans="2:14" ht="15.75" hidden="1" outlineLevel="1" thickBot="1" x14ac:dyDescent="0.3">
      <c r="B107" s="34" t="s">
        <v>19</v>
      </c>
      <c r="C107" s="33">
        <f>MAX(C96:C104)</f>
        <v>204.88000000000002</v>
      </c>
      <c r="D107" s="103">
        <f>MIN(D96:D104)</f>
        <v>6399</v>
      </c>
      <c r="E107" s="33">
        <f>MAX(E96:E104)</f>
        <v>9242</v>
      </c>
      <c r="F107" s="33">
        <f>MIN(F96:F104)</f>
        <v>113</v>
      </c>
      <c r="G107" s="32">
        <f>MAX(G96:G104)</f>
        <v>1</v>
      </c>
      <c r="I107" s="31" t="s">
        <v>18</v>
      </c>
      <c r="J107" s="30">
        <v>167.18</v>
      </c>
      <c r="K107" s="104">
        <v>22823</v>
      </c>
      <c r="L107" s="30">
        <v>2582</v>
      </c>
      <c r="M107" s="30">
        <v>230</v>
      </c>
      <c r="N107" s="29">
        <v>0</v>
      </c>
    </row>
    <row r="108" spans="2:14" ht="15.75" hidden="1" outlineLevel="1" thickBot="1" x14ac:dyDescent="0.3">
      <c r="B108" s="31" t="s">
        <v>18</v>
      </c>
      <c r="C108" s="30">
        <f>MIN(C96:C104)</f>
        <v>167.18</v>
      </c>
      <c r="D108" s="104">
        <f>MAX(D96:D104)</f>
        <v>22823</v>
      </c>
      <c r="E108" s="30">
        <f>MIN(E96:E104)</f>
        <v>2582</v>
      </c>
      <c r="F108" s="30">
        <f>MAX(F96:F104)</f>
        <v>230</v>
      </c>
      <c r="G108" s="29">
        <f>MIN(G96:G104)</f>
        <v>0</v>
      </c>
      <c r="J108" s="122"/>
      <c r="K108" s="122"/>
      <c r="L108" s="122"/>
      <c r="M108" s="122"/>
    </row>
    <row r="109" spans="2:14" hidden="1" outlineLevel="1" x14ac:dyDescent="0.25">
      <c r="J109" s="122"/>
      <c r="K109" s="122"/>
      <c r="L109" s="122"/>
      <c r="M109" s="122"/>
    </row>
    <row r="110" spans="2:14" ht="15.75" hidden="1" outlineLevel="1" thickBot="1" x14ac:dyDescent="0.3">
      <c r="J110" s="122"/>
      <c r="K110" s="122"/>
      <c r="L110" s="122"/>
      <c r="M110" s="122"/>
    </row>
    <row r="111" spans="2:14" ht="38.25" hidden="1" outlineLevel="1" x14ac:dyDescent="0.25">
      <c r="B111" s="28"/>
      <c r="C111" s="27" t="s">
        <v>17</v>
      </c>
      <c r="D111" s="27" t="s">
        <v>59</v>
      </c>
      <c r="E111" s="27" t="s">
        <v>15</v>
      </c>
      <c r="F111" s="27" t="s">
        <v>61</v>
      </c>
      <c r="G111" s="26" t="s">
        <v>13</v>
      </c>
      <c r="H111" s="93" t="s">
        <v>12</v>
      </c>
      <c r="I111" s="16"/>
      <c r="J111" s="122"/>
      <c r="K111" s="122"/>
      <c r="L111" s="122"/>
      <c r="M111" s="122"/>
    </row>
    <row r="112" spans="2:14" hidden="1" outlineLevel="1" x14ac:dyDescent="0.25">
      <c r="B112" s="25" t="s">
        <v>11</v>
      </c>
      <c r="C112" s="23">
        <f>ABS(C96-C$108)/ABS(C$107-C$108)</f>
        <v>0.18779840848806315</v>
      </c>
      <c r="D112" s="23">
        <f t="shared" ref="C112:G120" si="9">ABS(D96-D$108)/ABS(D$107-D$108)</f>
        <v>1</v>
      </c>
      <c r="E112" s="23">
        <f t="shared" si="9"/>
        <v>0.14234234234234233</v>
      </c>
      <c r="F112" s="23">
        <f t="shared" si="9"/>
        <v>0.68376068376068377</v>
      </c>
      <c r="G112" s="21">
        <f t="shared" si="9"/>
        <v>1</v>
      </c>
      <c r="H112" s="119">
        <f t="shared" ref="H112:H120" si="10">SUMPRODUCT(C112:G112,$C$92:$G$92)</f>
        <v>0.61325761647671539</v>
      </c>
      <c r="I112" t="s">
        <v>10</v>
      </c>
      <c r="J112" s="122"/>
      <c r="K112" s="122"/>
      <c r="L112" s="122"/>
      <c r="M112" s="122"/>
    </row>
    <row r="113" spans="1:11" hidden="1" outlineLevel="1" x14ac:dyDescent="0.25">
      <c r="B113" s="144" t="s">
        <v>9</v>
      </c>
      <c r="C113" s="23">
        <f t="shared" si="9"/>
        <v>0.27214854111405801</v>
      </c>
      <c r="D113" s="23">
        <f>(D97-D$108)/(D$107-D$108)</f>
        <v>0.98782269849001458</v>
      </c>
      <c r="E113" s="23">
        <f t="shared" si="9"/>
        <v>0.15450450450450451</v>
      </c>
      <c r="F113" s="23">
        <f t="shared" si="9"/>
        <v>0.62393162393162394</v>
      </c>
      <c r="G113" s="21">
        <f t="shared" si="9"/>
        <v>1</v>
      </c>
      <c r="H113" s="119">
        <f t="shared" si="10"/>
        <v>0.63262550238384607</v>
      </c>
      <c r="I113" t="s">
        <v>8</v>
      </c>
    </row>
    <row r="114" spans="1:11" hidden="1" outlineLevel="1" x14ac:dyDescent="0.25">
      <c r="B114" s="25" t="s">
        <v>7</v>
      </c>
      <c r="C114" s="23">
        <f t="shared" si="9"/>
        <v>0.13156498673739994</v>
      </c>
      <c r="D114" s="23">
        <f t="shared" si="9"/>
        <v>0.96401607403799316</v>
      </c>
      <c r="E114" s="23">
        <f t="shared" si="9"/>
        <v>0.32192192192192193</v>
      </c>
      <c r="F114" s="23">
        <f t="shared" si="9"/>
        <v>0.55555555555555558</v>
      </c>
      <c r="G114" s="21">
        <f t="shared" si="9"/>
        <v>1</v>
      </c>
      <c r="H114" s="119">
        <f t="shared" si="10"/>
        <v>0.59426357518095207</v>
      </c>
      <c r="I114" t="s">
        <v>2</v>
      </c>
    </row>
    <row r="115" spans="1:11" hidden="1" outlineLevel="1" x14ac:dyDescent="0.25">
      <c r="B115" s="25" t="s">
        <v>5</v>
      </c>
      <c r="C115" s="23">
        <f t="shared" si="9"/>
        <v>0.12732095490716205</v>
      </c>
      <c r="D115" s="23">
        <f t="shared" si="9"/>
        <v>0.88486361422308812</v>
      </c>
      <c r="E115" s="23">
        <f t="shared" si="9"/>
        <v>0.34159159159159158</v>
      </c>
      <c r="F115" s="23">
        <f t="shared" si="9"/>
        <v>0.29914529914529914</v>
      </c>
      <c r="G115" s="21">
        <f t="shared" si="9"/>
        <v>1</v>
      </c>
      <c r="H115" s="119">
        <f t="shared" si="10"/>
        <v>0.54400069249648686</v>
      </c>
      <c r="I115" t="s">
        <v>82</v>
      </c>
    </row>
    <row r="116" spans="1:11" hidden="1" outlineLevel="1" x14ac:dyDescent="0.25">
      <c r="B116" s="25" t="s">
        <v>3</v>
      </c>
      <c r="C116" s="23">
        <f t="shared" si="9"/>
        <v>0.30291777188328939</v>
      </c>
      <c r="D116" s="23">
        <f t="shared" si="9"/>
        <v>0.72047004383828539</v>
      </c>
      <c r="E116" s="23">
        <f t="shared" si="9"/>
        <v>0.65120120120120117</v>
      </c>
      <c r="F116" s="23">
        <f t="shared" si="9"/>
        <v>0.1111111111111111</v>
      </c>
      <c r="G116" s="21">
        <f t="shared" si="9"/>
        <v>1</v>
      </c>
      <c r="H116" s="119">
        <f t="shared" si="10"/>
        <v>0.55248950728352286</v>
      </c>
      <c r="I116" t="s">
        <v>4</v>
      </c>
    </row>
    <row r="117" spans="1:11" hidden="1" outlineLevel="1" x14ac:dyDescent="0.25">
      <c r="B117" s="25" t="s">
        <v>1</v>
      </c>
      <c r="C117" s="23">
        <f t="shared" si="9"/>
        <v>0.72679045092838102</v>
      </c>
      <c r="D117" s="23">
        <f t="shared" si="9"/>
        <v>0</v>
      </c>
      <c r="E117" s="23">
        <f t="shared" si="9"/>
        <v>1</v>
      </c>
      <c r="F117" s="23">
        <f t="shared" si="9"/>
        <v>0</v>
      </c>
      <c r="G117" s="21">
        <f t="shared" si="9"/>
        <v>0</v>
      </c>
      <c r="H117" s="119">
        <f t="shared" si="10"/>
        <v>0.35963832316840144</v>
      </c>
      <c r="I117" t="s">
        <v>84</v>
      </c>
    </row>
    <row r="118" spans="1:11" hidden="1" outlineLevel="1" x14ac:dyDescent="0.25">
      <c r="A118" s="12"/>
      <c r="B118" s="100" t="s">
        <v>79</v>
      </c>
      <c r="C118" s="23">
        <f t="shared" si="9"/>
        <v>0</v>
      </c>
      <c r="D118" s="23">
        <f t="shared" si="9"/>
        <v>0.8173404773502192</v>
      </c>
      <c r="E118" s="23">
        <f t="shared" si="9"/>
        <v>0</v>
      </c>
      <c r="F118" s="23">
        <f t="shared" si="9"/>
        <v>1</v>
      </c>
      <c r="G118" s="21">
        <f t="shared" si="9"/>
        <v>0</v>
      </c>
      <c r="H118" s="119">
        <f t="shared" si="10"/>
        <v>0.43678820100149096</v>
      </c>
      <c r="I118" t="s">
        <v>83</v>
      </c>
    </row>
    <row r="119" spans="1:11" ht="18.75" hidden="1" customHeight="1" outlineLevel="1" x14ac:dyDescent="0.25">
      <c r="B119" s="100" t="s">
        <v>80</v>
      </c>
      <c r="C119" s="23">
        <f t="shared" si="9"/>
        <v>0.6397877984084871</v>
      </c>
      <c r="D119" s="23">
        <f t="shared" si="9"/>
        <v>0.72047004383828539</v>
      </c>
      <c r="E119" s="23">
        <f t="shared" si="9"/>
        <v>0.12672672672672672</v>
      </c>
      <c r="F119" s="23">
        <f t="shared" si="9"/>
        <v>0.25641025641025639</v>
      </c>
      <c r="G119" s="21">
        <f t="shared" si="9"/>
        <v>0</v>
      </c>
      <c r="H119" s="119">
        <f t="shared" si="10"/>
        <v>0.56943385647988864</v>
      </c>
      <c r="I119" t="s">
        <v>6</v>
      </c>
    </row>
    <row r="120" spans="1:11" ht="21.75" hidden="1" customHeight="1" outlineLevel="1" thickBot="1" x14ac:dyDescent="0.3">
      <c r="B120" s="101" t="s">
        <v>81</v>
      </c>
      <c r="C120" s="20">
        <f t="shared" si="9"/>
        <v>1</v>
      </c>
      <c r="D120" s="20">
        <f t="shared" si="9"/>
        <v>0.53781052118850459</v>
      </c>
      <c r="E120" s="20">
        <f t="shared" si="9"/>
        <v>0.2810810810810811</v>
      </c>
      <c r="F120" s="20">
        <f t="shared" si="9"/>
        <v>3.4188034188034191E-2</v>
      </c>
      <c r="G120" s="19">
        <f t="shared" si="9"/>
        <v>0</v>
      </c>
      <c r="H120" s="119">
        <f t="shared" si="10"/>
        <v>0.60647133080109417</v>
      </c>
      <c r="I120" t="s">
        <v>0</v>
      </c>
    </row>
    <row r="121" spans="1:11" hidden="1" outlineLevel="1" x14ac:dyDescent="0.25">
      <c r="K121" s="1"/>
    </row>
    <row r="122" spans="1:11" collapsed="1" x14ac:dyDescent="0.25"/>
    <row r="123" spans="1:11" x14ac:dyDescent="0.25">
      <c r="A123" s="12" t="s">
        <v>85</v>
      </c>
    </row>
    <row r="124" spans="1:11" ht="15.75" hidden="1" outlineLevel="1" thickBot="1" x14ac:dyDescent="0.3">
      <c r="K124" s="1"/>
    </row>
    <row r="125" spans="1:11" ht="38.25" hidden="1" outlineLevel="1" x14ac:dyDescent="0.25">
      <c r="B125" s="28"/>
      <c r="C125" s="27" t="s">
        <v>17</v>
      </c>
      <c r="D125" s="27" t="s">
        <v>59</v>
      </c>
      <c r="E125" s="27" t="s">
        <v>15</v>
      </c>
      <c r="F125" s="27" t="s">
        <v>61</v>
      </c>
      <c r="G125" s="26" t="s">
        <v>13</v>
      </c>
    </row>
    <row r="126" spans="1:11" hidden="1" outlineLevel="1" x14ac:dyDescent="0.25">
      <c r="B126" s="25" t="s">
        <v>11</v>
      </c>
      <c r="C126" s="23">
        <f t="shared" ref="C126:C134" si="11">C82</f>
        <v>174.26</v>
      </c>
      <c r="D126" s="89">
        <v>6399</v>
      </c>
      <c r="E126" s="23">
        <v>3530</v>
      </c>
      <c r="F126" s="23">
        <v>150</v>
      </c>
      <c r="G126" s="21">
        <v>1</v>
      </c>
    </row>
    <row r="127" spans="1:11" hidden="1" outlineLevel="1" x14ac:dyDescent="0.25">
      <c r="B127" s="25" t="s">
        <v>9</v>
      </c>
      <c r="C127" s="23">
        <f t="shared" si="11"/>
        <v>177.44</v>
      </c>
      <c r="D127" s="89">
        <v>6599</v>
      </c>
      <c r="E127" s="23">
        <v>3611</v>
      </c>
      <c r="F127" s="23">
        <v>157</v>
      </c>
      <c r="G127" s="21">
        <v>1</v>
      </c>
    </row>
    <row r="128" spans="1:11" hidden="1" outlineLevel="1" x14ac:dyDescent="0.25">
      <c r="A128" s="12"/>
      <c r="B128" s="25" t="s">
        <v>7</v>
      </c>
      <c r="C128" s="23">
        <f t="shared" si="11"/>
        <v>172.14</v>
      </c>
      <c r="D128" s="89">
        <v>6990</v>
      </c>
      <c r="E128" s="23">
        <v>4726</v>
      </c>
      <c r="F128" s="23">
        <v>165</v>
      </c>
      <c r="G128" s="21">
        <v>1</v>
      </c>
    </row>
    <row r="129" spans="2:9" hidden="1" outlineLevel="1" x14ac:dyDescent="0.25">
      <c r="B129" s="25" t="s">
        <v>5</v>
      </c>
      <c r="C129" s="23">
        <f t="shared" si="11"/>
        <v>171.98000000000002</v>
      </c>
      <c r="D129" s="89">
        <v>8290</v>
      </c>
      <c r="E129" s="23">
        <v>4857</v>
      </c>
      <c r="F129" s="23">
        <v>195</v>
      </c>
      <c r="G129" s="21">
        <v>1</v>
      </c>
    </row>
    <row r="130" spans="2:9" hidden="1" outlineLevel="1" x14ac:dyDescent="0.25">
      <c r="B130" s="25" t="s">
        <v>3</v>
      </c>
      <c r="C130" s="23">
        <f t="shared" si="11"/>
        <v>178.60000000000002</v>
      </c>
      <c r="D130" s="89">
        <v>10990</v>
      </c>
      <c r="E130" s="23">
        <v>6919</v>
      </c>
      <c r="F130" s="54">
        <v>217</v>
      </c>
      <c r="G130" s="21">
        <v>1</v>
      </c>
    </row>
    <row r="131" spans="2:9" hidden="1" outlineLevel="1" x14ac:dyDescent="0.25">
      <c r="B131" s="25" t="s">
        <v>1</v>
      </c>
      <c r="C131" s="23">
        <f t="shared" si="11"/>
        <v>194.57999999999998</v>
      </c>
      <c r="D131" s="89">
        <v>22823</v>
      </c>
      <c r="E131" s="23">
        <v>9242</v>
      </c>
      <c r="F131" s="54">
        <v>230</v>
      </c>
      <c r="G131" s="21">
        <v>0</v>
      </c>
    </row>
    <row r="132" spans="2:9" hidden="1" outlineLevel="1" x14ac:dyDescent="0.25">
      <c r="B132" s="100" t="s">
        <v>79</v>
      </c>
      <c r="C132" s="23">
        <f t="shared" si="11"/>
        <v>167.18</v>
      </c>
      <c r="D132" s="89">
        <v>9399</v>
      </c>
      <c r="E132" s="23">
        <v>2582</v>
      </c>
      <c r="F132" s="54">
        <v>113</v>
      </c>
      <c r="G132" s="21">
        <v>0</v>
      </c>
    </row>
    <row r="133" spans="2:9" hidden="1" outlineLevel="1" x14ac:dyDescent="0.25">
      <c r="B133" s="100" t="s">
        <v>80</v>
      </c>
      <c r="C133" s="23">
        <f t="shared" si="11"/>
        <v>191.29999999999998</v>
      </c>
      <c r="D133" s="89">
        <v>10990</v>
      </c>
      <c r="E133" s="23">
        <v>3426</v>
      </c>
      <c r="F133" s="54">
        <v>200</v>
      </c>
      <c r="G133" s="21">
        <v>0</v>
      </c>
      <c r="I133" s="40"/>
    </row>
    <row r="134" spans="2:9" ht="15.75" hidden="1" outlineLevel="1" thickBot="1" x14ac:dyDescent="0.3">
      <c r="B134" s="101" t="s">
        <v>81</v>
      </c>
      <c r="C134" s="23">
        <f t="shared" si="11"/>
        <v>204.88000000000002</v>
      </c>
      <c r="D134" s="88">
        <v>13990</v>
      </c>
      <c r="E134" s="102">
        <v>4454</v>
      </c>
      <c r="F134" s="87">
        <v>226</v>
      </c>
      <c r="G134" s="19">
        <v>0</v>
      </c>
    </row>
    <row r="135" spans="2:9" ht="15.75" hidden="1" outlineLevel="1" thickBot="1" x14ac:dyDescent="0.3">
      <c r="B135" s="83" t="s">
        <v>22</v>
      </c>
      <c r="C135" s="82" t="s">
        <v>21</v>
      </c>
      <c r="D135" s="82" t="s">
        <v>23</v>
      </c>
      <c r="E135" s="82" t="s">
        <v>21</v>
      </c>
      <c r="F135" s="82" t="s">
        <v>23</v>
      </c>
      <c r="G135" s="81" t="s">
        <v>21</v>
      </c>
    </row>
    <row r="136" spans="2:9" ht="15.75" hidden="1" outlineLevel="1" thickBot="1" x14ac:dyDescent="0.3">
      <c r="B136" s="37" t="s">
        <v>20</v>
      </c>
      <c r="C136" s="36">
        <f t="array" ref="C136:G136">TRANSPOSE(I64:I68)</f>
        <v>0.31878273515203498</v>
      </c>
      <c r="D136" s="36">
        <v>0.4644175850597555</v>
      </c>
      <c r="E136" s="36">
        <v>0.12795007533907127</v>
      </c>
      <c r="F136" s="36">
        <v>5.7200910338914376E-2</v>
      </c>
      <c r="G136" s="35">
        <v>3.1648694110223752E-2</v>
      </c>
    </row>
    <row r="137" spans="2:9" hidden="1" outlineLevel="1" x14ac:dyDescent="0.25"/>
    <row r="138" spans="2:9" ht="15.75" hidden="1" outlineLevel="1" thickBot="1" x14ac:dyDescent="0.3"/>
    <row r="139" spans="2:9" ht="38.25" hidden="1" outlineLevel="1" x14ac:dyDescent="0.25">
      <c r="B139" s="28"/>
      <c r="C139" s="27" t="s">
        <v>17</v>
      </c>
      <c r="D139" s="27" t="s">
        <v>59</v>
      </c>
      <c r="E139" s="27" t="s">
        <v>15</v>
      </c>
      <c r="F139" s="27" t="s">
        <v>61</v>
      </c>
      <c r="G139" s="26" t="s">
        <v>13</v>
      </c>
    </row>
    <row r="140" spans="2:9" hidden="1" outlineLevel="1" x14ac:dyDescent="0.25">
      <c r="B140" s="25" t="s">
        <v>11</v>
      </c>
      <c r="C140" s="220">
        <f>C126/SQRT(C$126^2+C$127^2+C$128^2+C$129^2+C$130^2+C$131^2+C$132^2+C$133^2+C$134^2)</f>
        <v>0.31957328062875007</v>
      </c>
      <c r="D140" s="220">
        <f t="shared" ref="C140:G148" si="12">D126/SQRT(D$126^2+D$127^2+D$128^2+D$129^2+D$130^2+D$131^2+D$132^2+D$133^2+D$134^2)</f>
        <v>0.18109328730424479</v>
      </c>
      <c r="E140" s="220">
        <f t="shared" si="12"/>
        <v>0.22647048889483298</v>
      </c>
      <c r="F140" s="220">
        <f t="shared" si="12"/>
        <v>0.26673970406946984</v>
      </c>
      <c r="G140" s="221">
        <f t="shared" si="12"/>
        <v>0.44721359549995793</v>
      </c>
    </row>
    <row r="141" spans="2:9" hidden="1" outlineLevel="1" x14ac:dyDescent="0.25">
      <c r="B141" s="25" t="s">
        <v>9</v>
      </c>
      <c r="C141" s="220">
        <f>C127/SQRT(C$126^2+C$127^2+C$128^2+C$129^2+C$130^2+C$131^2+C$132^2+C$133^2+C$134^2)</f>
        <v>0.32540504369772416</v>
      </c>
      <c r="D141" s="220">
        <f t="shared" si="12"/>
        <v>0.18675333691525414</v>
      </c>
      <c r="E141" s="220">
        <f t="shared" si="12"/>
        <v>0.23166712050970023</v>
      </c>
      <c r="F141" s="220">
        <f t="shared" si="12"/>
        <v>0.27918755692604508</v>
      </c>
      <c r="G141" s="221">
        <f t="shared" si="12"/>
        <v>0.44721359549995793</v>
      </c>
    </row>
    <row r="142" spans="2:9" hidden="1" outlineLevel="1" x14ac:dyDescent="0.25">
      <c r="B142" s="25" t="s">
        <v>7</v>
      </c>
      <c r="C142" s="220">
        <f t="shared" si="12"/>
        <v>0.31568543858276732</v>
      </c>
      <c r="D142" s="220">
        <f t="shared" si="12"/>
        <v>0.19781873390477747</v>
      </c>
      <c r="E142" s="220">
        <f t="shared" si="12"/>
        <v>0.30320100014645346</v>
      </c>
      <c r="F142" s="220">
        <f t="shared" si="12"/>
        <v>0.29341367447641681</v>
      </c>
      <c r="G142" s="221">
        <f t="shared" si="12"/>
        <v>0.44721359549995793</v>
      </c>
    </row>
    <row r="143" spans="2:9" hidden="1" outlineLevel="1" x14ac:dyDescent="0.25">
      <c r="B143" s="25" t="s">
        <v>5</v>
      </c>
      <c r="C143" s="220">
        <f t="shared" si="12"/>
        <v>0.31539201654156113</v>
      </c>
      <c r="D143" s="220">
        <f t="shared" si="12"/>
        <v>0.23460905637633836</v>
      </c>
      <c r="E143" s="220">
        <f t="shared" si="12"/>
        <v>0.31160542905444866</v>
      </c>
      <c r="F143" s="220">
        <f t="shared" si="12"/>
        <v>0.3467616152903108</v>
      </c>
      <c r="G143" s="221">
        <f t="shared" si="12"/>
        <v>0.44721359549995793</v>
      </c>
    </row>
    <row r="144" spans="2:9" hidden="1" outlineLevel="1" x14ac:dyDescent="0.25">
      <c r="B144" s="25" t="s">
        <v>3</v>
      </c>
      <c r="C144" s="220">
        <f t="shared" si="12"/>
        <v>0.32753235349646947</v>
      </c>
      <c r="D144" s="220">
        <f t="shared" si="12"/>
        <v>0.31101972612496487</v>
      </c>
      <c r="E144" s="220">
        <f t="shared" si="12"/>
        <v>0.44389498942304512</v>
      </c>
      <c r="F144" s="220">
        <f t="shared" si="12"/>
        <v>0.38588343855383306</v>
      </c>
      <c r="G144" s="221">
        <f t="shared" si="12"/>
        <v>0.44721359549995793</v>
      </c>
    </row>
    <row r="145" spans="1:31" hidden="1" outlineLevel="1" x14ac:dyDescent="0.25">
      <c r="B145" s="25" t="s">
        <v>1</v>
      </c>
      <c r="C145" s="220">
        <f t="shared" si="12"/>
        <v>0.35683787986194299</v>
      </c>
      <c r="D145" s="220">
        <f t="shared" si="12"/>
        <v>0.64589656136033424</v>
      </c>
      <c r="E145" s="220">
        <f t="shared" si="12"/>
        <v>0.59292925166176946</v>
      </c>
      <c r="F145" s="220">
        <f t="shared" si="12"/>
        <v>0.40900087957318709</v>
      </c>
      <c r="G145" s="221">
        <f t="shared" si="12"/>
        <v>0</v>
      </c>
    </row>
    <row r="146" spans="1:31" hidden="1" outlineLevel="1" x14ac:dyDescent="0.25">
      <c r="B146" s="100" t="s">
        <v>79</v>
      </c>
      <c r="C146" s="220">
        <f t="shared" si="12"/>
        <v>0.30658935530537379</v>
      </c>
      <c r="D146" s="220">
        <f t="shared" si="12"/>
        <v>0.26599403146938533</v>
      </c>
      <c r="E146" s="220">
        <f t="shared" si="12"/>
        <v>0.16565065221712713</v>
      </c>
      <c r="F146" s="220">
        <f t="shared" si="12"/>
        <v>0.20094391039900061</v>
      </c>
      <c r="G146" s="221">
        <f t="shared" si="12"/>
        <v>0</v>
      </c>
      <c r="Q146" s="18"/>
      <c r="R146" s="18"/>
      <c r="S146" s="18"/>
      <c r="T146" s="18"/>
      <c r="U146" s="18"/>
      <c r="X146" s="2"/>
    </row>
    <row r="147" spans="1:31" ht="15" hidden="1" customHeight="1" outlineLevel="1" x14ac:dyDescent="0.25">
      <c r="B147" s="100" t="s">
        <v>80</v>
      </c>
      <c r="C147" s="220">
        <f>C133/SQRT(C$126^2+C$127^2+C$128^2+C$129^2+C$130^2+C$131^2+C$132^2+C$133^2+C$134^2)</f>
        <v>0.35082272801721498</v>
      </c>
      <c r="D147" s="220">
        <f t="shared" si="12"/>
        <v>0.31101972612496487</v>
      </c>
      <c r="E147" s="220">
        <f t="shared" si="12"/>
        <v>0.21979827052512685</v>
      </c>
      <c r="F147" s="220">
        <f t="shared" si="12"/>
        <v>0.3556529387592931</v>
      </c>
      <c r="G147" s="221">
        <f t="shared" si="12"/>
        <v>0</v>
      </c>
      <c r="M147" s="18"/>
      <c r="N147" s="18"/>
      <c r="O147" s="18"/>
      <c r="P147" s="18"/>
      <c r="Q147" s="18"/>
      <c r="R147" s="18"/>
      <c r="S147" s="18"/>
      <c r="T147" s="18"/>
      <c r="U147" s="18"/>
      <c r="Y147" s="15"/>
      <c r="Z147" s="15"/>
      <c r="AA147" s="15"/>
      <c r="AB147" s="15"/>
      <c r="AC147" s="15"/>
    </row>
    <row r="148" spans="1:31" ht="15.75" hidden="1" outlineLevel="1" thickBot="1" x14ac:dyDescent="0.3">
      <c r="B148" s="101" t="s">
        <v>81</v>
      </c>
      <c r="C148" s="222">
        <f t="shared" si="12"/>
        <v>0.37572692376459499</v>
      </c>
      <c r="D148" s="222">
        <f t="shared" si="12"/>
        <v>0.39592047029010541</v>
      </c>
      <c r="E148" s="222">
        <f t="shared" si="12"/>
        <v>0.28575058287183741</v>
      </c>
      <c r="F148" s="222">
        <f t="shared" si="12"/>
        <v>0.40188782079800123</v>
      </c>
      <c r="G148" s="223">
        <f t="shared" si="12"/>
        <v>0</v>
      </c>
      <c r="M148" s="18"/>
      <c r="N148" s="18"/>
      <c r="O148" s="18"/>
      <c r="P148" s="18"/>
      <c r="Q148" s="18"/>
      <c r="R148" s="18"/>
      <c r="S148" s="18"/>
      <c r="T148" s="18"/>
      <c r="U148" s="18"/>
      <c r="X148" s="13"/>
      <c r="Y148" s="10"/>
      <c r="Z148" s="10"/>
      <c r="AA148" s="10"/>
      <c r="AB148" s="10"/>
      <c r="AC148" s="10"/>
    </row>
    <row r="149" spans="1:31" hidden="1" outlineLevel="1" x14ac:dyDescent="0.25">
      <c r="M149" s="18"/>
      <c r="N149" s="18"/>
      <c r="O149" s="18"/>
      <c r="P149" s="18"/>
      <c r="X149" s="13"/>
      <c r="Y149" s="10"/>
      <c r="Z149" s="10"/>
      <c r="AA149" s="10"/>
      <c r="AB149" s="10"/>
      <c r="AC149" s="10"/>
    </row>
    <row r="150" spans="1:31" ht="15.75" hidden="1" customHeight="1" outlineLevel="1" thickBot="1" x14ac:dyDescent="0.3">
      <c r="Q150" s="17"/>
      <c r="R150" s="17"/>
      <c r="S150" s="17"/>
      <c r="T150" s="17"/>
      <c r="U150" s="17"/>
      <c r="X150" s="13"/>
      <c r="Y150" s="10"/>
      <c r="Z150" s="10"/>
      <c r="AA150" s="10"/>
      <c r="AB150" s="10"/>
      <c r="AC150" s="10"/>
    </row>
    <row r="151" spans="1:31" ht="35.25" hidden="1" customHeight="1" outlineLevel="1" x14ac:dyDescent="0.25">
      <c r="B151" s="28"/>
      <c r="C151" s="27" t="s">
        <v>17</v>
      </c>
      <c r="D151" s="27" t="s">
        <v>59</v>
      </c>
      <c r="E151" s="27" t="s">
        <v>15</v>
      </c>
      <c r="F151" s="27" t="s">
        <v>61</v>
      </c>
      <c r="G151" s="26" t="s">
        <v>13</v>
      </c>
      <c r="I151" s="28"/>
      <c r="J151" s="27" t="s">
        <v>17</v>
      </c>
      <c r="K151" s="27" t="s">
        <v>59</v>
      </c>
      <c r="L151" s="27" t="s">
        <v>15</v>
      </c>
      <c r="M151" s="27" t="s">
        <v>61</v>
      </c>
      <c r="N151" s="26" t="s">
        <v>13</v>
      </c>
      <c r="O151" s="17"/>
      <c r="P151" s="17"/>
      <c r="Q151" s="17"/>
      <c r="R151" s="17"/>
      <c r="S151" s="17"/>
      <c r="T151" s="17"/>
      <c r="U151" s="17"/>
      <c r="X151" s="13"/>
      <c r="Y151" s="10"/>
      <c r="Z151" s="10"/>
      <c r="AA151" s="10"/>
      <c r="AB151" s="10"/>
      <c r="AC151" s="10"/>
    </row>
    <row r="152" spans="1:31" hidden="1" outlineLevel="1" x14ac:dyDescent="0.25">
      <c r="B152" s="25" t="s">
        <v>11</v>
      </c>
      <c r="C152" s="220">
        <f t="array" ref="C152:G152">C140:G140*$C$136:$G$136</f>
        <v>0.10187444448034179</v>
      </c>
      <c r="D152" s="220">
        <v>8.4102907160369847E-2</v>
      </c>
      <c r="E152" s="220">
        <v>2.8976916116170183E-2</v>
      </c>
      <c r="F152" s="220">
        <v>1.5257753896306299E-2</v>
      </c>
      <c r="G152" s="221">
        <v>1.4153726285911506E-2</v>
      </c>
      <c r="I152" s="224" t="s">
        <v>106</v>
      </c>
      <c r="J152" s="115">
        <v>0.11977525642793772</v>
      </c>
      <c r="K152" s="115">
        <v>8.4102907160369847E-2</v>
      </c>
      <c r="L152" s="115">
        <v>7.5865342420862555E-2</v>
      </c>
      <c r="M152" s="226">
        <v>1.1494174601884078E-2</v>
      </c>
      <c r="N152" s="227">
        <v>1.4153726285911506E-2</v>
      </c>
      <c r="O152" s="17"/>
      <c r="P152" s="17"/>
      <c r="X152" s="13"/>
      <c r="Y152" s="10"/>
      <c r="Z152" s="10"/>
      <c r="AA152" s="10"/>
      <c r="AB152" s="11"/>
      <c r="AC152" s="10"/>
    </row>
    <row r="153" spans="1:31" ht="15.75" hidden="1" outlineLevel="1" thickBot="1" x14ac:dyDescent="0.3">
      <c r="B153" s="25" t="s">
        <v>9</v>
      </c>
      <c r="C153" s="220">
        <f t="array" ref="C153:G153">C141:G141*$C$136:$G$136</f>
        <v>0.10373350986222797</v>
      </c>
      <c r="D153" s="220">
        <v>8.6731533732033211E-2</v>
      </c>
      <c r="E153" s="220">
        <v>2.9641825522801847E-2</v>
      </c>
      <c r="F153" s="220">
        <v>1.5969782411467258E-2</v>
      </c>
      <c r="G153" s="221">
        <v>1.4153726285911506E-2</v>
      </c>
      <c r="I153" s="225" t="s">
        <v>107</v>
      </c>
      <c r="J153" s="116">
        <v>9.7735393252746119E-2</v>
      </c>
      <c r="K153" s="116">
        <v>0.29996572122536663</v>
      </c>
      <c r="L153" s="116">
        <v>2.119501343114771E-2</v>
      </c>
      <c r="M153" s="116">
        <v>2.3395222641002991E-2</v>
      </c>
      <c r="N153" s="228">
        <v>0</v>
      </c>
      <c r="X153" s="13"/>
      <c r="Y153" s="10"/>
      <c r="Z153" s="10"/>
      <c r="AA153" s="10"/>
      <c r="AB153" s="11"/>
      <c r="AC153" s="10"/>
    </row>
    <row r="154" spans="1:31" hidden="1" outlineLevel="1" x14ac:dyDescent="0.25">
      <c r="A154" s="12"/>
      <c r="B154" s="25" t="s">
        <v>7</v>
      </c>
      <c r="C154" s="220">
        <f t="array" ref="C154:G154">C142:G142*$C$136:$G$136</f>
        <v>0.10063506755908432</v>
      </c>
      <c r="D154" s="220">
        <v>9.1870498679635135E-2</v>
      </c>
      <c r="E154" s="220">
        <v>3.8794590811620476E-2</v>
      </c>
      <c r="F154" s="220">
        <v>1.6783529285936929E-2</v>
      </c>
      <c r="G154" s="221">
        <v>1.4153726285911506E-2</v>
      </c>
      <c r="X154" s="9"/>
      <c r="Y154" s="7"/>
      <c r="Z154" s="7"/>
      <c r="AA154" s="7"/>
      <c r="AB154" s="7"/>
      <c r="AC154" s="7"/>
    </row>
    <row r="155" spans="1:31" hidden="1" outlineLevel="1" x14ac:dyDescent="0.25">
      <c r="B155" s="25" t="s">
        <v>5</v>
      </c>
      <c r="C155" s="220">
        <f t="array" ref="C155:G155">C143:G143*$C$136:$G$136</f>
        <v>0.10054152967823471</v>
      </c>
      <c r="D155" s="220">
        <v>0.10895657139544709</v>
      </c>
      <c r="E155" s="220">
        <v>3.9869938123580334E-2</v>
      </c>
      <c r="F155" s="220">
        <v>1.9835080065198189E-2</v>
      </c>
      <c r="G155" s="221">
        <v>1.4153726285911506E-2</v>
      </c>
      <c r="Q155" s="16"/>
      <c r="R155" s="16"/>
      <c r="S155" s="16"/>
      <c r="T155" s="16"/>
      <c r="Y155" s="8"/>
      <c r="Z155" s="8"/>
      <c r="AA155" s="8"/>
      <c r="AB155" s="8"/>
      <c r="AC155" s="8"/>
    </row>
    <row r="156" spans="1:31" hidden="1" outlineLevel="1" x14ac:dyDescent="0.25">
      <c r="B156" s="25" t="s">
        <v>3</v>
      </c>
      <c r="C156" s="220">
        <f t="array" ref="C156:G156">C144:G144*$C$136:$G$136</f>
        <v>0.10441165949838772</v>
      </c>
      <c r="D156" s="220">
        <v>0.14444303011290274</v>
      </c>
      <c r="E156" s="220">
        <v>5.6796397339314866E-2</v>
      </c>
      <c r="F156" s="220">
        <v>2.2072883969989781E-2</v>
      </c>
      <c r="G156" s="221">
        <v>1.4153726285911506E-2</v>
      </c>
      <c r="M156" s="16"/>
      <c r="N156" s="16"/>
      <c r="O156" s="16"/>
      <c r="P156" s="16"/>
      <c r="X156" s="4"/>
      <c r="Y156" s="7"/>
      <c r="Z156" s="7"/>
      <c r="AA156" s="7"/>
      <c r="AB156" s="7"/>
      <c r="AC156" s="7"/>
    </row>
    <row r="157" spans="1:31" hidden="1" outlineLevel="1" x14ac:dyDescent="0.25">
      <c r="B157" s="25" t="s">
        <v>1</v>
      </c>
      <c r="C157" s="220">
        <f t="array" ref="C157:G157">C145:G145*$C$136:$G$136</f>
        <v>0.11375375534824345</v>
      </c>
      <c r="D157" s="220">
        <v>0.29996572122536663</v>
      </c>
      <c r="E157" s="220">
        <v>7.5865342420862555E-2</v>
      </c>
      <c r="F157" s="220">
        <v>2.3395222641002991E-2</v>
      </c>
      <c r="G157" s="221">
        <v>0</v>
      </c>
      <c r="X157" s="4"/>
      <c r="Y157" s="7"/>
      <c r="Z157" s="7"/>
      <c r="AA157" s="7"/>
      <c r="AB157" s="7"/>
      <c r="AC157" s="7"/>
    </row>
    <row r="158" spans="1:31" hidden="1" outlineLevel="1" x14ac:dyDescent="0.25">
      <c r="B158" s="100" t="s">
        <v>79</v>
      </c>
      <c r="C158" s="220">
        <f t="array" ref="C158:G158">C146:G146*$C$136:$G$136</f>
        <v>9.7735393252746119E-2</v>
      </c>
      <c r="D158" s="220">
        <v>0.12353230573532054</v>
      </c>
      <c r="E158" s="220">
        <v>2.119501343114771E-2</v>
      </c>
      <c r="F158" s="220">
        <v>1.1494174601884078E-2</v>
      </c>
      <c r="G158" s="221">
        <v>0</v>
      </c>
    </row>
    <row r="159" spans="1:31" hidden="1" outlineLevel="1" x14ac:dyDescent="0.25">
      <c r="B159" s="100" t="s">
        <v>80</v>
      </c>
      <c r="C159" s="220">
        <f t="array" ref="C159:G159">C147:G147*$C$136:$G$136</f>
        <v>0.11183622879082625</v>
      </c>
      <c r="D159" s="220">
        <v>0.14444303011290274</v>
      </c>
      <c r="E159" s="220">
        <v>2.8123205273087547E-2</v>
      </c>
      <c r="F159" s="220">
        <v>2.0343671861741731E-2</v>
      </c>
      <c r="G159" s="221">
        <v>0</v>
      </c>
      <c r="X159" s="2"/>
    </row>
    <row r="160" spans="1:31" ht="19.5" hidden="1" outlineLevel="1" thickBot="1" x14ac:dyDescent="0.3">
      <c r="B160" s="101" t="s">
        <v>81</v>
      </c>
      <c r="C160" s="222">
        <f t="array" ref="C160:G160">C148:G148*$C$136:$G$136</f>
        <v>0.11977525642793772</v>
      </c>
      <c r="D160" s="222">
        <v>0.18387242868785342</v>
      </c>
      <c r="E160" s="222">
        <v>3.6561808606635125E-2</v>
      </c>
      <c r="F160" s="222">
        <v>2.2988349203768157E-2</v>
      </c>
      <c r="G160" s="223">
        <v>0</v>
      </c>
      <c r="Y160" s="15"/>
      <c r="Z160" s="15"/>
      <c r="AA160" s="15"/>
      <c r="AB160" s="15"/>
      <c r="AC160" s="15"/>
      <c r="AD160" s="13"/>
      <c r="AE160" s="14"/>
    </row>
    <row r="161" spans="2:30" hidden="1" outlineLevel="1" x14ac:dyDescent="0.25">
      <c r="F161" s="7"/>
      <c r="G161" s="7"/>
      <c r="X161" s="13"/>
      <c r="Y161" s="10"/>
      <c r="Z161" s="10"/>
      <c r="AA161" s="10"/>
      <c r="AB161" s="10"/>
      <c r="AC161" s="10"/>
      <c r="AD161" s="3"/>
    </row>
    <row r="162" spans="2:30" ht="37.5" hidden="1" customHeight="1" outlineLevel="1" thickBot="1" x14ac:dyDescent="0.3">
      <c r="B162" s="6" t="s">
        <v>86</v>
      </c>
      <c r="X162" s="13"/>
      <c r="Y162" s="10"/>
      <c r="Z162" s="10"/>
      <c r="AA162" s="10"/>
      <c r="AB162" s="10"/>
      <c r="AC162" s="10"/>
      <c r="AD162" s="3"/>
    </row>
    <row r="163" spans="2:30" ht="22.5" hidden="1" customHeight="1" outlineLevel="1" x14ac:dyDescent="0.25">
      <c r="B163" s="34" t="s">
        <v>19</v>
      </c>
      <c r="C163" s="109">
        <f>MAX(C152:C160)</f>
        <v>0.11977525642793772</v>
      </c>
      <c r="D163" s="109">
        <f>MIN(D152:D160)</f>
        <v>8.4102907160369847E-2</v>
      </c>
      <c r="E163" s="109">
        <f>MAX(E152:E160)</f>
        <v>7.5865342420862555E-2</v>
      </c>
      <c r="F163" s="109">
        <f>MIN(F152:F160)</f>
        <v>1.1494174601884078E-2</v>
      </c>
      <c r="G163" s="110">
        <f>MAX(G152:G160)</f>
        <v>1.4153726285911506E-2</v>
      </c>
      <c r="X163" s="13"/>
      <c r="Y163" s="10"/>
      <c r="Z163" s="10"/>
      <c r="AA163" s="10"/>
      <c r="AB163" s="10"/>
      <c r="AC163" s="10"/>
      <c r="AD163" s="3"/>
    </row>
    <row r="164" spans="2:30" ht="15.75" hidden="1" outlineLevel="1" thickBot="1" x14ac:dyDescent="0.3">
      <c r="B164" s="31" t="s">
        <v>18</v>
      </c>
      <c r="C164" s="111">
        <f>MIN(C152:C160)</f>
        <v>9.7735393252746119E-2</v>
      </c>
      <c r="D164" s="111">
        <f>MAX(D152:D160)</f>
        <v>0.29996572122536663</v>
      </c>
      <c r="E164" s="111">
        <f>MIN(E152:E160)</f>
        <v>2.119501343114771E-2</v>
      </c>
      <c r="F164" s="111">
        <f>MAX(F152:F160)</f>
        <v>2.3395222641002991E-2</v>
      </c>
      <c r="G164" s="112">
        <f>MIN(G152:G160)</f>
        <v>0</v>
      </c>
      <c r="X164" s="13"/>
      <c r="Y164" s="10"/>
      <c r="Z164" s="10"/>
      <c r="AA164" s="10"/>
      <c r="AB164" s="10"/>
      <c r="AC164" s="10"/>
      <c r="AD164" s="3"/>
    </row>
    <row r="165" spans="2:30" hidden="1" outlineLevel="1" x14ac:dyDescent="0.25">
      <c r="X165" s="13"/>
      <c r="Y165" s="10"/>
      <c r="Z165" s="10"/>
      <c r="AA165" s="10"/>
      <c r="AB165" s="11"/>
      <c r="AC165" s="10"/>
      <c r="AD165" s="3"/>
    </row>
    <row r="166" spans="2:30" ht="18.75" hidden="1" outlineLevel="1" thickBot="1" x14ac:dyDescent="0.3">
      <c r="B166" s="6" t="s">
        <v>87</v>
      </c>
      <c r="X166" s="13"/>
      <c r="Y166" s="10"/>
      <c r="Z166" s="10"/>
      <c r="AA166" s="10"/>
      <c r="AB166" s="11"/>
      <c r="AC166" s="10"/>
      <c r="AD166" s="3"/>
    </row>
    <row r="167" spans="2:30" ht="19.5" hidden="1" outlineLevel="1" x14ac:dyDescent="0.25">
      <c r="B167" s="28"/>
      <c r="C167" s="113" t="s">
        <v>88</v>
      </c>
      <c r="D167" s="113" t="s">
        <v>89</v>
      </c>
      <c r="E167" s="114"/>
      <c r="F167" s="113" t="s">
        <v>90</v>
      </c>
      <c r="G167" s="105"/>
      <c r="I167" s="92"/>
      <c r="J167" s="249"/>
      <c r="K167" s="249"/>
      <c r="L167" s="92"/>
      <c r="M167" s="92"/>
    </row>
    <row r="168" spans="2:30" hidden="1" outlineLevel="1" x14ac:dyDescent="0.25">
      <c r="B168" s="25" t="s">
        <v>11</v>
      </c>
      <c r="C168" s="115">
        <f>SQRT((C152-C$163)^2+(D152-D$163)^2+(E152-E$163)^2+(F152-F$163)^2+(G152-G$163)^2)</f>
        <v>5.0330190927704264E-2</v>
      </c>
      <c r="D168" s="115">
        <f t="shared" ref="D168:D176" si="13">SQRT((C152-C$164)^2+(D152-D$164)^2+(E152-E$164)^2+(F152-F$164)^2+(G152-G$164)^2)</f>
        <v>0.21665869614642891</v>
      </c>
      <c r="E168" s="119"/>
      <c r="F168" s="106">
        <f>D168/(D168+C168)</f>
        <v>0.81148956617909951</v>
      </c>
      <c r="G168" s="107" t="s">
        <v>0</v>
      </c>
      <c r="I168" s="93"/>
      <c r="J168" s="250"/>
      <c r="K168" s="250"/>
      <c r="L168" s="93"/>
      <c r="M168" s="92"/>
    </row>
    <row r="169" spans="2:30" hidden="1" outlineLevel="1" x14ac:dyDescent="0.25">
      <c r="B169" s="25" t="s">
        <v>9</v>
      </c>
      <c r="C169" s="115">
        <f t="shared" ref="C169:C176" si="14">SQRT((C153-C$163)^2+(D153-D$163)^2+(E153-E$163)^2+(F153-F$163)^2+(G153-G$163)^2)</f>
        <v>4.9202559793391047E-2</v>
      </c>
      <c r="D169" s="115">
        <f>SQRT((C153-C$164)^2+(D153-D$164)^2+(E153-E$164)^2+(F153-F$164)^2+(G153-G$164)^2)</f>
        <v>0.21408318449540506</v>
      </c>
      <c r="E169" s="119"/>
      <c r="F169" s="106">
        <f>D169/(D169+C169)</f>
        <v>0.81312106386048333</v>
      </c>
      <c r="G169" s="107" t="s">
        <v>10</v>
      </c>
      <c r="I169" s="93"/>
      <c r="J169" s="250"/>
      <c r="K169" s="250"/>
      <c r="L169" s="93"/>
      <c r="M169" s="92"/>
    </row>
    <row r="170" spans="2:30" hidden="1" outlineLevel="1" x14ac:dyDescent="0.25">
      <c r="B170" s="25" t="s">
        <v>7</v>
      </c>
      <c r="C170" s="115">
        <f>SQRT((C154-C$163)^2+(D154-D$163)^2+(E154-E$163)^2+(F154-F$163)^2+(G154-G$163)^2)</f>
        <v>4.2765642819831175E-2</v>
      </c>
      <c r="D170" s="115">
        <f>SQRT((C154-C$164)^2+(D154-D$164)^2+(E154-E$164)^2+(F154-F$164)^2+(G154-G$164)^2)</f>
        <v>0.20944168004055336</v>
      </c>
      <c r="E170" s="119"/>
      <c r="F170" s="106">
        <f>D170/(D170+C170)</f>
        <v>0.83043457130899745</v>
      </c>
      <c r="G170" s="107" t="s">
        <v>8</v>
      </c>
      <c r="I170" s="93"/>
      <c r="J170" s="250"/>
      <c r="K170" s="250"/>
      <c r="L170" s="93"/>
      <c r="M170" s="92"/>
    </row>
    <row r="171" spans="2:30" hidden="1" outlineLevel="1" x14ac:dyDescent="0.25">
      <c r="B171" s="25" t="s">
        <v>5</v>
      </c>
      <c r="C171" s="115">
        <f>SQRT((C155-C$163)^2+(D155-D$163)^2+(E155-E$163)^2+(F155-F$163)^2+(G155-G$163)^2)</f>
        <v>4.8506501678279641E-2</v>
      </c>
      <c r="D171" s="115">
        <f>SQRT((C155-C$164)^2+(D155-D$164)^2+(E155-E$164)^2+(F155-F$164)^2+(G155-G$164)^2)</f>
        <v>0.19249448074059605</v>
      </c>
      <c r="E171" s="119"/>
      <c r="F171" s="117">
        <f>D171/(D171+C171)</f>
        <v>0.79872902927021217</v>
      </c>
      <c r="G171" s="118" t="s">
        <v>2</v>
      </c>
      <c r="I171" s="93"/>
      <c r="J171" s="250"/>
      <c r="K171" s="250"/>
      <c r="L171" s="93"/>
      <c r="M171" s="92"/>
    </row>
    <row r="172" spans="2:30" hidden="1" outlineLevel="1" x14ac:dyDescent="0.25">
      <c r="B172" s="25" t="s">
        <v>3</v>
      </c>
      <c r="C172" s="115">
        <f t="shared" si="14"/>
        <v>6.5973512161763795E-2</v>
      </c>
      <c r="D172" s="115">
        <f t="shared" si="13"/>
        <v>0.16031660882565976</v>
      </c>
      <c r="E172" s="119"/>
      <c r="F172" s="106">
        <f t="shared" ref="F172:F175" si="15">D172/(D172+C172)</f>
        <v>0.7084560657182627</v>
      </c>
      <c r="G172" s="107" t="s">
        <v>4</v>
      </c>
      <c r="I172" s="93"/>
      <c r="J172" s="250"/>
      <c r="K172" s="250"/>
      <c r="L172" s="93"/>
      <c r="M172" s="92"/>
    </row>
    <row r="173" spans="2:30" hidden="1" outlineLevel="1" x14ac:dyDescent="0.25">
      <c r="B173" s="25" t="s">
        <v>1</v>
      </c>
      <c r="C173" s="115">
        <f t="shared" si="14"/>
        <v>0.21673711238160864</v>
      </c>
      <c r="D173" s="115">
        <f>SQRT((C157-C$164)^2+(D157-D$164)^2+(E157-E$164)^2+(F157-F$164)^2+(G157-G$164)^2)</f>
        <v>5.6968700143729102E-2</v>
      </c>
      <c r="E173" s="119"/>
      <c r="F173" s="106">
        <f t="shared" si="15"/>
        <v>0.20813843746360094</v>
      </c>
      <c r="G173" s="107" t="s">
        <v>84</v>
      </c>
      <c r="I173" s="93"/>
      <c r="J173" s="250"/>
      <c r="K173" s="250"/>
      <c r="L173" s="93"/>
      <c r="M173" s="92"/>
    </row>
    <row r="174" spans="2:30" hidden="1" outlineLevel="1" x14ac:dyDescent="0.25">
      <c r="B174" s="100" t="s">
        <v>79</v>
      </c>
      <c r="C174" s="115">
        <f t="shared" si="14"/>
        <v>7.2316013996788067E-2</v>
      </c>
      <c r="D174" s="115">
        <f t="shared" si="13"/>
        <v>0.17683434351367569</v>
      </c>
      <c r="E174" s="92"/>
      <c r="F174" s="106">
        <f t="shared" si="15"/>
        <v>0.70974950740838905</v>
      </c>
      <c r="G174" s="118" t="s">
        <v>6</v>
      </c>
      <c r="I174" s="98"/>
      <c r="J174" s="250"/>
      <c r="K174" s="250"/>
      <c r="L174" s="98"/>
      <c r="M174" s="92"/>
    </row>
    <row r="175" spans="2:30" hidden="1" outlineLevel="1" x14ac:dyDescent="0.25">
      <c r="B175" s="100" t="s">
        <v>80</v>
      </c>
      <c r="C175" s="115">
        <f t="shared" si="14"/>
        <v>7.9132242649348025E-2</v>
      </c>
      <c r="D175" s="115">
        <f t="shared" si="13"/>
        <v>0.15634402073022163</v>
      </c>
      <c r="E175" s="92"/>
      <c r="F175" s="106">
        <f t="shared" si="15"/>
        <v>0.66394811301301759</v>
      </c>
      <c r="G175" s="118" t="s">
        <v>82</v>
      </c>
      <c r="I175" s="98"/>
      <c r="J175" s="250"/>
      <c r="K175" s="250"/>
      <c r="L175" s="98"/>
      <c r="M175" s="92"/>
    </row>
    <row r="176" spans="2:30" ht="15.75" hidden="1" outlineLevel="1" thickBot="1" x14ac:dyDescent="0.3">
      <c r="B176" s="101" t="s">
        <v>81</v>
      </c>
      <c r="C176" s="116">
        <f t="shared" si="14"/>
        <v>0.1087711782305599</v>
      </c>
      <c r="D176" s="116">
        <f t="shared" si="13"/>
        <v>0.11916254479047139</v>
      </c>
      <c r="E176" s="120"/>
      <c r="F176" s="108">
        <f>D176/(D176+C176)</f>
        <v>0.5227947107215738</v>
      </c>
      <c r="G176" s="121" t="s">
        <v>83</v>
      </c>
      <c r="I176" s="98"/>
      <c r="J176" s="250"/>
      <c r="K176" s="250"/>
      <c r="L176" s="98"/>
      <c r="M176" s="92"/>
    </row>
    <row r="177" spans="1:35" hidden="1" outlineLevel="1" x14ac:dyDescent="0.25">
      <c r="B177" s="4"/>
      <c r="C177" s="3"/>
      <c r="D177" s="3"/>
      <c r="E177" s="3"/>
      <c r="F177" s="3"/>
      <c r="G177" s="3"/>
    </row>
    <row r="178" spans="1:35" collapsed="1" x14ac:dyDescent="0.25"/>
    <row r="179" spans="1:35" ht="15.75" customHeight="1" x14ac:dyDescent="0.25">
      <c r="A179" s="12" t="s">
        <v>105</v>
      </c>
    </row>
    <row r="180" spans="1:35" ht="18.75" hidden="1" outlineLevel="1" x14ac:dyDescent="0.3">
      <c r="B180" s="39"/>
    </row>
    <row r="181" spans="1:35" ht="15.75" hidden="1" outlineLevel="1" thickBot="1" x14ac:dyDescent="0.3">
      <c r="B181" s="251" t="s">
        <v>17</v>
      </c>
      <c r="AI181" s="92"/>
    </row>
    <row r="182" spans="1:35" ht="16.5" hidden="1" outlineLevel="1" thickBot="1" x14ac:dyDescent="0.3">
      <c r="B182" s="229">
        <v>0.31878273515203498</v>
      </c>
      <c r="C182" s="229">
        <v>0.31878273515203498</v>
      </c>
      <c r="D182" s="161" t="str">
        <f t="array" ref="D182:L182">TRANSPOSE(C183:C191)</f>
        <v>Ryzen 5 3600</v>
      </c>
      <c r="E182" s="161" t="str">
        <v>Ryzen 5 3600X</v>
      </c>
      <c r="F182" s="161" t="str">
        <v>Ryzen 7 3700X</v>
      </c>
      <c r="G182" s="161" t="str">
        <v>Ryzen 7 3800X</v>
      </c>
      <c r="H182" s="161" t="str">
        <v>Ryzen 9 3900X</v>
      </c>
      <c r="I182" s="161" t="str">
        <v>Ryzen 9 3950X</v>
      </c>
      <c r="J182" s="180" t="str">
        <v>Intel i5-9600K</v>
      </c>
      <c r="K182" s="180" t="str">
        <v>Intel i7-9700K</v>
      </c>
      <c r="L182" s="181" t="str">
        <v>Intel i9-9900K</v>
      </c>
      <c r="M182" s="160" t="s">
        <v>95</v>
      </c>
      <c r="N182" s="160" t="s">
        <v>94</v>
      </c>
      <c r="O182" s="160" t="s">
        <v>93</v>
      </c>
      <c r="Q182" s="7" t="s">
        <v>92</v>
      </c>
      <c r="R182" s="184">
        <f>(V182-9)/(9-1)</f>
        <v>9.9558735462689896E-2</v>
      </c>
      <c r="S182" s="7"/>
      <c r="T182" s="7"/>
      <c r="U182" s="58" t="s">
        <v>37</v>
      </c>
      <c r="V182" s="38">
        <v>9.7964698837015192</v>
      </c>
      <c r="AH182" t="s">
        <v>39</v>
      </c>
      <c r="AI182" s="179">
        <f>MDETERM(AA183:AI191)</f>
        <v>-1.6408131266960852E-5</v>
      </c>
    </row>
    <row r="183" spans="1:35" hidden="1" outlineLevel="1" x14ac:dyDescent="0.25">
      <c r="C183" s="25" t="s">
        <v>11</v>
      </c>
      <c r="D183" s="182">
        <v>1</v>
      </c>
      <c r="E183" s="154">
        <f>1/2</f>
        <v>0.5</v>
      </c>
      <c r="F183" s="154">
        <v>2</v>
      </c>
      <c r="G183" s="154">
        <v>2</v>
      </c>
      <c r="H183" s="154">
        <f>1/2</f>
        <v>0.5</v>
      </c>
      <c r="I183" s="154">
        <f>1/7</f>
        <v>0.14285714285714285</v>
      </c>
      <c r="J183" s="154">
        <v>4</v>
      </c>
      <c r="K183" s="154">
        <f>1/7</f>
        <v>0.14285714285714285</v>
      </c>
      <c r="L183" s="153">
        <f>1/9</f>
        <v>0.1111111111111111</v>
      </c>
      <c r="M183" s="145">
        <f>GEOMEAN(D183:L183)</f>
        <v>0.59301959604387666</v>
      </c>
      <c r="N183" s="145">
        <f>M183/$M$192</f>
        <v>3.8110900625423862E-2</v>
      </c>
      <c r="O183" s="145">
        <f>N183*$B$182</f>
        <v>1.2149097140480019E-2</v>
      </c>
      <c r="Q183" s="159">
        <v>1</v>
      </c>
      <c r="R183" s="158"/>
      <c r="S183" s="158"/>
      <c r="T183" s="158"/>
      <c r="U183" s="158"/>
      <c r="V183" s="158"/>
      <c r="W183" s="156"/>
      <c r="X183" s="156"/>
      <c r="Y183" s="155"/>
      <c r="Z183" s="122"/>
      <c r="AA183" s="157">
        <f t="array" ref="AA183:AI191">D183:L191-V182*Q183:Y191</f>
        <v>-8.7964698837015192</v>
      </c>
      <c r="AB183" s="156">
        <v>0.5</v>
      </c>
      <c r="AC183" s="156">
        <v>2</v>
      </c>
      <c r="AD183" s="156">
        <v>2</v>
      </c>
      <c r="AE183" s="156">
        <v>0.5</v>
      </c>
      <c r="AF183" s="156">
        <v>0.14285714285714285</v>
      </c>
      <c r="AG183" s="156">
        <v>4</v>
      </c>
      <c r="AH183" s="156">
        <v>0.14285714285714285</v>
      </c>
      <c r="AI183" s="155">
        <v>0.1111111111111111</v>
      </c>
    </row>
    <row r="184" spans="1:35" hidden="1" outlineLevel="1" x14ac:dyDescent="0.25">
      <c r="C184" s="144" t="s">
        <v>9</v>
      </c>
      <c r="D184" s="154">
        <f>1/E183</f>
        <v>2</v>
      </c>
      <c r="E184" s="182">
        <v>1</v>
      </c>
      <c r="F184" s="154">
        <v>3</v>
      </c>
      <c r="G184" s="154">
        <v>3</v>
      </c>
      <c r="H184" s="154">
        <v>1</v>
      </c>
      <c r="I184" s="154">
        <f>1/6</f>
        <v>0.16666666666666666</v>
      </c>
      <c r="J184" s="154">
        <v>5</v>
      </c>
      <c r="K184" s="154">
        <v>0.16666666666666666</v>
      </c>
      <c r="L184" s="153">
        <v>0.125</v>
      </c>
      <c r="M184" s="145">
        <f>GEOMEAN(D184:L184)</f>
        <v>0.87876393444041012</v>
      </c>
      <c r="N184" s="145">
        <f t="shared" ref="N184:N190" si="16">M184/$M$192</f>
        <v>5.6474499665921739E-2</v>
      </c>
      <c r="O184" s="145">
        <f t="shared" ref="O184:O191" si="17">N184*$B$182</f>
        <v>1.8003095469845218E-2</v>
      </c>
      <c r="Q184" s="152"/>
      <c r="R184" s="164">
        <v>1</v>
      </c>
      <c r="S184" s="163"/>
      <c r="T184" s="163"/>
      <c r="U184" s="163"/>
      <c r="V184" s="163"/>
      <c r="W184" s="92"/>
      <c r="X184" s="92"/>
      <c r="Y184" s="150"/>
      <c r="Z184" s="122"/>
      <c r="AA184" s="151">
        <v>2</v>
      </c>
      <c r="AB184" s="92">
        <v>-8.7964698837015192</v>
      </c>
      <c r="AC184" s="92">
        <v>3</v>
      </c>
      <c r="AD184" s="92">
        <v>3</v>
      </c>
      <c r="AE184" s="92">
        <v>1</v>
      </c>
      <c r="AF184" s="92">
        <v>0.16666666666666666</v>
      </c>
      <c r="AG184" s="92">
        <v>5</v>
      </c>
      <c r="AH184" s="92">
        <v>0.16666666666666666</v>
      </c>
      <c r="AI184" s="150">
        <v>0.125</v>
      </c>
    </row>
    <row r="185" spans="1:35" hidden="1" outlineLevel="1" x14ac:dyDescent="0.25">
      <c r="C185" s="25" t="s">
        <v>7</v>
      </c>
      <c r="D185" s="154">
        <f>1/F183</f>
        <v>0.5</v>
      </c>
      <c r="E185" s="154">
        <f>1/F184</f>
        <v>0.33333333333333331</v>
      </c>
      <c r="F185" s="182">
        <v>1</v>
      </c>
      <c r="G185" s="154">
        <v>1</v>
      </c>
      <c r="H185" s="154">
        <f>1/3</f>
        <v>0.33333333333333331</v>
      </c>
      <c r="I185" s="154">
        <f>1/8</f>
        <v>0.125</v>
      </c>
      <c r="J185" s="154">
        <v>3</v>
      </c>
      <c r="K185" s="154">
        <f>1/7</f>
        <v>0.14285714285714285</v>
      </c>
      <c r="L185" s="153">
        <f>1/9</f>
        <v>0.1111111111111111</v>
      </c>
      <c r="M185" s="145">
        <f>GEOMEAN(D185:L185)</f>
        <v>0.41045796756815611</v>
      </c>
      <c r="N185" s="145">
        <f t="shared" si="16"/>
        <v>2.637842478943318E-2</v>
      </c>
      <c r="O185" s="145">
        <f t="shared" si="17"/>
        <v>8.4089864033777516E-3</v>
      </c>
      <c r="Q185" s="152"/>
      <c r="R185" s="163"/>
      <c r="S185" s="164">
        <v>1</v>
      </c>
      <c r="T185" s="163"/>
      <c r="U185" s="163"/>
      <c r="V185" s="163"/>
      <c r="W185" s="92"/>
      <c r="X185" s="92"/>
      <c r="Y185" s="150"/>
      <c r="Z185" s="122"/>
      <c r="AA185" s="151">
        <v>0.5</v>
      </c>
      <c r="AB185" s="92">
        <v>0.33333333333333331</v>
      </c>
      <c r="AC185" s="92">
        <v>-8.7964698837015192</v>
      </c>
      <c r="AD185" s="92">
        <v>1</v>
      </c>
      <c r="AE185" s="92">
        <v>0.33333333333333331</v>
      </c>
      <c r="AF185" s="92">
        <v>0.125</v>
      </c>
      <c r="AG185" s="92">
        <v>3</v>
      </c>
      <c r="AH185" s="92">
        <v>0.14285714285714285</v>
      </c>
      <c r="AI185" s="150">
        <v>0.1111111111111111</v>
      </c>
    </row>
    <row r="186" spans="1:35" hidden="1" outlineLevel="1" x14ac:dyDescent="0.25">
      <c r="C186" s="25" t="s">
        <v>5</v>
      </c>
      <c r="D186" s="154">
        <f>1/G183</f>
        <v>0.5</v>
      </c>
      <c r="E186" s="154">
        <f>1/G184</f>
        <v>0.33333333333333331</v>
      </c>
      <c r="F186" s="154">
        <f>1/G185</f>
        <v>1</v>
      </c>
      <c r="G186" s="182">
        <v>1</v>
      </c>
      <c r="H186" s="154">
        <f>1/3</f>
        <v>0.33333333333333331</v>
      </c>
      <c r="I186" s="154">
        <f>1/8</f>
        <v>0.125</v>
      </c>
      <c r="J186" s="154">
        <v>3</v>
      </c>
      <c r="K186" s="154">
        <f>K185</f>
        <v>0.14285714285714285</v>
      </c>
      <c r="L186" s="153">
        <f>L185</f>
        <v>0.1111111111111111</v>
      </c>
      <c r="M186" s="145">
        <f t="shared" ref="M186:M190" si="18">GEOMEAN(D186:L186)</f>
        <v>0.41045796756815611</v>
      </c>
      <c r="N186" s="145">
        <f t="shared" si="16"/>
        <v>2.637842478943318E-2</v>
      </c>
      <c r="O186" s="145">
        <f t="shared" si="17"/>
        <v>8.4089864033777516E-3</v>
      </c>
      <c r="Q186" s="152"/>
      <c r="R186" s="163"/>
      <c r="S186" s="163"/>
      <c r="T186" s="164">
        <v>1</v>
      </c>
      <c r="U186" s="163"/>
      <c r="V186" s="163"/>
      <c r="W186" s="92"/>
      <c r="X186" s="92"/>
      <c r="Y186" s="150"/>
      <c r="Z186" s="122"/>
      <c r="AA186" s="151">
        <v>0.5</v>
      </c>
      <c r="AB186" s="92">
        <v>0.33333333333333331</v>
      </c>
      <c r="AC186" s="92">
        <v>1</v>
      </c>
      <c r="AD186" s="92">
        <v>-8.7964698837015192</v>
      </c>
      <c r="AE186" s="92">
        <v>0.33333333333333331</v>
      </c>
      <c r="AF186" s="92">
        <v>0.125</v>
      </c>
      <c r="AG186" s="92">
        <v>3</v>
      </c>
      <c r="AH186" s="92">
        <v>0.14285714285714285</v>
      </c>
      <c r="AI186" s="150">
        <v>0.1111111111111111</v>
      </c>
    </row>
    <row r="187" spans="1:35" hidden="1" outlineLevel="1" x14ac:dyDescent="0.25">
      <c r="C187" s="25" t="s">
        <v>3</v>
      </c>
      <c r="D187" s="154">
        <f>1/H183</f>
        <v>2</v>
      </c>
      <c r="E187" s="154">
        <f>1/H184</f>
        <v>1</v>
      </c>
      <c r="F187" s="154">
        <f>1/H185</f>
        <v>3</v>
      </c>
      <c r="G187" s="154">
        <f>1/H186</f>
        <v>3</v>
      </c>
      <c r="H187" s="182">
        <v>1</v>
      </c>
      <c r="I187" s="154">
        <f>1/6</f>
        <v>0.16666666666666666</v>
      </c>
      <c r="J187" s="154">
        <v>5</v>
      </c>
      <c r="K187" s="154">
        <f>1/6</f>
        <v>0.16666666666666666</v>
      </c>
      <c r="L187" s="153">
        <f>1/8</f>
        <v>0.125</v>
      </c>
      <c r="M187" s="145">
        <f t="shared" si="18"/>
        <v>0.87876393444041012</v>
      </c>
      <c r="N187" s="145">
        <f t="shared" si="16"/>
        <v>5.6474499665921739E-2</v>
      </c>
      <c r="O187" s="145">
        <f t="shared" si="17"/>
        <v>1.8003095469845218E-2</v>
      </c>
      <c r="Q187" s="152"/>
      <c r="R187" s="163"/>
      <c r="S187" s="163"/>
      <c r="T187" s="163"/>
      <c r="U187" s="164">
        <v>1</v>
      </c>
      <c r="V187" s="163"/>
      <c r="W187" s="92"/>
      <c r="X187" s="92"/>
      <c r="Y187" s="150"/>
      <c r="Z187" s="122"/>
      <c r="AA187" s="151">
        <v>2</v>
      </c>
      <c r="AB187" s="92">
        <v>1</v>
      </c>
      <c r="AC187" s="92">
        <v>3</v>
      </c>
      <c r="AD187" s="92">
        <v>3</v>
      </c>
      <c r="AE187" s="92">
        <v>-8.7964698837015192</v>
      </c>
      <c r="AF187" s="92">
        <v>0.16666666666666666</v>
      </c>
      <c r="AG187" s="92">
        <v>5</v>
      </c>
      <c r="AH187" s="92">
        <v>0.16666666666666666</v>
      </c>
      <c r="AI187" s="150">
        <v>0.125</v>
      </c>
    </row>
    <row r="188" spans="1:35" hidden="1" outlineLevel="1" x14ac:dyDescent="0.25">
      <c r="C188" s="25" t="s">
        <v>1</v>
      </c>
      <c r="D188" s="154">
        <f>1/I183</f>
        <v>7</v>
      </c>
      <c r="E188" s="154">
        <f>1/I184</f>
        <v>6</v>
      </c>
      <c r="F188" s="154">
        <f>1/I185</f>
        <v>8</v>
      </c>
      <c r="G188" s="154">
        <f>1/I186</f>
        <v>8</v>
      </c>
      <c r="H188" s="154">
        <f>1/I187</f>
        <v>6</v>
      </c>
      <c r="I188" s="182">
        <v>1</v>
      </c>
      <c r="J188" s="154">
        <v>9</v>
      </c>
      <c r="K188" s="154">
        <v>2</v>
      </c>
      <c r="L188" s="153">
        <f>1/4</f>
        <v>0.25</v>
      </c>
      <c r="M188" s="145">
        <f t="shared" si="18"/>
        <v>3.468072072487038</v>
      </c>
      <c r="N188" s="145">
        <f t="shared" si="16"/>
        <v>0.22287855409517041</v>
      </c>
      <c r="O188" s="145">
        <f t="shared" si="17"/>
        <v>7.1049835081189214E-2</v>
      </c>
      <c r="Q188" s="152"/>
      <c r="R188" s="163"/>
      <c r="S188" s="163"/>
      <c r="T188" s="163"/>
      <c r="U188" s="163"/>
      <c r="V188" s="164">
        <v>1</v>
      </c>
      <c r="W188" s="92"/>
      <c r="X188" s="92"/>
      <c r="Y188" s="150"/>
      <c r="Z188" s="122"/>
      <c r="AA188" s="151">
        <v>7</v>
      </c>
      <c r="AB188" s="92">
        <v>6</v>
      </c>
      <c r="AC188" s="92">
        <v>8</v>
      </c>
      <c r="AD188" s="92">
        <v>8</v>
      </c>
      <c r="AE188" s="92">
        <v>6</v>
      </c>
      <c r="AF188" s="92">
        <v>-8.7964698837015192</v>
      </c>
      <c r="AG188" s="92">
        <v>9</v>
      </c>
      <c r="AH188" s="92">
        <v>2</v>
      </c>
      <c r="AI188" s="150">
        <v>0.25</v>
      </c>
    </row>
    <row r="189" spans="1:35" ht="15.75" hidden="1" customHeight="1" outlineLevel="1" x14ac:dyDescent="0.25">
      <c r="C189" s="100" t="s">
        <v>79</v>
      </c>
      <c r="D189" s="154">
        <f>1/J183</f>
        <v>0.25</v>
      </c>
      <c r="E189" s="154">
        <f>1/J184</f>
        <v>0.2</v>
      </c>
      <c r="F189" s="154">
        <f>1/J185</f>
        <v>0.33333333333333331</v>
      </c>
      <c r="G189" s="154">
        <f>1/J186</f>
        <v>0.33333333333333331</v>
      </c>
      <c r="H189" s="154">
        <f>1/J187</f>
        <v>0.2</v>
      </c>
      <c r="I189" s="154">
        <f>1/J188</f>
        <v>0.1111111111111111</v>
      </c>
      <c r="J189" s="182">
        <v>1</v>
      </c>
      <c r="K189" s="154">
        <f>1/9</f>
        <v>0.1111111111111111</v>
      </c>
      <c r="L189" s="153">
        <f>1/9</f>
        <v>0.1111111111111111</v>
      </c>
      <c r="M189" s="145">
        <f t="shared" si="18"/>
        <v>0.22577195612885492</v>
      </c>
      <c r="N189" s="145">
        <f t="shared" si="16"/>
        <v>1.4509423704436438E-2</v>
      </c>
      <c r="O189" s="145">
        <f>N189*$B$182</f>
        <v>4.6253537739800194E-3</v>
      </c>
      <c r="Q189" s="151"/>
      <c r="R189" s="92"/>
      <c r="S189" s="92"/>
      <c r="T189" s="92"/>
      <c r="U189" s="92"/>
      <c r="V189" s="92"/>
      <c r="W189" s="164">
        <v>1</v>
      </c>
      <c r="X189" s="92"/>
      <c r="Y189" s="150"/>
      <c r="Z189" s="122"/>
      <c r="AA189" s="151">
        <v>0.25</v>
      </c>
      <c r="AB189" s="92">
        <v>0.2</v>
      </c>
      <c r="AC189" s="92">
        <v>0.33333333333333331</v>
      </c>
      <c r="AD189" s="92">
        <v>0.33333333333333331</v>
      </c>
      <c r="AE189" s="92">
        <v>0.2</v>
      </c>
      <c r="AF189" s="92">
        <v>0.1111111111111111</v>
      </c>
      <c r="AG189" s="92">
        <v>-8.7964698837015192</v>
      </c>
      <c r="AH189" s="92">
        <v>0.1111111111111111</v>
      </c>
      <c r="AI189" s="150">
        <v>0.1111111111111111</v>
      </c>
    </row>
    <row r="190" spans="1:35" ht="15.75" hidden="1" outlineLevel="1" x14ac:dyDescent="0.25">
      <c r="B190" s="175"/>
      <c r="C190" s="100" t="s">
        <v>80</v>
      </c>
      <c r="D190" s="154">
        <f>1/K183</f>
        <v>7</v>
      </c>
      <c r="E190" s="154">
        <f>1/K184</f>
        <v>6</v>
      </c>
      <c r="F190" s="154">
        <f>1/K185</f>
        <v>7</v>
      </c>
      <c r="G190" s="154">
        <f>1/K186</f>
        <v>7</v>
      </c>
      <c r="H190" s="154">
        <f>1/K187</f>
        <v>6</v>
      </c>
      <c r="I190" s="154">
        <f>1/K188</f>
        <v>0.5</v>
      </c>
      <c r="J190" s="154">
        <f>1/K189</f>
        <v>9</v>
      </c>
      <c r="K190" s="182">
        <v>1</v>
      </c>
      <c r="L190" s="153">
        <f>1/5</f>
        <v>0.2</v>
      </c>
      <c r="M190" s="145">
        <f t="shared" si="18"/>
        <v>2.8153842786183909</v>
      </c>
      <c r="N190" s="145">
        <f t="shared" si="16"/>
        <v>0.18093302680147419</v>
      </c>
      <c r="O190" s="145">
        <f t="shared" si="17"/>
        <v>5.7678325163110396E-2</v>
      </c>
      <c r="P190" s="165"/>
      <c r="Q190" s="169"/>
      <c r="R190" s="166"/>
      <c r="S190" s="176"/>
      <c r="T190" s="122"/>
      <c r="U190" s="122"/>
      <c r="V190" s="122"/>
      <c r="W190" s="122"/>
      <c r="X190" s="164">
        <v>1</v>
      </c>
      <c r="Y190" s="170"/>
      <c r="Z190" s="167"/>
      <c r="AA190" s="186">
        <v>7</v>
      </c>
      <c r="AB190" s="92">
        <v>6</v>
      </c>
      <c r="AC190" s="92">
        <v>7</v>
      </c>
      <c r="AD190" s="92">
        <v>7</v>
      </c>
      <c r="AE190" s="92">
        <v>6</v>
      </c>
      <c r="AF190" s="92">
        <v>0.5</v>
      </c>
      <c r="AG190" s="92">
        <v>9</v>
      </c>
      <c r="AH190" s="92">
        <v>-8.7964698837015192</v>
      </c>
      <c r="AI190" s="150">
        <v>0.2</v>
      </c>
    </row>
    <row r="191" spans="1:35" ht="15.75" hidden="1" outlineLevel="1" thickBot="1" x14ac:dyDescent="0.3">
      <c r="B191" s="122"/>
      <c r="C191" s="101" t="s">
        <v>81</v>
      </c>
      <c r="D191" s="162">
        <f>1/L183</f>
        <v>9</v>
      </c>
      <c r="E191" s="162">
        <f>1/L184</f>
        <v>8</v>
      </c>
      <c r="F191" s="162">
        <f>1/L185</f>
        <v>9</v>
      </c>
      <c r="G191" s="162">
        <f>1/L186</f>
        <v>9</v>
      </c>
      <c r="H191" s="162">
        <f>1/L187</f>
        <v>8</v>
      </c>
      <c r="I191" s="162">
        <f>1/L188</f>
        <v>4</v>
      </c>
      <c r="J191" s="162">
        <f>1/L189</f>
        <v>9</v>
      </c>
      <c r="K191" s="162">
        <f>1/L190</f>
        <v>5</v>
      </c>
      <c r="L191" s="183">
        <v>1</v>
      </c>
      <c r="M191" s="185">
        <f>GEOMEAN(D191:L191)</f>
        <v>5.879675177560534</v>
      </c>
      <c r="N191" s="149">
        <f>M191/$M$192</f>
        <v>0.37786224586278522</v>
      </c>
      <c r="O191" s="149">
        <f t="shared" si="17"/>
        <v>0.12045596024682939</v>
      </c>
      <c r="P191" s="165"/>
      <c r="Q191" s="171"/>
      <c r="R191" s="172"/>
      <c r="S191" s="172"/>
      <c r="T191" s="174"/>
      <c r="U191" s="174"/>
      <c r="V191" s="174"/>
      <c r="W191" s="174"/>
      <c r="X191" s="174"/>
      <c r="Y191" s="148">
        <v>1</v>
      </c>
      <c r="Z191" s="165"/>
      <c r="AA191" s="173">
        <v>9</v>
      </c>
      <c r="AB191" s="147">
        <v>8</v>
      </c>
      <c r="AC191" s="147">
        <v>9</v>
      </c>
      <c r="AD191" s="147">
        <v>9</v>
      </c>
      <c r="AE191" s="147">
        <v>8</v>
      </c>
      <c r="AF191" s="147">
        <v>4</v>
      </c>
      <c r="AG191" s="147">
        <v>9</v>
      </c>
      <c r="AH191" s="147">
        <v>5</v>
      </c>
      <c r="AI191" s="146">
        <v>-8.7964698837015192</v>
      </c>
    </row>
    <row r="192" spans="1:35" hidden="1" outlineLevel="1" x14ac:dyDescent="0.25">
      <c r="B192" s="122"/>
      <c r="C192" s="177"/>
      <c r="D192" s="165"/>
      <c r="E192" s="165"/>
      <c r="F192" s="178"/>
      <c r="G192" s="178"/>
      <c r="H192" s="178"/>
      <c r="I192" s="178"/>
      <c r="J192" s="168"/>
      <c r="K192" s="168"/>
      <c r="L192" s="168"/>
      <c r="M192" s="145">
        <f>SUM(M183:M191)</f>
        <v>15.560366884855828</v>
      </c>
      <c r="N192" s="145">
        <f>SUM(N183:N191)</f>
        <v>1</v>
      </c>
      <c r="O192" s="145">
        <f>SUM(O183:O191)</f>
        <v>0.31878273515203498</v>
      </c>
      <c r="P192" s="165"/>
      <c r="Q192" s="165"/>
      <c r="R192" s="165"/>
      <c r="S192" s="165"/>
      <c r="T192" s="122"/>
      <c r="U192" s="122"/>
      <c r="V192" s="122"/>
      <c r="W192" s="122"/>
      <c r="X192" s="122"/>
      <c r="Y192" s="122"/>
      <c r="Z192" s="122"/>
      <c r="AA192" s="122"/>
    </row>
    <row r="193" spans="2:35" ht="15.75" hidden="1" outlineLevel="1" thickBot="1" x14ac:dyDescent="0.3">
      <c r="B193" s="251" t="s">
        <v>59</v>
      </c>
      <c r="C193" s="177"/>
      <c r="D193" s="165"/>
      <c r="E193" s="165"/>
      <c r="F193" s="165"/>
      <c r="G193" s="178"/>
      <c r="H193" s="178"/>
      <c r="I193" s="178"/>
      <c r="J193" s="168"/>
      <c r="K193" s="168"/>
      <c r="L193" s="168"/>
      <c r="M193" s="122"/>
      <c r="N193" s="165"/>
      <c r="O193" s="165"/>
      <c r="P193" s="165"/>
      <c r="Q193" s="165"/>
      <c r="R193" s="165"/>
      <c r="S193" s="165"/>
      <c r="T193" s="122"/>
      <c r="U193" s="122"/>
      <c r="V193" s="122"/>
      <c r="W193" s="122"/>
      <c r="X193" s="122"/>
      <c r="Y193" s="122"/>
      <c r="Z193" s="122"/>
      <c r="AA193" s="122"/>
    </row>
    <row r="194" spans="2:35" ht="16.5" hidden="1" outlineLevel="1" thickBot="1" x14ac:dyDescent="0.3">
      <c r="B194" s="229">
        <v>0.4644175850597555</v>
      </c>
      <c r="C194" s="229">
        <v>0.4644175850597555</v>
      </c>
      <c r="D194" s="161" t="str">
        <f t="array" ref="D194:L194">TRANSPOSE(C195:C203)</f>
        <v>Ryzen 5 3600</v>
      </c>
      <c r="E194" s="161" t="str">
        <v>Ryzen 5 3600X</v>
      </c>
      <c r="F194" s="161" t="str">
        <v>Ryzen 7 3700X</v>
      </c>
      <c r="G194" s="161" t="str">
        <v>Ryzen 7 3800X</v>
      </c>
      <c r="H194" s="161" t="str">
        <v>Ryzen 9 3900X</v>
      </c>
      <c r="I194" s="161" t="str">
        <v>Ryzen 9 3950X</v>
      </c>
      <c r="J194" s="180" t="str">
        <v>Intel i5-9600K</v>
      </c>
      <c r="K194" s="180" t="str">
        <v>Intel i7-9700K</v>
      </c>
      <c r="L194" s="181" t="str">
        <v>Intel i9-9900K</v>
      </c>
      <c r="M194" s="160" t="s">
        <v>95</v>
      </c>
      <c r="N194" s="160" t="s">
        <v>94</v>
      </c>
      <c r="O194" s="160" t="s">
        <v>93</v>
      </c>
      <c r="Q194" s="7" t="s">
        <v>92</v>
      </c>
      <c r="R194" s="184">
        <f>(V194-9)/(9-1)</f>
        <v>0.11294957384390458</v>
      </c>
      <c r="S194" s="7"/>
      <c r="T194" s="7"/>
      <c r="U194" s="58" t="s">
        <v>37</v>
      </c>
      <c r="V194" s="38">
        <v>9.9035965907512367</v>
      </c>
      <c r="AH194" t="s">
        <v>39</v>
      </c>
      <c r="AI194" s="179">
        <f>MDETERM(AA195:AI203)</f>
        <v>-3.3628329352273132E-7</v>
      </c>
    </row>
    <row r="195" spans="2:35" hidden="1" outlineLevel="1" x14ac:dyDescent="0.25">
      <c r="C195" s="25" t="s">
        <v>11</v>
      </c>
      <c r="D195" s="182">
        <v>1</v>
      </c>
      <c r="E195" s="154">
        <v>1</v>
      </c>
      <c r="F195" s="154">
        <v>2</v>
      </c>
      <c r="G195" s="154">
        <v>4</v>
      </c>
      <c r="H195" s="154">
        <v>7</v>
      </c>
      <c r="I195" s="154">
        <v>9</v>
      </c>
      <c r="J195" s="154">
        <v>6</v>
      </c>
      <c r="K195" s="154">
        <v>7</v>
      </c>
      <c r="L195" s="153">
        <v>8</v>
      </c>
      <c r="M195" s="145">
        <f>GEOMEAN(D195:L195)</f>
        <v>3.8104338252800622</v>
      </c>
      <c r="N195" s="145">
        <f>M195/$M$204</f>
        <v>0.26383962787029636</v>
      </c>
      <c r="O195" s="145">
        <f>N195*$B$194</f>
        <v>0.12253176281858759</v>
      </c>
      <c r="Q195" s="159">
        <v>1</v>
      </c>
      <c r="R195" s="158"/>
      <c r="S195" s="158"/>
      <c r="T195" s="158"/>
      <c r="U195" s="158"/>
      <c r="V195" s="158"/>
      <c r="W195" s="156"/>
      <c r="X195" s="156"/>
      <c r="Y195" s="155"/>
      <c r="Z195" s="122"/>
      <c r="AA195" s="157">
        <f t="array" ref="AA195:AI203">D195:L203-V194*Q195:Y203</f>
        <v>-8.9035965907512367</v>
      </c>
      <c r="AB195" s="156">
        <v>1</v>
      </c>
      <c r="AC195" s="156">
        <v>2</v>
      </c>
      <c r="AD195" s="156">
        <v>4</v>
      </c>
      <c r="AE195" s="156">
        <v>7</v>
      </c>
      <c r="AF195" s="156">
        <v>9</v>
      </c>
      <c r="AG195" s="156">
        <v>6</v>
      </c>
      <c r="AH195" s="156">
        <v>7</v>
      </c>
      <c r="AI195" s="155">
        <v>8</v>
      </c>
    </row>
    <row r="196" spans="2:35" hidden="1" outlineLevel="1" x14ac:dyDescent="0.25">
      <c r="C196" s="144" t="s">
        <v>9</v>
      </c>
      <c r="D196" s="154">
        <f>1/E195</f>
        <v>1</v>
      </c>
      <c r="E196" s="182">
        <v>1</v>
      </c>
      <c r="F196" s="154">
        <v>2</v>
      </c>
      <c r="G196" s="154">
        <v>4</v>
      </c>
      <c r="H196" s="154">
        <v>7</v>
      </c>
      <c r="I196" s="154">
        <v>9</v>
      </c>
      <c r="J196" s="154">
        <v>6</v>
      </c>
      <c r="K196" s="154">
        <v>7</v>
      </c>
      <c r="L196" s="153">
        <v>8</v>
      </c>
      <c r="M196" s="145">
        <f>GEOMEAN(D196:L196)</f>
        <v>3.8104338252800622</v>
      </c>
      <c r="N196" s="145">
        <f>M196/$M$204</f>
        <v>0.26383962787029636</v>
      </c>
      <c r="O196" s="145">
        <f t="shared" ref="O196:O203" si="19">N196*$B$194</f>
        <v>0.12253176281858759</v>
      </c>
      <c r="Q196" s="152"/>
      <c r="R196" s="164">
        <v>1</v>
      </c>
      <c r="S196" s="163"/>
      <c r="T196" s="163"/>
      <c r="U196" s="163"/>
      <c r="V196" s="163"/>
      <c r="W196" s="92"/>
      <c r="X196" s="92"/>
      <c r="Y196" s="150"/>
      <c r="Z196" s="122"/>
      <c r="AA196" s="151">
        <v>1</v>
      </c>
      <c r="AB196" s="92">
        <v>-8.9035965907512367</v>
      </c>
      <c r="AC196" s="92">
        <v>2</v>
      </c>
      <c r="AD196" s="92">
        <v>4</v>
      </c>
      <c r="AE196" s="92">
        <v>7</v>
      </c>
      <c r="AF196" s="92">
        <v>9</v>
      </c>
      <c r="AG196" s="92">
        <v>6</v>
      </c>
      <c r="AH196" s="92">
        <v>7</v>
      </c>
      <c r="AI196" s="150">
        <v>8</v>
      </c>
    </row>
    <row r="197" spans="2:35" hidden="1" outlineLevel="1" x14ac:dyDescent="0.25">
      <c r="C197" s="25" t="s">
        <v>7</v>
      </c>
      <c r="D197" s="154">
        <f>1/F195</f>
        <v>0.5</v>
      </c>
      <c r="E197" s="154">
        <f>1/F196</f>
        <v>0.5</v>
      </c>
      <c r="F197" s="182">
        <v>1</v>
      </c>
      <c r="G197" s="154">
        <v>3</v>
      </c>
      <c r="H197" s="154">
        <v>7</v>
      </c>
      <c r="I197" s="154">
        <v>8</v>
      </c>
      <c r="J197" s="154">
        <v>5</v>
      </c>
      <c r="K197" s="154">
        <v>6</v>
      </c>
      <c r="L197" s="153">
        <v>7</v>
      </c>
      <c r="M197" s="145">
        <f>GEOMEAN(D197:L197)</f>
        <v>2.7440081589083376</v>
      </c>
      <c r="N197" s="145">
        <f t="shared" ref="N197:N203" si="20">M197/$M$204</f>
        <v>0.18999886225979043</v>
      </c>
      <c r="O197" s="145">
        <f t="shared" si="19"/>
        <v>8.8238812774792993E-2</v>
      </c>
      <c r="Q197" s="152"/>
      <c r="R197" s="163"/>
      <c r="S197" s="164">
        <v>1</v>
      </c>
      <c r="T197" s="163"/>
      <c r="U197" s="163"/>
      <c r="V197" s="163"/>
      <c r="W197" s="92"/>
      <c r="X197" s="92"/>
      <c r="Y197" s="150"/>
      <c r="Z197" s="122"/>
      <c r="AA197" s="151">
        <v>0.5</v>
      </c>
      <c r="AB197" s="92">
        <v>0.5</v>
      </c>
      <c r="AC197" s="92">
        <v>-8.9035965907512367</v>
      </c>
      <c r="AD197" s="92">
        <v>3</v>
      </c>
      <c r="AE197" s="92">
        <v>7</v>
      </c>
      <c r="AF197" s="92">
        <v>8</v>
      </c>
      <c r="AG197" s="92">
        <v>5</v>
      </c>
      <c r="AH197" s="92">
        <v>6</v>
      </c>
      <c r="AI197" s="150">
        <v>7</v>
      </c>
    </row>
    <row r="198" spans="2:35" hidden="1" outlineLevel="1" x14ac:dyDescent="0.25">
      <c r="C198" s="25" t="s">
        <v>5</v>
      </c>
      <c r="D198" s="154">
        <f>1/G195</f>
        <v>0.25</v>
      </c>
      <c r="E198" s="154">
        <f>1/G196</f>
        <v>0.25</v>
      </c>
      <c r="F198" s="154">
        <f>1/G197</f>
        <v>0.33333333333333331</v>
      </c>
      <c r="G198" s="182">
        <v>1</v>
      </c>
      <c r="H198" s="154">
        <v>5</v>
      </c>
      <c r="I198" s="154">
        <v>7</v>
      </c>
      <c r="J198" s="154">
        <v>4</v>
      </c>
      <c r="K198" s="154">
        <v>5</v>
      </c>
      <c r="L198" s="153">
        <v>6</v>
      </c>
      <c r="M198" s="145">
        <f t="shared" ref="M198:M202" si="21">GEOMEAN(D198:L198)</f>
        <v>1.6435339233340367</v>
      </c>
      <c r="N198" s="145">
        <f t="shared" si="20"/>
        <v>0.11380052734357333</v>
      </c>
      <c r="O198" s="145">
        <f t="shared" si="19"/>
        <v>5.2850966087429001E-2</v>
      </c>
      <c r="Q198" s="152"/>
      <c r="R198" s="163"/>
      <c r="S198" s="163"/>
      <c r="T198" s="164">
        <v>1</v>
      </c>
      <c r="U198" s="163"/>
      <c r="V198" s="163"/>
      <c r="W198" s="92"/>
      <c r="X198" s="92"/>
      <c r="Y198" s="150"/>
      <c r="Z198" s="122"/>
      <c r="AA198" s="151">
        <v>0.25</v>
      </c>
      <c r="AB198" s="92">
        <v>0.25</v>
      </c>
      <c r="AC198" s="92">
        <v>0.33333333333333331</v>
      </c>
      <c r="AD198" s="92">
        <v>-8.9035965907512367</v>
      </c>
      <c r="AE198" s="92">
        <v>5</v>
      </c>
      <c r="AF198" s="92">
        <v>7</v>
      </c>
      <c r="AG198" s="92">
        <v>4</v>
      </c>
      <c r="AH198" s="92">
        <v>5</v>
      </c>
      <c r="AI198" s="150">
        <v>6</v>
      </c>
    </row>
    <row r="199" spans="2:35" hidden="1" outlineLevel="1" x14ac:dyDescent="0.25">
      <c r="C199" s="25" t="s">
        <v>3</v>
      </c>
      <c r="D199" s="154">
        <f>1/H195</f>
        <v>0.14285714285714285</v>
      </c>
      <c r="E199" s="154">
        <f>1/H196</f>
        <v>0.14285714285714285</v>
      </c>
      <c r="F199" s="154">
        <f>1/H197</f>
        <v>0.14285714285714285</v>
      </c>
      <c r="G199" s="154">
        <f>1/H198</f>
        <v>0.2</v>
      </c>
      <c r="H199" s="182">
        <v>1</v>
      </c>
      <c r="I199" s="154">
        <v>5</v>
      </c>
      <c r="J199" s="154">
        <f>1/3</f>
        <v>0.33333333333333331</v>
      </c>
      <c r="K199" s="154">
        <v>1</v>
      </c>
      <c r="L199" s="153">
        <v>4</v>
      </c>
      <c r="M199" s="145">
        <f t="shared" si="21"/>
        <v>0.5397376765429468</v>
      </c>
      <c r="N199" s="145">
        <f t="shared" si="20"/>
        <v>3.7372171846129079E-2</v>
      </c>
      <c r="O199" s="145">
        <f t="shared" si="19"/>
        <v>1.735629379721745E-2</v>
      </c>
      <c r="Q199" s="152"/>
      <c r="R199" s="163"/>
      <c r="S199" s="163"/>
      <c r="T199" s="163"/>
      <c r="U199" s="164">
        <v>1</v>
      </c>
      <c r="V199" s="163"/>
      <c r="W199" s="92"/>
      <c r="X199" s="92"/>
      <c r="Y199" s="150"/>
      <c r="Z199" s="122"/>
      <c r="AA199" s="151">
        <v>0.14285714285714285</v>
      </c>
      <c r="AB199" s="92">
        <v>0.14285714285714285</v>
      </c>
      <c r="AC199" s="92">
        <v>0.14285714285714285</v>
      </c>
      <c r="AD199" s="92">
        <v>0.2</v>
      </c>
      <c r="AE199" s="92">
        <v>-8.9035965907512367</v>
      </c>
      <c r="AF199" s="92">
        <v>5</v>
      </c>
      <c r="AG199" s="92">
        <v>0.33333333333333331</v>
      </c>
      <c r="AH199" s="92">
        <v>1</v>
      </c>
      <c r="AI199" s="150">
        <v>4</v>
      </c>
    </row>
    <row r="200" spans="2:35" hidden="1" outlineLevel="1" x14ac:dyDescent="0.25">
      <c r="C200" s="25" t="s">
        <v>1</v>
      </c>
      <c r="D200" s="154">
        <f>1/I195</f>
        <v>0.1111111111111111</v>
      </c>
      <c r="E200" s="154">
        <f>1/I196</f>
        <v>0.1111111111111111</v>
      </c>
      <c r="F200" s="154">
        <f>1/I197</f>
        <v>0.125</v>
      </c>
      <c r="G200" s="154">
        <f>1/I198</f>
        <v>0.14285714285714285</v>
      </c>
      <c r="H200" s="154">
        <f>1/I199</f>
        <v>0.2</v>
      </c>
      <c r="I200" s="182">
        <v>1</v>
      </c>
      <c r="J200" s="154">
        <v>0.1111111111111111</v>
      </c>
      <c r="K200" s="154">
        <f>1/9</f>
        <v>0.1111111111111111</v>
      </c>
      <c r="L200" s="153">
        <f>1/9</f>
        <v>0.1111111111111111</v>
      </c>
      <c r="M200" s="145">
        <f t="shared" si="21"/>
        <v>0.15774617037071637</v>
      </c>
      <c r="N200" s="145">
        <f t="shared" si="20"/>
        <v>1.0922559686629692E-2</v>
      </c>
      <c r="O200" s="145">
        <f t="shared" si="19"/>
        <v>5.0726287923356017E-3</v>
      </c>
      <c r="Q200" s="152"/>
      <c r="R200" s="163"/>
      <c r="S200" s="163"/>
      <c r="T200" s="163"/>
      <c r="U200" s="163"/>
      <c r="V200" s="164">
        <v>1</v>
      </c>
      <c r="W200" s="92"/>
      <c r="X200" s="92"/>
      <c r="Y200" s="150"/>
      <c r="Z200" s="122"/>
      <c r="AA200" s="151">
        <v>0.1111111111111111</v>
      </c>
      <c r="AB200" s="92">
        <v>0.1111111111111111</v>
      </c>
      <c r="AC200" s="92">
        <v>0.125</v>
      </c>
      <c r="AD200" s="92">
        <v>0.14285714285714285</v>
      </c>
      <c r="AE200" s="92">
        <v>0.2</v>
      </c>
      <c r="AF200" s="92">
        <v>-8.9035965907512367</v>
      </c>
      <c r="AG200" s="92">
        <v>0.1111111111111111</v>
      </c>
      <c r="AH200" s="92">
        <v>0.1111111111111111</v>
      </c>
      <c r="AI200" s="150">
        <v>0.1111111111111111</v>
      </c>
    </row>
    <row r="201" spans="2:35" hidden="1" outlineLevel="1" x14ac:dyDescent="0.25">
      <c r="C201" s="100" t="s">
        <v>79</v>
      </c>
      <c r="D201" s="154">
        <f>1/J195</f>
        <v>0.16666666666666666</v>
      </c>
      <c r="E201" s="154">
        <f>1/J196</f>
        <v>0.16666666666666666</v>
      </c>
      <c r="F201" s="154">
        <f>1/J197</f>
        <v>0.2</v>
      </c>
      <c r="G201" s="154">
        <f>1/J198</f>
        <v>0.25</v>
      </c>
      <c r="H201" s="154">
        <f>1/J199</f>
        <v>3</v>
      </c>
      <c r="I201" s="154">
        <v>6</v>
      </c>
      <c r="J201" s="182">
        <v>1</v>
      </c>
      <c r="K201" s="154">
        <v>3</v>
      </c>
      <c r="L201" s="153">
        <v>5</v>
      </c>
      <c r="M201" s="145">
        <f t="shared" si="21"/>
        <v>0.8967474303282934</v>
      </c>
      <c r="N201" s="145">
        <f t="shared" si="20"/>
        <v>6.2092013445233317E-2</v>
      </c>
      <c r="O201" s="145">
        <f t="shared" si="19"/>
        <v>2.8836622935733126E-2</v>
      </c>
      <c r="Q201" s="151"/>
      <c r="R201" s="92"/>
      <c r="S201" s="92"/>
      <c r="T201" s="92"/>
      <c r="U201" s="92"/>
      <c r="V201" s="92"/>
      <c r="W201" s="164">
        <v>1</v>
      </c>
      <c r="X201" s="92"/>
      <c r="Y201" s="150"/>
      <c r="Z201" s="122"/>
      <c r="AA201" s="151">
        <v>0.16666666666666666</v>
      </c>
      <c r="AB201" s="92">
        <v>0.16666666666666666</v>
      </c>
      <c r="AC201" s="92">
        <v>0.2</v>
      </c>
      <c r="AD201" s="92">
        <v>0.25</v>
      </c>
      <c r="AE201" s="92">
        <v>3</v>
      </c>
      <c r="AF201" s="92">
        <v>6</v>
      </c>
      <c r="AG201" s="92">
        <v>-8.9035965907512367</v>
      </c>
      <c r="AH201" s="92">
        <v>3</v>
      </c>
      <c r="AI201" s="150">
        <v>5</v>
      </c>
    </row>
    <row r="202" spans="2:35" ht="15.75" hidden="1" outlineLevel="1" x14ac:dyDescent="0.25">
      <c r="B202" s="175"/>
      <c r="C202" s="100" t="s">
        <v>80</v>
      </c>
      <c r="D202" s="154">
        <f>1/K195</f>
        <v>0.14285714285714285</v>
      </c>
      <c r="E202" s="154">
        <f>1/K196</f>
        <v>0.14285714285714285</v>
      </c>
      <c r="F202" s="154">
        <f>1/K197</f>
        <v>0.16666666666666666</v>
      </c>
      <c r="G202" s="154">
        <f>1/K198</f>
        <v>0.2</v>
      </c>
      <c r="H202" s="154">
        <f>1/K199</f>
        <v>1</v>
      </c>
      <c r="I202" s="154">
        <v>5</v>
      </c>
      <c r="J202" s="154">
        <f>1/K201</f>
        <v>0.33333333333333331</v>
      </c>
      <c r="K202" s="182">
        <v>1</v>
      </c>
      <c r="L202" s="153">
        <v>3</v>
      </c>
      <c r="M202" s="145">
        <f t="shared" si="21"/>
        <v>0.53178879888666897</v>
      </c>
      <c r="N202" s="145">
        <f t="shared" si="20"/>
        <v>3.6821780730843218E-2</v>
      </c>
      <c r="O202" s="145">
        <f t="shared" si="19"/>
        <v>1.7100682484618046E-2</v>
      </c>
      <c r="P202" s="165"/>
      <c r="Q202" s="169"/>
      <c r="R202" s="166"/>
      <c r="S202" s="176"/>
      <c r="T202" s="122"/>
      <c r="U202" s="122"/>
      <c r="V202" s="122"/>
      <c r="W202" s="122"/>
      <c r="X202" s="164">
        <v>1</v>
      </c>
      <c r="Y202" s="170"/>
      <c r="Z202" s="167"/>
      <c r="AA202" s="186">
        <v>0.14285714285714285</v>
      </c>
      <c r="AB202" s="92">
        <v>0.14285714285714285</v>
      </c>
      <c r="AC202" s="92">
        <v>0.16666666666666666</v>
      </c>
      <c r="AD202" s="92">
        <v>0.2</v>
      </c>
      <c r="AE202" s="92">
        <v>1</v>
      </c>
      <c r="AF202" s="92">
        <v>5</v>
      </c>
      <c r="AG202" s="92">
        <v>0.33333333333333331</v>
      </c>
      <c r="AH202" s="92">
        <v>-8.9035965907512367</v>
      </c>
      <c r="AI202" s="150">
        <v>3</v>
      </c>
    </row>
    <row r="203" spans="2:35" ht="15.75" hidden="1" outlineLevel="1" thickBot="1" x14ac:dyDescent="0.3">
      <c r="B203" s="122"/>
      <c r="C203" s="101" t="s">
        <v>81</v>
      </c>
      <c r="D203" s="162">
        <f>1/L195</f>
        <v>0.125</v>
      </c>
      <c r="E203" s="162">
        <f>1/L196</f>
        <v>0.125</v>
      </c>
      <c r="F203" s="162">
        <f>1/L197</f>
        <v>0.14285714285714285</v>
      </c>
      <c r="G203" s="162">
        <f>1/L198</f>
        <v>0.16666666666666666</v>
      </c>
      <c r="H203" s="162">
        <f>1/L199</f>
        <v>0.25</v>
      </c>
      <c r="I203" s="162">
        <v>4</v>
      </c>
      <c r="J203" s="162">
        <f>1/L201</f>
        <v>0.2</v>
      </c>
      <c r="K203" s="162">
        <f>1/L202</f>
        <v>0.33333333333333331</v>
      </c>
      <c r="L203" s="183">
        <v>1</v>
      </c>
      <c r="M203" s="185">
        <f>GEOMEAN(D203:L203)</f>
        <v>0.30780487748706792</v>
      </c>
      <c r="N203" s="149">
        <f t="shared" si="20"/>
        <v>2.1312828947208196E-2</v>
      </c>
      <c r="O203" s="149">
        <f t="shared" si="19"/>
        <v>9.8980525504540826E-3</v>
      </c>
      <c r="P203" s="165"/>
      <c r="Q203" s="171"/>
      <c r="R203" s="172"/>
      <c r="S203" s="172"/>
      <c r="T203" s="174"/>
      <c r="U203" s="174"/>
      <c r="V203" s="174"/>
      <c r="W203" s="174"/>
      <c r="X203" s="174"/>
      <c r="Y203" s="148">
        <v>1</v>
      </c>
      <c r="Z203" s="165"/>
      <c r="AA203" s="173">
        <v>0.125</v>
      </c>
      <c r="AB203" s="147">
        <v>0.125</v>
      </c>
      <c r="AC203" s="147">
        <v>0.14285714285714285</v>
      </c>
      <c r="AD203" s="147">
        <v>0.16666666666666666</v>
      </c>
      <c r="AE203" s="147">
        <v>0.25</v>
      </c>
      <c r="AF203" s="147">
        <v>4</v>
      </c>
      <c r="AG203" s="147">
        <v>0.2</v>
      </c>
      <c r="AH203" s="147">
        <v>0.33333333333333331</v>
      </c>
      <c r="AI203" s="146">
        <v>-8.9035965907512367</v>
      </c>
    </row>
    <row r="204" spans="2:35" hidden="1" outlineLevel="1" x14ac:dyDescent="0.25">
      <c r="B204" s="122"/>
      <c r="C204" s="177"/>
      <c r="D204" s="165"/>
      <c r="E204" s="165"/>
      <c r="F204" s="178"/>
      <c r="G204" s="178"/>
      <c r="H204" s="178"/>
      <c r="I204" s="178"/>
      <c r="J204" s="168"/>
      <c r="K204" s="168"/>
      <c r="L204" s="168"/>
      <c r="M204" s="145">
        <f>SUM(M195:M203)</f>
        <v>14.442234686418193</v>
      </c>
      <c r="N204" s="145">
        <f>SUM(N195:N203)</f>
        <v>1</v>
      </c>
      <c r="O204" s="145">
        <f>SUM(O195:O203)</f>
        <v>0.46441758505975544</v>
      </c>
      <c r="P204" s="165"/>
      <c r="Q204" s="165"/>
      <c r="R204" s="165"/>
      <c r="S204" s="165"/>
      <c r="T204" s="122"/>
      <c r="U204" s="122"/>
      <c r="V204" s="122"/>
      <c r="W204" s="122"/>
      <c r="X204" s="122"/>
      <c r="Y204" s="122"/>
      <c r="Z204" s="122"/>
      <c r="AA204" s="122"/>
    </row>
    <row r="205" spans="2:35" ht="26.25" hidden="1" outlineLevel="1" thickBot="1" x14ac:dyDescent="0.3">
      <c r="B205" s="251" t="s">
        <v>15</v>
      </c>
      <c r="C205" s="122"/>
      <c r="D205" s="122"/>
      <c r="E205" s="122"/>
      <c r="F205" s="122"/>
      <c r="G205" s="122"/>
      <c r="H205" s="122"/>
      <c r="I205" s="122"/>
      <c r="J205" s="168"/>
      <c r="K205" s="168"/>
      <c r="L205" s="168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</row>
    <row r="206" spans="2:35" ht="16.5" hidden="1" outlineLevel="1" thickBot="1" x14ac:dyDescent="0.3">
      <c r="B206" s="229">
        <v>0.1366849617672381</v>
      </c>
      <c r="C206" s="229">
        <v>0.1366849617672381</v>
      </c>
      <c r="D206" s="161" t="str">
        <f t="array" ref="D206:L206">TRANSPOSE(C207:C215)</f>
        <v>Ryzen 5 3600</v>
      </c>
      <c r="E206" s="161" t="str">
        <v>Ryzen 5 3600X</v>
      </c>
      <c r="F206" s="161" t="str">
        <v>Ryzen 7 3700X</v>
      </c>
      <c r="G206" s="161" t="str">
        <v>Ryzen 7 3800X</v>
      </c>
      <c r="H206" s="161" t="str">
        <v>Ryzen 9 3900X</v>
      </c>
      <c r="I206" s="161" t="str">
        <v>Ryzen 9 3950X</v>
      </c>
      <c r="J206" s="180" t="str">
        <v>Intel i5-9600K</v>
      </c>
      <c r="K206" s="180" t="str">
        <v>Intel i7-9700K</v>
      </c>
      <c r="L206" s="181" t="str">
        <v>Intel i9-9900K</v>
      </c>
      <c r="M206" s="160" t="s">
        <v>95</v>
      </c>
      <c r="N206" s="160" t="s">
        <v>94</v>
      </c>
      <c r="O206" s="160" t="s">
        <v>93</v>
      </c>
      <c r="Q206" s="7" t="s">
        <v>92</v>
      </c>
      <c r="R206" s="184">
        <f>(V206-9)/(9-1)</f>
        <v>7.8538537982740353E-2</v>
      </c>
      <c r="S206" s="7"/>
      <c r="T206" s="7"/>
      <c r="U206" s="58" t="s">
        <v>37</v>
      </c>
      <c r="V206" s="38">
        <v>9.6283083038619228</v>
      </c>
      <c r="AH206" t="s">
        <v>39</v>
      </c>
      <c r="AI206" s="179">
        <f>MDETERM(AA207:AI215)</f>
        <v>-5.5034956862093332E-4</v>
      </c>
    </row>
    <row r="207" spans="2:35" hidden="1" outlineLevel="1" x14ac:dyDescent="0.25">
      <c r="C207" s="25" t="s">
        <v>11</v>
      </c>
      <c r="D207" s="182">
        <v>1</v>
      </c>
      <c r="E207" s="154">
        <v>1</v>
      </c>
      <c r="F207" s="154">
        <f>1/3</f>
        <v>0.33333333333333331</v>
      </c>
      <c r="G207" s="154">
        <f>1/3</f>
        <v>0.33333333333333331</v>
      </c>
      <c r="H207" s="154">
        <f>1/7</f>
        <v>0.14285714285714285</v>
      </c>
      <c r="I207" s="154">
        <f>1/9</f>
        <v>0.1111111111111111</v>
      </c>
      <c r="J207" s="154">
        <v>3</v>
      </c>
      <c r="K207" s="154">
        <v>1</v>
      </c>
      <c r="L207" s="153">
        <f>1/3</f>
        <v>0.33333333333333331</v>
      </c>
      <c r="M207" s="145">
        <f>GEOMEAN(D207:L207)</f>
        <v>0.49436341860007688</v>
      </c>
      <c r="N207" s="145">
        <f>M207/$M$216</f>
        <v>3.2485584432559736E-2</v>
      </c>
      <c r="O207" s="145">
        <f>N207*$B$206</f>
        <v>4.4402908661508129E-3</v>
      </c>
      <c r="Q207" s="159">
        <v>1</v>
      </c>
      <c r="R207" s="158"/>
      <c r="S207" s="158"/>
      <c r="T207" s="158"/>
      <c r="U207" s="158"/>
      <c r="V207" s="158"/>
      <c r="W207" s="156"/>
      <c r="X207" s="156"/>
      <c r="Y207" s="155"/>
      <c r="Z207" s="122"/>
      <c r="AA207" s="157">
        <f t="array" ref="AA207:AI215">D207:L215-V206*Q207:Y215</f>
        <v>-8.6283083038619228</v>
      </c>
      <c r="AB207" s="156">
        <v>1</v>
      </c>
      <c r="AC207" s="156">
        <v>0.33333333333333331</v>
      </c>
      <c r="AD207" s="156">
        <v>0.33333333333333331</v>
      </c>
      <c r="AE207" s="156">
        <v>0.14285714285714285</v>
      </c>
      <c r="AF207" s="156">
        <v>0.1111111111111111</v>
      </c>
      <c r="AG207" s="156">
        <v>3</v>
      </c>
      <c r="AH207" s="156">
        <v>1</v>
      </c>
      <c r="AI207" s="155">
        <v>0.33333333333333331</v>
      </c>
    </row>
    <row r="208" spans="2:35" hidden="1" outlineLevel="1" x14ac:dyDescent="0.25">
      <c r="C208" s="144" t="s">
        <v>9</v>
      </c>
      <c r="D208" s="154">
        <f>1/E207</f>
        <v>1</v>
      </c>
      <c r="E208" s="182">
        <v>1</v>
      </c>
      <c r="F208" s="154">
        <f>F207</f>
        <v>0.33333333333333331</v>
      </c>
      <c r="G208" s="154">
        <f>G207</f>
        <v>0.33333333333333331</v>
      </c>
      <c r="H208" s="154">
        <f>H207</f>
        <v>0.14285714285714285</v>
      </c>
      <c r="I208" s="154">
        <f>I207</f>
        <v>0.1111111111111111</v>
      </c>
      <c r="J208" s="154">
        <v>3</v>
      </c>
      <c r="K208" s="154">
        <v>1</v>
      </c>
      <c r="L208" s="153">
        <f>L207</f>
        <v>0.33333333333333331</v>
      </c>
      <c r="M208" s="145">
        <f>GEOMEAN(D208:L208)</f>
        <v>0.49436341860007688</v>
      </c>
      <c r="N208" s="145">
        <f>M208/$M$216</f>
        <v>3.2485584432559736E-2</v>
      </c>
      <c r="O208" s="145">
        <f t="shared" ref="O208:O215" si="22">N208*$B$206</f>
        <v>4.4402908661508129E-3</v>
      </c>
      <c r="Q208" s="152"/>
      <c r="R208" s="164">
        <v>1</v>
      </c>
      <c r="S208" s="163"/>
      <c r="T208" s="163"/>
      <c r="U208" s="163"/>
      <c r="V208" s="163"/>
      <c r="W208" s="92"/>
      <c r="X208" s="92"/>
      <c r="Y208" s="150"/>
      <c r="Z208" s="122"/>
      <c r="AA208" s="151">
        <v>1</v>
      </c>
      <c r="AB208" s="92">
        <v>-8.6283083038619228</v>
      </c>
      <c r="AC208" s="92">
        <v>0.33333333333333331</v>
      </c>
      <c r="AD208" s="92">
        <v>0.33333333333333331</v>
      </c>
      <c r="AE208" s="92">
        <v>0.14285714285714285</v>
      </c>
      <c r="AF208" s="92">
        <v>0.1111111111111111</v>
      </c>
      <c r="AG208" s="92">
        <v>3</v>
      </c>
      <c r="AH208" s="92">
        <v>1</v>
      </c>
      <c r="AI208" s="150">
        <v>0.33333333333333331</v>
      </c>
    </row>
    <row r="209" spans="2:35" hidden="1" outlineLevel="1" x14ac:dyDescent="0.25">
      <c r="C209" s="25" t="s">
        <v>7</v>
      </c>
      <c r="D209" s="154">
        <f>1/F207</f>
        <v>3</v>
      </c>
      <c r="E209" s="154">
        <f>1/F208</f>
        <v>3</v>
      </c>
      <c r="F209" s="182">
        <v>1</v>
      </c>
      <c r="G209" s="154">
        <v>1</v>
      </c>
      <c r="H209" s="154">
        <v>0.2</v>
      </c>
      <c r="I209" s="154">
        <v>0.1111111111111111</v>
      </c>
      <c r="J209" s="154">
        <v>5</v>
      </c>
      <c r="K209" s="154">
        <v>3</v>
      </c>
      <c r="L209" s="153">
        <v>1</v>
      </c>
      <c r="M209" s="145">
        <f>GEOMEAN(D209:L209)</f>
        <v>1.129830963909753</v>
      </c>
      <c r="N209" s="145">
        <f t="shared" ref="N209:N215" si="23">M209/$M$216</f>
        <v>7.424339623782375E-2</v>
      </c>
      <c r="O209" s="145">
        <f t="shared" si="22"/>
        <v>1.0147955776236848E-2</v>
      </c>
      <c r="Q209" s="152"/>
      <c r="R209" s="163"/>
      <c r="S209" s="164">
        <v>1</v>
      </c>
      <c r="T209" s="163"/>
      <c r="U209" s="163"/>
      <c r="V209" s="163"/>
      <c r="W209" s="92"/>
      <c r="X209" s="92"/>
      <c r="Y209" s="150"/>
      <c r="Z209" s="122"/>
      <c r="AA209" s="151">
        <v>3</v>
      </c>
      <c r="AB209" s="92">
        <v>3</v>
      </c>
      <c r="AC209" s="92">
        <v>-8.6283083038619228</v>
      </c>
      <c r="AD209" s="92">
        <v>1</v>
      </c>
      <c r="AE209" s="92">
        <v>0.2</v>
      </c>
      <c r="AF209" s="92">
        <v>0.1111111111111111</v>
      </c>
      <c r="AG209" s="92">
        <v>5</v>
      </c>
      <c r="AH209" s="92">
        <v>3</v>
      </c>
      <c r="AI209" s="150">
        <v>1</v>
      </c>
    </row>
    <row r="210" spans="2:35" hidden="1" outlineLevel="1" x14ac:dyDescent="0.25">
      <c r="C210" s="25" t="s">
        <v>5</v>
      </c>
      <c r="D210" s="154">
        <f>1/G207</f>
        <v>3</v>
      </c>
      <c r="E210" s="154">
        <f>1/G208</f>
        <v>3</v>
      </c>
      <c r="F210" s="154">
        <f>1/G209</f>
        <v>1</v>
      </c>
      <c r="G210" s="182">
        <v>1</v>
      </c>
      <c r="H210" s="154">
        <v>0.2</v>
      </c>
      <c r="I210" s="154">
        <v>0.1111111111111111</v>
      </c>
      <c r="J210" s="154">
        <v>5</v>
      </c>
      <c r="K210" s="154">
        <f>K209</f>
        <v>3</v>
      </c>
      <c r="L210" s="153">
        <f>L209</f>
        <v>1</v>
      </c>
      <c r="M210" s="145">
        <f t="shared" ref="M210:M214" si="24">GEOMEAN(D210:L210)</f>
        <v>1.129830963909753</v>
      </c>
      <c r="N210" s="145">
        <f>M210/$M$216</f>
        <v>7.424339623782375E-2</v>
      </c>
      <c r="O210" s="145">
        <f t="shared" si="22"/>
        <v>1.0147955776236848E-2</v>
      </c>
      <c r="Q210" s="152"/>
      <c r="R210" s="163"/>
      <c r="S210" s="163"/>
      <c r="T210" s="164">
        <v>1</v>
      </c>
      <c r="U210" s="163"/>
      <c r="V210" s="163"/>
      <c r="W210" s="92"/>
      <c r="X210" s="92"/>
      <c r="Y210" s="150"/>
      <c r="Z210" s="122"/>
      <c r="AA210" s="151">
        <v>3</v>
      </c>
      <c r="AB210" s="92">
        <v>3</v>
      </c>
      <c r="AC210" s="92">
        <v>1</v>
      </c>
      <c r="AD210" s="92">
        <v>-8.6283083038619228</v>
      </c>
      <c r="AE210" s="92">
        <v>0.2</v>
      </c>
      <c r="AF210" s="92">
        <v>0.1111111111111111</v>
      </c>
      <c r="AG210" s="92">
        <v>5</v>
      </c>
      <c r="AH210" s="92">
        <v>3</v>
      </c>
      <c r="AI210" s="150">
        <v>1</v>
      </c>
    </row>
    <row r="211" spans="2:35" hidden="1" outlineLevel="1" x14ac:dyDescent="0.25">
      <c r="C211" s="25" t="s">
        <v>3</v>
      </c>
      <c r="D211" s="154">
        <f>1/H207</f>
        <v>7</v>
      </c>
      <c r="E211" s="154">
        <f>1/H208</f>
        <v>7</v>
      </c>
      <c r="F211" s="154">
        <f>1/H209</f>
        <v>5</v>
      </c>
      <c r="G211" s="154">
        <f>1/H210</f>
        <v>5</v>
      </c>
      <c r="H211" s="182">
        <v>1</v>
      </c>
      <c r="I211" s="154">
        <v>0.2</v>
      </c>
      <c r="J211" s="154">
        <v>9</v>
      </c>
      <c r="K211" s="154">
        <v>7</v>
      </c>
      <c r="L211" s="153">
        <v>5</v>
      </c>
      <c r="M211" s="145">
        <f t="shared" si="24"/>
        <v>3.4918289379288057</v>
      </c>
      <c r="N211" s="145">
        <f t="shared" si="23"/>
        <v>0.22945488990338486</v>
      </c>
      <c r="O211" s="145">
        <f t="shared" si="22"/>
        <v>3.1363032853749986E-2</v>
      </c>
      <c r="Q211" s="152"/>
      <c r="R211" s="163"/>
      <c r="S211" s="163"/>
      <c r="T211" s="163"/>
      <c r="U211" s="164">
        <v>1</v>
      </c>
      <c r="V211" s="163"/>
      <c r="W211" s="92"/>
      <c r="X211" s="92"/>
      <c r="Y211" s="150"/>
      <c r="Z211" s="122"/>
      <c r="AA211" s="151">
        <v>7</v>
      </c>
      <c r="AB211" s="92">
        <v>7</v>
      </c>
      <c r="AC211" s="92">
        <v>5</v>
      </c>
      <c r="AD211" s="92">
        <v>5</v>
      </c>
      <c r="AE211" s="92">
        <v>-8.6283083038619228</v>
      </c>
      <c r="AF211" s="92">
        <v>0.2</v>
      </c>
      <c r="AG211" s="92">
        <v>9</v>
      </c>
      <c r="AH211" s="92">
        <v>7</v>
      </c>
      <c r="AI211" s="150">
        <v>5</v>
      </c>
    </row>
    <row r="212" spans="2:35" hidden="1" outlineLevel="1" x14ac:dyDescent="0.25">
      <c r="C212" s="25" t="s">
        <v>1</v>
      </c>
      <c r="D212" s="154">
        <f>1/I207</f>
        <v>9</v>
      </c>
      <c r="E212" s="154">
        <f>1/I208</f>
        <v>9</v>
      </c>
      <c r="F212" s="154">
        <f>1/I209</f>
        <v>9</v>
      </c>
      <c r="G212" s="154">
        <f>1/I210</f>
        <v>9</v>
      </c>
      <c r="H212" s="154">
        <f>1/I211</f>
        <v>5</v>
      </c>
      <c r="I212" s="182">
        <v>1</v>
      </c>
      <c r="J212" s="154">
        <v>9</v>
      </c>
      <c r="K212" s="154">
        <v>9</v>
      </c>
      <c r="L212" s="153">
        <v>9</v>
      </c>
      <c r="M212" s="145">
        <f t="shared" si="24"/>
        <v>6.6046826095022322</v>
      </c>
      <c r="N212" s="145">
        <f t="shared" si="23"/>
        <v>0.43400657590891245</v>
      </c>
      <c r="O212" s="145">
        <f t="shared" si="22"/>
        <v>5.9322172234839619E-2</v>
      </c>
      <c r="Q212" s="152"/>
      <c r="R212" s="163"/>
      <c r="S212" s="163"/>
      <c r="T212" s="163"/>
      <c r="U212" s="163"/>
      <c r="V212" s="164">
        <v>1</v>
      </c>
      <c r="W212" s="92"/>
      <c r="X212" s="92"/>
      <c r="Y212" s="150"/>
      <c r="Z212" s="122"/>
      <c r="AA212" s="151">
        <v>9</v>
      </c>
      <c r="AB212" s="92">
        <v>9</v>
      </c>
      <c r="AC212" s="92">
        <v>9</v>
      </c>
      <c r="AD212" s="92">
        <v>9</v>
      </c>
      <c r="AE212" s="92">
        <v>5</v>
      </c>
      <c r="AF212" s="92">
        <v>-8.6283083038619228</v>
      </c>
      <c r="AG212" s="92">
        <v>9</v>
      </c>
      <c r="AH212" s="92">
        <v>9</v>
      </c>
      <c r="AI212" s="150">
        <v>9</v>
      </c>
    </row>
    <row r="213" spans="2:35" hidden="1" outlineLevel="1" x14ac:dyDescent="0.25">
      <c r="C213" s="100" t="s">
        <v>79</v>
      </c>
      <c r="D213" s="154">
        <f>1/J207</f>
        <v>0.33333333333333331</v>
      </c>
      <c r="E213" s="154">
        <f>1/J208</f>
        <v>0.33333333333333331</v>
      </c>
      <c r="F213" s="154">
        <f>1/J209</f>
        <v>0.2</v>
      </c>
      <c r="G213" s="154">
        <f>1/J210</f>
        <v>0.2</v>
      </c>
      <c r="H213" s="154">
        <f>1/J211</f>
        <v>0.1111111111111111</v>
      </c>
      <c r="I213" s="154">
        <f>1/J212</f>
        <v>0.1111111111111111</v>
      </c>
      <c r="J213" s="182">
        <v>1</v>
      </c>
      <c r="K213" s="154">
        <f>1/3</f>
        <v>0.33333333333333331</v>
      </c>
      <c r="L213" s="153">
        <v>0.2</v>
      </c>
      <c r="M213" s="145">
        <f t="shared" si="24"/>
        <v>0.2488374197095439</v>
      </c>
      <c r="N213" s="145">
        <f t="shared" si="23"/>
        <v>1.6351592176552351E-2</v>
      </c>
      <c r="O213" s="145">
        <f t="shared" si="22"/>
        <v>2.2350167514855277E-3</v>
      </c>
      <c r="Q213" s="151"/>
      <c r="R213" s="92"/>
      <c r="S213" s="92"/>
      <c r="T213" s="92"/>
      <c r="U213" s="92"/>
      <c r="V213" s="92"/>
      <c r="W213" s="164">
        <v>1</v>
      </c>
      <c r="X213" s="92"/>
      <c r="Y213" s="150"/>
      <c r="Z213" s="122"/>
      <c r="AA213" s="151">
        <v>0.33333333333333331</v>
      </c>
      <c r="AB213" s="92">
        <v>0.33333333333333331</v>
      </c>
      <c r="AC213" s="92">
        <v>0.2</v>
      </c>
      <c r="AD213" s="92">
        <v>0.2</v>
      </c>
      <c r="AE213" s="92">
        <v>0.1111111111111111</v>
      </c>
      <c r="AF213" s="92">
        <v>0.1111111111111111</v>
      </c>
      <c r="AG213" s="92">
        <v>-8.6283083038619228</v>
      </c>
      <c r="AH213" s="92">
        <v>0.33333333333333331</v>
      </c>
      <c r="AI213" s="150">
        <v>0.2</v>
      </c>
    </row>
    <row r="214" spans="2:35" ht="15.75" hidden="1" outlineLevel="1" x14ac:dyDescent="0.25">
      <c r="B214" s="175"/>
      <c r="C214" s="100" t="s">
        <v>80</v>
      </c>
      <c r="D214" s="154">
        <f>1/K207</f>
        <v>1</v>
      </c>
      <c r="E214" s="154">
        <f>1/K208</f>
        <v>1</v>
      </c>
      <c r="F214" s="154">
        <f>1/K209</f>
        <v>0.33333333333333331</v>
      </c>
      <c r="G214" s="154">
        <f>1/K210</f>
        <v>0.33333333333333331</v>
      </c>
      <c r="H214" s="154">
        <f>1/K211</f>
        <v>0.14285714285714285</v>
      </c>
      <c r="I214" s="154">
        <f>1/K212</f>
        <v>0.1111111111111111</v>
      </c>
      <c r="J214" s="154">
        <f>1/K213</f>
        <v>3</v>
      </c>
      <c r="K214" s="182">
        <v>1</v>
      </c>
      <c r="L214" s="153">
        <v>0.33333333333333331</v>
      </c>
      <c r="M214" s="145">
        <f t="shared" si="24"/>
        <v>0.49436341860007688</v>
      </c>
      <c r="N214" s="145">
        <f t="shared" si="23"/>
        <v>3.2485584432559736E-2</v>
      </c>
      <c r="O214" s="145">
        <f t="shared" si="22"/>
        <v>4.4402908661508129E-3</v>
      </c>
      <c r="P214" s="165"/>
      <c r="Q214" s="169"/>
      <c r="R214" s="166"/>
      <c r="S214" s="176"/>
      <c r="T214" s="122"/>
      <c r="U214" s="122"/>
      <c r="V214" s="122"/>
      <c r="W214" s="122"/>
      <c r="X214" s="164">
        <v>1</v>
      </c>
      <c r="Y214" s="170"/>
      <c r="Z214" s="167"/>
      <c r="AA214" s="186">
        <v>1</v>
      </c>
      <c r="AB214" s="92">
        <v>1</v>
      </c>
      <c r="AC214" s="92">
        <v>0.33333333333333331</v>
      </c>
      <c r="AD214" s="92">
        <v>0.33333333333333331</v>
      </c>
      <c r="AE214" s="92">
        <v>0.14285714285714285</v>
      </c>
      <c r="AF214" s="92">
        <v>0.1111111111111111</v>
      </c>
      <c r="AG214" s="92">
        <v>3</v>
      </c>
      <c r="AH214" s="92">
        <v>-8.6283083038619228</v>
      </c>
      <c r="AI214" s="150">
        <v>0.33333333333333331</v>
      </c>
    </row>
    <row r="215" spans="2:35" ht="15.75" hidden="1" outlineLevel="1" thickBot="1" x14ac:dyDescent="0.3">
      <c r="B215" s="122"/>
      <c r="C215" s="101" t="s">
        <v>81</v>
      </c>
      <c r="D215" s="162">
        <f>1/L207</f>
        <v>3</v>
      </c>
      <c r="E215" s="162">
        <f>1/L208</f>
        <v>3</v>
      </c>
      <c r="F215" s="162">
        <f>1/L209</f>
        <v>1</v>
      </c>
      <c r="G215" s="162">
        <f>1/L210</f>
        <v>1</v>
      </c>
      <c r="H215" s="162">
        <f>1/L211</f>
        <v>0.2</v>
      </c>
      <c r="I215" s="162">
        <f>1/L212</f>
        <v>0.1111111111111111</v>
      </c>
      <c r="J215" s="162">
        <f>1/L213</f>
        <v>5</v>
      </c>
      <c r="K215" s="162">
        <f>1/L214</f>
        <v>3</v>
      </c>
      <c r="L215" s="183">
        <v>1</v>
      </c>
      <c r="M215" s="185">
        <f>GEOMEAN(D215:L215)</f>
        <v>1.129830963909753</v>
      </c>
      <c r="N215" s="149">
        <f t="shared" si="23"/>
        <v>7.424339623782375E-2</v>
      </c>
      <c r="O215" s="149">
        <f t="shared" si="22"/>
        <v>1.0147955776236848E-2</v>
      </c>
      <c r="P215" s="165"/>
      <c r="Q215" s="171"/>
      <c r="R215" s="172"/>
      <c r="S215" s="172"/>
      <c r="T215" s="174"/>
      <c r="U215" s="174"/>
      <c r="V215" s="174"/>
      <c r="W215" s="174"/>
      <c r="X215" s="174"/>
      <c r="Y215" s="148">
        <v>1</v>
      </c>
      <c r="Z215" s="165"/>
      <c r="AA215" s="173">
        <v>3</v>
      </c>
      <c r="AB215" s="147">
        <v>3</v>
      </c>
      <c r="AC215" s="147">
        <v>1</v>
      </c>
      <c r="AD215" s="147">
        <v>1</v>
      </c>
      <c r="AE215" s="147">
        <v>0.2</v>
      </c>
      <c r="AF215" s="147">
        <v>0.1111111111111111</v>
      </c>
      <c r="AG215" s="147">
        <v>5</v>
      </c>
      <c r="AH215" s="147">
        <v>3</v>
      </c>
      <c r="AI215" s="146">
        <v>-8.6283083038619228</v>
      </c>
    </row>
    <row r="216" spans="2:35" hidden="1" outlineLevel="1" x14ac:dyDescent="0.25">
      <c r="B216" s="122"/>
      <c r="C216" s="177"/>
      <c r="D216" s="165"/>
      <c r="E216" s="165"/>
      <c r="F216" s="178"/>
      <c r="G216" s="178"/>
      <c r="H216" s="178"/>
      <c r="I216" s="178"/>
      <c r="J216" s="168"/>
      <c r="K216" s="168"/>
      <c r="L216" s="168"/>
      <c r="M216" s="145">
        <f>SUM(M207:M215)</f>
        <v>15.21793211467007</v>
      </c>
      <c r="N216" s="145">
        <f>SUM(N207:N215)</f>
        <v>1.0000000000000002</v>
      </c>
      <c r="O216" s="145">
        <f>SUM(O207:O215)</f>
        <v>0.1366849617672381</v>
      </c>
      <c r="P216" s="165"/>
      <c r="Q216" s="165"/>
      <c r="R216" s="165"/>
      <c r="S216" s="165"/>
      <c r="T216" s="122"/>
      <c r="U216" s="122"/>
      <c r="V216" s="122"/>
      <c r="W216" s="122"/>
      <c r="X216" s="122"/>
      <c r="Y216" s="122"/>
      <c r="Z216" s="122"/>
      <c r="AA216" s="122"/>
    </row>
    <row r="217" spans="2:35" ht="26.25" hidden="1" outlineLevel="1" thickBot="1" x14ac:dyDescent="0.3">
      <c r="B217" s="251" t="s">
        <v>61</v>
      </c>
      <c r="C217" s="177"/>
      <c r="D217" s="165"/>
      <c r="E217" s="165"/>
      <c r="F217" s="165"/>
      <c r="G217" s="178"/>
      <c r="H217" s="178"/>
      <c r="I217" s="178"/>
      <c r="J217" s="168"/>
      <c r="K217" s="168"/>
      <c r="L217" s="168"/>
      <c r="M217" s="122"/>
      <c r="N217" s="165"/>
      <c r="O217" s="165"/>
      <c r="P217" s="165"/>
      <c r="Q217" s="165"/>
      <c r="R217" s="165"/>
      <c r="S217" s="165"/>
      <c r="T217" s="122"/>
      <c r="U217" s="122"/>
      <c r="V217" s="122"/>
      <c r="W217" s="122"/>
      <c r="X217" s="122"/>
      <c r="Y217" s="122"/>
      <c r="Z217" s="122"/>
      <c r="AA217" s="122"/>
    </row>
    <row r="218" spans="2:35" ht="16.5" hidden="1" outlineLevel="1" thickBot="1" x14ac:dyDescent="0.3">
      <c r="B218" s="229">
        <v>5.9831739880496518E-2</v>
      </c>
      <c r="C218" s="229">
        <v>5.9831739880496518E-2</v>
      </c>
      <c r="D218" s="161" t="str">
        <f t="array" ref="D218:L218">TRANSPOSE(C219:C227)</f>
        <v>Ryzen 5 3600</v>
      </c>
      <c r="E218" s="161" t="str">
        <v>Ryzen 5 3600X</v>
      </c>
      <c r="F218" s="161" t="str">
        <v>Ryzen 7 3700X</v>
      </c>
      <c r="G218" s="161" t="str">
        <v>Ryzen 7 3800X</v>
      </c>
      <c r="H218" s="161" t="str">
        <v>Ryzen 9 3900X</v>
      </c>
      <c r="I218" s="161" t="str">
        <v>Ryzen 9 3950X</v>
      </c>
      <c r="J218" s="180" t="str">
        <v>Intel i5-9600K</v>
      </c>
      <c r="K218" s="180" t="str">
        <v>Intel i7-9700K</v>
      </c>
      <c r="L218" s="181" t="str">
        <v>Intel i9-9900K</v>
      </c>
      <c r="M218" s="160" t="s">
        <v>95</v>
      </c>
      <c r="N218" s="160" t="s">
        <v>94</v>
      </c>
      <c r="O218" s="160" t="s">
        <v>93</v>
      </c>
      <c r="Q218" s="7" t="s">
        <v>92</v>
      </c>
      <c r="R218" s="184">
        <f>(V218-9)/(9-1)</f>
        <v>0.14797329103380452</v>
      </c>
      <c r="S218" s="7"/>
      <c r="T218" s="7"/>
      <c r="U218" s="58" t="s">
        <v>37</v>
      </c>
      <c r="V218" s="38">
        <v>10.183786328270436</v>
      </c>
      <c r="AH218" t="s">
        <v>39</v>
      </c>
      <c r="AI218" s="179">
        <f>MDETERM(AA219:AI227)</f>
        <v>-1.4112986517015699E-6</v>
      </c>
    </row>
    <row r="219" spans="2:35" hidden="1" outlineLevel="1" x14ac:dyDescent="0.25">
      <c r="C219" s="25" t="s">
        <v>11</v>
      </c>
      <c r="D219" s="182">
        <v>1</v>
      </c>
      <c r="E219" s="154">
        <v>3</v>
      </c>
      <c r="F219" s="154">
        <v>5</v>
      </c>
      <c r="G219" s="154">
        <v>7</v>
      </c>
      <c r="H219" s="154">
        <v>8</v>
      </c>
      <c r="I219" s="154">
        <v>9</v>
      </c>
      <c r="J219" s="154">
        <v>0.2</v>
      </c>
      <c r="K219" s="154">
        <v>8</v>
      </c>
      <c r="L219" s="153">
        <v>8</v>
      </c>
      <c r="M219" s="145">
        <f>GEOMEAN(D219:L219)</f>
        <v>3.5807186323689795</v>
      </c>
      <c r="N219" s="145">
        <f>M219/$M$228</f>
        <v>0.22583651945996125</v>
      </c>
      <c r="O219" s="145">
        <f>N219*$B$218</f>
        <v>1.3512191887845091E-2</v>
      </c>
      <c r="Q219" s="159">
        <v>1</v>
      </c>
      <c r="R219" s="158"/>
      <c r="S219" s="158"/>
      <c r="T219" s="158"/>
      <c r="U219" s="158"/>
      <c r="V219" s="158"/>
      <c r="W219" s="156"/>
      <c r="X219" s="156"/>
      <c r="Y219" s="155"/>
      <c r="Z219" s="122"/>
      <c r="AA219" s="157">
        <f t="array" ref="AA219:AI227">D219:L227-V218*Q219:Y227</f>
        <v>-9.1837863282704362</v>
      </c>
      <c r="AB219" s="156">
        <v>3</v>
      </c>
      <c r="AC219" s="156">
        <v>5</v>
      </c>
      <c r="AD219" s="156">
        <v>7</v>
      </c>
      <c r="AE219" s="156">
        <v>8</v>
      </c>
      <c r="AF219" s="156">
        <v>9</v>
      </c>
      <c r="AG219" s="156">
        <v>0.2</v>
      </c>
      <c r="AH219" s="156">
        <v>8</v>
      </c>
      <c r="AI219" s="155">
        <v>8</v>
      </c>
    </row>
    <row r="220" spans="2:35" hidden="1" outlineLevel="1" x14ac:dyDescent="0.25">
      <c r="C220" s="144" t="s">
        <v>9</v>
      </c>
      <c r="D220" s="154">
        <f>1/E219</f>
        <v>0.33333333333333331</v>
      </c>
      <c r="E220" s="182">
        <v>1</v>
      </c>
      <c r="F220" s="154">
        <v>3</v>
      </c>
      <c r="G220" s="154">
        <v>5</v>
      </c>
      <c r="H220" s="154">
        <v>7</v>
      </c>
      <c r="I220" s="154">
        <v>9</v>
      </c>
      <c r="J220" s="154">
        <v>0.2</v>
      </c>
      <c r="K220" s="154">
        <v>7</v>
      </c>
      <c r="L220" s="153">
        <v>8</v>
      </c>
      <c r="M220" s="145">
        <f>GEOMEAN(D220:L220)</f>
        <v>2.478391105589798</v>
      </c>
      <c r="N220" s="145">
        <f t="shared" ref="N220:N227" si="25">M220/$M$228</f>
        <v>0.15631253907728129</v>
      </c>
      <c r="O220" s="145">
        <f t="shared" ref="O220:O227" si="26">N220*$B$218</f>
        <v>9.3524511781318421E-3</v>
      </c>
      <c r="Q220" s="152"/>
      <c r="R220" s="164">
        <v>1</v>
      </c>
      <c r="S220" s="163"/>
      <c r="T220" s="163"/>
      <c r="U220" s="163"/>
      <c r="V220" s="163"/>
      <c r="W220" s="92"/>
      <c r="X220" s="92"/>
      <c r="Y220" s="150"/>
      <c r="Z220" s="122"/>
      <c r="AA220" s="151">
        <v>0.33333333333333331</v>
      </c>
      <c r="AB220" s="92">
        <v>-9.1837863282704362</v>
      </c>
      <c r="AC220" s="92">
        <v>3</v>
      </c>
      <c r="AD220" s="92">
        <v>5</v>
      </c>
      <c r="AE220" s="92">
        <v>7</v>
      </c>
      <c r="AF220" s="92">
        <v>9</v>
      </c>
      <c r="AG220" s="92">
        <v>0.2</v>
      </c>
      <c r="AH220" s="92">
        <v>7</v>
      </c>
      <c r="AI220" s="150">
        <v>8</v>
      </c>
    </row>
    <row r="221" spans="2:35" hidden="1" outlineLevel="1" x14ac:dyDescent="0.25">
      <c r="C221" s="25" t="s">
        <v>7</v>
      </c>
      <c r="D221" s="154">
        <f>1/F219</f>
        <v>0.2</v>
      </c>
      <c r="E221" s="154">
        <f>1/F220</f>
        <v>0.33333333333333331</v>
      </c>
      <c r="F221" s="182">
        <v>1</v>
      </c>
      <c r="G221" s="154">
        <v>3</v>
      </c>
      <c r="H221" s="154">
        <v>6</v>
      </c>
      <c r="I221" s="154">
        <v>8</v>
      </c>
      <c r="J221" s="154">
        <v>0.14285714285714285</v>
      </c>
      <c r="K221" s="154">
        <v>6</v>
      </c>
      <c r="L221" s="153">
        <v>7</v>
      </c>
      <c r="M221" s="145">
        <f>GEOMEAN(D221:L221)</f>
        <v>1.5689261373928411</v>
      </c>
      <c r="N221" s="145">
        <f t="shared" si="25"/>
        <v>9.8952432328966305E-2</v>
      </c>
      <c r="O221" s="145">
        <f t="shared" si="26"/>
        <v>5.9204961916491461E-3</v>
      </c>
      <c r="Q221" s="152"/>
      <c r="R221" s="163"/>
      <c r="S221" s="164">
        <v>1</v>
      </c>
      <c r="T221" s="163"/>
      <c r="U221" s="163"/>
      <c r="V221" s="163"/>
      <c r="W221" s="92"/>
      <c r="X221" s="92"/>
      <c r="Y221" s="150"/>
      <c r="Z221" s="122"/>
      <c r="AA221" s="151">
        <v>0.2</v>
      </c>
      <c r="AB221" s="92">
        <v>0.33333333333333331</v>
      </c>
      <c r="AC221" s="92">
        <v>-9.1837863282704362</v>
      </c>
      <c r="AD221" s="92">
        <v>3</v>
      </c>
      <c r="AE221" s="92">
        <v>6</v>
      </c>
      <c r="AF221" s="92">
        <v>8</v>
      </c>
      <c r="AG221" s="92">
        <v>0.14285714285714285</v>
      </c>
      <c r="AH221" s="92">
        <v>6</v>
      </c>
      <c r="AI221" s="150">
        <v>7</v>
      </c>
    </row>
    <row r="222" spans="2:35" hidden="1" outlineLevel="1" x14ac:dyDescent="0.25">
      <c r="C222" s="25" t="s">
        <v>5</v>
      </c>
      <c r="D222" s="154">
        <f>1/G219</f>
        <v>0.14285714285714285</v>
      </c>
      <c r="E222" s="154">
        <f>1/G220</f>
        <v>0.2</v>
      </c>
      <c r="F222" s="154">
        <f>1/G221</f>
        <v>0.33333333333333331</v>
      </c>
      <c r="G222" s="182">
        <v>1</v>
      </c>
      <c r="H222" s="154">
        <v>3</v>
      </c>
      <c r="I222" s="154">
        <v>5</v>
      </c>
      <c r="J222" s="154">
        <f>1/9</f>
        <v>0.1111111111111111</v>
      </c>
      <c r="K222" s="154">
        <v>2</v>
      </c>
      <c r="L222" s="153">
        <v>5</v>
      </c>
      <c r="M222" s="145">
        <f t="shared" ref="M222:M226" si="27">GEOMEAN(D222:L222)</f>
        <v>0.81505024704812745</v>
      </c>
      <c r="N222" s="145">
        <f t="shared" si="25"/>
        <v>5.1405354588431436E-2</v>
      </c>
      <c r="O222" s="145">
        <f t="shared" si="26"/>
        <v>3.075671804199718E-3</v>
      </c>
      <c r="Q222" s="152"/>
      <c r="R222" s="163"/>
      <c r="S222" s="163"/>
      <c r="T222" s="164">
        <v>1</v>
      </c>
      <c r="U222" s="163"/>
      <c r="V222" s="163"/>
      <c r="W222" s="92"/>
      <c r="X222" s="92"/>
      <c r="Y222" s="150"/>
      <c r="Z222" s="122"/>
      <c r="AA222" s="151">
        <v>0.14285714285714285</v>
      </c>
      <c r="AB222" s="92">
        <v>0.2</v>
      </c>
      <c r="AC222" s="92">
        <v>0.33333333333333331</v>
      </c>
      <c r="AD222" s="92">
        <v>-9.1837863282704362</v>
      </c>
      <c r="AE222" s="92">
        <v>3</v>
      </c>
      <c r="AF222" s="92">
        <v>5</v>
      </c>
      <c r="AG222" s="92">
        <v>0.1111111111111111</v>
      </c>
      <c r="AH222" s="92">
        <v>2</v>
      </c>
      <c r="AI222" s="150">
        <v>5</v>
      </c>
    </row>
    <row r="223" spans="2:35" hidden="1" outlineLevel="1" x14ac:dyDescent="0.25">
      <c r="C223" s="25" t="s">
        <v>3</v>
      </c>
      <c r="D223" s="154">
        <f>1/H219</f>
        <v>0.125</v>
      </c>
      <c r="E223" s="154">
        <f>1/H220</f>
        <v>0.14285714285714285</v>
      </c>
      <c r="F223" s="154">
        <f>1/H221</f>
        <v>0.16666666666666666</v>
      </c>
      <c r="G223" s="154">
        <f>1/H222</f>
        <v>0.33333333333333331</v>
      </c>
      <c r="H223" s="182">
        <v>1</v>
      </c>
      <c r="I223" s="154">
        <v>3</v>
      </c>
      <c r="J223" s="154">
        <f>1/9</f>
        <v>0.1111111111111111</v>
      </c>
      <c r="K223" s="154">
        <v>1</v>
      </c>
      <c r="L223" s="153">
        <v>3</v>
      </c>
      <c r="M223" s="145">
        <f t="shared" si="27"/>
        <v>0.46374812114196801</v>
      </c>
      <c r="N223" s="145">
        <f>M223/$M$228</f>
        <v>2.9248671101395372E-2</v>
      </c>
      <c r="O223" s="145">
        <f t="shared" si="26"/>
        <v>1.7499988811888834E-3</v>
      </c>
      <c r="Q223" s="152"/>
      <c r="R223" s="163"/>
      <c r="S223" s="163"/>
      <c r="T223" s="163"/>
      <c r="U223" s="164">
        <v>1</v>
      </c>
      <c r="V223" s="163"/>
      <c r="W223" s="92"/>
      <c r="X223" s="92"/>
      <c r="Y223" s="150"/>
      <c r="Z223" s="122"/>
      <c r="AA223" s="151">
        <v>0.125</v>
      </c>
      <c r="AB223" s="92">
        <v>0.14285714285714285</v>
      </c>
      <c r="AC223" s="92">
        <v>0.16666666666666666</v>
      </c>
      <c r="AD223" s="92">
        <v>0.33333333333333331</v>
      </c>
      <c r="AE223" s="92">
        <v>-9.1837863282704362</v>
      </c>
      <c r="AF223" s="92">
        <v>3</v>
      </c>
      <c r="AG223" s="92">
        <v>0.1111111111111111</v>
      </c>
      <c r="AH223" s="92">
        <v>1</v>
      </c>
      <c r="AI223" s="150">
        <v>3</v>
      </c>
    </row>
    <row r="224" spans="2:35" hidden="1" outlineLevel="1" x14ac:dyDescent="0.25">
      <c r="C224" s="25" t="s">
        <v>1</v>
      </c>
      <c r="D224" s="154">
        <f>1/I219</f>
        <v>0.1111111111111111</v>
      </c>
      <c r="E224" s="154">
        <f>1/I220</f>
        <v>0.1111111111111111</v>
      </c>
      <c r="F224" s="154">
        <f>1/I221</f>
        <v>0.125</v>
      </c>
      <c r="G224" s="154">
        <f>1/I222</f>
        <v>0.2</v>
      </c>
      <c r="H224" s="154">
        <f>1/I223</f>
        <v>0.33333333333333331</v>
      </c>
      <c r="I224" s="182">
        <v>1</v>
      </c>
      <c r="J224" s="154">
        <f>1/9</f>
        <v>0.1111111111111111</v>
      </c>
      <c r="K224" s="154">
        <v>0.25</v>
      </c>
      <c r="L224" s="153">
        <v>1</v>
      </c>
      <c r="M224" s="145">
        <f t="shared" si="27"/>
        <v>0.24210483934310112</v>
      </c>
      <c r="N224" s="145">
        <f t="shared" si="25"/>
        <v>1.5269592468784876E-2</v>
      </c>
      <c r="O224" s="145">
        <f t="shared" si="26"/>
        <v>9.1360628467352528E-4</v>
      </c>
      <c r="Q224" s="152"/>
      <c r="R224" s="163"/>
      <c r="S224" s="163"/>
      <c r="T224" s="163"/>
      <c r="U224" s="163"/>
      <c r="V224" s="164">
        <v>1</v>
      </c>
      <c r="W224" s="92"/>
      <c r="X224" s="92"/>
      <c r="Y224" s="150"/>
      <c r="Z224" s="122"/>
      <c r="AA224" s="151">
        <v>0.1111111111111111</v>
      </c>
      <c r="AB224" s="92">
        <v>0.1111111111111111</v>
      </c>
      <c r="AC224" s="92">
        <v>0.125</v>
      </c>
      <c r="AD224" s="92">
        <v>0.2</v>
      </c>
      <c r="AE224" s="92">
        <v>0.33333333333333331</v>
      </c>
      <c r="AF224" s="92">
        <v>-9.1837863282704362</v>
      </c>
      <c r="AG224" s="92">
        <v>0.1111111111111111</v>
      </c>
      <c r="AH224" s="92">
        <v>0.25</v>
      </c>
      <c r="AI224" s="150">
        <v>1</v>
      </c>
    </row>
    <row r="225" spans="2:35" hidden="1" outlineLevel="1" x14ac:dyDescent="0.25">
      <c r="C225" s="100" t="s">
        <v>79</v>
      </c>
      <c r="D225" s="154">
        <f>1/J219</f>
        <v>5</v>
      </c>
      <c r="E225" s="154">
        <f>1/J220</f>
        <v>5</v>
      </c>
      <c r="F225" s="154">
        <f>1/J221</f>
        <v>7</v>
      </c>
      <c r="G225" s="154">
        <f>1/J222</f>
        <v>9</v>
      </c>
      <c r="H225" s="154">
        <f>1/J223</f>
        <v>9</v>
      </c>
      <c r="I225" s="154">
        <f>1/J224</f>
        <v>9</v>
      </c>
      <c r="J225" s="182">
        <v>1</v>
      </c>
      <c r="K225" s="154">
        <v>8</v>
      </c>
      <c r="L225" s="153">
        <v>9</v>
      </c>
      <c r="M225" s="145">
        <f t="shared" si="27"/>
        <v>5.9385109788838175</v>
      </c>
      <c r="N225" s="145">
        <f t="shared" si="25"/>
        <v>0.37454287475210091</v>
      </c>
      <c r="O225" s="145">
        <f t="shared" si="26"/>
        <v>2.240955185626109E-2</v>
      </c>
      <c r="Q225" s="151"/>
      <c r="R225" s="92"/>
      <c r="S225" s="92"/>
      <c r="T225" s="92"/>
      <c r="U225" s="92"/>
      <c r="V225" s="92"/>
      <c r="W225" s="164">
        <v>1</v>
      </c>
      <c r="X225" s="92"/>
      <c r="Y225" s="150"/>
      <c r="Z225" s="122"/>
      <c r="AA225" s="151">
        <v>5</v>
      </c>
      <c r="AB225" s="92">
        <v>5</v>
      </c>
      <c r="AC225" s="92">
        <v>7</v>
      </c>
      <c r="AD225" s="92">
        <v>9</v>
      </c>
      <c r="AE225" s="92">
        <v>9</v>
      </c>
      <c r="AF225" s="92">
        <v>9</v>
      </c>
      <c r="AG225" s="92">
        <v>-9.1837863282704362</v>
      </c>
      <c r="AH225" s="92">
        <v>8</v>
      </c>
      <c r="AI225" s="150">
        <v>9</v>
      </c>
    </row>
    <row r="226" spans="2:35" ht="15.75" hidden="1" outlineLevel="1" x14ac:dyDescent="0.25">
      <c r="B226" s="175"/>
      <c r="C226" s="100" t="s">
        <v>80</v>
      </c>
      <c r="D226" s="154">
        <f>1/K219</f>
        <v>0.125</v>
      </c>
      <c r="E226" s="154">
        <f>1/K220</f>
        <v>0.14285714285714285</v>
      </c>
      <c r="F226" s="154">
        <f>1/K221</f>
        <v>0.16666666666666666</v>
      </c>
      <c r="G226" s="154">
        <f>1/K222</f>
        <v>0.5</v>
      </c>
      <c r="H226" s="154">
        <f>1/K223</f>
        <v>1</v>
      </c>
      <c r="I226" s="154">
        <f>1/K224</f>
        <v>4</v>
      </c>
      <c r="J226" s="154">
        <f>1/K225</f>
        <v>0.125</v>
      </c>
      <c r="K226" s="182">
        <v>1</v>
      </c>
      <c r="L226" s="153">
        <v>3</v>
      </c>
      <c r="M226" s="145">
        <f t="shared" si="27"/>
        <v>0.50747371670193053</v>
      </c>
      <c r="N226" s="145">
        <f t="shared" si="25"/>
        <v>3.2006451683010841E-2</v>
      </c>
      <c r="O226" s="145">
        <f t="shared" si="26"/>
        <v>1.9150016915955846E-3</v>
      </c>
      <c r="P226" s="165"/>
      <c r="Q226" s="169"/>
      <c r="R226" s="166"/>
      <c r="S226" s="176"/>
      <c r="T226" s="122"/>
      <c r="U226" s="122"/>
      <c r="V226" s="122"/>
      <c r="W226" s="122"/>
      <c r="X226" s="164">
        <v>1</v>
      </c>
      <c r="Y226" s="170"/>
      <c r="Z226" s="167"/>
      <c r="AA226" s="186">
        <v>0.125</v>
      </c>
      <c r="AB226" s="92">
        <v>0.14285714285714285</v>
      </c>
      <c r="AC226" s="92">
        <v>0.16666666666666666</v>
      </c>
      <c r="AD226" s="92">
        <v>0.5</v>
      </c>
      <c r="AE226" s="92">
        <v>1</v>
      </c>
      <c r="AF226" s="92">
        <v>4</v>
      </c>
      <c r="AG226" s="92">
        <v>0.125</v>
      </c>
      <c r="AH226" s="92">
        <v>-9.1837863282704362</v>
      </c>
      <c r="AI226" s="150">
        <v>3</v>
      </c>
    </row>
    <row r="227" spans="2:35" ht="15.75" hidden="1" outlineLevel="1" thickBot="1" x14ac:dyDescent="0.3">
      <c r="B227" s="122"/>
      <c r="C227" s="101" t="s">
        <v>81</v>
      </c>
      <c r="D227" s="162">
        <f>1/L219</f>
        <v>0.125</v>
      </c>
      <c r="E227" s="162">
        <f>1/L220</f>
        <v>0.125</v>
      </c>
      <c r="F227" s="162">
        <f>1/L221</f>
        <v>0.14285714285714285</v>
      </c>
      <c r="G227" s="162">
        <f>1/L222</f>
        <v>0.2</v>
      </c>
      <c r="H227" s="162">
        <f>1/L223</f>
        <v>0.33333333333333331</v>
      </c>
      <c r="I227" s="162">
        <f>1/L224</f>
        <v>1</v>
      </c>
      <c r="J227" s="162">
        <f>1/L225</f>
        <v>0.1111111111111111</v>
      </c>
      <c r="K227" s="162">
        <f>1/L226</f>
        <v>0.33333333333333331</v>
      </c>
      <c r="L227" s="183">
        <v>1</v>
      </c>
      <c r="M227" s="185">
        <f>GEOMEAN(D227:L227)</f>
        <v>0.26043318917792124</v>
      </c>
      <c r="N227" s="149">
        <f t="shared" si="25"/>
        <v>1.6425564540067633E-2</v>
      </c>
      <c r="O227" s="149">
        <f t="shared" si="26"/>
        <v>9.8277010495163397E-4</v>
      </c>
      <c r="P227" s="165"/>
      <c r="Q227" s="171"/>
      <c r="R227" s="172"/>
      <c r="S227" s="172"/>
      <c r="T227" s="174"/>
      <c r="U227" s="174"/>
      <c r="V227" s="174"/>
      <c r="W227" s="174"/>
      <c r="X227" s="174"/>
      <c r="Y227" s="148">
        <v>1</v>
      </c>
      <c r="Z227" s="165"/>
      <c r="AA227" s="173">
        <v>0.125</v>
      </c>
      <c r="AB227" s="147">
        <v>0.125</v>
      </c>
      <c r="AC227" s="147">
        <v>0.14285714285714285</v>
      </c>
      <c r="AD227" s="147">
        <v>0.2</v>
      </c>
      <c r="AE227" s="147">
        <v>0.33333333333333331</v>
      </c>
      <c r="AF227" s="147">
        <v>1</v>
      </c>
      <c r="AG227" s="147">
        <v>0.1111111111111111</v>
      </c>
      <c r="AH227" s="147">
        <v>0.33333333333333331</v>
      </c>
      <c r="AI227" s="146">
        <v>-9.1837863282704362</v>
      </c>
    </row>
    <row r="228" spans="2:35" hidden="1" outlineLevel="1" x14ac:dyDescent="0.25">
      <c r="B228" s="122"/>
      <c r="C228" s="177"/>
      <c r="D228" s="165"/>
      <c r="E228" s="165"/>
      <c r="F228" s="178"/>
      <c r="G228" s="178"/>
      <c r="H228" s="178"/>
      <c r="I228" s="178"/>
      <c r="J228" s="168"/>
      <c r="K228" s="168"/>
      <c r="L228" s="168"/>
      <c r="M228" s="145">
        <f>SUM(M219:M227)</f>
        <v>15.855356967648486</v>
      </c>
      <c r="N228" s="145">
        <f>SUM(N219:N227)</f>
        <v>1</v>
      </c>
      <c r="O228" s="145">
        <f>SUM(O219:O227)</f>
        <v>5.9831739880496511E-2</v>
      </c>
      <c r="P228" s="165"/>
      <c r="Q228" s="165"/>
      <c r="R228" s="165"/>
      <c r="S228" s="165"/>
      <c r="T228" s="122"/>
      <c r="U228" s="122"/>
      <c r="V228" s="122"/>
      <c r="W228" s="122"/>
      <c r="X228" s="122"/>
      <c r="Y228" s="122"/>
      <c r="Z228" s="122"/>
      <c r="AA228" s="122"/>
    </row>
    <row r="229" spans="2:35" ht="15.75" hidden="1" outlineLevel="1" thickBot="1" x14ac:dyDescent="0.3">
      <c r="B229" s="251" t="s">
        <v>13</v>
      </c>
    </row>
    <row r="230" spans="2:35" ht="15" hidden="1" customHeight="1" outlineLevel="1" thickBot="1" x14ac:dyDescent="0.3">
      <c r="B230" s="229">
        <v>3.2782843963921636E-2</v>
      </c>
      <c r="C230" s="229">
        <v>3.2782843963921636E-2</v>
      </c>
      <c r="D230" s="161" t="str">
        <f t="array" ref="D230:L230">TRANSPOSE(C231:C239)</f>
        <v>Ryzen 5 3600</v>
      </c>
      <c r="E230" s="161" t="str">
        <v>Ryzen 5 3600X</v>
      </c>
      <c r="F230" s="161" t="str">
        <v>Ryzen 7 3700X</v>
      </c>
      <c r="G230" s="161" t="str">
        <v>Ryzen 7 3800X</v>
      </c>
      <c r="H230" s="161" t="str">
        <v>Ryzen 9 3900X</v>
      </c>
      <c r="I230" s="161" t="str">
        <v>Ryzen 9 3950X</v>
      </c>
      <c r="J230" s="180" t="str">
        <v>Intel i5-9600K</v>
      </c>
      <c r="K230" s="180" t="str">
        <v>Intel i7-9700K</v>
      </c>
      <c r="L230" s="181" t="str">
        <v>Intel i9-9900K</v>
      </c>
      <c r="M230" s="160" t="s">
        <v>95</v>
      </c>
      <c r="N230" s="160" t="s">
        <v>94</v>
      </c>
      <c r="O230" s="160" t="s">
        <v>93</v>
      </c>
      <c r="Q230" s="7" t="s">
        <v>92</v>
      </c>
      <c r="R230" s="184">
        <f>(V230-9)/(9-1)</f>
        <v>6.6613381477509392E-16</v>
      </c>
      <c r="S230" s="7" t="s">
        <v>96</v>
      </c>
      <c r="T230" s="7"/>
      <c r="U230" s="58" t="s">
        <v>37</v>
      </c>
      <c r="V230" s="38">
        <v>9.0000000000000053</v>
      </c>
      <c r="AH230" t="s">
        <v>39</v>
      </c>
      <c r="AI230" s="179">
        <f>MDETERM(AA231:AI239)</f>
        <v>-2.1240649239473632E-7</v>
      </c>
    </row>
    <row r="231" spans="2:35" hidden="1" outlineLevel="1" x14ac:dyDescent="0.25">
      <c r="C231" s="25" t="s">
        <v>11</v>
      </c>
      <c r="D231" s="182">
        <v>1</v>
      </c>
      <c r="E231" s="154">
        <v>1</v>
      </c>
      <c r="F231" s="154">
        <v>1</v>
      </c>
      <c r="G231" s="154">
        <v>1</v>
      </c>
      <c r="H231" s="154">
        <v>1</v>
      </c>
      <c r="I231" s="154">
        <v>9</v>
      </c>
      <c r="J231" s="154">
        <v>9</v>
      </c>
      <c r="K231" s="154">
        <v>9</v>
      </c>
      <c r="L231" s="153">
        <v>9</v>
      </c>
      <c r="M231" s="145">
        <f>GEOMEAN(D231:L231)</f>
        <v>2.6552644562143808</v>
      </c>
      <c r="N231" s="145">
        <f>M231/$M$240</f>
        <v>0.18367346938775508</v>
      </c>
      <c r="O231" s="145">
        <f>N231*$B$230</f>
        <v>6.0213386872509118E-3</v>
      </c>
      <c r="Q231" s="159">
        <v>1</v>
      </c>
      <c r="R231" s="158"/>
      <c r="S231" s="158"/>
      <c r="T231" s="158"/>
      <c r="U231" s="158"/>
      <c r="V231" s="158"/>
      <c r="W231" s="156"/>
      <c r="X231" s="156"/>
      <c r="Y231" s="155"/>
      <c r="Z231" s="122"/>
      <c r="AA231" s="157">
        <f t="array" ref="AA231:AI239">D231:L239-V230*Q231:Y239</f>
        <v>-8.0000000000000053</v>
      </c>
      <c r="AB231" s="156">
        <v>1</v>
      </c>
      <c r="AC231" s="156">
        <v>1</v>
      </c>
      <c r="AD231" s="156">
        <v>1</v>
      </c>
      <c r="AE231" s="156">
        <v>1</v>
      </c>
      <c r="AF231" s="156">
        <v>9</v>
      </c>
      <c r="AG231" s="156">
        <v>9</v>
      </c>
      <c r="AH231" s="156">
        <v>9</v>
      </c>
      <c r="AI231" s="155">
        <v>9</v>
      </c>
    </row>
    <row r="232" spans="2:35" hidden="1" outlineLevel="1" x14ac:dyDescent="0.25">
      <c r="C232" s="144" t="s">
        <v>9</v>
      </c>
      <c r="D232" s="154">
        <f>1/E231</f>
        <v>1</v>
      </c>
      <c r="E232" s="182">
        <v>1</v>
      </c>
      <c r="F232" s="154">
        <v>1</v>
      </c>
      <c r="G232" s="154">
        <v>1</v>
      </c>
      <c r="H232" s="154">
        <v>1</v>
      </c>
      <c r="I232" s="154">
        <v>9</v>
      </c>
      <c r="J232" s="154">
        <v>9</v>
      </c>
      <c r="K232" s="154">
        <v>9</v>
      </c>
      <c r="L232" s="154">
        <v>9</v>
      </c>
      <c r="M232" s="145">
        <f>GEOMEAN(D232:L232)</f>
        <v>2.6552644562143808</v>
      </c>
      <c r="N232" s="145">
        <f t="shared" ref="N232:N239" si="28">M232/$M$240</f>
        <v>0.18367346938775508</v>
      </c>
      <c r="O232" s="145">
        <f t="shared" ref="O232:O239" si="29">N232*$B$230</f>
        <v>6.0213386872509118E-3</v>
      </c>
      <c r="Q232" s="152"/>
      <c r="R232" s="164">
        <v>1</v>
      </c>
      <c r="S232" s="163"/>
      <c r="T232" s="163"/>
      <c r="U232" s="163"/>
      <c r="V232" s="163"/>
      <c r="W232" s="92"/>
      <c r="X232" s="92"/>
      <c r="Y232" s="150"/>
      <c r="Z232" s="122"/>
      <c r="AA232" s="151">
        <v>1</v>
      </c>
      <c r="AB232" s="92">
        <v>-8.0000000000000053</v>
      </c>
      <c r="AC232" s="92">
        <v>1</v>
      </c>
      <c r="AD232" s="92">
        <v>1</v>
      </c>
      <c r="AE232" s="92">
        <v>1</v>
      </c>
      <c r="AF232" s="92">
        <v>9</v>
      </c>
      <c r="AG232" s="92">
        <v>9</v>
      </c>
      <c r="AH232" s="92">
        <v>9</v>
      </c>
      <c r="AI232" s="150">
        <v>9</v>
      </c>
    </row>
    <row r="233" spans="2:35" hidden="1" outlineLevel="1" x14ac:dyDescent="0.25">
      <c r="C233" s="25" t="s">
        <v>7</v>
      </c>
      <c r="D233" s="154">
        <f>1/F231</f>
        <v>1</v>
      </c>
      <c r="E233" s="154">
        <f>1/F232</f>
        <v>1</v>
      </c>
      <c r="F233" s="182">
        <v>1</v>
      </c>
      <c r="G233" s="154">
        <v>1</v>
      </c>
      <c r="H233" s="154">
        <v>1</v>
      </c>
      <c r="I233" s="154">
        <v>9</v>
      </c>
      <c r="J233" s="154">
        <v>9</v>
      </c>
      <c r="K233" s="154">
        <v>9</v>
      </c>
      <c r="L233" s="154">
        <v>9</v>
      </c>
      <c r="M233" s="145">
        <f>GEOMEAN(D233:L233)</f>
        <v>2.6552644562143808</v>
      </c>
      <c r="N233" s="145">
        <f t="shared" si="28"/>
        <v>0.18367346938775508</v>
      </c>
      <c r="O233" s="145">
        <f t="shared" si="29"/>
        <v>6.0213386872509118E-3</v>
      </c>
      <c r="Q233" s="152"/>
      <c r="R233" s="163"/>
      <c r="S233" s="164">
        <v>1</v>
      </c>
      <c r="T233" s="163"/>
      <c r="U233" s="163"/>
      <c r="V233" s="163"/>
      <c r="W233" s="92"/>
      <c r="X233" s="92"/>
      <c r="Y233" s="150"/>
      <c r="Z233" s="122"/>
      <c r="AA233" s="151">
        <v>1</v>
      </c>
      <c r="AB233" s="92">
        <v>1</v>
      </c>
      <c r="AC233" s="92">
        <v>-8.0000000000000053</v>
      </c>
      <c r="AD233" s="92">
        <v>1</v>
      </c>
      <c r="AE233" s="92">
        <v>1</v>
      </c>
      <c r="AF233" s="92">
        <v>9</v>
      </c>
      <c r="AG233" s="92">
        <v>9</v>
      </c>
      <c r="AH233" s="92">
        <v>9</v>
      </c>
      <c r="AI233" s="150">
        <v>9</v>
      </c>
    </row>
    <row r="234" spans="2:35" hidden="1" outlineLevel="1" x14ac:dyDescent="0.25">
      <c r="C234" s="25" t="s">
        <v>5</v>
      </c>
      <c r="D234" s="154">
        <f>1/G231</f>
        <v>1</v>
      </c>
      <c r="E234" s="154">
        <f>1/G232</f>
        <v>1</v>
      </c>
      <c r="F234" s="154">
        <f>1/G233</f>
        <v>1</v>
      </c>
      <c r="G234" s="182">
        <v>1</v>
      </c>
      <c r="H234" s="154">
        <v>1</v>
      </c>
      <c r="I234" s="154">
        <v>9</v>
      </c>
      <c r="J234" s="154">
        <v>9</v>
      </c>
      <c r="K234" s="154">
        <v>9</v>
      </c>
      <c r="L234" s="154">
        <v>9</v>
      </c>
      <c r="M234" s="145">
        <f t="shared" ref="M234:M238" si="30">GEOMEAN(D234:L234)</f>
        <v>2.6552644562143808</v>
      </c>
      <c r="N234" s="145">
        <f t="shared" si="28"/>
        <v>0.18367346938775508</v>
      </c>
      <c r="O234" s="145">
        <f t="shared" si="29"/>
        <v>6.0213386872509118E-3</v>
      </c>
      <c r="Q234" s="152"/>
      <c r="R234" s="163"/>
      <c r="S234" s="163"/>
      <c r="T234" s="164">
        <v>1</v>
      </c>
      <c r="U234" s="163"/>
      <c r="V234" s="163"/>
      <c r="W234" s="92"/>
      <c r="X234" s="92"/>
      <c r="Y234" s="150"/>
      <c r="Z234" s="122"/>
      <c r="AA234" s="151">
        <v>1</v>
      </c>
      <c r="AB234" s="92">
        <v>1</v>
      </c>
      <c r="AC234" s="92">
        <v>1</v>
      </c>
      <c r="AD234" s="92">
        <v>-8.0000000000000053</v>
      </c>
      <c r="AE234" s="92">
        <v>1</v>
      </c>
      <c r="AF234" s="92">
        <v>9</v>
      </c>
      <c r="AG234" s="92">
        <v>9</v>
      </c>
      <c r="AH234" s="92">
        <v>9</v>
      </c>
      <c r="AI234" s="150">
        <v>9</v>
      </c>
    </row>
    <row r="235" spans="2:35" hidden="1" outlineLevel="1" x14ac:dyDescent="0.25">
      <c r="C235" s="25" t="s">
        <v>3</v>
      </c>
      <c r="D235" s="154">
        <f>1/H231</f>
        <v>1</v>
      </c>
      <c r="E235" s="154">
        <f>1/H232</f>
        <v>1</v>
      </c>
      <c r="F235" s="154">
        <f>1/H233</f>
        <v>1</v>
      </c>
      <c r="G235" s="154">
        <f>1/H234</f>
        <v>1</v>
      </c>
      <c r="H235" s="182">
        <v>1</v>
      </c>
      <c r="I235" s="154">
        <v>9</v>
      </c>
      <c r="J235" s="154">
        <v>9</v>
      </c>
      <c r="K235" s="154">
        <v>9</v>
      </c>
      <c r="L235" s="154">
        <v>9</v>
      </c>
      <c r="M235" s="145">
        <f t="shared" si="30"/>
        <v>2.6552644562143808</v>
      </c>
      <c r="N235" s="145">
        <f t="shared" si="28"/>
        <v>0.18367346938775508</v>
      </c>
      <c r="O235" s="145">
        <f t="shared" si="29"/>
        <v>6.0213386872509118E-3</v>
      </c>
      <c r="Q235" s="152"/>
      <c r="R235" s="163"/>
      <c r="S235" s="163"/>
      <c r="T235" s="163"/>
      <c r="U235" s="164">
        <v>1</v>
      </c>
      <c r="V235" s="163"/>
      <c r="W235" s="92"/>
      <c r="X235" s="92"/>
      <c r="Y235" s="150"/>
      <c r="Z235" s="122"/>
      <c r="AA235" s="151">
        <v>1</v>
      </c>
      <c r="AB235" s="92">
        <v>1</v>
      </c>
      <c r="AC235" s="92">
        <v>1</v>
      </c>
      <c r="AD235" s="92">
        <v>1</v>
      </c>
      <c r="AE235" s="92">
        <v>-8.0000000000000053</v>
      </c>
      <c r="AF235" s="92">
        <v>9</v>
      </c>
      <c r="AG235" s="92">
        <v>9</v>
      </c>
      <c r="AH235" s="92">
        <v>9</v>
      </c>
      <c r="AI235" s="150">
        <v>9</v>
      </c>
    </row>
    <row r="236" spans="2:35" hidden="1" outlineLevel="1" x14ac:dyDescent="0.25">
      <c r="C236" s="25" t="s">
        <v>1</v>
      </c>
      <c r="D236" s="154">
        <f>1/I231</f>
        <v>0.1111111111111111</v>
      </c>
      <c r="E236" s="154">
        <f>1/I232</f>
        <v>0.1111111111111111</v>
      </c>
      <c r="F236" s="154">
        <f>1/I233</f>
        <v>0.1111111111111111</v>
      </c>
      <c r="G236" s="154">
        <f>1/I234</f>
        <v>0.1111111111111111</v>
      </c>
      <c r="H236" s="154">
        <f>1/I235</f>
        <v>0.1111111111111111</v>
      </c>
      <c r="I236" s="182">
        <v>1</v>
      </c>
      <c r="J236" s="154">
        <v>1</v>
      </c>
      <c r="K236" s="154">
        <v>1</v>
      </c>
      <c r="L236" s="153">
        <v>1</v>
      </c>
      <c r="M236" s="145">
        <f t="shared" si="30"/>
        <v>0.29502938402382006</v>
      </c>
      <c r="N236" s="145">
        <f t="shared" si="28"/>
        <v>2.0408163265306121E-2</v>
      </c>
      <c r="O236" s="145">
        <f t="shared" si="29"/>
        <v>6.6903763191676797E-4</v>
      </c>
      <c r="Q236" s="152"/>
      <c r="R236" s="163"/>
      <c r="S236" s="163"/>
      <c r="T236" s="163"/>
      <c r="U236" s="163"/>
      <c r="V236" s="164">
        <v>1</v>
      </c>
      <c r="W236" s="92"/>
      <c r="X236" s="92"/>
      <c r="Y236" s="150"/>
      <c r="Z236" s="122"/>
      <c r="AA236" s="151">
        <v>0.1111111111111111</v>
      </c>
      <c r="AB236" s="92">
        <v>0.1111111111111111</v>
      </c>
      <c r="AC236" s="92">
        <v>0.1111111111111111</v>
      </c>
      <c r="AD236" s="92">
        <v>0.1111111111111111</v>
      </c>
      <c r="AE236" s="92">
        <v>0.1111111111111111</v>
      </c>
      <c r="AF236" s="92">
        <v>-8.0000000000000053</v>
      </c>
      <c r="AG236" s="92">
        <v>1</v>
      </c>
      <c r="AH236" s="92">
        <v>1</v>
      </c>
      <c r="AI236" s="150">
        <v>1</v>
      </c>
    </row>
    <row r="237" spans="2:35" hidden="1" outlineLevel="1" x14ac:dyDescent="0.25">
      <c r="C237" s="100" t="s">
        <v>79</v>
      </c>
      <c r="D237" s="154">
        <f>1/J231</f>
        <v>0.1111111111111111</v>
      </c>
      <c r="E237" s="154">
        <f>1/J232</f>
        <v>0.1111111111111111</v>
      </c>
      <c r="F237" s="154">
        <f>1/J233</f>
        <v>0.1111111111111111</v>
      </c>
      <c r="G237" s="154">
        <f>1/J234</f>
        <v>0.1111111111111111</v>
      </c>
      <c r="H237" s="154">
        <f>1/J235</f>
        <v>0.1111111111111111</v>
      </c>
      <c r="I237" s="154">
        <f>1/J236</f>
        <v>1</v>
      </c>
      <c r="J237" s="182">
        <v>1</v>
      </c>
      <c r="K237" s="154">
        <v>1</v>
      </c>
      <c r="L237" s="153">
        <v>1</v>
      </c>
      <c r="M237" s="145">
        <f t="shared" si="30"/>
        <v>0.29502938402382006</v>
      </c>
      <c r="N237" s="145">
        <f t="shared" si="28"/>
        <v>2.0408163265306121E-2</v>
      </c>
      <c r="O237" s="145">
        <f t="shared" si="29"/>
        <v>6.6903763191676797E-4</v>
      </c>
      <c r="Q237" s="151"/>
      <c r="R237" s="92"/>
      <c r="S237" s="92"/>
      <c r="T237" s="92"/>
      <c r="U237" s="92"/>
      <c r="V237" s="92"/>
      <c r="W237" s="164">
        <v>1</v>
      </c>
      <c r="X237" s="92"/>
      <c r="Y237" s="150"/>
      <c r="Z237" s="122"/>
      <c r="AA237" s="151">
        <v>0.1111111111111111</v>
      </c>
      <c r="AB237" s="92">
        <v>0.1111111111111111</v>
      </c>
      <c r="AC237" s="92">
        <v>0.1111111111111111</v>
      </c>
      <c r="AD237" s="92">
        <v>0.1111111111111111</v>
      </c>
      <c r="AE237" s="92">
        <v>0.1111111111111111</v>
      </c>
      <c r="AF237" s="92">
        <v>1</v>
      </c>
      <c r="AG237" s="92">
        <v>-8.0000000000000053</v>
      </c>
      <c r="AH237" s="92">
        <v>1</v>
      </c>
      <c r="AI237" s="150">
        <v>1</v>
      </c>
    </row>
    <row r="238" spans="2:35" ht="15.75" hidden="1" outlineLevel="1" x14ac:dyDescent="0.25">
      <c r="B238" s="175"/>
      <c r="C238" s="100" t="s">
        <v>80</v>
      </c>
      <c r="D238" s="154">
        <f>1/K231</f>
        <v>0.1111111111111111</v>
      </c>
      <c r="E238" s="154">
        <f>1/K232</f>
        <v>0.1111111111111111</v>
      </c>
      <c r="F238" s="154">
        <f>1/K233</f>
        <v>0.1111111111111111</v>
      </c>
      <c r="G238" s="154">
        <f>1/K234</f>
        <v>0.1111111111111111</v>
      </c>
      <c r="H238" s="154">
        <f>1/K235</f>
        <v>0.1111111111111111</v>
      </c>
      <c r="I238" s="154">
        <f>1/K236</f>
        <v>1</v>
      </c>
      <c r="J238" s="154">
        <f>1/K237</f>
        <v>1</v>
      </c>
      <c r="K238" s="182">
        <v>1</v>
      </c>
      <c r="L238" s="153">
        <v>1</v>
      </c>
      <c r="M238" s="145">
        <f t="shared" si="30"/>
        <v>0.29502938402382006</v>
      </c>
      <c r="N238" s="145">
        <f t="shared" si="28"/>
        <v>2.0408163265306121E-2</v>
      </c>
      <c r="O238" s="145">
        <f t="shared" si="29"/>
        <v>6.6903763191676797E-4</v>
      </c>
      <c r="P238" s="165"/>
      <c r="Q238" s="169"/>
      <c r="R238" s="166"/>
      <c r="S238" s="176"/>
      <c r="T238" s="122"/>
      <c r="U238" s="122"/>
      <c r="V238" s="122"/>
      <c r="W238" s="122"/>
      <c r="X238" s="164">
        <v>1</v>
      </c>
      <c r="Y238" s="170"/>
      <c r="Z238" s="167"/>
      <c r="AA238" s="186">
        <v>0.1111111111111111</v>
      </c>
      <c r="AB238" s="92">
        <v>0.1111111111111111</v>
      </c>
      <c r="AC238" s="92">
        <v>0.1111111111111111</v>
      </c>
      <c r="AD238" s="92">
        <v>0.1111111111111111</v>
      </c>
      <c r="AE238" s="92">
        <v>0.1111111111111111</v>
      </c>
      <c r="AF238" s="92">
        <v>1</v>
      </c>
      <c r="AG238" s="92">
        <v>1</v>
      </c>
      <c r="AH238" s="92">
        <v>-8.0000000000000053</v>
      </c>
      <c r="AI238" s="150">
        <v>1</v>
      </c>
    </row>
    <row r="239" spans="2:35" ht="15.75" hidden="1" outlineLevel="1" thickBot="1" x14ac:dyDescent="0.3">
      <c r="B239" s="122"/>
      <c r="C239" s="101" t="s">
        <v>81</v>
      </c>
      <c r="D239" s="162">
        <f>1/L231</f>
        <v>0.1111111111111111</v>
      </c>
      <c r="E239" s="162">
        <f>1/L232</f>
        <v>0.1111111111111111</v>
      </c>
      <c r="F239" s="162">
        <f>1/L233</f>
        <v>0.1111111111111111</v>
      </c>
      <c r="G239" s="162">
        <f>1/L234</f>
        <v>0.1111111111111111</v>
      </c>
      <c r="H239" s="162">
        <f>1/L235</f>
        <v>0.1111111111111111</v>
      </c>
      <c r="I239" s="162">
        <f>1/L236</f>
        <v>1</v>
      </c>
      <c r="J239" s="162">
        <f>1/L237</f>
        <v>1</v>
      </c>
      <c r="K239" s="162">
        <f>1/L238</f>
        <v>1</v>
      </c>
      <c r="L239" s="183">
        <v>1</v>
      </c>
      <c r="M239" s="185">
        <f>GEOMEAN(D239:L239)</f>
        <v>0.29502938402382006</v>
      </c>
      <c r="N239" s="149">
        <f t="shared" si="28"/>
        <v>2.0408163265306121E-2</v>
      </c>
      <c r="O239" s="149">
        <f t="shared" si="29"/>
        <v>6.6903763191676797E-4</v>
      </c>
      <c r="P239" s="165"/>
      <c r="Q239" s="171"/>
      <c r="R239" s="172"/>
      <c r="S239" s="172"/>
      <c r="T239" s="174"/>
      <c r="U239" s="174"/>
      <c r="V239" s="174"/>
      <c r="W239" s="174"/>
      <c r="X239" s="174"/>
      <c r="Y239" s="148">
        <v>1</v>
      </c>
      <c r="Z239" s="165"/>
      <c r="AA239" s="173">
        <v>0.1111111111111111</v>
      </c>
      <c r="AB239" s="147">
        <v>0.1111111111111111</v>
      </c>
      <c r="AC239" s="147">
        <v>0.1111111111111111</v>
      </c>
      <c r="AD239" s="147">
        <v>0.1111111111111111</v>
      </c>
      <c r="AE239" s="147">
        <v>0.1111111111111111</v>
      </c>
      <c r="AF239" s="147">
        <v>1</v>
      </c>
      <c r="AG239" s="147">
        <v>1</v>
      </c>
      <c r="AH239" s="147">
        <v>1</v>
      </c>
      <c r="AI239" s="146">
        <v>-8.0000000000000053</v>
      </c>
    </row>
    <row r="240" spans="2:35" ht="15.75" hidden="1" outlineLevel="1" thickBot="1" x14ac:dyDescent="0.3">
      <c r="B240" s="122"/>
      <c r="C240" s="177"/>
      <c r="D240" s="165"/>
      <c r="E240" s="165"/>
      <c r="F240" s="178"/>
      <c r="G240" s="178"/>
      <c r="H240" s="178"/>
      <c r="I240" s="178"/>
      <c r="J240" s="168"/>
      <c r="K240" s="168"/>
      <c r="L240" s="168"/>
      <c r="M240" s="145">
        <f>SUM(M231:M239)</f>
        <v>14.456439817167185</v>
      </c>
      <c r="N240" s="145">
        <f>SUM(N231:N239)</f>
        <v>1</v>
      </c>
      <c r="O240" s="145">
        <f>SUM(O231:O239)</f>
        <v>3.2782843963921622E-2</v>
      </c>
      <c r="P240" s="165"/>
      <c r="Q240" s="165"/>
      <c r="R240" s="165"/>
      <c r="S240" s="165"/>
      <c r="T240" s="122"/>
      <c r="U240" s="122"/>
      <c r="V240" s="122"/>
      <c r="W240" s="122"/>
      <c r="X240" s="122"/>
      <c r="Y240" s="122"/>
      <c r="Z240" s="122"/>
      <c r="AA240" s="122"/>
    </row>
    <row r="241" spans="1:10" ht="15.75" hidden="1" outlineLevel="1" thickBot="1" x14ac:dyDescent="0.3">
      <c r="C241" s="28"/>
      <c r="D241" s="187" t="s">
        <v>104</v>
      </c>
      <c r="E241" s="188" t="s">
        <v>57</v>
      </c>
    </row>
    <row r="242" spans="1:10" hidden="1" outlineLevel="1" x14ac:dyDescent="0.25">
      <c r="C242" s="189" t="s">
        <v>11</v>
      </c>
      <c r="D242" s="190">
        <f>O183+O195+O207+O219+O231</f>
        <v>0.15865468140031441</v>
      </c>
      <c r="E242" s="191" t="s">
        <v>10</v>
      </c>
    </row>
    <row r="243" spans="1:10" hidden="1" outlineLevel="1" x14ac:dyDescent="0.25">
      <c r="C243" s="25" t="s">
        <v>9</v>
      </c>
      <c r="D243" s="192">
        <f>O184+O208+O196+O220+O232</f>
        <v>0.16034893901996639</v>
      </c>
      <c r="E243" s="193" t="s">
        <v>8</v>
      </c>
    </row>
    <row r="244" spans="1:10" hidden="1" outlineLevel="1" x14ac:dyDescent="0.25">
      <c r="C244" s="25" t="s">
        <v>7</v>
      </c>
      <c r="D244" s="192">
        <f>O185+O197+O209+O221+O233</f>
        <v>0.11873758983330766</v>
      </c>
      <c r="E244" s="193" t="s">
        <v>6</v>
      </c>
    </row>
    <row r="245" spans="1:10" hidden="1" outlineLevel="1" x14ac:dyDescent="0.25">
      <c r="C245" s="25" t="s">
        <v>5</v>
      </c>
      <c r="D245" s="194">
        <f>O186+O198+O210+O222+O234</f>
        <v>8.0504918758494234E-2</v>
      </c>
      <c r="E245" s="195" t="s">
        <v>82</v>
      </c>
    </row>
    <row r="246" spans="1:10" hidden="1" outlineLevel="1" x14ac:dyDescent="0.25">
      <c r="C246" s="25" t="s">
        <v>3</v>
      </c>
      <c r="D246" s="192">
        <f>O187+O211+O199+O223+O235</f>
        <v>7.4493759689252453E-2</v>
      </c>
      <c r="E246" s="193" t="s">
        <v>83</v>
      </c>
    </row>
    <row r="247" spans="1:10" hidden="1" outlineLevel="1" x14ac:dyDescent="0.25">
      <c r="C247" s="25" t="s">
        <v>1</v>
      </c>
      <c r="D247" s="192">
        <f>O188+O212+O200+O224+O236</f>
        <v>0.13702728002495473</v>
      </c>
      <c r="E247" s="193" t="s">
        <v>2</v>
      </c>
    </row>
    <row r="248" spans="1:10" hidden="1" outlineLevel="1" x14ac:dyDescent="0.25">
      <c r="C248" s="196" t="s">
        <v>79</v>
      </c>
      <c r="D248" s="192">
        <f>O189+O201+O225+O213+O237</f>
        <v>5.8775582949376529E-2</v>
      </c>
      <c r="E248" s="193" t="s">
        <v>84</v>
      </c>
    </row>
    <row r="249" spans="1:10" hidden="1" outlineLevel="1" x14ac:dyDescent="0.25">
      <c r="C249" s="196" t="s">
        <v>80</v>
      </c>
      <c r="D249" s="192">
        <f>O238+O226+O214+O202+O190</f>
        <v>8.1803337837391604E-2</v>
      </c>
      <c r="E249" s="193" t="s">
        <v>4</v>
      </c>
    </row>
    <row r="250" spans="1:10" ht="15.75" hidden="1" outlineLevel="1" thickBot="1" x14ac:dyDescent="0.3">
      <c r="C250" s="216" t="s">
        <v>81</v>
      </c>
      <c r="D250" s="218">
        <f>O239+O227+O215+O203+O191</f>
        <v>0.14215377631038872</v>
      </c>
      <c r="E250" s="219" t="s">
        <v>0</v>
      </c>
    </row>
    <row r="251" spans="1:10" collapsed="1" x14ac:dyDescent="0.25"/>
    <row r="252" spans="1:10" ht="18.75" x14ac:dyDescent="0.3">
      <c r="A252" s="39" t="s">
        <v>99</v>
      </c>
      <c r="B252" s="215"/>
    </row>
    <row r="253" spans="1:10" ht="12.75" hidden="1" customHeight="1" outlineLevel="1" x14ac:dyDescent="0.25"/>
    <row r="254" spans="1:10" ht="15.75" hidden="1" outlineLevel="1" thickBot="1" x14ac:dyDescent="0.3">
      <c r="C254" s="2" t="s">
        <v>72</v>
      </c>
      <c r="I254" s="200"/>
      <c r="J254" s="200"/>
    </row>
    <row r="255" spans="1:10" ht="63.75" hidden="1" outlineLevel="1" x14ac:dyDescent="0.25">
      <c r="C255" s="198"/>
      <c r="D255" s="199" t="s">
        <v>17</v>
      </c>
      <c r="E255" s="199" t="s">
        <v>97</v>
      </c>
      <c r="F255" s="199" t="s">
        <v>15</v>
      </c>
      <c r="G255" s="199" t="s">
        <v>61</v>
      </c>
      <c r="H255" s="201" t="s">
        <v>13</v>
      </c>
      <c r="I255" s="200"/>
    </row>
    <row r="256" spans="1:10" hidden="1" outlineLevel="1" x14ac:dyDescent="0.25">
      <c r="C256" s="202" t="s">
        <v>11</v>
      </c>
      <c r="D256" s="197">
        <v>174.26</v>
      </c>
      <c r="E256" s="197">
        <v>6399</v>
      </c>
      <c r="F256" s="197">
        <v>3530</v>
      </c>
      <c r="G256" s="197">
        <v>150</v>
      </c>
      <c r="H256" s="203" t="s">
        <v>66</v>
      </c>
      <c r="I256" s="200"/>
      <c r="J256" s="200"/>
    </row>
    <row r="257" spans="3:10" hidden="1" outlineLevel="1" x14ac:dyDescent="0.25">
      <c r="C257" s="202" t="s">
        <v>9</v>
      </c>
      <c r="D257" s="197">
        <v>177.44</v>
      </c>
      <c r="E257" s="197">
        <v>6599</v>
      </c>
      <c r="F257" s="197">
        <v>3611</v>
      </c>
      <c r="G257" s="197">
        <v>157</v>
      </c>
      <c r="H257" s="203" t="s">
        <v>66</v>
      </c>
      <c r="I257" s="200"/>
      <c r="J257" s="200"/>
    </row>
    <row r="258" spans="3:10" hidden="1" outlineLevel="1" x14ac:dyDescent="0.25">
      <c r="C258" s="202" t="s">
        <v>7</v>
      </c>
      <c r="D258" s="197">
        <v>172.14</v>
      </c>
      <c r="E258" s="197">
        <v>6990</v>
      </c>
      <c r="F258" s="197">
        <v>4726</v>
      </c>
      <c r="G258" s="197">
        <v>165</v>
      </c>
      <c r="H258" s="203" t="s">
        <v>66</v>
      </c>
      <c r="I258" s="200"/>
      <c r="J258" s="200"/>
    </row>
    <row r="259" spans="3:10" hidden="1" outlineLevel="1" x14ac:dyDescent="0.25">
      <c r="C259" s="202" t="s">
        <v>5</v>
      </c>
      <c r="D259" s="197">
        <v>171.98000000000002</v>
      </c>
      <c r="E259" s="197">
        <v>8290</v>
      </c>
      <c r="F259" s="197">
        <v>4857</v>
      </c>
      <c r="G259" s="197">
        <v>195</v>
      </c>
      <c r="H259" s="203" t="s">
        <v>66</v>
      </c>
      <c r="I259" s="200"/>
      <c r="J259" s="200"/>
    </row>
    <row r="260" spans="3:10" hidden="1" outlineLevel="1" x14ac:dyDescent="0.25">
      <c r="C260" s="202" t="s">
        <v>3</v>
      </c>
      <c r="D260" s="197">
        <v>178.60000000000002</v>
      </c>
      <c r="E260" s="197">
        <v>10990</v>
      </c>
      <c r="F260" s="197">
        <v>6919</v>
      </c>
      <c r="G260" s="197">
        <v>217</v>
      </c>
      <c r="H260" s="203" t="s">
        <v>66</v>
      </c>
      <c r="I260" s="200"/>
      <c r="J260" s="200"/>
    </row>
    <row r="261" spans="3:10" hidden="1" outlineLevel="1" x14ac:dyDescent="0.25">
      <c r="C261" s="202" t="s">
        <v>1</v>
      </c>
      <c r="D261" s="197">
        <v>194.57999999999998</v>
      </c>
      <c r="E261" s="197">
        <v>22900</v>
      </c>
      <c r="F261" s="197">
        <v>9242</v>
      </c>
      <c r="G261" s="197">
        <v>230</v>
      </c>
      <c r="H261" s="203" t="s">
        <v>65</v>
      </c>
      <c r="I261" s="200"/>
      <c r="J261" s="200"/>
    </row>
    <row r="262" spans="3:10" hidden="1" outlineLevel="1" x14ac:dyDescent="0.25">
      <c r="C262" s="204" t="s">
        <v>79</v>
      </c>
      <c r="D262" s="197">
        <v>167.18</v>
      </c>
      <c r="E262" s="197">
        <v>9399</v>
      </c>
      <c r="F262" s="197">
        <v>2582</v>
      </c>
      <c r="G262" s="197">
        <v>113</v>
      </c>
      <c r="H262" s="203" t="s">
        <v>65</v>
      </c>
      <c r="I262" s="200"/>
      <c r="J262" s="200"/>
    </row>
    <row r="263" spans="3:10" hidden="1" outlineLevel="1" x14ac:dyDescent="0.25">
      <c r="C263" s="204" t="s">
        <v>80</v>
      </c>
      <c r="D263" s="197">
        <v>191.29999999999998</v>
      </c>
      <c r="E263" s="197">
        <v>10990</v>
      </c>
      <c r="F263" s="197">
        <v>3426</v>
      </c>
      <c r="G263" s="197">
        <v>200</v>
      </c>
      <c r="H263" s="203" t="s">
        <v>65</v>
      </c>
      <c r="I263" s="200"/>
      <c r="J263" s="200"/>
    </row>
    <row r="264" spans="3:10" ht="15.75" hidden="1" outlineLevel="1" thickBot="1" x14ac:dyDescent="0.3">
      <c r="C264" s="205" t="s">
        <v>81</v>
      </c>
      <c r="D264" s="197">
        <v>204.88000000000002</v>
      </c>
      <c r="E264" s="206">
        <v>13990</v>
      </c>
      <c r="F264" s="207">
        <v>4454</v>
      </c>
      <c r="G264" s="206">
        <v>226</v>
      </c>
      <c r="H264" s="208" t="s">
        <v>65</v>
      </c>
      <c r="I264" s="200"/>
      <c r="J264" s="200"/>
    </row>
    <row r="265" spans="3:10" ht="15.75" hidden="1" outlineLevel="1" thickBot="1" x14ac:dyDescent="0.3">
      <c r="C265" s="209" t="s">
        <v>22</v>
      </c>
      <c r="D265" s="210" t="s">
        <v>21</v>
      </c>
      <c r="E265" s="210" t="s">
        <v>23</v>
      </c>
      <c r="F265" s="210" t="s">
        <v>21</v>
      </c>
      <c r="G265" s="210" t="s">
        <v>23</v>
      </c>
      <c r="H265" s="211" t="s">
        <v>21</v>
      </c>
      <c r="I265" s="200"/>
      <c r="J265" s="200"/>
    </row>
    <row r="266" spans="3:10" hidden="1" outlineLevel="1" x14ac:dyDescent="0.25">
      <c r="C266" s="200"/>
      <c r="D266" s="200"/>
      <c r="E266" s="200"/>
      <c r="F266" s="200"/>
      <c r="G266" s="200"/>
      <c r="H266" s="200"/>
      <c r="I266" s="200"/>
      <c r="J266" s="200"/>
    </row>
    <row r="267" spans="3:10" ht="15.75" hidden="1" outlineLevel="1" thickBot="1" x14ac:dyDescent="0.3">
      <c r="C267" s="2" t="s">
        <v>62</v>
      </c>
      <c r="D267" s="200"/>
      <c r="E267" s="200"/>
      <c r="F267" s="200"/>
      <c r="G267" s="200"/>
      <c r="H267" s="200"/>
      <c r="I267" s="200"/>
      <c r="J267" s="200"/>
    </row>
    <row r="268" spans="3:10" ht="63.75" hidden="1" outlineLevel="1" x14ac:dyDescent="0.25">
      <c r="C268" s="198"/>
      <c r="D268" s="199" t="s">
        <v>17</v>
      </c>
      <c r="E268" s="199" t="s">
        <v>97</v>
      </c>
      <c r="F268" s="199" t="s">
        <v>15</v>
      </c>
      <c r="G268" s="199" t="s">
        <v>61</v>
      </c>
      <c r="H268" s="201" t="s">
        <v>13</v>
      </c>
      <c r="I268" s="200"/>
      <c r="J268" s="200"/>
    </row>
    <row r="269" spans="3:10" hidden="1" outlineLevel="1" x14ac:dyDescent="0.25">
      <c r="C269" s="202" t="s">
        <v>11</v>
      </c>
      <c r="D269" s="197">
        <v>174.26</v>
      </c>
      <c r="E269" s="197">
        <f t="shared" ref="E269:E277" si="31">MAX(E$256:E$264)-E256</f>
        <v>16501</v>
      </c>
      <c r="F269" s="197">
        <v>3530</v>
      </c>
      <c r="G269" s="197">
        <f t="shared" ref="G269:G277" si="32">MAX(G$256:G$264)-G256</f>
        <v>80</v>
      </c>
      <c r="H269" s="203">
        <v>1</v>
      </c>
      <c r="I269" s="200"/>
      <c r="J269" s="200"/>
    </row>
    <row r="270" spans="3:10" hidden="1" outlineLevel="1" x14ac:dyDescent="0.25">
      <c r="C270" s="202" t="s">
        <v>9</v>
      </c>
      <c r="D270" s="197">
        <v>177.44</v>
      </c>
      <c r="E270" s="197">
        <f t="shared" si="31"/>
        <v>16301</v>
      </c>
      <c r="F270" s="197">
        <v>3611</v>
      </c>
      <c r="G270" s="197">
        <f t="shared" si="32"/>
        <v>73</v>
      </c>
      <c r="H270" s="203">
        <v>1</v>
      </c>
      <c r="I270" s="200"/>
      <c r="J270" s="200"/>
    </row>
    <row r="271" spans="3:10" hidden="1" outlineLevel="1" x14ac:dyDescent="0.25">
      <c r="C271" s="202" t="s">
        <v>7</v>
      </c>
      <c r="D271" s="197">
        <v>172.14</v>
      </c>
      <c r="E271" s="197">
        <f t="shared" si="31"/>
        <v>15910</v>
      </c>
      <c r="F271" s="197">
        <v>4726</v>
      </c>
      <c r="G271" s="197">
        <f t="shared" si="32"/>
        <v>65</v>
      </c>
      <c r="H271" s="203">
        <v>1</v>
      </c>
      <c r="I271" s="200"/>
      <c r="J271" s="200"/>
    </row>
    <row r="272" spans="3:10" hidden="1" outlineLevel="1" x14ac:dyDescent="0.25">
      <c r="C272" s="202" t="s">
        <v>5</v>
      </c>
      <c r="D272" s="197">
        <v>171.98000000000002</v>
      </c>
      <c r="E272" s="197">
        <f t="shared" si="31"/>
        <v>14610</v>
      </c>
      <c r="F272" s="197">
        <v>4857</v>
      </c>
      <c r="G272" s="197">
        <f t="shared" si="32"/>
        <v>35</v>
      </c>
      <c r="H272" s="203">
        <v>1</v>
      </c>
      <c r="I272" s="200"/>
      <c r="J272" s="200"/>
    </row>
    <row r="273" spans="3:10" hidden="1" outlineLevel="1" x14ac:dyDescent="0.25">
      <c r="C273" s="202" t="s">
        <v>3</v>
      </c>
      <c r="D273" s="197">
        <v>178.60000000000002</v>
      </c>
      <c r="E273" s="197">
        <f t="shared" si="31"/>
        <v>11910</v>
      </c>
      <c r="F273" s="197">
        <v>6919</v>
      </c>
      <c r="G273" s="197">
        <f t="shared" si="32"/>
        <v>13</v>
      </c>
      <c r="H273" s="203">
        <v>1</v>
      </c>
      <c r="I273" s="200"/>
      <c r="J273" s="200"/>
    </row>
    <row r="274" spans="3:10" hidden="1" outlineLevel="1" x14ac:dyDescent="0.25">
      <c r="C274" s="202" t="s">
        <v>1</v>
      </c>
      <c r="D274" s="197">
        <v>194.57999999999998</v>
      </c>
      <c r="E274" s="197">
        <f t="shared" si="31"/>
        <v>0</v>
      </c>
      <c r="F274" s="197">
        <v>9242</v>
      </c>
      <c r="G274" s="197">
        <f t="shared" si="32"/>
        <v>0</v>
      </c>
      <c r="H274" s="203">
        <v>0</v>
      </c>
      <c r="I274" s="200"/>
      <c r="J274" s="200"/>
    </row>
    <row r="275" spans="3:10" hidden="1" outlineLevel="1" x14ac:dyDescent="0.25">
      <c r="C275" s="204" t="s">
        <v>79</v>
      </c>
      <c r="D275" s="197">
        <v>167.18</v>
      </c>
      <c r="E275" s="197">
        <f t="shared" si="31"/>
        <v>13501</v>
      </c>
      <c r="F275" s="197">
        <v>2582</v>
      </c>
      <c r="G275" s="197">
        <f t="shared" si="32"/>
        <v>117</v>
      </c>
      <c r="H275" s="203">
        <v>0</v>
      </c>
      <c r="I275" s="200"/>
      <c r="J275" s="200"/>
    </row>
    <row r="276" spans="3:10" hidden="1" outlineLevel="1" x14ac:dyDescent="0.25">
      <c r="C276" s="204" t="s">
        <v>80</v>
      </c>
      <c r="D276" s="197">
        <v>191.29999999999998</v>
      </c>
      <c r="E276" s="197">
        <f t="shared" si="31"/>
        <v>11910</v>
      </c>
      <c r="F276" s="197">
        <v>3426</v>
      </c>
      <c r="G276" s="197">
        <f t="shared" si="32"/>
        <v>30</v>
      </c>
      <c r="H276" s="203">
        <v>0</v>
      </c>
      <c r="I276" s="200"/>
      <c r="J276" s="200"/>
    </row>
    <row r="277" spans="3:10" ht="15.75" hidden="1" outlineLevel="1" thickBot="1" x14ac:dyDescent="0.3">
      <c r="C277" s="205" t="s">
        <v>81</v>
      </c>
      <c r="D277" s="197">
        <v>204.88000000000002</v>
      </c>
      <c r="E277" s="197">
        <f t="shared" si="31"/>
        <v>8910</v>
      </c>
      <c r="F277" s="214">
        <v>4454</v>
      </c>
      <c r="G277" s="197">
        <f t="shared" si="32"/>
        <v>4</v>
      </c>
      <c r="H277" s="203">
        <v>0</v>
      </c>
      <c r="I277" s="200"/>
      <c r="J277" s="200"/>
    </row>
    <row r="278" spans="3:10" ht="15.75" hidden="1" outlineLevel="1" thickBot="1" x14ac:dyDescent="0.3">
      <c r="C278" s="209" t="s">
        <v>22</v>
      </c>
      <c r="D278" s="212" t="s">
        <v>21</v>
      </c>
      <c r="E278" s="212" t="s">
        <v>21</v>
      </c>
      <c r="F278" s="212" t="s">
        <v>21</v>
      </c>
      <c r="G278" s="212" t="s">
        <v>21</v>
      </c>
      <c r="H278" s="213" t="s">
        <v>21</v>
      </c>
      <c r="I278" s="200"/>
      <c r="J278" s="200"/>
    </row>
    <row r="279" spans="3:10" hidden="1" outlineLevel="1" x14ac:dyDescent="0.25">
      <c r="I279" s="200"/>
      <c r="J279" s="200"/>
    </row>
    <row r="280" spans="3:10" ht="15.75" hidden="1" outlineLevel="1" thickBot="1" x14ac:dyDescent="0.3">
      <c r="C280" s="2" t="s">
        <v>60</v>
      </c>
      <c r="D280" s="200"/>
      <c r="E280" s="200"/>
      <c r="F280" s="200"/>
      <c r="G280" s="200"/>
      <c r="H280" s="200"/>
      <c r="I280" s="200"/>
      <c r="J280" s="200"/>
    </row>
    <row r="281" spans="3:10" ht="63.75" hidden="1" outlineLevel="1" x14ac:dyDescent="0.25">
      <c r="C281" s="198"/>
      <c r="D281" s="199" t="s">
        <v>17</v>
      </c>
      <c r="E281" s="199" t="s">
        <v>97</v>
      </c>
      <c r="F281" s="199" t="s">
        <v>109</v>
      </c>
      <c r="G281" s="199" t="s">
        <v>61</v>
      </c>
      <c r="H281" s="201" t="s">
        <v>13</v>
      </c>
      <c r="I281" s="200"/>
      <c r="J281" s="200"/>
    </row>
    <row r="282" spans="3:10" hidden="1" outlineLevel="1" x14ac:dyDescent="0.25">
      <c r="C282" s="202" t="s">
        <v>11</v>
      </c>
      <c r="D282" s="197">
        <v>4</v>
      </c>
      <c r="E282" s="197">
        <v>9</v>
      </c>
      <c r="F282" s="197">
        <v>3</v>
      </c>
      <c r="G282" s="197">
        <v>8</v>
      </c>
      <c r="H282" s="203">
        <v>2</v>
      </c>
      <c r="I282" s="200"/>
      <c r="J282" s="200"/>
    </row>
    <row r="283" spans="3:10" hidden="1" outlineLevel="1" x14ac:dyDescent="0.25">
      <c r="C283" s="202" t="s">
        <v>9</v>
      </c>
      <c r="D283" s="197">
        <v>5</v>
      </c>
      <c r="E283" s="197">
        <v>8</v>
      </c>
      <c r="F283" s="197">
        <v>4</v>
      </c>
      <c r="G283" s="197">
        <v>7</v>
      </c>
      <c r="H283" s="203">
        <v>2</v>
      </c>
      <c r="I283" s="200"/>
      <c r="J283" s="200"/>
    </row>
    <row r="284" spans="3:10" hidden="1" outlineLevel="1" x14ac:dyDescent="0.25">
      <c r="C284" s="202" t="s">
        <v>7</v>
      </c>
      <c r="D284" s="197">
        <v>3</v>
      </c>
      <c r="E284" s="197">
        <v>7</v>
      </c>
      <c r="F284" s="197">
        <v>6</v>
      </c>
      <c r="G284" s="197">
        <v>6</v>
      </c>
      <c r="H284" s="203">
        <v>2</v>
      </c>
      <c r="I284" s="200"/>
      <c r="J284" s="200"/>
    </row>
    <row r="285" spans="3:10" hidden="1" outlineLevel="1" x14ac:dyDescent="0.25">
      <c r="C285" s="202" t="s">
        <v>5</v>
      </c>
      <c r="D285" s="197">
        <v>2</v>
      </c>
      <c r="E285" s="197">
        <v>6</v>
      </c>
      <c r="F285" s="197">
        <v>7</v>
      </c>
      <c r="G285" s="197">
        <v>5</v>
      </c>
      <c r="H285" s="203">
        <v>2</v>
      </c>
      <c r="I285" s="200"/>
      <c r="J285" s="200"/>
    </row>
    <row r="286" spans="3:10" hidden="1" outlineLevel="1" x14ac:dyDescent="0.25">
      <c r="C286" s="202" t="s">
        <v>3</v>
      </c>
      <c r="D286" s="197">
        <v>6</v>
      </c>
      <c r="E286" s="197">
        <v>4</v>
      </c>
      <c r="F286" s="197">
        <v>8</v>
      </c>
      <c r="G286" s="197">
        <v>3</v>
      </c>
      <c r="H286" s="203">
        <v>2</v>
      </c>
      <c r="I286" s="200"/>
      <c r="J286" s="200"/>
    </row>
    <row r="287" spans="3:10" hidden="1" outlineLevel="1" x14ac:dyDescent="0.25">
      <c r="C287" s="202" t="s">
        <v>1</v>
      </c>
      <c r="D287" s="197">
        <v>8</v>
      </c>
      <c r="E287" s="197">
        <v>1</v>
      </c>
      <c r="F287" s="197">
        <v>9</v>
      </c>
      <c r="G287" s="197">
        <v>1</v>
      </c>
      <c r="H287" s="203">
        <v>1</v>
      </c>
      <c r="I287" s="200"/>
      <c r="J287" s="200"/>
    </row>
    <row r="288" spans="3:10" hidden="1" outlineLevel="1" x14ac:dyDescent="0.25">
      <c r="C288" s="204" t="s">
        <v>79</v>
      </c>
      <c r="D288" s="197">
        <v>1</v>
      </c>
      <c r="E288" s="197">
        <v>5</v>
      </c>
      <c r="F288" s="197">
        <v>1</v>
      </c>
      <c r="G288" s="197">
        <v>9</v>
      </c>
      <c r="H288" s="203">
        <v>1</v>
      </c>
      <c r="I288" s="200"/>
      <c r="J288" s="200"/>
    </row>
    <row r="289" spans="1:10" hidden="1" outlineLevel="1" x14ac:dyDescent="0.25">
      <c r="C289" s="204" t="s">
        <v>80</v>
      </c>
      <c r="D289" s="197">
        <v>7</v>
      </c>
      <c r="E289" s="197">
        <v>4</v>
      </c>
      <c r="F289" s="197">
        <v>2</v>
      </c>
      <c r="G289" s="197">
        <v>4</v>
      </c>
      <c r="H289" s="203">
        <v>1</v>
      </c>
      <c r="I289" s="200"/>
      <c r="J289" s="200"/>
    </row>
    <row r="290" spans="1:10" ht="15.75" hidden="1" outlineLevel="1" thickBot="1" x14ac:dyDescent="0.3">
      <c r="C290" s="205" t="s">
        <v>81</v>
      </c>
      <c r="D290" s="197">
        <v>9</v>
      </c>
      <c r="E290" s="197">
        <v>2</v>
      </c>
      <c r="F290" s="214">
        <v>5</v>
      </c>
      <c r="G290" s="197">
        <v>2</v>
      </c>
      <c r="H290" s="203">
        <v>1</v>
      </c>
    </row>
    <row r="291" spans="1:10" ht="15.75" hidden="1" outlineLevel="1" thickBot="1" x14ac:dyDescent="0.3">
      <c r="C291" s="209" t="s">
        <v>22</v>
      </c>
      <c r="D291" s="212" t="s">
        <v>21</v>
      </c>
      <c r="E291" s="212" t="s">
        <v>21</v>
      </c>
      <c r="F291" s="212" t="s">
        <v>21</v>
      </c>
      <c r="G291" s="212" t="s">
        <v>21</v>
      </c>
      <c r="H291" s="213" t="s">
        <v>21</v>
      </c>
    </row>
    <row r="292" spans="1:10" hidden="1" outlineLevel="1" x14ac:dyDescent="0.25"/>
    <row r="293" spans="1:10" hidden="1" outlineLevel="1" x14ac:dyDescent="0.25"/>
    <row r="294" spans="1:10" hidden="1" outlineLevel="1" x14ac:dyDescent="0.25"/>
    <row r="295" spans="1:10" collapsed="1" x14ac:dyDescent="0.25"/>
    <row r="296" spans="1:10" ht="18.75" x14ac:dyDescent="0.3">
      <c r="A296" s="39"/>
    </row>
    <row r="297" spans="1:10" ht="0.75" customHeight="1" x14ac:dyDescent="0.25">
      <c r="C297" t="s">
        <v>103</v>
      </c>
    </row>
    <row r="298" spans="1:10" ht="18.75" customHeight="1" x14ac:dyDescent="0.25"/>
  </sheetData>
  <mergeCells count="1">
    <mergeCell ref="C70:G70"/>
  </mergeCells>
  <phoneticPr fontId="18" type="noConversion"/>
  <conditionalFormatting sqref="H85:H90">
    <cfRule type="top10" dxfId="3" priority="8" rank="1"/>
  </conditionalFormatting>
  <conditionalFormatting sqref="I85:I90">
    <cfRule type="top10" dxfId="2" priority="7" rank="1"/>
  </conditionalFormatting>
  <conditionalFormatting sqref="AD161:AD166">
    <cfRule type="top10" dxfId="1" priority="4" rank="1"/>
  </conditionalFormatting>
  <conditionalFormatting sqref="H112:H120">
    <cfRule type="top10" dxfId="0" priority="3" rank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19AEA-FDD7-4AF3-B151-F79155CC08B6}">
  <dimension ref="C1:I11"/>
  <sheetViews>
    <sheetView workbookViewId="0">
      <selection activeCell="I31" sqref="I31"/>
    </sheetView>
  </sheetViews>
  <sheetFormatPr defaultRowHeight="15" x14ac:dyDescent="0.25"/>
  <cols>
    <col min="3" max="3" width="14.140625" customWidth="1"/>
  </cols>
  <sheetData>
    <row r="1" spans="3:9" ht="15.75" thickBot="1" x14ac:dyDescent="0.3"/>
    <row r="2" spans="3:9" ht="30.75" thickBot="1" x14ac:dyDescent="0.3">
      <c r="C2" s="244" t="s">
        <v>108</v>
      </c>
      <c r="D2" s="245" t="s">
        <v>102</v>
      </c>
      <c r="E2" s="246" t="s">
        <v>57</v>
      </c>
      <c r="F2" s="247" t="s">
        <v>101</v>
      </c>
      <c r="G2" s="246" t="s">
        <v>57</v>
      </c>
      <c r="H2" s="248" t="s">
        <v>100</v>
      </c>
      <c r="I2" s="246" t="s">
        <v>57</v>
      </c>
    </row>
    <row r="3" spans="3:9" x14ac:dyDescent="0.25">
      <c r="C3" s="24" t="s">
        <v>11</v>
      </c>
      <c r="D3" s="233">
        <v>0.61325761647671539</v>
      </c>
      <c r="E3" s="234" t="s">
        <v>10</v>
      </c>
      <c r="F3" s="236">
        <v>0.81198554704214132</v>
      </c>
      <c r="G3" s="234" t="s">
        <v>0</v>
      </c>
      <c r="H3" s="240">
        <v>0.15865468140031441</v>
      </c>
      <c r="I3" s="234" t="s">
        <v>10</v>
      </c>
    </row>
    <row r="4" spans="3:9" x14ac:dyDescent="0.25">
      <c r="C4" s="230" t="s">
        <v>9</v>
      </c>
      <c r="D4" s="235">
        <v>0.63265189243159503</v>
      </c>
      <c r="E4" s="234" t="s">
        <v>8</v>
      </c>
      <c r="F4" s="235">
        <v>0.81362271316695334</v>
      </c>
      <c r="G4" s="234" t="s">
        <v>10</v>
      </c>
      <c r="H4" s="241">
        <v>0.16034893901996639</v>
      </c>
      <c r="I4" s="234" t="s">
        <v>8</v>
      </c>
    </row>
    <row r="5" spans="3:9" x14ac:dyDescent="0.25">
      <c r="C5" s="24" t="s">
        <v>7</v>
      </c>
      <c r="D5" s="236">
        <v>0.59434155777205022</v>
      </c>
      <c r="E5" s="234" t="s">
        <v>2</v>
      </c>
      <c r="F5" s="236">
        <v>0.83091925984904702</v>
      </c>
      <c r="G5" s="234" t="s">
        <v>8</v>
      </c>
      <c r="H5" s="240">
        <v>0.11873758983330766</v>
      </c>
      <c r="I5" s="234" t="s">
        <v>6</v>
      </c>
    </row>
    <row r="6" spans="3:9" x14ac:dyDescent="0.25">
      <c r="C6" s="24" t="s">
        <v>5</v>
      </c>
      <c r="D6" s="236">
        <v>0.54425021039795329</v>
      </c>
      <c r="E6" s="234" t="s">
        <v>82</v>
      </c>
      <c r="F6" s="239">
        <v>0.79940117926831322</v>
      </c>
      <c r="G6" s="234" t="s">
        <v>2</v>
      </c>
      <c r="H6" s="242">
        <v>8.0504918758494234E-2</v>
      </c>
      <c r="I6" s="234" t="s">
        <v>82</v>
      </c>
    </row>
    <row r="7" spans="3:9" x14ac:dyDescent="0.25">
      <c r="C7" s="24" t="s">
        <v>3</v>
      </c>
      <c r="D7" s="236">
        <v>0.55309529082960018</v>
      </c>
      <c r="E7" s="234" t="s">
        <v>4</v>
      </c>
      <c r="F7" s="236">
        <v>0.70968512943604134</v>
      </c>
      <c r="G7" s="234" t="s">
        <v>4</v>
      </c>
      <c r="H7" s="240">
        <v>7.4493759689252453E-2</v>
      </c>
      <c r="I7" s="234" t="s">
        <v>83</v>
      </c>
    </row>
    <row r="8" spans="3:9" x14ac:dyDescent="0.25">
      <c r="C8" s="24" t="s">
        <v>1</v>
      </c>
      <c r="D8" s="236">
        <v>0.35963832316840144</v>
      </c>
      <c r="E8" s="234" t="s">
        <v>84</v>
      </c>
      <c r="F8" s="236">
        <v>0.20760441100194624</v>
      </c>
      <c r="G8" s="234" t="s">
        <v>84</v>
      </c>
      <c r="H8" s="240">
        <v>0.13702728002495473</v>
      </c>
      <c r="I8" s="234" t="s">
        <v>2</v>
      </c>
    </row>
    <row r="9" spans="3:9" x14ac:dyDescent="0.25">
      <c r="C9" s="231" t="s">
        <v>79</v>
      </c>
      <c r="D9" s="236">
        <v>0.43718405171772534</v>
      </c>
      <c r="E9" s="234" t="s">
        <v>83</v>
      </c>
      <c r="F9" s="236">
        <v>0.7107189165779213</v>
      </c>
      <c r="G9" s="234" t="s">
        <v>6</v>
      </c>
      <c r="H9" s="240">
        <v>5.8775582949376529E-2</v>
      </c>
      <c r="I9" s="234" t="s">
        <v>84</v>
      </c>
    </row>
    <row r="10" spans="3:9" x14ac:dyDescent="0.25">
      <c r="C10" s="231" t="s">
        <v>80</v>
      </c>
      <c r="D10" s="236">
        <v>0.57003964002596597</v>
      </c>
      <c r="E10" s="234" t="s">
        <v>6</v>
      </c>
      <c r="F10" s="236">
        <v>0.66525065434167652</v>
      </c>
      <c r="G10" s="234" t="s">
        <v>82</v>
      </c>
      <c r="H10" s="240">
        <v>8.1803337837391604E-2</v>
      </c>
      <c r="I10" s="234" t="s">
        <v>4</v>
      </c>
    </row>
    <row r="11" spans="3:9" ht="15.75" thickBot="1" x14ac:dyDescent="0.3">
      <c r="C11" s="232" t="s">
        <v>81</v>
      </c>
      <c r="D11" s="237">
        <v>0.60747296506340576</v>
      </c>
      <c r="E11" s="238" t="s">
        <v>0</v>
      </c>
      <c r="F11" s="237">
        <v>0.5248122901412281</v>
      </c>
      <c r="G11" s="238" t="s">
        <v>83</v>
      </c>
      <c r="H11" s="243">
        <v>0.14215377631038872</v>
      </c>
      <c r="I11" s="238" t="s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Procesory AMD a Intel VAV</vt:lpstr>
      <vt:lpstr>Konečné výsledky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Rastseluev</dc:creator>
  <cp:lastModifiedBy>Alexey Rastseluev</cp:lastModifiedBy>
  <dcterms:created xsi:type="dcterms:W3CDTF">2021-09-27T15:23:56Z</dcterms:created>
  <dcterms:modified xsi:type="dcterms:W3CDTF">2022-03-15T09:52:48Z</dcterms:modified>
</cp:coreProperties>
</file>