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tomasrakosnik/Desktop/Odevzdání DP/Přílohy/"/>
    </mc:Choice>
  </mc:AlternateContent>
  <workbookProtection lockStructure="1"/>
  <bookViews>
    <workbookView xWindow="0" yWindow="600" windowWidth="28800" windowHeight="16200" tabRatio="500"/>
  </bookViews>
  <sheets>
    <sheet name="podkladová data + výkony" sheetId="1" r:id="rId1"/>
    <sheet name="Rozdělení pasiv" sheetId="5" r:id="rId2"/>
    <sheet name="Rozložení aktiv" sheetId="13" r:id="rId3"/>
    <sheet name="Likvidita" sheetId="6" r:id="rId4"/>
    <sheet name="Aktivita" sheetId="7" r:id="rId5"/>
    <sheet name="Celková zadluženost + úvěrové k" sheetId="8" r:id="rId6"/>
    <sheet name="Rentabilita" sheetId="9" r:id="rId7"/>
    <sheet name="Výkonová spotřeba" sheetId="10" r:id="rId8"/>
    <sheet name="Čistý zisk na akcii" sheetId="12" r:id="rId9"/>
    <sheet name="Hospodářský výsledek" sheetId="3" r:id="rId10"/>
    <sheet name="Aktiva (netto)" sheetId="2" r:id="rId1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1" l="1"/>
  <c r="D4" i="6"/>
  <c r="E4" i="6"/>
  <c r="F4" i="6"/>
  <c r="G4" i="6"/>
  <c r="C4" i="6"/>
  <c r="H11" i="1"/>
  <c r="D5" i="7"/>
  <c r="E5" i="7"/>
  <c r="F5" i="7"/>
  <c r="G5" i="7"/>
  <c r="C5" i="7"/>
  <c r="D5" i="9"/>
  <c r="E5" i="9"/>
  <c r="F5" i="9"/>
  <c r="G5" i="9"/>
  <c r="C5" i="9"/>
  <c r="D4" i="9"/>
  <c r="E4" i="9"/>
  <c r="F4" i="9"/>
  <c r="G4" i="9"/>
  <c r="C4" i="9"/>
  <c r="D5" i="13"/>
  <c r="E5" i="13"/>
  <c r="F5" i="13"/>
  <c r="G5" i="13"/>
  <c r="C5" i="13"/>
  <c r="G8" i="1"/>
  <c r="D3" i="12"/>
  <c r="E3" i="12"/>
  <c r="F3" i="12"/>
  <c r="G3" i="12"/>
  <c r="C3" i="12"/>
  <c r="D3" i="9"/>
  <c r="E3" i="9"/>
  <c r="F3" i="9"/>
  <c r="G3" i="9"/>
  <c r="C3" i="9"/>
  <c r="D9" i="8"/>
  <c r="E9" i="8"/>
  <c r="F9" i="8"/>
  <c r="G9" i="8"/>
  <c r="C9" i="8"/>
  <c r="D5" i="8"/>
  <c r="E5" i="8"/>
  <c r="F5" i="8"/>
  <c r="G5" i="8"/>
  <c r="C5" i="8"/>
  <c r="D8" i="8"/>
  <c r="E8" i="8"/>
  <c r="F8" i="8"/>
  <c r="G8" i="8"/>
  <c r="C8" i="8"/>
  <c r="D4" i="7"/>
  <c r="E4" i="7"/>
  <c r="F4" i="7"/>
  <c r="G4" i="7"/>
  <c r="C4" i="7"/>
  <c r="D23" i="1"/>
  <c r="E23" i="1"/>
  <c r="F23" i="1"/>
  <c r="G23" i="1"/>
  <c r="C23" i="1"/>
  <c r="D3" i="6"/>
  <c r="E3" i="6"/>
  <c r="F3" i="6"/>
  <c r="G3" i="6"/>
  <c r="C3" i="6"/>
  <c r="C27" i="1"/>
  <c r="D27" i="1"/>
  <c r="E27" i="1"/>
  <c r="F27" i="1"/>
  <c r="G27" i="1"/>
  <c r="H27" i="1"/>
  <c r="C26" i="1"/>
  <c r="D26" i="1"/>
  <c r="E26" i="1"/>
  <c r="F26" i="1"/>
  <c r="G26" i="1"/>
  <c r="H26" i="1"/>
  <c r="H18" i="1"/>
  <c r="C25" i="1"/>
  <c r="D25" i="1"/>
  <c r="E25" i="1"/>
  <c r="F25" i="1"/>
  <c r="G25" i="1"/>
  <c r="H25" i="1"/>
  <c r="C24" i="1"/>
  <c r="D24" i="1"/>
  <c r="E24" i="1"/>
  <c r="F24" i="1"/>
  <c r="G24" i="1"/>
  <c r="H24" i="1"/>
  <c r="H17" i="1"/>
  <c r="H16" i="1"/>
  <c r="H15" i="1"/>
  <c r="H14" i="1"/>
  <c r="H13" i="1"/>
  <c r="H12" i="1"/>
  <c r="H10" i="1"/>
  <c r="H9" i="1"/>
  <c r="H8" i="1"/>
  <c r="H7" i="1"/>
</calcChain>
</file>

<file path=xl/sharedStrings.xml><?xml version="1.0" encoding="utf-8"?>
<sst xmlns="http://schemas.openxmlformats.org/spreadsheetml/2006/main" count="54" uniqueCount="46">
  <si>
    <t>HV (před zdaněním)</t>
  </si>
  <si>
    <t>Aktiva (netto)</t>
  </si>
  <si>
    <t>Vlastní zdroje</t>
  </si>
  <si>
    <t>Cizí zdroje</t>
  </si>
  <si>
    <t>Rentabilita</t>
  </si>
  <si>
    <t>Výkonová spotřeba</t>
  </si>
  <si>
    <t>Čistý zisk na akcii</t>
  </si>
  <si>
    <t>Pasiva (celkem)</t>
  </si>
  <si>
    <t>Počet akcií</t>
  </si>
  <si>
    <t>57 193</t>
  </si>
  <si>
    <t>40 452</t>
  </si>
  <si>
    <t>67 590</t>
  </si>
  <si>
    <t xml:space="preserve">63 814 </t>
  </si>
  <si>
    <t xml:space="preserve">41 203 </t>
  </si>
  <si>
    <t>Čistý zisk</t>
  </si>
  <si>
    <t>99 656</t>
  </si>
  <si>
    <t>95 375</t>
  </si>
  <si>
    <t xml:space="preserve">150 930 </t>
  </si>
  <si>
    <t>Oběžná aktiva</t>
  </si>
  <si>
    <t>Krátkodobé závazky</t>
  </si>
  <si>
    <t>Nákladové úroky</t>
  </si>
  <si>
    <t>Likvidita (běžná)</t>
  </si>
  <si>
    <t>Tržby</t>
  </si>
  <si>
    <t>Aktivita</t>
  </si>
  <si>
    <t>Vypočítáno z tržeb ku celkovým aktivům</t>
  </si>
  <si>
    <t>Úrokové krytí</t>
  </si>
  <si>
    <t>Celková zadluženost</t>
  </si>
  <si>
    <t>Celková zadluženost (%)</t>
  </si>
  <si>
    <t>Čistý zisk na akcii (tis. Kč)</t>
  </si>
  <si>
    <t>Stálá aktiva</t>
  </si>
  <si>
    <t>"=&gt; HV snížen o daň z příjmu právnických osob (daň dosud nevyčíslena)"</t>
  </si>
  <si>
    <t>EBIT</t>
  </si>
  <si>
    <t>Rezervy</t>
  </si>
  <si>
    <t>Dlouhodobé závazky (+bankovní)</t>
  </si>
  <si>
    <t>čistý zisk/kapitál</t>
  </si>
  <si>
    <t>ROI</t>
  </si>
  <si>
    <t>ebit/aktiva</t>
  </si>
  <si>
    <t>ebit/vl.kapitál</t>
  </si>
  <si>
    <t>ROA</t>
  </si>
  <si>
    <t>roce</t>
  </si>
  <si>
    <t>Obrat aktiv</t>
  </si>
  <si>
    <t>Pohledávky</t>
  </si>
  <si>
    <t>Doba obratu pohledávek</t>
  </si>
  <si>
    <t>Likvidita - bežná</t>
  </si>
  <si>
    <t>Lividita - pohotová</t>
  </si>
  <si>
    <t>Zásoby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</si>
</sst>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0.000"/>
  </numFmts>
  <fonts count="1" x14ac:knownFonts="1"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3" fontId="0" fillId="0" borderId="0" xfId="0" applyNumberFormat="1"/>
    <xf numFmtId="0" fontId="0" fillId="2" borderId="0" xfId="0" applyFill="1" applyBorder="1"/>
    <xf numFmtId="3" fontId="0" fillId="4" borderId="1" xfId="0" applyNumberFormat="1" applyFont="1" applyFill="1" applyBorder="1" applyAlignment="1">
      <alignment horizontal="right"/>
    </xf>
    <xf numFmtId="3" fontId="0" fillId="5" borderId="0" xfId="0" applyNumberFormat="1" applyFont="1" applyFill="1" applyBorder="1" applyAlignment="1">
      <alignment horizontal="right"/>
    </xf>
    <xf numFmtId="0" fontId="0" fillId="3" borderId="4" xfId="0" applyFill="1" applyBorder="1"/>
    <xf numFmtId="0" fontId="0" fillId="3" borderId="5" xfId="0" applyFill="1" applyBorder="1"/>
    <xf numFmtId="0" fontId="0" fillId="2" borderId="6" xfId="0" applyFill="1" applyBorder="1"/>
    <xf numFmtId="3" fontId="0" fillId="5" borderId="4" xfId="0" applyNumberFormat="1" applyFont="1" applyFill="1" applyBorder="1" applyAlignment="1">
      <alignment horizontal="right"/>
    </xf>
    <xf numFmtId="0" fontId="0" fillId="2" borderId="7" xfId="0" applyFill="1" applyBorder="1"/>
    <xf numFmtId="0" fontId="0" fillId="2" borderId="8" xfId="0" applyFill="1" applyBorder="1"/>
    <xf numFmtId="3" fontId="0" fillId="5" borderId="1" xfId="0" applyNumberFormat="1" applyFont="1" applyFill="1" applyBorder="1" applyAlignment="1">
      <alignment horizontal="right"/>
    </xf>
    <xf numFmtId="3" fontId="0" fillId="5" borderId="5" xfId="0" applyNumberFormat="1" applyFont="1" applyFill="1" applyBorder="1" applyAlignment="1">
      <alignment horizontal="right"/>
    </xf>
    <xf numFmtId="3" fontId="0" fillId="5" borderId="7" xfId="0" applyNumberFormat="1" applyFont="1" applyFill="1" applyBorder="1" applyAlignment="1">
      <alignment horizontal="right"/>
    </xf>
    <xf numFmtId="0" fontId="0" fillId="0" borderId="6" xfId="0" applyBorder="1"/>
    <xf numFmtId="0" fontId="0" fillId="3" borderId="6" xfId="0" applyFill="1" applyBorder="1"/>
    <xf numFmtId="2" fontId="0" fillId="6" borderId="7" xfId="0" applyNumberFormat="1" applyFont="1" applyFill="1" applyBorder="1" applyAlignment="1">
      <alignment horizontal="right"/>
    </xf>
    <xf numFmtId="164" fontId="0" fillId="6" borderId="0" xfId="0" applyNumberFormat="1" applyFont="1" applyFill="1" applyBorder="1" applyAlignment="1">
      <alignment horizontal="right"/>
    </xf>
    <xf numFmtId="164" fontId="0" fillId="6" borderId="1" xfId="0" applyNumberFormat="1" applyFont="1" applyFill="1" applyBorder="1" applyAlignment="1">
      <alignment horizontal="right"/>
    </xf>
    <xf numFmtId="0" fontId="0" fillId="2" borderId="0" xfId="0" applyFill="1"/>
    <xf numFmtId="2" fontId="0" fillId="6" borderId="0" xfId="0" applyNumberFormat="1" applyFill="1"/>
    <xf numFmtId="4" fontId="0" fillId="6" borderId="0" xfId="0" applyNumberFormat="1" applyFont="1" applyFill="1" applyBorder="1" applyAlignment="1">
      <alignment horizontal="right"/>
    </xf>
    <xf numFmtId="4" fontId="0" fillId="6" borderId="2" xfId="0" applyNumberFormat="1" applyFont="1" applyFill="1" applyBorder="1" applyAlignment="1">
      <alignment horizontal="right"/>
    </xf>
    <xf numFmtId="164" fontId="0" fillId="6" borderId="4" xfId="0" applyNumberFormat="1" applyFont="1" applyFill="1" applyBorder="1" applyAlignment="1">
      <alignment horizontal="right"/>
    </xf>
    <xf numFmtId="164" fontId="0" fillId="6" borderId="5" xfId="0" applyNumberFormat="1" applyFont="1" applyFill="1" applyBorder="1" applyAlignment="1">
      <alignment horizontal="right"/>
    </xf>
    <xf numFmtId="3" fontId="0" fillId="6" borderId="2" xfId="0" applyNumberFormat="1" applyFill="1" applyBorder="1"/>
    <xf numFmtId="0" fontId="0" fillId="4" borderId="0" xfId="0" applyFill="1"/>
    <xf numFmtId="164" fontId="0" fillId="4" borderId="1" xfId="0" applyNumberFormat="1" applyFont="1" applyFill="1" applyBorder="1" applyAlignment="1">
      <alignment horizontal="right"/>
    </xf>
    <xf numFmtId="0" fontId="0" fillId="6" borderId="2" xfId="0" applyFill="1" applyBorder="1"/>
    <xf numFmtId="0" fontId="0" fillId="6" borderId="3" xfId="0" applyFill="1" applyBorder="1"/>
    <xf numFmtId="2" fontId="0" fillId="0" borderId="0" xfId="0" applyNumberFormat="1"/>
    <xf numFmtId="165" fontId="0" fillId="6" borderId="0" xfId="0" applyNumberFormat="1" applyFont="1" applyFill="1" applyBorder="1" applyAlignment="1">
      <alignment horizontal="right"/>
    </xf>
    <xf numFmtId="165" fontId="0" fillId="0" borderId="0" xfId="0" applyNumberFormat="1"/>
    <xf numFmtId="10" fontId="0" fillId="0" borderId="0" xfId="0" applyNumberFormat="1"/>
    <xf numFmtId="2" fontId="0" fillId="5" borderId="4" xfId="0" applyNumberFormat="1" applyFont="1" applyFill="1" applyBorder="1" applyAlignment="1">
      <alignment horizontal="right"/>
    </xf>
    <xf numFmtId="2" fontId="0" fillId="5" borderId="0" xfId="0" applyNumberFormat="1" applyFill="1"/>
    <xf numFmtId="0" fontId="0" fillId="0" borderId="0" xfId="0" applyFill="1" applyBorder="1"/>
  </cellXfs>
  <cellStyles count="1">
    <cellStyle name="Normální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10.xml.rels><?xml version="1.0" encoding="UTF-8" standalone="yes"?>
<Relationships xmlns="http://schemas.openxmlformats.org/package/2006/relationships"><Relationship Id="rId1" Type="http://schemas.microsoft.com/office/2011/relationships/chartStyle" Target="style10.xml"/><Relationship Id="rId2" Type="http://schemas.microsoft.com/office/2011/relationships/chartColorStyle" Target="colors10.xml"/></Relationships>
</file>

<file path=xl/charts/_rels/chart11.xml.rels><?xml version="1.0" encoding="UTF-8" standalone="yes"?>
<Relationships xmlns="http://schemas.openxmlformats.org/package/2006/relationships"><Relationship Id="rId1" Type="http://schemas.microsoft.com/office/2011/relationships/chartStyle" Target="style11.xml"/><Relationship Id="rId2" Type="http://schemas.microsoft.com/office/2011/relationships/chartColorStyle" Target="colors1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_rels/chart9.xml.rels><?xml version="1.0" encoding="UTF-8" standalone="yes"?>
<Relationships xmlns="http://schemas.openxmlformats.org/package/2006/relationships"><Relationship Id="rId1" Type="http://schemas.microsoft.com/office/2011/relationships/chartStyle" Target="style9.xml"/><Relationship Id="rId2" Type="http://schemas.microsoft.com/office/2011/relationships/chartColorStyle" Target="colors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f>'podkladová data + výkony'!$C$6:$G$6</c:f>
              <c:numCache>
                <c:formatCode>General</c:formatCode>
                <c:ptCount val="5"/>
                <c:pt idx="0">
                  <c:v>2014.0</c:v>
                </c:pt>
                <c:pt idx="1">
                  <c:v>2015.0</c:v>
                </c:pt>
                <c:pt idx="2">
                  <c:v>2016.0</c:v>
                </c:pt>
                <c:pt idx="3">
                  <c:v>2017.0</c:v>
                </c:pt>
                <c:pt idx="4">
                  <c:v>2018.0</c:v>
                </c:pt>
              </c:numCache>
            </c:numRef>
          </c:cat>
          <c:val>
            <c:numRef>
              <c:f>'podkladová data + výkony'!#REF!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0"/>
        </c:ser>
        <c:ser>
          <c:idx val="1"/>
          <c:order val="1"/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'podkladová data + výkony'!$C$6:$G$6</c:f>
              <c:numCache>
                <c:formatCode>General</c:formatCode>
                <c:ptCount val="5"/>
                <c:pt idx="0">
                  <c:v>2014.0</c:v>
                </c:pt>
                <c:pt idx="1">
                  <c:v>2015.0</c:v>
                </c:pt>
                <c:pt idx="2">
                  <c:v>2016.0</c:v>
                </c:pt>
                <c:pt idx="3">
                  <c:v>2017.0</c:v>
                </c:pt>
                <c:pt idx="4">
                  <c:v>2018.0</c:v>
                </c:pt>
              </c:numCache>
            </c:numRef>
          </c:cat>
          <c:val>
            <c:numRef>
              <c:f>'podkladová data + výkony'!#REF!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12650640"/>
        <c:axId val="335962288"/>
      </c:lineChart>
      <c:catAx>
        <c:axId val="31265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35962288"/>
        <c:crosses val="autoZero"/>
        <c:auto val="1"/>
        <c:lblAlgn val="ctr"/>
        <c:lblOffset val="100"/>
        <c:noMultiLvlLbl val="0"/>
      </c:catAx>
      <c:valAx>
        <c:axId val="335962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12650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'podkladová data + výkony'!$B$7</c:f>
              <c:strCache>
                <c:ptCount val="1"/>
                <c:pt idx="0">
                  <c:v>HV (před zdaněním)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'podkladová data + výkony'!$C$6:$G$6</c:f>
              <c:numCache>
                <c:formatCode>General</c:formatCode>
                <c:ptCount val="5"/>
                <c:pt idx="0">
                  <c:v>2014.0</c:v>
                </c:pt>
                <c:pt idx="1">
                  <c:v>2015.0</c:v>
                </c:pt>
                <c:pt idx="2">
                  <c:v>2016.0</c:v>
                </c:pt>
                <c:pt idx="3">
                  <c:v>2017.0</c:v>
                </c:pt>
                <c:pt idx="4">
                  <c:v>2018.0</c:v>
                </c:pt>
              </c:numCache>
            </c:numRef>
          </c:cat>
          <c:val>
            <c:numRef>
              <c:f>'podkladová data + výkony'!$C$7:$G$7</c:f>
              <c:numCache>
                <c:formatCode>#,##0</c:formatCode>
                <c:ptCount val="5"/>
                <c:pt idx="0">
                  <c:v>1360.0</c:v>
                </c:pt>
                <c:pt idx="1">
                  <c:v>1751.0</c:v>
                </c:pt>
                <c:pt idx="2">
                  <c:v>2692.0</c:v>
                </c:pt>
                <c:pt idx="3">
                  <c:v>2378.0</c:v>
                </c:pt>
                <c:pt idx="4">
                  <c:v>3159.0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'podkladová data + výkony'!$B$7</c:f>
              <c:strCache>
                <c:ptCount val="1"/>
                <c:pt idx="0">
                  <c:v>HV (před zdaněním)</c:v>
                </c:pt>
              </c:strCache>
            </c:strRef>
          </c:tx>
          <c:spPr>
            <a:ln w="3492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0.0833333333333333"/>
                  <c:y val="0.05787055263925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2986220472441"/>
                      <c:h val="0.11104184893555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0916666666666666"/>
                  <c:y val="-0.0370368547681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687510936133"/>
                      <c:h val="0.0647455526392534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'podkladová data + výkony'!$C$6:$G$6</c:f>
              <c:numCache>
                <c:formatCode>General</c:formatCode>
                <c:ptCount val="5"/>
                <c:pt idx="0">
                  <c:v>2014.0</c:v>
                </c:pt>
                <c:pt idx="1">
                  <c:v>2015.0</c:v>
                </c:pt>
                <c:pt idx="2">
                  <c:v>2016.0</c:v>
                </c:pt>
                <c:pt idx="3">
                  <c:v>2017.0</c:v>
                </c:pt>
                <c:pt idx="4">
                  <c:v>2018.0</c:v>
                </c:pt>
              </c:numCache>
            </c:numRef>
          </c:cat>
          <c:val>
            <c:numRef>
              <c:f>'podkladová data + výkony'!$C$7:$G$7</c:f>
              <c:numCache>
                <c:formatCode>#,##0</c:formatCode>
                <c:ptCount val="5"/>
                <c:pt idx="0">
                  <c:v>1360.0</c:v>
                </c:pt>
                <c:pt idx="1">
                  <c:v>1751.0</c:v>
                </c:pt>
                <c:pt idx="2">
                  <c:v>2692.0</c:v>
                </c:pt>
                <c:pt idx="3">
                  <c:v>2378.0</c:v>
                </c:pt>
                <c:pt idx="4">
                  <c:v>3159.0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1674512"/>
        <c:axId val="311968880"/>
      </c:lineChart>
      <c:catAx>
        <c:axId val="31167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11968880"/>
        <c:crosses val="autoZero"/>
        <c:auto val="1"/>
        <c:lblAlgn val="ctr"/>
        <c:lblOffset val="100"/>
        <c:noMultiLvlLbl val="0"/>
      </c:catAx>
      <c:valAx>
        <c:axId val="31196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11674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'podkladová data + výkony'!$B$9</c:f>
              <c:strCache>
                <c:ptCount val="1"/>
                <c:pt idx="0">
                  <c:v>Aktiva (netto)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34925" cap="rnd">
                <a:solidFill>
                  <a:srgbClr val="FFFF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"/>
            <c:marker>
              <c:symbol val="none"/>
            </c:marker>
            <c:bubble3D val="0"/>
            <c:spPr>
              <a:ln w="34925" cap="rnd">
                <a:solidFill>
                  <a:srgbClr val="FFFF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3"/>
            <c:marker>
              <c:symbol val="none"/>
            </c:marker>
            <c:bubble3D val="0"/>
            <c:spPr>
              <a:ln w="34925" cap="rnd">
                <a:solidFill>
                  <a:srgbClr val="FFFF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4"/>
            <c:marker>
              <c:symbol val="none"/>
            </c:marker>
            <c:bubble3D val="0"/>
            <c:spPr>
              <a:ln w="34925" cap="rnd">
                <a:solidFill>
                  <a:srgbClr val="FFFF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-0.060829501916543"/>
                  <c:y val="0.04166666666666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0691244339960716"/>
                  <c:y val="0.04629629629629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'podkladová data + výkony'!$C$6:$G$6</c:f>
              <c:numCache>
                <c:formatCode>General</c:formatCode>
                <c:ptCount val="5"/>
                <c:pt idx="0">
                  <c:v>2014.0</c:v>
                </c:pt>
                <c:pt idx="1">
                  <c:v>2015.0</c:v>
                </c:pt>
                <c:pt idx="2">
                  <c:v>2016.0</c:v>
                </c:pt>
                <c:pt idx="3">
                  <c:v>2017.0</c:v>
                </c:pt>
                <c:pt idx="4">
                  <c:v>2018.0</c:v>
                </c:pt>
              </c:numCache>
            </c:numRef>
          </c:cat>
          <c:val>
            <c:numRef>
              <c:f>'podkladová data + výkony'!$C$9:$G$9</c:f>
              <c:numCache>
                <c:formatCode>#,##0</c:formatCode>
                <c:ptCount val="5"/>
                <c:pt idx="0">
                  <c:v>57193.0</c:v>
                </c:pt>
                <c:pt idx="1">
                  <c:v>67590.0</c:v>
                </c:pt>
                <c:pt idx="2">
                  <c:v>97705.0</c:v>
                </c:pt>
                <c:pt idx="3">
                  <c:v>63814.0</c:v>
                </c:pt>
                <c:pt idx="4">
                  <c:v>64338.0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8488480"/>
        <c:axId val="318490800"/>
      </c:lineChart>
      <c:catAx>
        <c:axId val="31848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18490800"/>
        <c:crosses val="autoZero"/>
        <c:auto val="1"/>
        <c:lblAlgn val="ctr"/>
        <c:lblOffset val="100"/>
        <c:noMultiLvlLbl val="0"/>
      </c:catAx>
      <c:valAx>
        <c:axId val="318490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18488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'Rozdělení pasiv'!$B$6</c:f>
              <c:strCache>
                <c:ptCount val="1"/>
                <c:pt idx="0">
                  <c:v>Vlastní zdroje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'Rozdělení pasiv'!$A$7:$A$11</c:f>
              <c:numCache>
                <c:formatCode>General</c:formatCode>
                <c:ptCount val="5"/>
                <c:pt idx="0">
                  <c:v>2014.0</c:v>
                </c:pt>
                <c:pt idx="1">
                  <c:v>2015.0</c:v>
                </c:pt>
                <c:pt idx="2">
                  <c:v>2016.0</c:v>
                </c:pt>
                <c:pt idx="3">
                  <c:v>2017.0</c:v>
                </c:pt>
                <c:pt idx="4">
                  <c:v>2018.0</c:v>
                </c:pt>
              </c:numCache>
            </c:numRef>
          </c:cat>
          <c:val>
            <c:numRef>
              <c:f>'Rozdělení pasiv'!$B$7:$B$11</c:f>
              <c:numCache>
                <c:formatCode>#,##0</c:formatCode>
                <c:ptCount val="5"/>
                <c:pt idx="0">
                  <c:v>16646.0</c:v>
                </c:pt>
                <c:pt idx="1">
                  <c:v>17902.0</c:v>
                </c:pt>
                <c:pt idx="2">
                  <c:v>19918.0</c:v>
                </c:pt>
                <c:pt idx="3">
                  <c:v>21805.0</c:v>
                </c:pt>
                <c:pt idx="4">
                  <c:v>23885.0</c:v>
                </c:pt>
              </c:numCache>
            </c:numRef>
          </c:val>
        </c:ser>
        <c:ser>
          <c:idx val="1"/>
          <c:order val="1"/>
          <c:tx>
            <c:strRef>
              <c:f>'Rozdělení pasiv'!$C$6</c:f>
              <c:strCache>
                <c:ptCount val="1"/>
                <c:pt idx="0">
                  <c:v>Cizí zdroje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'Rozdělení pasiv'!$A$7:$A$11</c:f>
              <c:numCache>
                <c:formatCode>General</c:formatCode>
                <c:ptCount val="5"/>
                <c:pt idx="0">
                  <c:v>2014.0</c:v>
                </c:pt>
                <c:pt idx="1">
                  <c:v>2015.0</c:v>
                </c:pt>
                <c:pt idx="2">
                  <c:v>2016.0</c:v>
                </c:pt>
                <c:pt idx="3">
                  <c:v>2017.0</c:v>
                </c:pt>
                <c:pt idx="4">
                  <c:v>2018.0</c:v>
                </c:pt>
              </c:numCache>
            </c:numRef>
          </c:cat>
          <c:val>
            <c:numRef>
              <c:f>'Rozdělení pasiv'!$C$7:$C$11</c:f>
              <c:numCache>
                <c:formatCode>#,##0</c:formatCode>
                <c:ptCount val="5"/>
                <c:pt idx="0">
                  <c:v>40452.0</c:v>
                </c:pt>
                <c:pt idx="1">
                  <c:v>49650.0</c:v>
                </c:pt>
                <c:pt idx="2">
                  <c:v>76598.0</c:v>
                </c:pt>
                <c:pt idx="3">
                  <c:v>41203.0</c:v>
                </c:pt>
                <c:pt idx="4">
                  <c:v>40070.0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8299952"/>
        <c:axId val="319045120"/>
      </c:barChart>
      <c:catAx>
        <c:axId val="308299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19045120"/>
        <c:crosses val="autoZero"/>
        <c:auto val="1"/>
        <c:lblAlgn val="ctr"/>
        <c:lblOffset val="100"/>
        <c:noMultiLvlLbl val="0"/>
      </c:catAx>
      <c:valAx>
        <c:axId val="319045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08299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'Rozložení aktiv'!$B$5</c:f>
              <c:strCache>
                <c:ptCount val="1"/>
                <c:pt idx="0">
                  <c:v>Stálá aktiva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'Rozložení aktiv'!$C$2:$G$2</c:f>
              <c:numCache>
                <c:formatCode>General</c:formatCode>
                <c:ptCount val="5"/>
                <c:pt idx="0">
                  <c:v>2014.0</c:v>
                </c:pt>
                <c:pt idx="1">
                  <c:v>2015.0</c:v>
                </c:pt>
                <c:pt idx="2">
                  <c:v>2016.0</c:v>
                </c:pt>
                <c:pt idx="3">
                  <c:v>2017.0</c:v>
                </c:pt>
                <c:pt idx="4">
                  <c:v>2018.0</c:v>
                </c:pt>
              </c:numCache>
            </c:numRef>
          </c:cat>
          <c:val>
            <c:numRef>
              <c:f>'Rozložení aktiv'!$C$5:$G$5</c:f>
              <c:numCache>
                <c:formatCode>#,##0</c:formatCode>
                <c:ptCount val="5"/>
                <c:pt idx="0">
                  <c:v>11012.0</c:v>
                </c:pt>
                <c:pt idx="1">
                  <c:v>15594.0</c:v>
                </c:pt>
                <c:pt idx="2">
                  <c:v>19045.0</c:v>
                </c:pt>
                <c:pt idx="3">
                  <c:v>19200.0</c:v>
                </c:pt>
                <c:pt idx="4">
                  <c:v>20143.0</c:v>
                </c:pt>
              </c:numCache>
            </c:numRef>
          </c:val>
        </c:ser>
        <c:ser>
          <c:idx val="0"/>
          <c:order val="1"/>
          <c:tx>
            <c:strRef>
              <c:f>'Rozložení aktiv'!$B$4</c:f>
              <c:strCache>
                <c:ptCount val="1"/>
                <c:pt idx="0">
                  <c:v>Oběžná aktiva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'Rozložení aktiv'!$C$2:$G$2</c:f>
              <c:numCache>
                <c:formatCode>General</c:formatCode>
                <c:ptCount val="5"/>
                <c:pt idx="0">
                  <c:v>2014.0</c:v>
                </c:pt>
                <c:pt idx="1">
                  <c:v>2015.0</c:v>
                </c:pt>
                <c:pt idx="2">
                  <c:v>2016.0</c:v>
                </c:pt>
                <c:pt idx="3">
                  <c:v>2017.0</c:v>
                </c:pt>
                <c:pt idx="4">
                  <c:v>2018.0</c:v>
                </c:pt>
              </c:numCache>
            </c:numRef>
          </c:cat>
          <c:val>
            <c:numRef>
              <c:f>'Rozložení aktiv'!$C$4:$G$4</c:f>
              <c:numCache>
                <c:formatCode>#,##0</c:formatCode>
                <c:ptCount val="5"/>
                <c:pt idx="0">
                  <c:v>46181.0</c:v>
                </c:pt>
                <c:pt idx="1">
                  <c:v>51996.0</c:v>
                </c:pt>
                <c:pt idx="2">
                  <c:v>78660.0</c:v>
                </c:pt>
                <c:pt idx="3">
                  <c:v>44614.0</c:v>
                </c:pt>
                <c:pt idx="4">
                  <c:v>44195.0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370130432"/>
        <c:axId val="306098032"/>
      </c:barChart>
      <c:catAx>
        <c:axId val="37013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06098032"/>
        <c:crosses val="autoZero"/>
        <c:auto val="1"/>
        <c:lblAlgn val="ctr"/>
        <c:lblOffset val="100"/>
        <c:noMultiLvlLbl val="0"/>
      </c:catAx>
      <c:valAx>
        <c:axId val="30609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70130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Likvidita!$B$3</c:f>
              <c:strCache>
                <c:ptCount val="1"/>
                <c:pt idx="0">
                  <c:v>Likvidita - bežná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Likvidita!$C$2:$G$2</c:f>
              <c:numCache>
                <c:formatCode>General</c:formatCode>
                <c:ptCount val="5"/>
                <c:pt idx="0">
                  <c:v>2014.0</c:v>
                </c:pt>
                <c:pt idx="1">
                  <c:v>2015.0</c:v>
                </c:pt>
                <c:pt idx="2">
                  <c:v>2016.0</c:v>
                </c:pt>
                <c:pt idx="3">
                  <c:v>2017.0</c:v>
                </c:pt>
                <c:pt idx="4">
                  <c:v>2018.0</c:v>
                </c:pt>
              </c:numCache>
            </c:numRef>
          </c:cat>
          <c:val>
            <c:numRef>
              <c:f>Likvidita!$C$3:$G$3</c:f>
              <c:numCache>
                <c:formatCode>0.00</c:formatCode>
                <c:ptCount val="5"/>
                <c:pt idx="0">
                  <c:v>1.292535475384142</c:v>
                </c:pt>
                <c:pt idx="1">
                  <c:v>1.380449211490469</c:v>
                </c:pt>
                <c:pt idx="2">
                  <c:v>1.087831390283367</c:v>
                </c:pt>
                <c:pt idx="3">
                  <c:v>1.193238653079783</c:v>
                </c:pt>
                <c:pt idx="4">
                  <c:v>1.217358968708682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Likvidita!$B$4</c:f>
              <c:strCache>
                <c:ptCount val="1"/>
                <c:pt idx="0">
                  <c:v>Lividita - pohotová</c:v>
                </c:pt>
              </c:strCache>
            </c:strRef>
          </c:tx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Likvidita!$C$2:$G$2</c:f>
              <c:numCache>
                <c:formatCode>General</c:formatCode>
                <c:ptCount val="5"/>
                <c:pt idx="0">
                  <c:v>2014.0</c:v>
                </c:pt>
                <c:pt idx="1">
                  <c:v>2015.0</c:v>
                </c:pt>
                <c:pt idx="2">
                  <c:v>2016.0</c:v>
                </c:pt>
                <c:pt idx="3">
                  <c:v>2017.0</c:v>
                </c:pt>
                <c:pt idx="4">
                  <c:v>2018.0</c:v>
                </c:pt>
              </c:numCache>
            </c:numRef>
          </c:cat>
          <c:val>
            <c:numRef>
              <c:f>Likvidita!$C$4:$G$4</c:f>
              <c:numCache>
                <c:formatCode>0.00</c:formatCode>
                <c:ptCount val="5"/>
                <c:pt idx="0">
                  <c:v>1.016205323406757</c:v>
                </c:pt>
                <c:pt idx="1">
                  <c:v>0.563425901343387</c:v>
                </c:pt>
                <c:pt idx="2">
                  <c:v>0.718873169315023</c:v>
                </c:pt>
                <c:pt idx="3">
                  <c:v>1.033164834577015</c:v>
                </c:pt>
                <c:pt idx="4">
                  <c:v>1.020741516086382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9884240"/>
        <c:axId val="309886560"/>
      </c:lineChart>
      <c:catAx>
        <c:axId val="30988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09886560"/>
        <c:crosses val="autoZero"/>
        <c:auto val="1"/>
        <c:lblAlgn val="ctr"/>
        <c:lblOffset val="100"/>
        <c:noMultiLvlLbl val="0"/>
      </c:catAx>
      <c:valAx>
        <c:axId val="309886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09884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Aktivita!$B$4</c:f>
              <c:strCache>
                <c:ptCount val="1"/>
                <c:pt idx="0">
                  <c:v>Obrat aktiv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Aktivita!$C$3:$G$3</c:f>
              <c:numCache>
                <c:formatCode>General</c:formatCode>
                <c:ptCount val="5"/>
                <c:pt idx="0">
                  <c:v>2014.0</c:v>
                </c:pt>
                <c:pt idx="1">
                  <c:v>2015.0</c:v>
                </c:pt>
                <c:pt idx="2">
                  <c:v>2016.0</c:v>
                </c:pt>
                <c:pt idx="3">
                  <c:v>2017.0</c:v>
                </c:pt>
                <c:pt idx="4">
                  <c:v>2018.0</c:v>
                </c:pt>
              </c:numCache>
            </c:numRef>
          </c:cat>
          <c:val>
            <c:numRef>
              <c:f>Aktivita!$C$4:$G$4</c:f>
              <c:numCache>
                <c:formatCode>0.00</c:formatCode>
                <c:ptCount val="5"/>
                <c:pt idx="0">
                  <c:v>2.069833720909902</c:v>
                </c:pt>
                <c:pt idx="1">
                  <c:v>1.235360260393549</c:v>
                </c:pt>
                <c:pt idx="2">
                  <c:v>1.632485543216826</c:v>
                </c:pt>
                <c:pt idx="3">
                  <c:v>2.919234023881907</c:v>
                </c:pt>
                <c:pt idx="4">
                  <c:v>2.385464266840747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Aktivita!$B$5</c:f>
              <c:strCache>
                <c:ptCount val="1"/>
                <c:pt idx="0">
                  <c:v>Doba obratu pohledávek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Aktivita!$C$3:$G$3</c:f>
              <c:numCache>
                <c:formatCode>General</c:formatCode>
                <c:ptCount val="5"/>
                <c:pt idx="0">
                  <c:v>2014.0</c:v>
                </c:pt>
                <c:pt idx="1">
                  <c:v>2015.0</c:v>
                </c:pt>
                <c:pt idx="2">
                  <c:v>2016.0</c:v>
                </c:pt>
                <c:pt idx="3">
                  <c:v>2017.0</c:v>
                </c:pt>
                <c:pt idx="4">
                  <c:v>2018.0</c:v>
                </c:pt>
              </c:numCache>
            </c:numRef>
          </c:cat>
          <c:val>
            <c:numRef>
              <c:f>Aktivita!$C$5:$G$5</c:f>
              <c:numCache>
                <c:formatCode>0.00</c:formatCode>
                <c:ptCount val="5"/>
                <c:pt idx="0">
                  <c:v>3.519716168271668</c:v>
                </c:pt>
                <c:pt idx="1">
                  <c:v>2.872595750796426</c:v>
                </c:pt>
                <c:pt idx="2">
                  <c:v>3.769382202104049</c:v>
                </c:pt>
                <c:pt idx="3">
                  <c:v>2.393519711414584</c:v>
                </c:pt>
                <c:pt idx="4">
                  <c:v>2.677552190570513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1289328"/>
        <c:axId val="309682880"/>
      </c:lineChart>
      <c:catAx>
        <c:axId val="77128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09682880"/>
        <c:crosses val="autoZero"/>
        <c:auto val="1"/>
        <c:lblAlgn val="ctr"/>
        <c:lblOffset val="100"/>
        <c:noMultiLvlLbl val="0"/>
      </c:catAx>
      <c:valAx>
        <c:axId val="309682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71289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tx>
            <c:strRef>
              <c:f>'Celková zadluženost + úvěrové k'!$B$8</c:f>
              <c:strCache>
                <c:ptCount val="1"/>
                <c:pt idx="0">
                  <c:v>Úrokové krytí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8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Lbl>
              <c:idx val="0"/>
              <c:layout>
                <c:manualLayout>
                  <c:x val="-0.0611111111111111"/>
                  <c:y val="-0.04629629629629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0666666666666667"/>
                  <c:y val="-0.05555555555555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0555555555555555"/>
                  <c:y val="-0.05555555555555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063888888888889"/>
                  <c:y val="-0.05092592592592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0555555555555555"/>
                  <c:y val="-0.0370370370370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'Celková zadluženost + úvěrové k'!$C$7:$G$7</c:f>
              <c:numCache>
                <c:formatCode>General</c:formatCode>
                <c:ptCount val="5"/>
                <c:pt idx="0">
                  <c:v>2014.0</c:v>
                </c:pt>
                <c:pt idx="1">
                  <c:v>2015.0</c:v>
                </c:pt>
                <c:pt idx="2">
                  <c:v>2016.0</c:v>
                </c:pt>
                <c:pt idx="3">
                  <c:v>2017.0</c:v>
                </c:pt>
                <c:pt idx="4">
                  <c:v>2018.0</c:v>
                </c:pt>
              </c:numCache>
            </c:numRef>
          </c:cat>
          <c:val>
            <c:numRef>
              <c:f>'Celková zadluženost + úvěrové k'!$C$8:$G$8</c:f>
              <c:numCache>
                <c:formatCode>#,##0.00</c:formatCode>
                <c:ptCount val="5"/>
                <c:pt idx="0">
                  <c:v>3.073170731707317</c:v>
                </c:pt>
                <c:pt idx="1">
                  <c:v>4.183636363636364</c:v>
                </c:pt>
                <c:pt idx="2">
                  <c:v>4.348258706467661</c:v>
                </c:pt>
                <c:pt idx="3">
                  <c:v>4.486803519061583</c:v>
                </c:pt>
                <c:pt idx="4">
                  <c:v>5.363259668508287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'Celková zadluženost + úvěrové k'!$B$9</c:f>
              <c:strCache>
                <c:ptCount val="1"/>
                <c:pt idx="0">
                  <c:v>Celková zadluženost (%)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9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Lbl>
              <c:idx val="0"/>
              <c:layout>
                <c:manualLayout>
                  <c:x val="-0.0361111111111111"/>
                  <c:y val="0.04166666666666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0305555555555556"/>
                  <c:y val="0.037037037037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0555555555555556"/>
                  <c:y val="-0.04166666666666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0638888888888889"/>
                  <c:y val="0.037037037037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0555555555555555"/>
                  <c:y val="-0.04166666666666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'Celková zadluženost + úvěrové k'!$C$7:$G$7</c:f>
              <c:numCache>
                <c:formatCode>General</c:formatCode>
                <c:ptCount val="5"/>
                <c:pt idx="0">
                  <c:v>2014.0</c:v>
                </c:pt>
                <c:pt idx="1">
                  <c:v>2015.0</c:v>
                </c:pt>
                <c:pt idx="2">
                  <c:v>2016.0</c:v>
                </c:pt>
                <c:pt idx="3">
                  <c:v>2017.0</c:v>
                </c:pt>
                <c:pt idx="4">
                  <c:v>2018.0</c:v>
                </c:pt>
              </c:numCache>
            </c:numRef>
          </c:cat>
          <c:val>
            <c:numRef>
              <c:f>'Celková zadluženost + úvěrové k'!$C$9:$G$9</c:f>
              <c:numCache>
                <c:formatCode>0.00</c:formatCode>
                <c:ptCount val="5"/>
                <c:pt idx="0">
                  <c:v>70.72893535922228</c:v>
                </c:pt>
                <c:pt idx="1">
                  <c:v>73.45761207279183</c:v>
                </c:pt>
                <c:pt idx="2">
                  <c:v>78.39721610971803</c:v>
                </c:pt>
                <c:pt idx="3">
                  <c:v>64.60964678597173</c:v>
                </c:pt>
                <c:pt idx="4">
                  <c:v>62.28045633995462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162560"/>
        <c:axId val="305195920"/>
      </c:lineChart>
      <c:catAx>
        <c:axId val="30516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05195920"/>
        <c:crosses val="autoZero"/>
        <c:auto val="1"/>
        <c:lblAlgn val="ctr"/>
        <c:lblOffset val="100"/>
        <c:noMultiLvlLbl val="0"/>
      </c:catAx>
      <c:valAx>
        <c:axId val="305195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05162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Rentabilita!$B$3</c:f>
              <c:strCache>
                <c:ptCount val="1"/>
                <c:pt idx="0">
                  <c:v>ROI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0.05"/>
                  <c:y val="-0.0509259259259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0444444444444444"/>
                  <c:y val="-0.04166666666666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0638888888888889"/>
                  <c:y val="-0.0509259259259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0388888888888891"/>
                  <c:y val="-0.04166666666666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Rentabilita!$C$2:$G$2</c:f>
              <c:numCache>
                <c:formatCode>General</c:formatCode>
                <c:ptCount val="5"/>
                <c:pt idx="0">
                  <c:v>2014.0</c:v>
                </c:pt>
                <c:pt idx="1">
                  <c:v>2015.0</c:v>
                </c:pt>
                <c:pt idx="2">
                  <c:v>2016.0</c:v>
                </c:pt>
                <c:pt idx="3">
                  <c:v>2017.0</c:v>
                </c:pt>
                <c:pt idx="4">
                  <c:v>2018.0</c:v>
                </c:pt>
              </c:numCache>
            </c:numRef>
          </c:cat>
          <c:val>
            <c:numRef>
              <c:f>Rentabilita!$C$3:$G$3</c:f>
              <c:numCache>
                <c:formatCode>0.000</c:formatCode>
                <c:ptCount val="5"/>
                <c:pt idx="0">
                  <c:v>1.42499956288357</c:v>
                </c:pt>
                <c:pt idx="1">
                  <c:v>1.85678354786211</c:v>
                </c:pt>
                <c:pt idx="2">
                  <c:v>2.064377462770585</c:v>
                </c:pt>
                <c:pt idx="3">
                  <c:v>2.957031372426113</c:v>
                </c:pt>
                <c:pt idx="4">
                  <c:v>3.977105287699337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Rentabilita!$B$4</c:f>
              <c:strCache>
                <c:ptCount val="1"/>
                <c:pt idx="0">
                  <c:v>ROA</c:v>
                </c:pt>
              </c:strCache>
            </c:strRef>
          </c:tx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0.0277777777777778"/>
                  <c:y val="-0.02777777777777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05"/>
                  <c:y val="-0.02777777777777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0472222222222222"/>
                  <c:y val="-0.0370370370370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0555555555555555"/>
                  <c:y val="-0.02777777777777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0444444444444445"/>
                  <c:y val="-0.02314814814814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Rentabilita!$C$2:$G$2</c:f>
              <c:numCache>
                <c:formatCode>General</c:formatCode>
                <c:ptCount val="5"/>
                <c:pt idx="0">
                  <c:v>2014.0</c:v>
                </c:pt>
                <c:pt idx="1">
                  <c:v>2015.0</c:v>
                </c:pt>
                <c:pt idx="2">
                  <c:v>2016.0</c:v>
                </c:pt>
                <c:pt idx="3">
                  <c:v>2017.0</c:v>
                </c:pt>
                <c:pt idx="4">
                  <c:v>2018.0</c:v>
                </c:pt>
              </c:numCache>
            </c:numRef>
          </c:cat>
          <c:val>
            <c:numRef>
              <c:f>Rentabilita!$C$4:$G$4</c:f>
              <c:numCache>
                <c:formatCode>0.00%</c:formatCode>
                <c:ptCount val="5"/>
                <c:pt idx="0">
                  <c:v>0.0352490689420034</c:v>
                </c:pt>
                <c:pt idx="1">
                  <c:v>0.0340434975588105</c:v>
                </c:pt>
                <c:pt idx="2">
                  <c:v>0.0357811780359245</c:v>
                </c:pt>
                <c:pt idx="3">
                  <c:v>0.0479518600933964</c:v>
                </c:pt>
                <c:pt idx="4">
                  <c:v>0.0603531350057509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Rentabilita!$B$5</c:f>
              <c:strCache>
                <c:ptCount val="1"/>
                <c:pt idx="0">
                  <c:v>roce</c:v>
                </c:pt>
              </c:strCache>
            </c:strRef>
          </c:tx>
          <c:spPr>
            <a:ln w="34925" cap="rnd">
              <a:solidFill>
                <a:srgbClr val="00B05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0.0166666666666667"/>
                  <c:y val="-0.02777777777777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0361111111111112"/>
                  <c:y val="-0.037037037037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0444444444444444"/>
                  <c:y val="-0.0509259259259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0388888888888889"/>
                  <c:y val="-0.0370370370370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0388888888888891"/>
                  <c:y val="-0.04166666666666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Rentabilita!$C$2:$G$2</c:f>
              <c:numCache>
                <c:formatCode>General</c:formatCode>
                <c:ptCount val="5"/>
                <c:pt idx="0">
                  <c:v>2014.0</c:v>
                </c:pt>
                <c:pt idx="1">
                  <c:v>2015.0</c:v>
                </c:pt>
                <c:pt idx="2">
                  <c:v>2016.0</c:v>
                </c:pt>
                <c:pt idx="3">
                  <c:v>2017.0</c:v>
                </c:pt>
                <c:pt idx="4">
                  <c:v>2018.0</c:v>
                </c:pt>
              </c:numCache>
            </c:numRef>
          </c:cat>
          <c:val>
            <c:numRef>
              <c:f>Rentabilita!$C$5:$G$5</c:f>
              <c:numCache>
                <c:formatCode>0.000</c:formatCode>
                <c:ptCount val="5"/>
                <c:pt idx="0">
                  <c:v>0.964705882352941</c:v>
                </c:pt>
                <c:pt idx="1">
                  <c:v>0.92564632885212</c:v>
                </c:pt>
                <c:pt idx="2">
                  <c:v>0.822819845499236</c:v>
                </c:pt>
                <c:pt idx="3">
                  <c:v>0.851126117334791</c:v>
                </c:pt>
                <c:pt idx="4">
                  <c:v>0.863802394126795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4191488"/>
        <c:axId val="314194320"/>
      </c:lineChart>
      <c:catAx>
        <c:axId val="31419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14194320"/>
        <c:crosses val="autoZero"/>
        <c:auto val="1"/>
        <c:lblAlgn val="ctr"/>
        <c:lblOffset val="100"/>
        <c:noMultiLvlLbl val="0"/>
      </c:catAx>
      <c:valAx>
        <c:axId val="314194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14191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'Výkonová spotřeba'!$B$3</c:f>
              <c:strCache>
                <c:ptCount val="1"/>
                <c:pt idx="0">
                  <c:v>Výkonová spotřeba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0.0638888888888889"/>
                  <c:y val="-0.05092592592592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0583333333333333"/>
                  <c:y val="-0.05555555555555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0166666666666668"/>
                  <c:y val="-0.037037037037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'Výkonová spotřeba'!$C$2:$G$2</c:f>
              <c:numCache>
                <c:formatCode>General</c:formatCode>
                <c:ptCount val="5"/>
                <c:pt idx="0">
                  <c:v>2014.0</c:v>
                </c:pt>
                <c:pt idx="1">
                  <c:v>2015.0</c:v>
                </c:pt>
                <c:pt idx="2">
                  <c:v>2016.0</c:v>
                </c:pt>
                <c:pt idx="3">
                  <c:v>2017.0</c:v>
                </c:pt>
                <c:pt idx="4">
                  <c:v>2018.0</c:v>
                </c:pt>
              </c:numCache>
            </c:numRef>
          </c:cat>
          <c:val>
            <c:numRef>
              <c:f>'Výkonová spotřeba'!$C$3:$G$3</c:f>
              <c:numCache>
                <c:formatCode>#,##0</c:formatCode>
                <c:ptCount val="5"/>
                <c:pt idx="0">
                  <c:v>99656.0</c:v>
                </c:pt>
                <c:pt idx="1">
                  <c:v>95375.0</c:v>
                </c:pt>
                <c:pt idx="2">
                  <c:v>154824.0</c:v>
                </c:pt>
                <c:pt idx="3">
                  <c:v>150930.0</c:v>
                </c:pt>
                <c:pt idx="4">
                  <c:v>139025.0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11472448"/>
        <c:axId val="311474768"/>
      </c:lineChart>
      <c:catAx>
        <c:axId val="31147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11474768"/>
        <c:crosses val="autoZero"/>
        <c:auto val="1"/>
        <c:lblAlgn val="ctr"/>
        <c:lblOffset val="100"/>
        <c:noMultiLvlLbl val="0"/>
      </c:catAx>
      <c:valAx>
        <c:axId val="311474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11472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'Čistý zisk na akcii'!$B$3</c:f>
              <c:strCache>
                <c:ptCount val="1"/>
                <c:pt idx="0">
                  <c:v>Čistý zisk na akcii (tis. Kč)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'Čistý zisk na akcii'!$C$2:$G$2</c:f>
              <c:numCache>
                <c:formatCode>General</c:formatCode>
                <c:ptCount val="5"/>
                <c:pt idx="0">
                  <c:v>2014.0</c:v>
                </c:pt>
                <c:pt idx="1">
                  <c:v>2015.0</c:v>
                </c:pt>
                <c:pt idx="2">
                  <c:v>2016.0</c:v>
                </c:pt>
                <c:pt idx="3">
                  <c:v>2017.0</c:v>
                </c:pt>
                <c:pt idx="4">
                  <c:v>2018.0</c:v>
                </c:pt>
              </c:numCache>
            </c:numRef>
          </c:cat>
          <c:val>
            <c:numRef>
              <c:f>'Čistý zisk na akcii'!$C$3:$G$3</c:f>
              <c:numCache>
                <c:formatCode>#,##0.00</c:formatCode>
                <c:ptCount val="5"/>
                <c:pt idx="0">
                  <c:v>18.11111111111111</c:v>
                </c:pt>
                <c:pt idx="1">
                  <c:v>27.88888888888889</c:v>
                </c:pt>
                <c:pt idx="2">
                  <c:v>44.82222222222222</c:v>
                </c:pt>
                <c:pt idx="3">
                  <c:v>41.93333333333333</c:v>
                </c:pt>
                <c:pt idx="4">
                  <c:v>56.862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13381120"/>
        <c:axId val="318929136"/>
      </c:barChart>
      <c:catAx>
        <c:axId val="31338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18929136"/>
        <c:crosses val="autoZero"/>
        <c:auto val="1"/>
        <c:lblAlgn val="ctr"/>
        <c:lblOffset val="100"/>
        <c:noMultiLvlLbl val="0"/>
      </c:catAx>
      <c:valAx>
        <c:axId val="31892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13381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351014</xdr:colOff>
      <xdr:row>38</xdr:row>
      <xdr:rowOff>167392</xdr:rowOff>
    </xdr:from>
    <xdr:to>
      <xdr:col>8</xdr:col>
      <xdr:colOff>777874</xdr:colOff>
      <xdr:row>52</xdr:row>
      <xdr:rowOff>70731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819150</xdr:colOff>
      <xdr:row>12</xdr:row>
      <xdr:rowOff>69850</xdr:rowOff>
    </xdr:from>
    <xdr:to>
      <xdr:col>11</xdr:col>
      <xdr:colOff>438150</xdr:colOff>
      <xdr:row>25</xdr:row>
      <xdr:rowOff>171450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16933</xdr:colOff>
      <xdr:row>7</xdr:row>
      <xdr:rowOff>2117</xdr:rowOff>
    </xdr:from>
    <xdr:to>
      <xdr:col>8</xdr:col>
      <xdr:colOff>461432</xdr:colOff>
      <xdr:row>20</xdr:row>
      <xdr:rowOff>103717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639054</xdr:colOff>
      <xdr:row>13</xdr:row>
      <xdr:rowOff>53772</xdr:rowOff>
    </xdr:from>
    <xdr:to>
      <xdr:col>11</xdr:col>
      <xdr:colOff>266160</xdr:colOff>
      <xdr:row>26</xdr:row>
      <xdr:rowOff>162398</xdr:rowOff>
    </xdr:to>
    <xdr:graphicFrame macro="">
      <xdr:nvGraphicFramePr>
        <xdr:cNvPr id="10" name="Graf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12</xdr:row>
      <xdr:rowOff>31750</xdr:rowOff>
    </xdr:from>
    <xdr:to>
      <xdr:col>13</xdr:col>
      <xdr:colOff>520700</xdr:colOff>
      <xdr:row>25</xdr:row>
      <xdr:rowOff>133350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374650</xdr:colOff>
      <xdr:row>12</xdr:row>
      <xdr:rowOff>57150</xdr:rowOff>
    </xdr:from>
    <xdr:to>
      <xdr:col>10</xdr:col>
      <xdr:colOff>819150</xdr:colOff>
      <xdr:row>25</xdr:row>
      <xdr:rowOff>158750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308207</xdr:colOff>
      <xdr:row>16</xdr:row>
      <xdr:rowOff>107485</xdr:rowOff>
    </xdr:from>
    <xdr:to>
      <xdr:col>12</xdr:col>
      <xdr:colOff>775939</xdr:colOff>
      <xdr:row>30</xdr:row>
      <xdr:rowOff>31904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213360</xdr:colOff>
      <xdr:row>13</xdr:row>
      <xdr:rowOff>45720</xdr:rowOff>
    </xdr:from>
    <xdr:to>
      <xdr:col>10</xdr:col>
      <xdr:colOff>670560</xdr:colOff>
      <xdr:row>26</xdr:row>
      <xdr:rowOff>147320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49696</xdr:colOff>
      <xdr:row>9</xdr:row>
      <xdr:rowOff>191053</xdr:rowOff>
    </xdr:from>
    <xdr:to>
      <xdr:col>9</xdr:col>
      <xdr:colOff>480391</xdr:colOff>
      <xdr:row>23</xdr:row>
      <xdr:rowOff>151296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374650</xdr:colOff>
      <xdr:row>12</xdr:row>
      <xdr:rowOff>57150</xdr:rowOff>
    </xdr:from>
    <xdr:to>
      <xdr:col>10</xdr:col>
      <xdr:colOff>819150</xdr:colOff>
      <xdr:row>25</xdr:row>
      <xdr:rowOff>158750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336550</xdr:colOff>
      <xdr:row>12</xdr:row>
      <xdr:rowOff>44450</xdr:rowOff>
    </xdr:from>
    <xdr:to>
      <xdr:col>10</xdr:col>
      <xdr:colOff>781050</xdr:colOff>
      <xdr:row>25</xdr:row>
      <xdr:rowOff>146050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B5:K28"/>
  <sheetViews>
    <sheetView tabSelected="1" topLeftCell="A2" zoomScale="144" workbookViewId="0">
      <selection activeCell="K20" sqref="K20"/>
    </sheetView>
  </sheetViews>
  <sheetFormatPr baseColWidth="10" defaultRowHeight="16" x14ac:dyDescent="0.2"/>
  <cols>
    <col min="1" max="1" width="20.5" customWidth="1"/>
    <col min="2" max="2" width="27.83203125" customWidth="1"/>
    <col min="3" max="3" width="11.33203125" bestFit="1" customWidth="1"/>
    <col min="4" max="4" width="12.5" customWidth="1"/>
    <col min="11" max="11" width="62.1640625" customWidth="1"/>
  </cols>
  <sheetData>
    <row r="5" spans="2:11" ht="17" thickBot="1" x14ac:dyDescent="0.25"/>
    <row r="6" spans="2:11" ht="17" thickBot="1" x14ac:dyDescent="0.25">
      <c r="B6" s="14"/>
      <c r="C6" s="15">
        <v>2014</v>
      </c>
      <c r="D6" s="5">
        <v>2015</v>
      </c>
      <c r="E6" s="5">
        <v>2016</v>
      </c>
      <c r="F6" s="5">
        <v>2017</v>
      </c>
      <c r="G6" s="6">
        <v>2018</v>
      </c>
      <c r="H6">
        <v>2019</v>
      </c>
      <c r="I6" s="36"/>
    </row>
    <row r="7" spans="2:11" x14ac:dyDescent="0.2">
      <c r="B7" s="7" t="s">
        <v>0</v>
      </c>
      <c r="C7" s="8">
        <v>1360</v>
      </c>
      <c r="D7" s="8">
        <v>1751</v>
      </c>
      <c r="E7" s="8">
        <v>2692</v>
      </c>
      <c r="F7" s="8">
        <v>2378</v>
      </c>
      <c r="G7" s="12">
        <v>3159</v>
      </c>
      <c r="H7" s="1">
        <f>AVERAGE(C7:G7)</f>
        <v>2268</v>
      </c>
    </row>
    <row r="8" spans="2:11" x14ac:dyDescent="0.2">
      <c r="B8" s="9" t="s">
        <v>14</v>
      </c>
      <c r="C8" s="4">
        <v>815</v>
      </c>
      <c r="D8" s="4">
        <v>1255</v>
      </c>
      <c r="E8" s="4">
        <v>2017</v>
      </c>
      <c r="F8" s="4">
        <v>1887</v>
      </c>
      <c r="G8" s="3">
        <f>3159*0.81</f>
        <v>2558.79</v>
      </c>
      <c r="H8">
        <f>AVERAGE(C8:G8)</f>
        <v>1706.5580000000002</v>
      </c>
      <c r="J8" s="26"/>
      <c r="K8" t="s">
        <v>30</v>
      </c>
    </row>
    <row r="9" spans="2:11" x14ac:dyDescent="0.2">
      <c r="B9" s="9" t="s">
        <v>1</v>
      </c>
      <c r="C9" s="4">
        <v>57193</v>
      </c>
      <c r="D9" s="4">
        <v>67590</v>
      </c>
      <c r="E9" s="4">
        <v>97705</v>
      </c>
      <c r="F9" s="4">
        <v>63814</v>
      </c>
      <c r="G9" s="11">
        <v>64338</v>
      </c>
      <c r="H9" s="1">
        <f t="shared" ref="H9:H27" si="0">AVERAGE(C9:G9)</f>
        <v>70128</v>
      </c>
    </row>
    <row r="10" spans="2:11" x14ac:dyDescent="0.2">
      <c r="B10" s="9" t="s">
        <v>18</v>
      </c>
      <c r="C10" s="4">
        <v>46181</v>
      </c>
      <c r="D10" s="4">
        <v>51996</v>
      </c>
      <c r="E10" s="4">
        <v>78660</v>
      </c>
      <c r="F10" s="4">
        <v>44614</v>
      </c>
      <c r="G10" s="11">
        <v>44195</v>
      </c>
      <c r="H10">
        <f t="shared" si="0"/>
        <v>53129.2</v>
      </c>
    </row>
    <row r="11" spans="2:11" x14ac:dyDescent="0.2">
      <c r="B11" s="9" t="s">
        <v>45</v>
      </c>
      <c r="C11" s="4">
        <v>9873</v>
      </c>
      <c r="D11" s="4">
        <v>30774</v>
      </c>
      <c r="E11" s="4">
        <v>26679</v>
      </c>
      <c r="F11" s="4">
        <v>5985</v>
      </c>
      <c r="G11" s="11">
        <v>7138</v>
      </c>
      <c r="H11" s="1">
        <f t="shared" si="0"/>
        <v>16089.8</v>
      </c>
    </row>
    <row r="12" spans="2:11" x14ac:dyDescent="0.2">
      <c r="B12" s="9" t="s">
        <v>8</v>
      </c>
      <c r="C12" s="4">
        <v>45</v>
      </c>
      <c r="D12" s="4">
        <v>45</v>
      </c>
      <c r="E12" s="4">
        <v>45</v>
      </c>
      <c r="F12" s="4">
        <v>45</v>
      </c>
      <c r="G12" s="11">
        <v>45</v>
      </c>
      <c r="H12" s="1">
        <f t="shared" si="0"/>
        <v>45</v>
      </c>
    </row>
    <row r="13" spans="2:11" x14ac:dyDescent="0.2">
      <c r="B13" s="9" t="s">
        <v>7</v>
      </c>
      <c r="C13" s="4" t="s">
        <v>9</v>
      </c>
      <c r="D13" s="4" t="s">
        <v>11</v>
      </c>
      <c r="E13" s="4">
        <v>97705</v>
      </c>
      <c r="F13" s="4" t="s">
        <v>12</v>
      </c>
      <c r="G13" s="11">
        <v>64338</v>
      </c>
      <c r="H13">
        <f t="shared" si="0"/>
        <v>81021.5</v>
      </c>
    </row>
    <row r="14" spans="2:11" x14ac:dyDescent="0.2">
      <c r="B14" s="9" t="s">
        <v>19</v>
      </c>
      <c r="C14" s="4">
        <v>35729</v>
      </c>
      <c r="D14" s="4">
        <v>37666</v>
      </c>
      <c r="E14" s="4">
        <v>72309</v>
      </c>
      <c r="F14" s="4">
        <v>37389</v>
      </c>
      <c r="G14" s="11">
        <v>36304</v>
      </c>
      <c r="H14" s="1">
        <f t="shared" si="0"/>
        <v>43879.4</v>
      </c>
    </row>
    <row r="15" spans="2:11" x14ac:dyDescent="0.2">
      <c r="B15" s="9" t="s">
        <v>2</v>
      </c>
      <c r="C15" s="4">
        <v>16646</v>
      </c>
      <c r="D15" s="4">
        <v>17902</v>
      </c>
      <c r="E15" s="4">
        <v>19918</v>
      </c>
      <c r="F15" s="4">
        <v>21805</v>
      </c>
      <c r="G15" s="11">
        <v>23885</v>
      </c>
      <c r="H15">
        <f t="shared" si="0"/>
        <v>20031.2</v>
      </c>
    </row>
    <row r="16" spans="2:11" x14ac:dyDescent="0.2">
      <c r="B16" s="9" t="s">
        <v>3</v>
      </c>
      <c r="C16" s="4" t="s">
        <v>10</v>
      </c>
      <c r="D16" s="4">
        <v>49650</v>
      </c>
      <c r="E16" s="4">
        <v>76598</v>
      </c>
      <c r="F16" s="4" t="s">
        <v>13</v>
      </c>
      <c r="G16" s="11">
        <v>40070</v>
      </c>
      <c r="H16" s="1">
        <f t="shared" si="0"/>
        <v>55439.333333333336</v>
      </c>
    </row>
    <row r="17" spans="2:9" x14ac:dyDescent="0.2">
      <c r="B17" s="9" t="s">
        <v>20</v>
      </c>
      <c r="C17" s="4">
        <v>656</v>
      </c>
      <c r="D17" s="4">
        <v>550</v>
      </c>
      <c r="E17" s="4">
        <v>804</v>
      </c>
      <c r="F17" s="4">
        <v>682</v>
      </c>
      <c r="G17" s="11">
        <v>724</v>
      </c>
      <c r="H17">
        <f t="shared" si="0"/>
        <v>683.2</v>
      </c>
    </row>
    <row r="18" spans="2:9" x14ac:dyDescent="0.2">
      <c r="B18" s="9" t="s">
        <v>5</v>
      </c>
      <c r="C18" s="4" t="s">
        <v>15</v>
      </c>
      <c r="D18" s="4" t="s">
        <v>16</v>
      </c>
      <c r="E18" s="4">
        <v>154824</v>
      </c>
      <c r="F18" s="4" t="s">
        <v>17</v>
      </c>
      <c r="G18" s="11">
        <v>139025</v>
      </c>
      <c r="H18" s="1">
        <f>AVERAGE(C18:G18)</f>
        <v>146924.5</v>
      </c>
    </row>
    <row r="19" spans="2:9" x14ac:dyDescent="0.2">
      <c r="B19" s="9" t="s">
        <v>22</v>
      </c>
      <c r="C19" s="4">
        <v>118380</v>
      </c>
      <c r="D19" s="4">
        <v>83498</v>
      </c>
      <c r="E19" s="4">
        <v>159502</v>
      </c>
      <c r="F19" s="4">
        <v>186288</v>
      </c>
      <c r="G19" s="11">
        <v>153476</v>
      </c>
      <c r="H19" s="1"/>
    </row>
    <row r="20" spans="2:9" x14ac:dyDescent="0.2">
      <c r="B20" s="9" t="s">
        <v>32</v>
      </c>
      <c r="C20" s="4">
        <v>0</v>
      </c>
      <c r="D20" s="4">
        <v>0</v>
      </c>
      <c r="E20" s="4">
        <v>0</v>
      </c>
      <c r="F20" s="4">
        <v>0</v>
      </c>
      <c r="G20" s="11">
        <v>0</v>
      </c>
      <c r="H20" s="1"/>
    </row>
    <row r="21" spans="2:9" x14ac:dyDescent="0.2">
      <c r="B21" s="9" t="s">
        <v>33</v>
      </c>
      <c r="C21" s="4">
        <v>609</v>
      </c>
      <c r="D21" s="4">
        <v>1438</v>
      </c>
      <c r="E21" s="4">
        <v>4289</v>
      </c>
      <c r="F21" s="4">
        <v>3814</v>
      </c>
      <c r="G21" s="11">
        <v>3766</v>
      </c>
      <c r="H21" s="1">
        <f>TREND($C$21:$G$21,$C$6:$G$6,H6)</f>
        <v>5390.1999999999534</v>
      </c>
      <c r="I21" s="1"/>
    </row>
    <row r="22" spans="2:9" ht="17" thickBot="1" x14ac:dyDescent="0.25">
      <c r="B22" s="9" t="s">
        <v>41</v>
      </c>
      <c r="C22" s="4">
        <v>34722</v>
      </c>
      <c r="D22" s="4">
        <v>19988</v>
      </c>
      <c r="E22" s="4">
        <v>50102</v>
      </c>
      <c r="F22" s="4">
        <v>37157</v>
      </c>
      <c r="G22" s="11">
        <v>34245</v>
      </c>
      <c r="H22" s="1"/>
    </row>
    <row r="23" spans="2:9" x14ac:dyDescent="0.2">
      <c r="B23" s="7" t="s">
        <v>23</v>
      </c>
      <c r="C23" s="23">
        <f>C19/C9</f>
        <v>2.0698337209099016</v>
      </c>
      <c r="D23" s="23">
        <f>D19/D9</f>
        <v>1.2353602603935494</v>
      </c>
      <c r="E23" s="23">
        <f>E19/E9</f>
        <v>1.6324855432168262</v>
      </c>
      <c r="F23" s="23">
        <f>F19/F9</f>
        <v>2.919234023881907</v>
      </c>
      <c r="G23" s="24">
        <f>G19/G9</f>
        <v>2.3854642668407471</v>
      </c>
      <c r="H23" s="1"/>
    </row>
    <row r="24" spans="2:9" x14ac:dyDescent="0.2">
      <c r="B24" s="9" t="s">
        <v>21</v>
      </c>
      <c r="C24" s="17">
        <f t="shared" ref="C24:E24" si="1">C10/C14</f>
        <v>1.2925354753841418</v>
      </c>
      <c r="D24" s="17">
        <f t="shared" si="1"/>
        <v>1.380449211490469</v>
      </c>
      <c r="E24" s="17">
        <f t="shared" si="1"/>
        <v>1.0878313902833672</v>
      </c>
      <c r="F24" s="17">
        <f>F10/F14</f>
        <v>1.1932386530797827</v>
      </c>
      <c r="G24" s="18">
        <f>G10/G14</f>
        <v>1.2173589687086823</v>
      </c>
      <c r="H24" s="1">
        <f t="shared" si="0"/>
        <v>1.2342827397892886</v>
      </c>
    </row>
    <row r="25" spans="2:9" x14ac:dyDescent="0.2">
      <c r="B25" s="9" t="s">
        <v>4</v>
      </c>
      <c r="C25" s="17">
        <f>(C8/C9)*100</f>
        <v>1.4249995628835697</v>
      </c>
      <c r="D25" s="17">
        <f>(D8/D9)*100</f>
        <v>1.85678354786211</v>
      </c>
      <c r="E25" s="17">
        <f>(E8/E9)*100</f>
        <v>2.0643774627705849</v>
      </c>
      <c r="F25" s="17">
        <f>(F8/F9)*100</f>
        <v>2.9570313724261132</v>
      </c>
      <c r="G25" s="18">
        <f>(G8/G9)*100</f>
        <v>3.9771052876993376</v>
      </c>
      <c r="H25">
        <f t="shared" si="0"/>
        <v>2.4560594467283434</v>
      </c>
    </row>
    <row r="26" spans="2:9" x14ac:dyDescent="0.2">
      <c r="B26" s="9" t="s">
        <v>25</v>
      </c>
      <c r="C26" s="17">
        <f>(C7+C17)/C17</f>
        <v>3.0731707317073171</v>
      </c>
      <c r="D26" s="17">
        <f>(D7+D17)/D17</f>
        <v>4.1836363636363636</v>
      </c>
      <c r="E26" s="17">
        <f>(E7+E17)/E17</f>
        <v>4.3482587064676617</v>
      </c>
      <c r="F26" s="17">
        <f>(F7+F17)/F17</f>
        <v>4.4868035190615831</v>
      </c>
      <c r="G26" s="18">
        <f>(G7+G17)/G17</f>
        <v>5.3632596685082872</v>
      </c>
      <c r="H26">
        <f t="shared" si="0"/>
        <v>4.2910257978762427</v>
      </c>
    </row>
    <row r="27" spans="2:9" x14ac:dyDescent="0.2">
      <c r="B27" s="9" t="s">
        <v>6</v>
      </c>
      <c r="C27" s="17">
        <f>C8/C12</f>
        <v>18.111111111111111</v>
      </c>
      <c r="D27" s="17">
        <f>D8/D12</f>
        <v>27.888888888888889</v>
      </c>
      <c r="E27" s="17">
        <f t="shared" ref="E27:G27" si="2">E8/E12</f>
        <v>44.822222222222223</v>
      </c>
      <c r="F27" s="17">
        <f t="shared" si="2"/>
        <v>41.93333333333333</v>
      </c>
      <c r="G27" s="27">
        <f t="shared" si="2"/>
        <v>56.862000000000002</v>
      </c>
      <c r="H27" s="1">
        <f t="shared" si="0"/>
        <v>37.923511111111111</v>
      </c>
    </row>
    <row r="28" spans="2:9" ht="17" thickBot="1" x14ac:dyDescent="0.25">
      <c r="B28" s="10" t="s">
        <v>31</v>
      </c>
      <c r="C28" s="28">
        <v>2016</v>
      </c>
      <c r="D28" s="28">
        <v>2301</v>
      </c>
      <c r="E28" s="28">
        <v>3496</v>
      </c>
      <c r="F28" s="28">
        <v>3060</v>
      </c>
      <c r="G28" s="29">
        <v>3883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"/>
  <sheetViews>
    <sheetView workbookViewId="0">
      <selection activeCell="B2" sqref="B2"/>
    </sheetView>
  </sheetViews>
  <sheetFormatPr baseColWidth="10" defaultRowHeight="16" x14ac:dyDescent="0.2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"/>
  <sheetViews>
    <sheetView zoomScale="75" zoomScaleNormal="140" zoomScalePageLayoutView="140" workbookViewId="0">
      <selection activeCell="Q29" sqref="Q29"/>
    </sheetView>
  </sheetViews>
  <sheetFormatPr baseColWidth="10" defaultRowHeight="16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6:C11"/>
  <sheetViews>
    <sheetView topLeftCell="A5" zoomScale="125" workbookViewId="0">
      <selection activeCell="I6" sqref="I6"/>
    </sheetView>
  </sheetViews>
  <sheetFormatPr baseColWidth="10" defaultRowHeight="16" x14ac:dyDescent="0.2"/>
  <cols>
    <col min="2" max="2" width="14.5" customWidth="1"/>
    <col min="3" max="3" width="15.6640625" customWidth="1"/>
  </cols>
  <sheetData>
    <row r="6" spans="1:3" ht="17" thickBot="1" x14ac:dyDescent="0.25">
      <c r="B6" s="9" t="s">
        <v>2</v>
      </c>
      <c r="C6" s="9" t="s">
        <v>3</v>
      </c>
    </row>
    <row r="7" spans="1:3" ht="17" thickBot="1" x14ac:dyDescent="0.25">
      <c r="A7" s="15">
        <v>2014</v>
      </c>
      <c r="B7" s="13">
        <v>16646</v>
      </c>
      <c r="C7" s="13">
        <v>40452</v>
      </c>
    </row>
    <row r="8" spans="1:3" ht="17" thickBot="1" x14ac:dyDescent="0.25">
      <c r="A8" s="5">
        <v>2015</v>
      </c>
      <c r="B8" s="4">
        <v>17902</v>
      </c>
      <c r="C8" s="4">
        <v>49650</v>
      </c>
    </row>
    <row r="9" spans="1:3" ht="17" thickBot="1" x14ac:dyDescent="0.25">
      <c r="A9" s="5">
        <v>2016</v>
      </c>
      <c r="B9" s="4">
        <v>19918</v>
      </c>
      <c r="C9" s="4">
        <v>76598</v>
      </c>
    </row>
    <row r="10" spans="1:3" ht="17" thickBot="1" x14ac:dyDescent="0.25">
      <c r="A10" s="5">
        <v>2017</v>
      </c>
      <c r="B10" s="4">
        <v>21805</v>
      </c>
      <c r="C10" s="4">
        <v>41203</v>
      </c>
    </row>
    <row r="11" spans="1:3" x14ac:dyDescent="0.2">
      <c r="A11" s="6">
        <v>2018</v>
      </c>
      <c r="B11" s="11">
        <v>23885</v>
      </c>
      <c r="C11" s="11">
        <v>40070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B1:G5"/>
  <sheetViews>
    <sheetView workbookViewId="0">
      <selection activeCell="P26" sqref="P26"/>
    </sheetView>
  </sheetViews>
  <sheetFormatPr baseColWidth="10" defaultRowHeight="16" x14ac:dyDescent="0.2"/>
  <cols>
    <col min="2" max="2" width="13.1640625" customWidth="1"/>
  </cols>
  <sheetData>
    <row r="1" spans="2:7" ht="17" thickBot="1" x14ac:dyDescent="0.25"/>
    <row r="2" spans="2:7" x14ac:dyDescent="0.2">
      <c r="C2" s="15">
        <v>2014</v>
      </c>
      <c r="D2" s="5">
        <v>2015</v>
      </c>
      <c r="E2" s="5">
        <v>2016</v>
      </c>
      <c r="F2" s="5">
        <v>2017</v>
      </c>
      <c r="G2" s="6">
        <v>2018</v>
      </c>
    </row>
    <row r="3" spans="2:7" ht="17" thickBot="1" x14ac:dyDescent="0.25">
      <c r="B3" s="2" t="s">
        <v>1</v>
      </c>
      <c r="C3" s="4">
        <v>57193</v>
      </c>
      <c r="D3" s="4">
        <v>67590</v>
      </c>
      <c r="E3" s="4">
        <v>97705</v>
      </c>
      <c r="F3" s="4">
        <v>63814</v>
      </c>
      <c r="G3" s="4">
        <v>64338</v>
      </c>
    </row>
    <row r="4" spans="2:7" x14ac:dyDescent="0.2">
      <c r="B4" s="7" t="s">
        <v>18</v>
      </c>
      <c r="C4" s="8">
        <v>46181</v>
      </c>
      <c r="D4" s="8">
        <v>51996</v>
      </c>
      <c r="E4" s="8">
        <v>78660</v>
      </c>
      <c r="F4" s="8">
        <v>44614</v>
      </c>
      <c r="G4" s="12">
        <v>44195</v>
      </c>
    </row>
    <row r="5" spans="2:7" ht="17" thickBot="1" x14ac:dyDescent="0.25">
      <c r="B5" s="10" t="s">
        <v>29</v>
      </c>
      <c r="C5" s="25">
        <f>C3-C4</f>
        <v>11012</v>
      </c>
      <c r="D5" s="25">
        <f t="shared" ref="D5:G5" si="0">D3-D4</f>
        <v>15594</v>
      </c>
      <c r="E5" s="25">
        <f t="shared" si="0"/>
        <v>19045</v>
      </c>
      <c r="F5" s="25">
        <f t="shared" si="0"/>
        <v>19200</v>
      </c>
      <c r="G5" s="25">
        <f t="shared" si="0"/>
        <v>20143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B1:G4"/>
  <sheetViews>
    <sheetView workbookViewId="0">
      <selection activeCell="H32" sqref="H32"/>
    </sheetView>
  </sheetViews>
  <sheetFormatPr baseColWidth="10" defaultRowHeight="16" x14ac:dyDescent="0.2"/>
  <cols>
    <col min="2" max="2" width="16.6640625" customWidth="1"/>
  </cols>
  <sheetData>
    <row r="1" spans="2:7" ht="17" thickBot="1" x14ac:dyDescent="0.25"/>
    <row r="2" spans="2:7" x14ac:dyDescent="0.2">
      <c r="C2" s="15">
        <v>2014</v>
      </c>
      <c r="D2" s="5">
        <v>2015</v>
      </c>
      <c r="E2" s="5">
        <v>2016</v>
      </c>
      <c r="F2" s="5">
        <v>2017</v>
      </c>
      <c r="G2" s="6">
        <v>2018</v>
      </c>
    </row>
    <row r="3" spans="2:7" x14ac:dyDescent="0.2">
      <c r="B3" t="s">
        <v>43</v>
      </c>
      <c r="C3" s="16">
        <f>'podkladová data + výkony'!C10/'podkladová data + výkony'!C14</f>
        <v>1.2925354753841418</v>
      </c>
      <c r="D3" s="16">
        <f>'podkladová data + výkony'!D10/'podkladová data + výkony'!D14</f>
        <v>1.380449211490469</v>
      </c>
      <c r="E3" s="16">
        <f>'podkladová data + výkony'!E10/'podkladová data + výkony'!E14</f>
        <v>1.0878313902833672</v>
      </c>
      <c r="F3" s="16">
        <f>'podkladová data + výkony'!F10/'podkladová data + výkony'!F14</f>
        <v>1.1932386530797827</v>
      </c>
      <c r="G3" s="16">
        <f>'podkladová data + výkony'!G10/'podkladová data + výkony'!G14</f>
        <v>1.2173589687086823</v>
      </c>
    </row>
    <row r="4" spans="2:7" x14ac:dyDescent="0.2">
      <c r="B4" t="s">
        <v>44</v>
      </c>
      <c r="C4" s="30">
        <f>('podkladová data + výkony'!C10-'podkladová data + výkony'!C11)/'podkladová data + výkony'!C14</f>
        <v>1.0162053234067565</v>
      </c>
      <c r="D4" s="30">
        <f>('podkladová data + výkony'!D10-'podkladová data + výkony'!D11)/'podkladová data + výkony'!D14</f>
        <v>0.56342590134338666</v>
      </c>
      <c r="E4" s="30">
        <f>('podkladová data + výkony'!E10-'podkladová data + výkony'!E11)/'podkladová data + výkony'!E14</f>
        <v>0.71887316931502299</v>
      </c>
      <c r="F4" s="30">
        <f>('podkladová data + výkony'!F10-'podkladová data + výkony'!F11)/'podkladová data + výkony'!F14</f>
        <v>1.0331648345770146</v>
      </c>
      <c r="G4" s="30">
        <f>('podkladová data + výkony'!G10-'podkladová data + výkony'!G11)/'podkladová data + výkony'!G14</f>
        <v>1.0207415160863818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B1:G5"/>
  <sheetViews>
    <sheetView zoomScale="82" workbookViewId="0">
      <selection activeCell="O28" sqref="O28"/>
    </sheetView>
  </sheetViews>
  <sheetFormatPr baseColWidth="10" defaultRowHeight="16" x14ac:dyDescent="0.2"/>
  <cols>
    <col min="2" max="2" width="17.1640625" customWidth="1"/>
  </cols>
  <sheetData>
    <row r="1" spans="2:7" x14ac:dyDescent="0.2">
      <c r="C1" t="s">
        <v>24</v>
      </c>
    </row>
    <row r="2" spans="2:7" ht="17" thickBot="1" x14ac:dyDescent="0.25"/>
    <row r="3" spans="2:7" ht="17" thickBot="1" x14ac:dyDescent="0.25">
      <c r="C3" s="15">
        <v>2014</v>
      </c>
      <c r="D3" s="5">
        <v>2015</v>
      </c>
      <c r="E3" s="5">
        <v>2016</v>
      </c>
      <c r="F3" s="5">
        <v>2017</v>
      </c>
      <c r="G3" s="6">
        <v>2018</v>
      </c>
    </row>
    <row r="4" spans="2:7" x14ac:dyDescent="0.2">
      <c r="B4" s="7" t="s">
        <v>40</v>
      </c>
      <c r="C4" s="34">
        <f>'podkladová data + výkony'!C19/'podkladová data + výkony'!C9</f>
        <v>2.0698337209099016</v>
      </c>
      <c r="D4" s="34">
        <f>'podkladová data + výkony'!D19/'podkladová data + výkony'!D9</f>
        <v>1.2353602603935494</v>
      </c>
      <c r="E4" s="34">
        <f>'podkladová data + výkony'!E19/'podkladová data + výkony'!E9</f>
        <v>1.6324855432168262</v>
      </c>
      <c r="F4" s="34">
        <f>'podkladová data + výkony'!F19/'podkladová data + výkony'!F9</f>
        <v>2.919234023881907</v>
      </c>
      <c r="G4" s="34">
        <f>'podkladová data + výkony'!G19/'podkladová data + výkony'!G9</f>
        <v>2.3854642668407471</v>
      </c>
    </row>
    <row r="5" spans="2:7" x14ac:dyDescent="0.2">
      <c r="B5" s="19" t="s">
        <v>42</v>
      </c>
      <c r="C5" s="35">
        <f>12/('podkladová data + výkony'!C19/'podkladová data + výkony'!C22)</f>
        <v>3.5197161682716676</v>
      </c>
      <c r="D5" s="35">
        <f>12/('podkladová data + výkony'!D19/'podkladová data + výkony'!D22)</f>
        <v>2.8725957507964259</v>
      </c>
      <c r="E5" s="35">
        <f>12/('podkladová data + výkony'!E19/'podkladová data + výkony'!E22)</f>
        <v>3.7693822021040488</v>
      </c>
      <c r="F5" s="35">
        <f>12/('podkladová data + výkony'!F19/'podkladová data + výkony'!F22)</f>
        <v>2.3935197114145836</v>
      </c>
      <c r="G5" s="35">
        <f>12/('podkladová data + výkony'!G19/'podkladová data + výkony'!G22)</f>
        <v>2.6775521905705126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B1:I9"/>
  <sheetViews>
    <sheetView workbookViewId="0">
      <selection activeCell="N29" sqref="N29"/>
    </sheetView>
  </sheetViews>
  <sheetFormatPr baseColWidth="10" defaultRowHeight="16" x14ac:dyDescent="0.2"/>
  <cols>
    <col min="2" max="2" width="18.5" customWidth="1"/>
    <col min="3" max="3" width="11.33203125" bestFit="1" customWidth="1"/>
  </cols>
  <sheetData>
    <row r="1" spans="2:9" ht="17" thickBot="1" x14ac:dyDescent="0.25"/>
    <row r="2" spans="2:9" x14ac:dyDescent="0.2">
      <c r="C2" s="15">
        <v>2014</v>
      </c>
      <c r="D2" s="5">
        <v>2015</v>
      </c>
      <c r="E2" s="5">
        <v>2016</v>
      </c>
      <c r="F2" s="5">
        <v>2017</v>
      </c>
      <c r="G2" s="6">
        <v>2018</v>
      </c>
    </row>
    <row r="3" spans="2:9" x14ac:dyDescent="0.2">
      <c r="B3" s="9" t="s">
        <v>3</v>
      </c>
      <c r="C3" s="4">
        <v>40452</v>
      </c>
      <c r="D3" s="4">
        <v>49650</v>
      </c>
      <c r="E3" s="4">
        <v>76598</v>
      </c>
      <c r="F3" s="4">
        <v>41230</v>
      </c>
      <c r="G3" s="11">
        <v>40070</v>
      </c>
      <c r="I3">
        <v>100</v>
      </c>
    </row>
    <row r="4" spans="2:9" x14ac:dyDescent="0.2">
      <c r="B4" s="9" t="s">
        <v>1</v>
      </c>
      <c r="C4" s="4">
        <v>57193</v>
      </c>
      <c r="D4" s="4">
        <v>67590</v>
      </c>
      <c r="E4" s="4">
        <v>97705</v>
      </c>
      <c r="F4" s="4">
        <v>63814</v>
      </c>
      <c r="G4" s="11">
        <v>64338</v>
      </c>
    </row>
    <row r="5" spans="2:9" x14ac:dyDescent="0.2">
      <c r="B5" t="s">
        <v>26</v>
      </c>
      <c r="C5">
        <f>(C3/C4)*$I$3</f>
        <v>70.728935359222277</v>
      </c>
      <c r="D5">
        <f t="shared" ref="D5:G5" si="0">(D3/D4)*$I$3</f>
        <v>73.457612072791832</v>
      </c>
      <c r="E5">
        <f t="shared" si="0"/>
        <v>78.39721610971803</v>
      </c>
      <c r="F5">
        <f t="shared" si="0"/>
        <v>64.609646785971734</v>
      </c>
      <c r="G5">
        <f t="shared" si="0"/>
        <v>62.280456339954618</v>
      </c>
    </row>
    <row r="6" spans="2:9" ht="17" thickBot="1" x14ac:dyDescent="0.25"/>
    <row r="7" spans="2:9" x14ac:dyDescent="0.2">
      <c r="C7" s="15">
        <v>2014</v>
      </c>
      <c r="D7" s="5">
        <v>2015</v>
      </c>
      <c r="E7" s="5">
        <v>2016</v>
      </c>
      <c r="F7" s="5">
        <v>2017</v>
      </c>
      <c r="G7" s="6">
        <v>2018</v>
      </c>
    </row>
    <row r="8" spans="2:9" x14ac:dyDescent="0.2">
      <c r="B8" s="9" t="s">
        <v>25</v>
      </c>
      <c r="C8" s="21">
        <f>('podkladová data + výkony'!C7+'podkladová data + výkony'!C17)/'podkladová data + výkony'!C17</f>
        <v>3.0731707317073171</v>
      </c>
      <c r="D8" s="21">
        <f>('podkladová data + výkony'!D7+'podkladová data + výkony'!D17)/'podkladová data + výkony'!D17</f>
        <v>4.1836363636363636</v>
      </c>
      <c r="E8" s="21">
        <f>('podkladová data + výkony'!E7+'podkladová data + výkony'!E17)/'podkladová data + výkony'!E17</f>
        <v>4.3482587064676617</v>
      </c>
      <c r="F8" s="21">
        <f>('podkladová data + výkony'!F7+'podkladová data + výkony'!F17)/'podkladová data + výkony'!F17</f>
        <v>4.4868035190615831</v>
      </c>
      <c r="G8" s="21">
        <f>('podkladová data + výkony'!G7+'podkladová data + výkony'!G17)/'podkladová data + výkony'!G17</f>
        <v>5.3632596685082872</v>
      </c>
    </row>
    <row r="9" spans="2:9" x14ac:dyDescent="0.2">
      <c r="B9" s="19" t="s">
        <v>27</v>
      </c>
      <c r="C9" s="20">
        <f>(C3/C4)*$I$3</f>
        <v>70.728935359222277</v>
      </c>
      <c r="D9" s="20">
        <f t="shared" ref="D9:G9" si="1">(D3/D4)*$I$3</f>
        <v>73.457612072791832</v>
      </c>
      <c r="E9" s="20">
        <f t="shared" si="1"/>
        <v>78.39721610971803</v>
      </c>
      <c r="F9" s="20">
        <f t="shared" si="1"/>
        <v>64.609646785971734</v>
      </c>
      <c r="G9" s="20">
        <f t="shared" si="1"/>
        <v>62.280456339954618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G5"/>
  <sheetViews>
    <sheetView zoomScale="115" workbookViewId="0">
      <selection activeCell="C4" sqref="C4:G4"/>
    </sheetView>
  </sheetViews>
  <sheetFormatPr baseColWidth="10" defaultRowHeight="16" x14ac:dyDescent="0.2"/>
  <cols>
    <col min="1" max="1" width="16.6640625" customWidth="1"/>
    <col min="2" max="2" width="18.83203125" customWidth="1"/>
    <col min="3" max="3" width="11.33203125" bestFit="1" customWidth="1"/>
  </cols>
  <sheetData>
    <row r="1" spans="1:7" ht="17" thickBot="1" x14ac:dyDescent="0.25"/>
    <row r="2" spans="1:7" x14ac:dyDescent="0.2">
      <c r="C2" s="15">
        <v>2014</v>
      </c>
      <c r="D2" s="5">
        <v>2015</v>
      </c>
      <c r="E2" s="5">
        <v>2016</v>
      </c>
      <c r="F2" s="5">
        <v>2017</v>
      </c>
      <c r="G2" s="6">
        <v>2018</v>
      </c>
    </row>
    <row r="3" spans="1:7" x14ac:dyDescent="0.2">
      <c r="A3" t="s">
        <v>34</v>
      </c>
      <c r="B3" s="9" t="s">
        <v>35</v>
      </c>
      <c r="C3" s="31">
        <f>('podkladová data + výkony'!C8/'podkladová data + výkony'!C9)*100</f>
        <v>1.4249995628835697</v>
      </c>
      <c r="D3" s="31">
        <f>('podkladová data + výkony'!D8/'podkladová data + výkony'!D9)*100</f>
        <v>1.85678354786211</v>
      </c>
      <c r="E3" s="31">
        <f>('podkladová data + výkony'!E8/'podkladová data + výkony'!E9)*100</f>
        <v>2.0643774627705849</v>
      </c>
      <c r="F3" s="31">
        <f>('podkladová data + výkony'!F8/'podkladová data + výkony'!F9)*100</f>
        <v>2.9570313724261132</v>
      </c>
      <c r="G3" s="31">
        <f>('podkladová data + výkony'!G8/'podkladová data + výkony'!G9)*100</f>
        <v>3.9771052876993376</v>
      </c>
    </row>
    <row r="4" spans="1:7" x14ac:dyDescent="0.2">
      <c r="A4" t="s">
        <v>36</v>
      </c>
      <c r="B4" s="19" t="s">
        <v>38</v>
      </c>
      <c r="C4" s="33">
        <f>'podkladová data + výkony'!C28/'podkladová data + výkony'!C9</f>
        <v>3.5249068942003393E-2</v>
      </c>
      <c r="D4" s="33">
        <f>'podkladová data + výkony'!D28/'podkladová data + výkony'!D9</f>
        <v>3.4043497558810476E-2</v>
      </c>
      <c r="E4" s="33">
        <f>'podkladová data + výkony'!E28/'podkladová data + výkony'!E9</f>
        <v>3.5781178035924469E-2</v>
      </c>
      <c r="F4" s="33">
        <f>'podkladová data + výkony'!F28/'podkladová data + výkony'!F9</f>
        <v>4.7951860093396435E-2</v>
      </c>
      <c r="G4" s="33">
        <f>'podkladová data + výkony'!G28/'podkladová data + výkony'!G9</f>
        <v>6.0353135005750881E-2</v>
      </c>
    </row>
    <row r="5" spans="1:7" x14ac:dyDescent="0.2">
      <c r="A5" t="s">
        <v>37</v>
      </c>
      <c r="B5" s="19" t="s">
        <v>39</v>
      </c>
      <c r="C5" s="32">
        <f>('podkladová data + výkony'!C15)/('podkladová data + výkony'!C15+'podkladová data + výkony'!C20+'podkladová data + výkony'!C21)</f>
        <v>0.96470588235294119</v>
      </c>
      <c r="D5" s="32">
        <f>('podkladová data + výkony'!D15)/('podkladová data + výkony'!D15+'podkladová data + výkony'!D20+'podkladová data + výkony'!D21)</f>
        <v>0.92564632885211995</v>
      </c>
      <c r="E5" s="32">
        <f>('podkladová data + výkony'!E15)/('podkladová data + výkony'!E15+'podkladová data + výkony'!E20+'podkladová data + výkony'!E21)</f>
        <v>0.82281984549923581</v>
      </c>
      <c r="F5" s="32">
        <f>('podkladová data + výkony'!F15)/('podkladová data + výkony'!F15+'podkladová data + výkony'!F20+'podkladová data + výkony'!F21)</f>
        <v>0.8511261173347906</v>
      </c>
      <c r="G5" s="32">
        <f>('podkladová data + výkony'!G15)/('podkladová data + výkony'!G15+'podkladová data + výkony'!G20+'podkladová data + výkony'!G21)</f>
        <v>0.86380239412679471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B1:G3"/>
  <sheetViews>
    <sheetView workbookViewId="0">
      <selection activeCell="M22" sqref="M22"/>
    </sheetView>
  </sheetViews>
  <sheetFormatPr baseColWidth="10" defaultRowHeight="16" x14ac:dyDescent="0.2"/>
  <cols>
    <col min="2" max="2" width="16.6640625" customWidth="1"/>
  </cols>
  <sheetData>
    <row r="1" spans="2:7" ht="17" thickBot="1" x14ac:dyDescent="0.25"/>
    <row r="2" spans="2:7" x14ac:dyDescent="0.2">
      <c r="C2" s="15">
        <v>2014</v>
      </c>
      <c r="D2" s="5">
        <v>2015</v>
      </c>
      <c r="E2" s="5">
        <v>2016</v>
      </c>
      <c r="F2" s="5">
        <v>2017</v>
      </c>
      <c r="G2" s="6">
        <v>2018</v>
      </c>
    </row>
    <row r="3" spans="2:7" x14ac:dyDescent="0.2">
      <c r="B3" s="9" t="s">
        <v>5</v>
      </c>
      <c r="C3" s="4">
        <v>99656</v>
      </c>
      <c r="D3" s="4">
        <v>95375</v>
      </c>
      <c r="E3" s="4">
        <v>154824</v>
      </c>
      <c r="F3" s="4">
        <v>150930</v>
      </c>
      <c r="G3" s="11">
        <v>139025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B1:G3"/>
  <sheetViews>
    <sheetView workbookViewId="0">
      <selection activeCell="O27" sqref="O27"/>
    </sheetView>
  </sheetViews>
  <sheetFormatPr baseColWidth="10" defaultRowHeight="16" x14ac:dyDescent="0.2"/>
  <cols>
    <col min="2" max="2" width="22.5" customWidth="1"/>
  </cols>
  <sheetData>
    <row r="1" spans="2:7" ht="17" thickBot="1" x14ac:dyDescent="0.25"/>
    <row r="2" spans="2:7" x14ac:dyDescent="0.2">
      <c r="C2" s="15">
        <v>2014</v>
      </c>
      <c r="D2" s="5">
        <v>2015</v>
      </c>
      <c r="E2" s="5">
        <v>2016</v>
      </c>
      <c r="F2" s="5">
        <v>2017</v>
      </c>
      <c r="G2" s="6">
        <v>2018</v>
      </c>
    </row>
    <row r="3" spans="2:7" ht="17" thickBot="1" x14ac:dyDescent="0.25">
      <c r="B3" s="10" t="s">
        <v>28</v>
      </c>
      <c r="C3" s="22">
        <f>'podkladová data + výkony'!C8/'podkladová data + výkony'!C12</f>
        <v>18.111111111111111</v>
      </c>
      <c r="D3" s="22">
        <f>'podkladová data + výkony'!D8/'podkladová data + výkony'!D12</f>
        <v>27.888888888888889</v>
      </c>
      <c r="E3" s="22">
        <f>'podkladová data + výkony'!E8/'podkladová data + výkony'!E12</f>
        <v>44.822222222222223</v>
      </c>
      <c r="F3" s="22">
        <f>'podkladová data + výkony'!F8/'podkladová data + výkony'!F12</f>
        <v>41.93333333333333</v>
      </c>
      <c r="G3" s="22">
        <f>'podkladová data + výkony'!G8/'podkladová data + výkony'!G12</f>
        <v>56.862000000000002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podkladová data + výkony</vt:lpstr>
      <vt:lpstr>Rozdělení pasiv</vt:lpstr>
      <vt:lpstr>Rozložení aktiv</vt:lpstr>
      <vt:lpstr>Likvidita</vt:lpstr>
      <vt:lpstr>Aktivita</vt:lpstr>
      <vt:lpstr>Celková zadluženost + úvěrové k</vt:lpstr>
      <vt:lpstr>Rentabilita</vt:lpstr>
      <vt:lpstr>Výkonová spotřeba</vt:lpstr>
      <vt:lpstr>Čistý zisk na akcii</vt:lpstr>
      <vt:lpstr>Hospodářský výsledek</vt:lpstr>
      <vt:lpstr>Aktiva (netto)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Microsoft Office</dc:creator>
  <cp:lastModifiedBy>Uživatel Microsoft Office</cp:lastModifiedBy>
  <dcterms:created xsi:type="dcterms:W3CDTF">2019-02-23T15:26:19Z</dcterms:created>
  <dcterms:modified xsi:type="dcterms:W3CDTF">2019-03-29T05:55:24Z</dcterms:modified>
</cp:coreProperties>
</file>