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mik\Desktop\"/>
    </mc:Choice>
  </mc:AlternateContent>
  <xr:revisionPtr revIDLastSave="0" documentId="13_ncr:1_{4DA809A2-3D7C-4764-B65A-D0ADAD65D5A4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Saaty" sheetId="1" r:id="rId1"/>
    <sheet name="ORES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15" i="1"/>
  <c r="C116" i="2"/>
  <c r="G105" i="2"/>
  <c r="H109" i="2"/>
  <c r="I109" i="2"/>
  <c r="D15" i="2"/>
  <c r="E18" i="2"/>
  <c r="C109" i="2"/>
  <c r="D115" i="2" s="1"/>
  <c r="C103" i="2"/>
  <c r="F102" i="2"/>
  <c r="C102" i="2"/>
  <c r="F101" i="2"/>
  <c r="E101" i="2"/>
  <c r="E114" i="2" s="1"/>
  <c r="C101" i="2"/>
  <c r="F100" i="2"/>
  <c r="E100" i="2"/>
  <c r="E113" i="2" s="1"/>
  <c r="D100" i="2"/>
  <c r="G62" i="2"/>
  <c r="G61" i="2"/>
  <c r="G60" i="2"/>
  <c r="G70" i="2" a="1"/>
  <c r="G70" i="2" s="1"/>
  <c r="R117" i="2" a="1"/>
  <c r="R117" i="2" s="1"/>
  <c r="M122" i="2" s="1"/>
  <c r="C114" i="2"/>
  <c r="D114" i="2"/>
  <c r="E116" i="2" l="1"/>
  <c r="D116" i="2"/>
  <c r="F113" i="2"/>
  <c r="C115" i="2"/>
  <c r="C113" i="2"/>
  <c r="E115" i="2"/>
  <c r="F116" i="2"/>
  <c r="D113" i="2"/>
  <c r="P125" i="2"/>
  <c r="P124" i="2"/>
  <c r="P123" i="2"/>
  <c r="P122" i="2"/>
  <c r="O125" i="2"/>
  <c r="O124" i="2"/>
  <c r="O123" i="2"/>
  <c r="O122" i="2"/>
  <c r="N125" i="2"/>
  <c r="N124" i="2"/>
  <c r="N123" i="2"/>
  <c r="N122" i="2"/>
  <c r="M125" i="2"/>
  <c r="M124" i="2"/>
  <c r="M123" i="2"/>
  <c r="F114" i="2"/>
  <c r="F115" i="2"/>
  <c r="H61" i="2"/>
  <c r="H60" i="2"/>
  <c r="G63" i="2"/>
  <c r="I60" i="2"/>
  <c r="J60" i="2"/>
  <c r="I61" i="2"/>
  <c r="J61" i="2"/>
  <c r="H62" i="2"/>
  <c r="I62" i="2"/>
  <c r="J62" i="2"/>
  <c r="H63" i="2"/>
  <c r="I63" i="2"/>
  <c r="J63" i="2"/>
  <c r="C15" i="2"/>
  <c r="U17" i="2"/>
  <c r="U18" i="2"/>
  <c r="U19" i="2"/>
  <c r="U20" i="2"/>
  <c r="U21" i="2"/>
  <c r="U16" i="2"/>
  <c r="T17" i="2"/>
  <c r="T18" i="2"/>
  <c r="T19" i="2"/>
  <c r="T20" i="2"/>
  <c r="T21" i="2"/>
  <c r="T16" i="2"/>
  <c r="S17" i="2"/>
  <c r="S18" i="2"/>
  <c r="S19" i="2"/>
  <c r="S20" i="2"/>
  <c r="S21" i="2"/>
  <c r="S16" i="2"/>
  <c r="R17" i="2"/>
  <c r="R18" i="2"/>
  <c r="R19" i="2"/>
  <c r="R20" i="2"/>
  <c r="R21" i="2"/>
  <c r="R16" i="2"/>
  <c r="Q17" i="2"/>
  <c r="Q18" i="2"/>
  <c r="Q19" i="2"/>
  <c r="Q20" i="2"/>
  <c r="Q21" i="2"/>
  <c r="Q16" i="2"/>
  <c r="S68" i="2" a="1"/>
  <c r="S68" i="2" s="1"/>
  <c r="S61" i="2" a="1"/>
  <c r="S61" i="2" s="1"/>
  <c r="S53" i="2" a="1"/>
  <c r="S53" i="2" s="1"/>
  <c r="S51" i="2" a="1"/>
  <c r="S51" i="2" s="1"/>
  <c r="S50" i="2" a="1"/>
  <c r="S50" i="2" s="1"/>
  <c r="S49" i="2" a="1"/>
  <c r="S49" i="2" s="1"/>
  <c r="S48" i="2" a="1"/>
  <c r="S48" i="2" s="1"/>
  <c r="S47" i="2" a="1"/>
  <c r="S47" i="2" s="1"/>
  <c r="N88" i="2"/>
  <c r="M92" i="2" s="1"/>
  <c r="C55" i="2" a="1"/>
  <c r="C55" i="2" s="1"/>
  <c r="M10" i="2"/>
  <c r="N10" i="2"/>
  <c r="O10" i="2"/>
  <c r="M11" i="2"/>
  <c r="N11" i="2"/>
  <c r="O11" i="2"/>
  <c r="M12" i="2"/>
  <c r="N12" i="2"/>
  <c r="O12" i="2"/>
  <c r="M13" i="2"/>
  <c r="N13" i="2"/>
  <c r="O13" i="2"/>
  <c r="M14" i="2"/>
  <c r="N14" i="2"/>
  <c r="O14" i="2"/>
  <c r="L11" i="2"/>
  <c r="L12" i="2"/>
  <c r="L13" i="2"/>
  <c r="L14" i="2"/>
  <c r="L10" i="2"/>
  <c r="C16" i="2"/>
  <c r="E15" i="2"/>
  <c r="F15" i="2"/>
  <c r="G15" i="2"/>
  <c r="D16" i="2"/>
  <c r="E16" i="2"/>
  <c r="F16" i="2"/>
  <c r="G16" i="2"/>
  <c r="D17" i="2"/>
  <c r="E17" i="2"/>
  <c r="F17" i="2"/>
  <c r="G17" i="2"/>
  <c r="D18" i="2"/>
  <c r="F18" i="2"/>
  <c r="G18" i="2"/>
  <c r="C17" i="2"/>
  <c r="C18" i="2"/>
  <c r="J3" i="2"/>
  <c r="H9" i="1"/>
  <c r="H10" i="1"/>
  <c r="H11" i="1"/>
  <c r="H12" i="1"/>
  <c r="H8" i="1"/>
  <c r="L29" i="2" l="1" a="1"/>
  <c r="L29" i="2" s="1"/>
  <c r="H113" i="2" a="1"/>
  <c r="D123" i="2" s="1"/>
  <c r="F125" i="2"/>
  <c r="D122" i="2"/>
  <c r="E123" i="2"/>
  <c r="E122" i="2"/>
  <c r="C22" i="2" a="1"/>
  <c r="C37" i="2" a="1"/>
  <c r="C37" i="2" s="1"/>
  <c r="C27" i="2" a="1"/>
  <c r="O94" i="2"/>
  <c r="C32" i="2" a="1"/>
  <c r="C32" i="2" s="1"/>
  <c r="L25" i="2" a="1"/>
  <c r="L25" i="2" s="1"/>
  <c r="F124" i="2"/>
  <c r="F123" i="2"/>
  <c r="C22" i="2"/>
  <c r="C27" i="2"/>
  <c r="L21" i="2" a="1"/>
  <c r="Q96" i="2"/>
  <c r="P95" i="2"/>
  <c r="N93" i="2"/>
  <c r="L17" i="2" a="1"/>
  <c r="L33" i="2" a="1"/>
  <c r="E124" i="2" l="1"/>
  <c r="F122" i="2"/>
  <c r="H113" i="2"/>
  <c r="C122" i="2" s="1"/>
  <c r="D29" i="2"/>
  <c r="D33" i="2"/>
  <c r="D40" i="2"/>
  <c r="D23" i="2"/>
  <c r="D32" i="2"/>
  <c r="L33" i="2"/>
  <c r="L21" i="2"/>
  <c r="D39" i="2"/>
  <c r="D28" i="2"/>
  <c r="D34" i="2"/>
  <c r="D25" i="2"/>
  <c r="D22" i="2"/>
  <c r="D38" i="2"/>
  <c r="D37" i="2"/>
  <c r="D31" i="2"/>
  <c r="D36" i="2"/>
  <c r="D26" i="2"/>
  <c r="L17" i="2"/>
  <c r="D41" i="2"/>
  <c r="D30" i="2"/>
  <c r="D27" i="2"/>
  <c r="D35" i="2"/>
  <c r="D24" i="2"/>
  <c r="M20" i="2" l="1"/>
  <c r="M35" i="2"/>
  <c r="M24" i="2"/>
  <c r="C48" i="2" a="1"/>
  <c r="C48" i="2" s="1"/>
  <c r="H48" i="2" s="1"/>
  <c r="M17" i="2"/>
  <c r="M29" i="2"/>
  <c r="M27" i="2"/>
  <c r="M30" i="2"/>
  <c r="M28" i="2"/>
  <c r="M31" i="2"/>
  <c r="M26" i="2"/>
  <c r="M32" i="2"/>
  <c r="C49" i="2" a="1"/>
  <c r="C49" i="2" s="1"/>
  <c r="H49" i="2" s="1"/>
  <c r="M23" i="2"/>
  <c r="M19" i="2"/>
  <c r="M34" i="2"/>
  <c r="M25" i="2"/>
  <c r="C47" i="2" a="1"/>
  <c r="C47" i="2" s="1"/>
  <c r="H47" i="2" s="1"/>
  <c r="M22" i="2"/>
  <c r="M18" i="2"/>
  <c r="M33" i="2"/>
  <c r="C46" i="2" a="1"/>
  <c r="C46" i="2" s="1"/>
  <c r="H46" i="2" s="1"/>
  <c r="M21" i="2"/>
  <c r="M36" i="2"/>
  <c r="I47" i="2" l="1"/>
  <c r="I46" i="2"/>
  <c r="X77" i="2" a="1"/>
  <c r="L41" i="2" a="1"/>
  <c r="L41" i="2" s="1"/>
  <c r="P41" i="2" s="1"/>
  <c r="X76" i="2" a="1"/>
  <c r="L40" i="2" a="1"/>
  <c r="L40" i="2" s="1"/>
  <c r="P40" i="2" s="1"/>
  <c r="X75" i="2" a="1"/>
  <c r="L39" i="2" a="1"/>
  <c r="L39" i="2" s="1"/>
  <c r="P39" i="2" s="1"/>
  <c r="L42" i="2" a="1"/>
  <c r="L42" i="2" s="1"/>
  <c r="P42" i="2" s="1"/>
  <c r="X78" i="2" a="1"/>
  <c r="X78" i="2" s="1"/>
  <c r="L38" i="2" a="1"/>
  <c r="L38" i="2" s="1"/>
  <c r="P38" i="2" s="1"/>
  <c r="X74" i="2" a="1"/>
  <c r="I49" i="2"/>
  <c r="I48" i="2"/>
  <c r="N80" i="2" l="1"/>
  <c r="Q39" i="2"/>
  <c r="X74" i="2"/>
  <c r="M84" i="2"/>
  <c r="M96" i="2" s="1"/>
  <c r="Q41" i="2"/>
  <c r="Q38" i="2"/>
  <c r="X75" i="2"/>
  <c r="Q81" i="2" s="1"/>
  <c r="Q93" i="2" s="1"/>
  <c r="N92" i="2"/>
  <c r="N82" i="2"/>
  <c r="N94" i="2" s="1"/>
  <c r="N84" i="2"/>
  <c r="N96" i="2" s="1"/>
  <c r="X77" i="2"/>
  <c r="P84" i="2"/>
  <c r="P96" i="2" s="1"/>
  <c r="P82" i="2"/>
  <c r="P94" i="2" s="1"/>
  <c r="P80" i="2"/>
  <c r="P92" i="2" s="1"/>
  <c r="P81" i="2"/>
  <c r="P93" i="2" s="1"/>
  <c r="Q83" i="2"/>
  <c r="Q95" i="2" s="1"/>
  <c r="Q40" i="2"/>
  <c r="Q42" i="2"/>
  <c r="X76" i="2"/>
  <c r="Q82" i="2" s="1"/>
  <c r="Q94" i="2" s="1"/>
  <c r="O84" i="2"/>
  <c r="O96" i="2" s="1"/>
  <c r="O80" i="2"/>
  <c r="O92" i="2" s="1"/>
  <c r="M81" i="2" l="1"/>
  <c r="N83" i="2"/>
  <c r="N95" i="2" s="1"/>
  <c r="M82" i="2"/>
  <c r="M94" i="2" s="1"/>
  <c r="M93" i="2"/>
  <c r="M83" i="2"/>
  <c r="M95" i="2" s="1"/>
  <c r="O81" i="2"/>
  <c r="O93" i="2" s="1"/>
  <c r="O83" i="2"/>
  <c r="O95" i="2" s="1"/>
  <c r="Q80" i="2"/>
  <c r="Q92" i="2" s="1"/>
  <c r="S92" i="2" l="1" a="1"/>
  <c r="U101" i="2" s="1"/>
  <c r="S92" i="2" l="1"/>
  <c r="S100" i="2" s="1"/>
  <c r="V103" i="2"/>
  <c r="W104" i="2"/>
  <c r="U102" i="2"/>
  <c r="T101" i="2"/>
  <c r="W103" i="2"/>
  <c r="V101" i="2"/>
  <c r="W102" i="2"/>
  <c r="T100" i="2"/>
  <c r="V100" i="2"/>
  <c r="W101" i="2"/>
  <c r="U100" i="2"/>
  <c r="V102" i="2"/>
  <c r="W100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<sst xmlns="http://schemas.openxmlformats.org/spreadsheetml/2006/main" count="533" uniqueCount="100">
  <si>
    <t>Kritérium</t>
  </si>
  <si>
    <t>Rizikovost</t>
  </si>
  <si>
    <t>Složitost práce</t>
  </si>
  <si>
    <t>Množství práce</t>
  </si>
  <si>
    <t>Cena</t>
  </si>
  <si>
    <t>Rychlost</t>
  </si>
  <si>
    <t>Geometrický průměr</t>
  </si>
  <si>
    <t>cena</t>
  </si>
  <si>
    <t>Rychlost dodání</t>
  </si>
  <si>
    <t>EXW</t>
  </si>
  <si>
    <t>DAP</t>
  </si>
  <si>
    <t>DDP</t>
  </si>
  <si>
    <t>FOB</t>
  </si>
  <si>
    <t>poř. krit. (Saaty)</t>
  </si>
  <si>
    <t>r</t>
  </si>
  <si>
    <t>Příklad z učebnice</t>
  </si>
  <si>
    <t>Dij</t>
  </si>
  <si>
    <t>Rij</t>
  </si>
  <si>
    <t>Matice D je matice vzdáleností od fiktivního počátku</t>
  </si>
  <si>
    <t>Matice R je matice pořadových čísel</t>
  </si>
  <si>
    <t>Určení pořadí</t>
  </si>
  <si>
    <t>Pořadí kritérií již nepotřebujeme, bylo to potřeba jen na výpočet matice Dij výše</t>
  </si>
  <si>
    <r>
      <t>SUMA řádků (</t>
    </r>
    <r>
      <rPr>
        <i/>
        <sz val="12"/>
        <color theme="1"/>
        <rFont val="Calibri"/>
        <family val="2"/>
        <charset val="238"/>
        <scheme val="minor"/>
      </rPr>
      <t>R</t>
    </r>
    <r>
      <rPr>
        <vertAlign val="subscript"/>
        <sz val="12"/>
        <color theme="1"/>
        <rFont val="Calibri"/>
        <family val="2"/>
        <charset val="238"/>
        <scheme val="minor"/>
      </rPr>
      <t>i</t>
    </r>
    <r>
      <rPr>
        <sz val="12"/>
        <color theme="1"/>
        <rFont val="Calibri"/>
        <family val="2"/>
        <scheme val="minor"/>
      </rPr>
      <t>)</t>
    </r>
  </si>
  <si>
    <t>Pořadí</t>
  </si>
  <si>
    <r>
      <rPr>
        <b/>
        <sz val="12"/>
        <color theme="1"/>
        <rFont val="Calibri"/>
        <family val="2"/>
        <charset val="238"/>
        <scheme val="minor"/>
      </rPr>
      <t>4)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Preferenční analýza</t>
    </r>
  </si>
  <si>
    <t>4a) Výpočet preferenčních intenzit</t>
  </si>
  <si>
    <t>preferenční intenzity</t>
  </si>
  <si>
    <t>-</t>
  </si>
  <si>
    <t>+</t>
  </si>
  <si>
    <t>Pořadí kritéria</t>
  </si>
  <si>
    <t>I12</t>
  </si>
  <si>
    <t>cena (f1)</t>
  </si>
  <si>
    <t>Procesor (f2)</t>
  </si>
  <si>
    <t>Pev. Disk (f3)</t>
  </si>
  <si>
    <t>Multiméd. (f4)</t>
  </si>
  <si>
    <t>I13</t>
  </si>
  <si>
    <t>I14</t>
  </si>
  <si>
    <t>I15</t>
  </si>
  <si>
    <t>I21</t>
  </si>
  <si>
    <t>I23</t>
  </si>
  <si>
    <t>I24</t>
  </si>
  <si>
    <t>I25</t>
  </si>
  <si>
    <t>1,4</t>
  </si>
  <si>
    <t>2,4</t>
  </si>
  <si>
    <t>I31</t>
  </si>
  <si>
    <t>I32</t>
  </si>
  <si>
    <t>I34</t>
  </si>
  <si>
    <t>I35</t>
  </si>
  <si>
    <t>I41</t>
  </si>
  <si>
    <t>I42</t>
  </si>
  <si>
    <t>I43</t>
  </si>
  <si>
    <t>I45</t>
  </si>
  <si>
    <t>2,3,4</t>
  </si>
  <si>
    <t>I51</t>
  </si>
  <si>
    <t>I52</t>
  </si>
  <si>
    <t>I53</t>
  </si>
  <si>
    <t>I54</t>
  </si>
  <si>
    <r>
      <t>c</t>
    </r>
    <r>
      <rPr>
        <vertAlign val="superscript"/>
        <sz val="12"/>
        <color theme="1"/>
        <rFont val="Calibri"/>
        <family val="2"/>
        <charset val="238"/>
        <scheme val="minor"/>
      </rPr>
      <t>max</t>
    </r>
    <r>
      <rPr>
        <i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(maximální intenzita)</t>
    </r>
  </si>
  <si>
    <t>počet kritérií (m)</t>
  </si>
  <si>
    <t>počet variant (n)</t>
  </si>
  <si>
    <t>Cij</t>
  </si>
  <si>
    <t>proces</t>
  </si>
  <si>
    <t>HDD</t>
  </si>
  <si>
    <t>Multi</t>
  </si>
  <si>
    <t>2,3</t>
  </si>
  <si>
    <t>Ptáme se: Ve kterém kritériu - tedy tabulce (f1,f2,f3,f4) je 1 lepší než 2?</t>
  </si>
  <si>
    <t xml:space="preserve">Cij </t>
  </si>
  <si>
    <t>matice preferenčních intenzit</t>
  </si>
  <si>
    <t>matice normalizovaných preferenčních intenzit</t>
  </si>
  <si>
    <t>PC1</t>
  </si>
  <si>
    <t>PC2</t>
  </si>
  <si>
    <t>PC3</t>
  </si>
  <si>
    <t>PC4</t>
  </si>
  <si>
    <t>PC5</t>
  </si>
  <si>
    <t>Cena (1)</t>
  </si>
  <si>
    <t>2,3,4,5</t>
  </si>
  <si>
    <t>1,2,3,4,5</t>
  </si>
  <si>
    <t>3,4,5</t>
  </si>
  <si>
    <t>Matice preferencních intenzit</t>
  </si>
  <si>
    <t>Matice normalizovaných preferencních intenzit</t>
  </si>
  <si>
    <t>Počet kritérií (m)</t>
  </si>
  <si>
    <t>Počet variant (n)</t>
  </si>
  <si>
    <t>cmax (maximální intenzita)</t>
  </si>
  <si>
    <t>Matice výsledů preferenční analýzy</t>
  </si>
  <si>
    <t>I</t>
  </si>
  <si>
    <t>Cn</t>
  </si>
  <si>
    <t>Alfa</t>
  </si>
  <si>
    <t>Beta</t>
  </si>
  <si>
    <t>Gama</t>
  </si>
  <si>
    <t>&gt;</t>
  </si>
  <si>
    <t>3b) Za čísla v matici Dij jsem dosadil jejich odpovídající pořadí a sečetl jsem jednotlivé řádky a došel jsem k pořadí variant - nejlepší je DAP</t>
  </si>
  <si>
    <t>3a) Vzal jsem všechna čísla z matice Dij a určil jsem jejich pořadí (pomocí funkce rank, sestupně)</t>
  </si>
  <si>
    <t>2) Zvolil jsem r = 3, což je podle skript běžná hodnota a provedl výpočet podle vzorečku</t>
  </si>
  <si>
    <t>Protože mám pořadí 1-4, nakonec jsem zvolili střed jako 2,5 (mezi 1 a 4)</t>
  </si>
  <si>
    <t>SUMA řádků</t>
  </si>
  <si>
    <t>&lt;</t>
  </si>
  <si>
    <t>1) Stanovení pořadí variant pro jednotlivá kritéria podle tohoto kritéria + info o důležitosti kriterii (Fuller)</t>
  </si>
  <si>
    <t>Upozornění: pravá strana je cvičný příklad a není spojen s bakalářskou prací</t>
  </si>
  <si>
    <t>Příloha slouží ke kontrole funkcí a automatizace této tabulky</t>
  </si>
  <si>
    <t>Horní tabulka nebyla použita po konzultaci s vedoucím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</si>
</sst>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2" x14ac:knownFonts="1"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  <scheme val="minor"/>
    </font>
    <font>
      <vertAlign val="subscript"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8" borderId="0" applyNumberFormat="0" applyBorder="0" applyAlignment="0" applyProtection="0"/>
  </cellStyleXfs>
  <cellXfs count="209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5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3" borderId="26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2" borderId="30" xfId="0" applyFill="1" applyBorder="1"/>
    <xf numFmtId="2" fontId="0" fillId="3" borderId="27" xfId="0" applyNumberFormat="1" applyFill="1" applyBorder="1"/>
    <xf numFmtId="0" fontId="0" fillId="2" borderId="36" xfId="0" applyFill="1" applyBorder="1" applyAlignment="1">
      <alignment horizontal="center" vertical="center"/>
    </xf>
    <xf numFmtId="165" fontId="0" fillId="2" borderId="2" xfId="0" applyNumberFormat="1" applyFill="1" applyBorder="1"/>
    <xf numFmtId="165" fontId="0" fillId="2" borderId="35" xfId="0" applyNumberFormat="1" applyFill="1" applyBorder="1"/>
    <xf numFmtId="0" fontId="0" fillId="2" borderId="39" xfId="0" applyFill="1" applyBorder="1"/>
    <xf numFmtId="0" fontId="0" fillId="2" borderId="42" xfId="0" applyFill="1" applyBorder="1"/>
    <xf numFmtId="0" fontId="0" fillId="2" borderId="2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164" fontId="0" fillId="3" borderId="31" xfId="0" applyNumberFormat="1" applyFill="1" applyBorder="1" applyAlignment="1">
      <alignment horizontal="center" vertical="center"/>
    </xf>
    <xf numFmtId="164" fontId="0" fillId="3" borderId="24" xfId="0" applyNumberForma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164" fontId="0" fillId="3" borderId="32" xfId="0" applyNumberFormat="1" applyFill="1" applyBorder="1" applyAlignment="1">
      <alignment horizontal="center" vertical="center"/>
    </xf>
    <xf numFmtId="164" fontId="0" fillId="3" borderId="42" xfId="0" applyNumberFormat="1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 vertical="center"/>
    </xf>
    <xf numFmtId="165" fontId="0" fillId="3" borderId="8" xfId="0" applyNumberFormat="1" applyFill="1" applyBorder="1" applyAlignment="1">
      <alignment horizontal="center" vertical="center"/>
    </xf>
    <xf numFmtId="165" fontId="0" fillId="3" borderId="31" xfId="0" applyNumberFormat="1" applyFill="1" applyBorder="1" applyAlignment="1">
      <alignment horizontal="center" vertical="center"/>
    </xf>
    <xf numFmtId="165" fontId="0" fillId="3" borderId="33" xfId="0" applyNumberFormat="1" applyFill="1" applyBorder="1" applyAlignment="1">
      <alignment horizontal="center" vertical="center"/>
    </xf>
    <xf numFmtId="165" fontId="0" fillId="3" borderId="40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16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164" fontId="0" fillId="3" borderId="20" xfId="0" applyNumberForma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4" borderId="24" xfId="0" applyFill="1" applyBorder="1"/>
    <xf numFmtId="164" fontId="0" fillId="4" borderId="3" xfId="0" applyNumberFormat="1" applyFill="1" applyBorder="1" applyAlignment="1">
      <alignment horizontal="center" vertical="center"/>
    </xf>
    <xf numFmtId="164" fontId="0" fillId="4" borderId="31" xfId="0" applyNumberFormat="1" applyFill="1" applyBorder="1" applyAlignment="1">
      <alignment horizontal="center" vertical="center"/>
    </xf>
    <xf numFmtId="164" fontId="0" fillId="4" borderId="24" xfId="0" applyNumberForma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164" fontId="0" fillId="3" borderId="35" xfId="0" applyNumberFormat="1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164" fontId="0" fillId="3" borderId="28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4" fillId="2" borderId="0" xfId="0" applyFont="1" applyFill="1"/>
    <xf numFmtId="165" fontId="0" fillId="3" borderId="34" xfId="0" applyNumberFormat="1" applyFill="1" applyBorder="1"/>
    <xf numFmtId="165" fontId="0" fillId="3" borderId="2" xfId="0" applyNumberFormat="1" applyFill="1" applyBorder="1"/>
    <xf numFmtId="12" fontId="0" fillId="0" borderId="4" xfId="0" applyNumberFormat="1" applyBorder="1" applyAlignment="1">
      <alignment horizontal="center" vertical="center"/>
    </xf>
    <xf numFmtId="12" fontId="0" fillId="0" borderId="2" xfId="0" applyNumberFormat="1" applyBorder="1" applyAlignment="1">
      <alignment horizontal="center" vertical="center"/>
    </xf>
    <xf numFmtId="12" fontId="0" fillId="0" borderId="1" xfId="0" applyNumberFormat="1" applyBorder="1" applyAlignment="1">
      <alignment horizontal="center" vertical="center"/>
    </xf>
    <xf numFmtId="12" fontId="0" fillId="0" borderId="10" xfId="0" applyNumberFormat="1" applyBorder="1" applyAlignment="1">
      <alignment horizontal="center" vertical="center"/>
    </xf>
    <xf numFmtId="12" fontId="0" fillId="0" borderId="35" xfId="0" applyNumberFormat="1" applyBorder="1" applyAlignment="1">
      <alignment horizontal="center" vertical="center"/>
    </xf>
    <xf numFmtId="12" fontId="0" fillId="0" borderId="1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0" fillId="2" borderId="6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2" borderId="42" xfId="0" applyFill="1" applyBorder="1" applyAlignment="1">
      <alignment horizontal="left"/>
    </xf>
    <xf numFmtId="1" fontId="0" fillId="5" borderId="3" xfId="0" applyNumberFormat="1" applyFill="1" applyBorder="1" applyAlignment="1">
      <alignment horizontal="center" vertical="center"/>
    </xf>
    <xf numFmtId="1" fontId="0" fillId="5" borderId="31" xfId="0" applyNumberFormat="1" applyFill="1" applyBorder="1" applyAlignment="1">
      <alignment horizontal="center" vertical="center"/>
    </xf>
    <xf numFmtId="12" fontId="0" fillId="5" borderId="3" xfId="0" applyNumberFormat="1" applyFill="1" applyBorder="1" applyAlignment="1">
      <alignment horizontal="center" vertical="center"/>
    </xf>
    <xf numFmtId="1" fontId="0" fillId="5" borderId="10" xfId="0" applyNumberFormat="1" applyFill="1" applyBorder="1" applyAlignment="1">
      <alignment horizontal="center" vertical="center"/>
    </xf>
    <xf numFmtId="12" fontId="0" fillId="5" borderId="45" xfId="0" applyNumberFormat="1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0" fontId="0" fillId="2" borderId="41" xfId="0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2" borderId="5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6" fillId="7" borderId="4" xfId="2" applyBorder="1" applyAlignment="1">
      <alignment horizontal="center" vertical="center"/>
    </xf>
    <xf numFmtId="0" fontId="5" fillId="6" borderId="4" xfId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6" borderId="31" xfId="1" applyBorder="1" applyAlignment="1">
      <alignment horizontal="center" vertical="center"/>
    </xf>
    <xf numFmtId="0" fontId="6" fillId="7" borderId="31" xfId="2" applyBorder="1" applyAlignment="1">
      <alignment horizontal="center" vertical="center"/>
    </xf>
    <xf numFmtId="0" fontId="5" fillId="6" borderId="2" xfId="1" applyBorder="1" applyAlignment="1">
      <alignment horizontal="center" vertical="center"/>
    </xf>
    <xf numFmtId="0" fontId="6" fillId="7" borderId="2" xfId="2" applyBorder="1" applyAlignment="1">
      <alignment horizontal="center" vertical="center"/>
    </xf>
    <xf numFmtId="0" fontId="5" fillId="6" borderId="1" xfId="1" applyBorder="1" applyAlignment="1">
      <alignment horizontal="center" vertical="center"/>
    </xf>
    <xf numFmtId="0" fontId="6" fillId="7" borderId="1" xfId="2" applyBorder="1" applyAlignment="1">
      <alignment horizontal="center" vertical="center"/>
    </xf>
    <xf numFmtId="0" fontId="6" fillId="7" borderId="0" xfId="2" applyAlignment="1">
      <alignment horizontal="center"/>
    </xf>
    <xf numFmtId="0" fontId="5" fillId="6" borderId="10" xfId="1" applyBorder="1" applyAlignment="1">
      <alignment horizontal="center" vertical="center"/>
    </xf>
    <xf numFmtId="0" fontId="6" fillId="7" borderId="10" xfId="2" applyBorder="1" applyAlignment="1">
      <alignment horizontal="center" vertical="center"/>
    </xf>
    <xf numFmtId="0" fontId="0" fillId="3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6" fillId="7" borderId="35" xfId="2" applyBorder="1" applyAlignment="1">
      <alignment horizontal="center" vertical="center"/>
    </xf>
    <xf numFmtId="0" fontId="5" fillId="6" borderId="35" xfId="1" applyBorder="1" applyAlignment="1">
      <alignment horizontal="center" vertical="center"/>
    </xf>
    <xf numFmtId="0" fontId="6" fillId="7" borderId="12" xfId="2" applyBorder="1" applyAlignment="1">
      <alignment horizontal="center" vertical="center"/>
    </xf>
    <xf numFmtId="0" fontId="5" fillId="6" borderId="12" xfId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9" fillId="3" borderId="31" xfId="2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9" fillId="3" borderId="35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7" fillId="8" borderId="3" xfId="3" applyBorder="1" applyAlignment="1">
      <alignment horizontal="center" vertical="center"/>
    </xf>
    <xf numFmtId="0" fontId="7" fillId="8" borderId="1" xfId="3" applyBorder="1" applyAlignment="1">
      <alignment horizontal="center" vertical="center"/>
    </xf>
    <xf numFmtId="0" fontId="7" fillId="8" borderId="13" xfId="3" applyBorder="1" applyAlignment="1">
      <alignment horizontal="center" vertical="center"/>
    </xf>
    <xf numFmtId="0" fontId="0" fillId="9" borderId="0" xfId="0" applyFill="1"/>
    <xf numFmtId="165" fontId="5" fillId="6" borderId="3" xfId="1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5" fillId="6" borderId="6" xfId="1" applyNumberFormat="1" applyBorder="1" applyAlignment="1">
      <alignment horizontal="center" vertical="center"/>
    </xf>
    <xf numFmtId="165" fontId="5" fillId="6" borderId="34" xfId="1" applyNumberFormat="1" applyBorder="1" applyAlignment="1">
      <alignment horizontal="center" vertical="center"/>
    </xf>
    <xf numFmtId="165" fontId="5" fillId="6" borderId="46" xfId="1" applyNumberFormat="1" applyBorder="1" applyAlignment="1">
      <alignment horizontal="center" vertical="center"/>
    </xf>
    <xf numFmtId="165" fontId="5" fillId="6" borderId="47" xfId="1" applyNumberFormat="1" applyBorder="1" applyAlignment="1">
      <alignment horizontal="center" vertical="center"/>
    </xf>
    <xf numFmtId="165" fontId="5" fillId="6" borderId="48" xfId="1" applyNumberFormat="1" applyBorder="1" applyAlignment="1">
      <alignment horizontal="center" vertical="center"/>
    </xf>
    <xf numFmtId="165" fontId="5" fillId="6" borderId="49" xfId="1" applyNumberFormat="1" applyBorder="1" applyAlignment="1">
      <alignment horizontal="center" vertical="center"/>
    </xf>
    <xf numFmtId="165" fontId="5" fillId="6" borderId="45" xfId="1" applyNumberFormat="1" applyBorder="1" applyAlignment="1">
      <alignment horizontal="center" vertical="center"/>
    </xf>
    <xf numFmtId="165" fontId="5" fillId="6" borderId="50" xfId="1" applyNumberFormat="1" applyBorder="1" applyAlignment="1">
      <alignment horizontal="center" vertical="center"/>
    </xf>
    <xf numFmtId="0" fontId="0" fillId="9" borderId="39" xfId="0" applyFill="1" applyBorder="1"/>
    <xf numFmtId="0" fontId="0" fillId="2" borderId="14" xfId="0" applyFill="1" applyBorder="1" applyAlignment="1">
      <alignment horizontal="center" vertical="center"/>
    </xf>
    <xf numFmtId="0" fontId="6" fillId="7" borderId="3" xfId="2" applyBorder="1" applyAlignment="1">
      <alignment horizontal="center" vertical="center"/>
    </xf>
    <xf numFmtId="0" fontId="6" fillId="7" borderId="13" xfId="2" applyBorder="1" applyAlignment="1">
      <alignment horizontal="center" vertical="center"/>
    </xf>
    <xf numFmtId="0" fontId="0" fillId="2" borderId="41" xfId="0" applyFill="1" applyBorder="1"/>
    <xf numFmtId="0" fontId="0" fillId="2" borderId="51" xfId="0" applyFill="1" applyBorder="1"/>
    <xf numFmtId="0" fontId="0" fillId="2" borderId="52" xfId="0" applyFill="1" applyBorder="1"/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166" fontId="7" fillId="8" borderId="1" xfId="3" applyNumberFormat="1" applyBorder="1" applyAlignment="1">
      <alignment horizontal="center" vertical="center"/>
    </xf>
    <xf numFmtId="166" fontId="5" fillId="6" borderId="1" xfId="1" applyNumberFormat="1" applyBorder="1" applyAlignment="1">
      <alignment horizontal="center" vertical="center"/>
    </xf>
    <xf numFmtId="166" fontId="5" fillId="6" borderId="10" xfId="1" applyNumberFormat="1" applyBorder="1" applyAlignment="1">
      <alignment horizontal="center" vertical="center"/>
    </xf>
    <xf numFmtId="166" fontId="5" fillId="6" borderId="12" xfId="1" applyNumberFormat="1" applyBorder="1" applyAlignment="1">
      <alignment horizontal="center" vertical="center"/>
    </xf>
    <xf numFmtId="166" fontId="7" fillId="8" borderId="13" xfId="3" applyNumberFormat="1" applyBorder="1" applyAlignment="1">
      <alignment horizontal="center" vertical="center"/>
    </xf>
    <xf numFmtId="166" fontId="5" fillId="6" borderId="4" xfId="1" applyNumberFormat="1" applyBorder="1" applyAlignment="1">
      <alignment horizontal="center" vertical="center"/>
    </xf>
    <xf numFmtId="166" fontId="5" fillId="6" borderId="31" xfId="1" applyNumberFormat="1" applyBorder="1" applyAlignment="1">
      <alignment horizontal="center" vertical="center"/>
    </xf>
    <xf numFmtId="166" fontId="7" fillId="8" borderId="3" xfId="3" applyNumberFormat="1" applyBorder="1" applyAlignment="1">
      <alignment horizontal="center" vertical="center"/>
    </xf>
    <xf numFmtId="166" fontId="5" fillId="6" borderId="2" xfId="1" applyNumberFormat="1" applyBorder="1" applyAlignment="1">
      <alignment horizontal="center" vertical="center"/>
    </xf>
    <xf numFmtId="166" fontId="5" fillId="6" borderId="35" xfId="1" applyNumberFormat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164" fontId="0" fillId="3" borderId="12" xfId="0" applyNumberFormat="1" applyFill="1" applyBorder="1" applyAlignment="1">
      <alignment horizontal="center" vertical="center"/>
    </xf>
    <xf numFmtId="0" fontId="0" fillId="2" borderId="55" xfId="0" applyFill="1" applyBorder="1"/>
    <xf numFmtId="0" fontId="0" fillId="2" borderId="56" xfId="0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2" borderId="0" xfId="0" applyNumberFormat="1" applyFill="1"/>
    <xf numFmtId="16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6" xfId="0" applyFill="1" applyBorder="1"/>
    <xf numFmtId="0" fontId="0" fillId="2" borderId="7" xfId="0" applyFill="1" applyBorder="1" applyAlignment="1">
      <alignment horizontal="center" vertical="center"/>
    </xf>
    <xf numFmtId="0" fontId="0" fillId="3" borderId="7" xfId="0" applyFill="1" applyBorder="1"/>
    <xf numFmtId="0" fontId="0" fillId="2" borderId="8" xfId="0" applyFill="1" applyBorder="1" applyAlignment="1">
      <alignment horizontal="center" vertical="center"/>
    </xf>
    <xf numFmtId="0" fontId="0" fillId="3" borderId="9" xfId="0" applyFill="1" applyBorder="1"/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66" fontId="0" fillId="3" borderId="11" xfId="0" applyNumberFormat="1" applyFill="1" applyBorder="1" applyAlignment="1">
      <alignment horizontal="center"/>
    </xf>
    <xf numFmtId="166" fontId="0" fillId="3" borderId="12" xfId="0" applyNumberFormat="1" applyFill="1" applyBorder="1" applyAlignment="1">
      <alignment horizontal="center"/>
    </xf>
    <xf numFmtId="166" fontId="0" fillId="3" borderId="13" xfId="0" applyNumberFormat="1" applyFill="1" applyBorder="1" applyAlignment="1">
      <alignment horizontal="center"/>
    </xf>
    <xf numFmtId="1" fontId="0" fillId="5" borderId="45" xfId="0" applyNumberForma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35" xfId="0" applyNumberFormat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10" borderId="0" xfId="0" applyFill="1" applyAlignment="1">
      <alignment horizontal="center" vertical="center" wrapText="1"/>
    </xf>
    <xf numFmtId="0" fontId="0" fillId="9" borderId="0" xfId="0" applyFill="1" applyBorder="1" applyAlignment="1">
      <alignment horizontal="center" vertical="center"/>
    </xf>
  </cellXfs>
  <cellStyles count="4">
    <cellStyle name="Neutrální" xfId="3" builtinId="28"/>
    <cellStyle name="Normální" xfId="0" builtinId="0"/>
    <cellStyle name="Správně" xfId="1" builtinId="26"/>
    <cellStyle name="Špatně" xfId="2" builtinId="27"/>
  </cellStyles>
  <dxfs count="2">
    <dxf>
      <fill>
        <patternFill>
          <bgColor rgb="FF92D050"/>
        </patternFill>
      </fill>
    </dxf>
    <dxf>
      <fill>
        <patternFill>
          <bgColor rgb="FFFF3F3F"/>
        </patternFill>
      </fill>
    </dxf>
  </dxfs>
  <tableStyles count="0" defaultTableStyle="TableStyleMedium9" defaultPivotStyle="PivotStyleMedium4"/>
  <colors>
    <mruColors>
      <color rgb="FFFF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665194</xdr:colOff>
      <xdr:row>16</xdr:row>
      <xdr:rowOff>186944</xdr:rowOff>
    </xdr:from>
    <xdr:ext cx="1716056" cy="172227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7B9F0CB7-DA69-70D6-FD48-E377308A9CDF}"/>
            </a:ext>
          </a:extLst>
        </xdr:cNvPr>
        <xdr:cNvSpPr txBox="1"/>
      </xdr:nvSpPr>
      <xdr:spPr>
        <a:xfrm>
          <a:off x="8622232" y="3381482"/>
          <a:ext cx="1716056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508908</xdr:colOff>
      <xdr:row>15</xdr:row>
      <xdr:rowOff>180974</xdr:rowOff>
    </xdr:from>
    <xdr:to>
      <xdr:col>15</xdr:col>
      <xdr:colOff>81846</xdr:colOff>
      <xdr:row>18</xdr:row>
      <xdr:rowOff>17746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0BCC4A0-C849-ADC9-637F-AB3B57E0D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4122" y="4276724"/>
          <a:ext cx="1437116" cy="408272"/>
        </a:xfrm>
        <a:prstGeom prst="rect">
          <a:avLst/>
        </a:prstGeom>
      </xdr:spPr>
    </xdr:pic>
    <xdr:clientData/>
  </xdr:twoCellAnchor>
  <xdr:twoCellAnchor editAs="oneCell">
    <xdr:from>
      <xdr:col>7</xdr:col>
      <xdr:colOff>319768</xdr:colOff>
      <xdr:row>11</xdr:row>
      <xdr:rowOff>42181</xdr:rowOff>
    </xdr:from>
    <xdr:to>
      <xdr:col>9</xdr:col>
      <xdr:colOff>141717</xdr:colOff>
      <xdr:row>13</xdr:row>
      <xdr:rowOff>42239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A19877A-B631-4F76-8E07-6B4A16196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8697" y="3348717"/>
          <a:ext cx="1454806" cy="408272"/>
        </a:xfrm>
        <a:prstGeom prst="rect">
          <a:avLst/>
        </a:prstGeom>
      </xdr:spPr>
    </xdr:pic>
    <xdr:clientData/>
  </xdr:twoCellAnchor>
  <xdr:twoCellAnchor editAs="oneCell">
    <xdr:from>
      <xdr:col>14</xdr:col>
      <xdr:colOff>161925</xdr:colOff>
      <xdr:row>85</xdr:row>
      <xdr:rowOff>161924</xdr:rowOff>
    </xdr:from>
    <xdr:to>
      <xdr:col>15</xdr:col>
      <xdr:colOff>263763</xdr:colOff>
      <xdr:row>86</xdr:row>
      <xdr:rowOff>38099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7B08B8C-5CEF-4486-8DAE-BE514BEDD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01975" y="18488024"/>
          <a:ext cx="1296544" cy="390525"/>
        </a:xfrm>
        <a:prstGeom prst="rect">
          <a:avLst/>
        </a:prstGeom>
      </xdr:spPr>
    </xdr:pic>
    <xdr:clientData/>
  </xdr:twoCellAnchor>
  <xdr:twoCellAnchor>
    <xdr:from>
      <xdr:col>17</xdr:col>
      <xdr:colOff>361950</xdr:colOff>
      <xdr:row>2</xdr:row>
      <xdr:rowOff>171450</xdr:rowOff>
    </xdr:from>
    <xdr:to>
      <xdr:col>17</xdr:col>
      <xdr:colOff>542925</xdr:colOff>
      <xdr:row>15</xdr:row>
      <xdr:rowOff>76200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8B57883F-0156-2B05-B43C-6D5DE684276F}"/>
            </a:ext>
          </a:extLst>
        </xdr:cNvPr>
        <xdr:cNvCxnSpPr/>
      </xdr:nvCxnSpPr>
      <xdr:spPr>
        <a:xfrm flipH="1" flipV="1">
          <a:off x="18059400" y="590550"/>
          <a:ext cx="180975" cy="36099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149679</xdr:colOff>
      <xdr:row>111</xdr:row>
      <xdr:rowOff>0</xdr:rowOff>
    </xdr:from>
    <xdr:to>
      <xdr:col>16</xdr:col>
      <xdr:colOff>114556</xdr:colOff>
      <xdr:row>114</xdr:row>
      <xdr:rowOff>13820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0C3336D-20DB-2CED-E6E1-D2D3F22B6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97893" y="33718500"/>
          <a:ext cx="1829055" cy="1524213"/>
        </a:xfrm>
        <a:prstGeom prst="rect">
          <a:avLst/>
        </a:prstGeom>
      </xdr:spPr>
    </xdr:pic>
    <xdr:clientData/>
  </xdr:twoCellAnchor>
  <xdr:twoCellAnchor editAs="oneCell">
    <xdr:from>
      <xdr:col>16</xdr:col>
      <xdr:colOff>680356</xdr:colOff>
      <xdr:row>111</xdr:row>
      <xdr:rowOff>40823</xdr:rowOff>
    </xdr:from>
    <xdr:to>
      <xdr:col>21</xdr:col>
      <xdr:colOff>365101</xdr:colOff>
      <xdr:row>113</xdr:row>
      <xdr:rowOff>453317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B57515C-0E96-5E20-7B3E-5E2EBFFF4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192749" y="33759323"/>
          <a:ext cx="3086531" cy="1419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K19"/>
  <sheetViews>
    <sheetView topLeftCell="A4" zoomScale="130" zoomScaleNormal="130" workbookViewId="0">
      <selection activeCell="K11" sqref="K11"/>
    </sheetView>
  </sheetViews>
  <sheetFormatPr defaultRowHeight="15.75" x14ac:dyDescent="0.25"/>
  <cols>
    <col min="1" max="2" width="13.25" bestFit="1" customWidth="1"/>
    <col min="3" max="3" width="12.625" bestFit="1" customWidth="1"/>
    <col min="4" max="5" width="13.25" bestFit="1" customWidth="1"/>
    <col min="6" max="6" width="7.75" bestFit="1" customWidth="1"/>
    <col min="7" max="7" width="7.875" bestFit="1" customWidth="1"/>
    <col min="8" max="8" width="18.125" bestFit="1" customWidth="1"/>
    <col min="9" max="9" width="12.5" bestFit="1" customWidth="1"/>
    <col min="11" max="11" width="51.625" bestFit="1" customWidth="1"/>
  </cols>
  <sheetData>
    <row r="6" spans="2:11" ht="16.5" thickBot="1" x14ac:dyDescent="0.3"/>
    <row r="7" spans="2:11" ht="35.1" customHeight="1" thickBot="1" x14ac:dyDescent="0.3">
      <c r="B7" s="80" t="s">
        <v>0</v>
      </c>
      <c r="C7" s="28" t="s">
        <v>1</v>
      </c>
      <c r="D7" s="28" t="s">
        <v>2</v>
      </c>
      <c r="E7" s="28" t="s">
        <v>3</v>
      </c>
      <c r="F7" s="28" t="s">
        <v>4</v>
      </c>
      <c r="G7" s="29" t="s">
        <v>5</v>
      </c>
      <c r="H7" s="27" t="s">
        <v>6</v>
      </c>
      <c r="I7" s="29" t="s">
        <v>29</v>
      </c>
      <c r="K7" s="208" t="s">
        <v>99</v>
      </c>
    </row>
    <row r="8" spans="2:11" ht="35.1" customHeight="1" x14ac:dyDescent="0.25">
      <c r="B8" s="81" t="s">
        <v>1</v>
      </c>
      <c r="C8" s="179">
        <v>1</v>
      </c>
      <c r="D8" s="67">
        <v>0.5</v>
      </c>
      <c r="E8" s="75">
        <v>3</v>
      </c>
      <c r="F8" s="67">
        <v>0.33333333333333331</v>
      </c>
      <c r="G8" s="77">
        <v>2</v>
      </c>
      <c r="H8" s="83">
        <f>GEOMEAN(C8:G8)</f>
        <v>1</v>
      </c>
      <c r="I8" s="84">
        <v>3</v>
      </c>
    </row>
    <row r="9" spans="2:11" ht="35.1" customHeight="1" x14ac:dyDescent="0.25">
      <c r="B9" s="81" t="s">
        <v>2</v>
      </c>
      <c r="C9" s="73">
        <v>2</v>
      </c>
      <c r="D9" s="178">
        <v>1</v>
      </c>
      <c r="E9" s="74">
        <v>4</v>
      </c>
      <c r="F9" s="69">
        <v>0.5</v>
      </c>
      <c r="G9" s="78">
        <v>3</v>
      </c>
      <c r="H9" s="85">
        <f t="shared" ref="H9:H12" si="0">GEOMEAN(C9:G9)</f>
        <v>1.6437518295172258</v>
      </c>
      <c r="I9" s="86">
        <v>2</v>
      </c>
    </row>
    <row r="10" spans="2:11" ht="35.1" customHeight="1" x14ac:dyDescent="0.25">
      <c r="B10" s="81" t="s">
        <v>3</v>
      </c>
      <c r="C10" s="68">
        <v>0.33333333333333331</v>
      </c>
      <c r="D10" s="69">
        <v>0.25</v>
      </c>
      <c r="E10" s="74">
        <v>1</v>
      </c>
      <c r="F10" s="69">
        <v>0.2</v>
      </c>
      <c r="G10" s="70">
        <v>0.5</v>
      </c>
      <c r="H10" s="85">
        <f t="shared" si="0"/>
        <v>0.38385194963737745</v>
      </c>
      <c r="I10" s="86">
        <v>5</v>
      </c>
    </row>
    <row r="11" spans="2:11" ht="35.1" customHeight="1" x14ac:dyDescent="0.25">
      <c r="B11" s="81" t="s">
        <v>4</v>
      </c>
      <c r="C11" s="73">
        <v>3</v>
      </c>
      <c r="D11" s="74">
        <v>2</v>
      </c>
      <c r="E11" s="74">
        <v>5</v>
      </c>
      <c r="F11" s="178">
        <v>1</v>
      </c>
      <c r="G11" s="78">
        <v>4</v>
      </c>
      <c r="H11" s="85">
        <f t="shared" si="0"/>
        <v>2.6051710846973521</v>
      </c>
      <c r="I11" s="86">
        <v>1</v>
      </c>
    </row>
    <row r="12" spans="2:11" ht="35.1" customHeight="1" thickBot="1" x14ac:dyDescent="0.3">
      <c r="B12" s="82" t="s">
        <v>5</v>
      </c>
      <c r="C12" s="71">
        <v>0.5</v>
      </c>
      <c r="D12" s="72">
        <v>0.33333333333333331</v>
      </c>
      <c r="E12" s="76">
        <v>2</v>
      </c>
      <c r="F12" s="72">
        <v>0.25</v>
      </c>
      <c r="G12" s="79">
        <v>1</v>
      </c>
      <c r="H12" s="87">
        <f t="shared" si="0"/>
        <v>0.60836434189320576</v>
      </c>
      <c r="I12" s="88">
        <v>4</v>
      </c>
    </row>
    <row r="13" spans="2:11" ht="16.5" thickBot="1" x14ac:dyDescent="0.3"/>
    <row r="14" spans="2:11" ht="35.1" customHeight="1" thickBot="1" x14ac:dyDescent="0.3">
      <c r="B14" s="92" t="s">
        <v>0</v>
      </c>
      <c r="C14" s="27" t="s">
        <v>1</v>
      </c>
      <c r="D14" s="28" t="s">
        <v>2</v>
      </c>
      <c r="E14" s="28" t="s">
        <v>3</v>
      </c>
      <c r="F14" s="28" t="s">
        <v>4</v>
      </c>
      <c r="G14" s="29" t="s">
        <v>5</v>
      </c>
      <c r="H14" s="27" t="s">
        <v>94</v>
      </c>
      <c r="I14" s="29" t="s">
        <v>29</v>
      </c>
    </row>
    <row r="15" spans="2:11" ht="35.1" customHeight="1" x14ac:dyDescent="0.25">
      <c r="B15" s="93" t="s">
        <v>1</v>
      </c>
      <c r="C15" s="196">
        <v>1</v>
      </c>
      <c r="D15" s="75">
        <v>0</v>
      </c>
      <c r="E15" s="75">
        <v>1</v>
      </c>
      <c r="F15" s="75">
        <v>0</v>
      </c>
      <c r="G15" s="77">
        <v>1</v>
      </c>
      <c r="H15" s="83">
        <f>SUM(C15:G15)</f>
        <v>3</v>
      </c>
      <c r="I15" s="84">
        <v>3</v>
      </c>
    </row>
    <row r="16" spans="2:11" ht="35.1" customHeight="1" x14ac:dyDescent="0.25">
      <c r="B16" s="81" t="s">
        <v>2</v>
      </c>
      <c r="C16" s="73">
        <v>1</v>
      </c>
      <c r="D16" s="74">
        <v>1</v>
      </c>
      <c r="E16" s="74">
        <v>1</v>
      </c>
      <c r="F16" s="74">
        <v>0</v>
      </c>
      <c r="G16" s="78">
        <v>1</v>
      </c>
      <c r="H16" s="83">
        <f t="shared" ref="H16:H19" si="1">SUM(C16:G16)</f>
        <v>4</v>
      </c>
      <c r="I16" s="86">
        <v>2</v>
      </c>
    </row>
    <row r="17" spans="2:9" ht="35.1" customHeight="1" x14ac:dyDescent="0.25">
      <c r="B17" s="81" t="s">
        <v>3</v>
      </c>
      <c r="C17" s="73">
        <v>0</v>
      </c>
      <c r="D17" s="74">
        <v>0</v>
      </c>
      <c r="E17" s="74">
        <v>1</v>
      </c>
      <c r="F17" s="74">
        <v>0</v>
      </c>
      <c r="G17" s="78">
        <v>0</v>
      </c>
      <c r="H17" s="83">
        <f t="shared" si="1"/>
        <v>1</v>
      </c>
      <c r="I17" s="86">
        <v>5</v>
      </c>
    </row>
    <row r="18" spans="2:9" ht="35.1" customHeight="1" x14ac:dyDescent="0.25">
      <c r="B18" s="81" t="s">
        <v>4</v>
      </c>
      <c r="C18" s="73">
        <v>1</v>
      </c>
      <c r="D18" s="74">
        <v>1</v>
      </c>
      <c r="E18" s="74">
        <v>1</v>
      </c>
      <c r="F18" s="74">
        <v>1</v>
      </c>
      <c r="G18" s="78">
        <v>1</v>
      </c>
      <c r="H18" s="83">
        <f t="shared" si="1"/>
        <v>5</v>
      </c>
      <c r="I18" s="86">
        <v>1</v>
      </c>
    </row>
    <row r="19" spans="2:9" ht="35.1" customHeight="1" thickBot="1" x14ac:dyDescent="0.3">
      <c r="B19" s="82" t="s">
        <v>5</v>
      </c>
      <c r="C19" s="197">
        <v>0</v>
      </c>
      <c r="D19" s="76">
        <v>0</v>
      </c>
      <c r="E19" s="76">
        <v>1</v>
      </c>
      <c r="F19" s="76">
        <v>0</v>
      </c>
      <c r="G19" s="79">
        <v>1</v>
      </c>
      <c r="H19" s="195">
        <f t="shared" si="1"/>
        <v>2</v>
      </c>
      <c r="I19" s="88">
        <v>4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9F309-DA1A-4377-B56B-42608A8CAC68}">
  <dimension ref="B1:AE125"/>
  <sheetViews>
    <sheetView tabSelected="1" topLeftCell="A97" zoomScale="70" zoomScaleNormal="70" workbookViewId="0">
      <selection activeCell="J103" sqref="J103"/>
    </sheetView>
  </sheetViews>
  <sheetFormatPr defaultRowHeight="15.75" x14ac:dyDescent="0.25"/>
  <cols>
    <col min="1" max="1" width="9" style="1"/>
    <col min="2" max="2" width="24.375" style="1" customWidth="1"/>
    <col min="3" max="6" width="12.625" style="1" customWidth="1"/>
    <col min="7" max="9" width="10.625" style="1" customWidth="1"/>
    <col min="10" max="10" width="15.5" style="1" bestFit="1" customWidth="1"/>
    <col min="11" max="11" width="9" style="1"/>
    <col min="12" max="12" width="12.375" style="1" customWidth="1"/>
    <col min="13" max="14" width="9" style="1"/>
    <col min="15" max="15" width="15.5" style="1" bestFit="1" customWidth="1"/>
    <col min="16" max="16384" width="9" style="1"/>
  </cols>
  <sheetData>
    <row r="1" spans="2:31" ht="16.5" thickBot="1" x14ac:dyDescent="0.3">
      <c r="L1" s="1" t="s">
        <v>7</v>
      </c>
      <c r="M1" s="1" t="s">
        <v>61</v>
      </c>
      <c r="N1" s="1" t="s">
        <v>62</v>
      </c>
      <c r="O1" s="1" t="s">
        <v>63</v>
      </c>
    </row>
    <row r="2" spans="2:31" ht="16.5" thickBot="1" x14ac:dyDescent="0.3">
      <c r="B2" s="1" t="s">
        <v>96</v>
      </c>
      <c r="L2" s="204" t="s">
        <v>15</v>
      </c>
      <c r="M2" s="205"/>
      <c r="N2" s="205"/>
      <c r="O2" s="206"/>
      <c r="Q2" s="203" t="s">
        <v>4</v>
      </c>
      <c r="R2" s="203"/>
      <c r="S2" s="203"/>
      <c r="T2" s="203"/>
      <c r="U2" s="203"/>
      <c r="W2" s="203" t="s">
        <v>61</v>
      </c>
      <c r="X2" s="203"/>
      <c r="Y2" s="203"/>
      <c r="Z2" s="203"/>
      <c r="AA2" s="203"/>
    </row>
    <row r="3" spans="2:31" ht="16.5" thickBot="1" x14ac:dyDescent="0.3">
      <c r="G3" s="20"/>
      <c r="I3" s="1">
        <v>1</v>
      </c>
      <c r="J3" s="1">
        <f>SUM(I3:I6)</f>
        <v>10</v>
      </c>
      <c r="K3" s="1" t="s">
        <v>69</v>
      </c>
      <c r="L3" s="3">
        <v>4</v>
      </c>
      <c r="M3" s="4">
        <v>2</v>
      </c>
      <c r="N3" s="4">
        <v>2.5</v>
      </c>
      <c r="O3" s="5">
        <v>3</v>
      </c>
      <c r="Q3" s="137" t="s">
        <v>27</v>
      </c>
      <c r="R3" s="137" t="s">
        <v>28</v>
      </c>
      <c r="S3" s="137" t="s">
        <v>28</v>
      </c>
      <c r="T3" s="137" t="s">
        <v>28</v>
      </c>
      <c r="U3" s="137" t="s">
        <v>27</v>
      </c>
      <c r="W3" s="137" t="s">
        <v>27</v>
      </c>
      <c r="X3" s="137" t="s">
        <v>27</v>
      </c>
      <c r="Y3" s="137" t="s">
        <v>27</v>
      </c>
      <c r="Z3" s="137" t="s">
        <v>27</v>
      </c>
      <c r="AA3" s="137" t="s">
        <v>28</v>
      </c>
    </row>
    <row r="4" spans="2:31" ht="30" customHeight="1" thickBot="1" x14ac:dyDescent="0.3">
      <c r="B4" s="11"/>
      <c r="C4" s="27" t="s">
        <v>7</v>
      </c>
      <c r="D4" s="28" t="s">
        <v>2</v>
      </c>
      <c r="E4" s="28" t="s">
        <v>1</v>
      </c>
      <c r="F4" s="28" t="s">
        <v>8</v>
      </c>
      <c r="G4" s="29" t="s">
        <v>3</v>
      </c>
      <c r="H4" s="10"/>
      <c r="I4" s="1">
        <v>2</v>
      </c>
      <c r="K4" s="1" t="s">
        <v>70</v>
      </c>
      <c r="L4" s="6">
        <v>2</v>
      </c>
      <c r="M4" s="7">
        <v>3.5</v>
      </c>
      <c r="N4" s="7">
        <v>4.5</v>
      </c>
      <c r="O4" s="8">
        <v>2</v>
      </c>
      <c r="Q4" s="137" t="s">
        <v>27</v>
      </c>
      <c r="R4" s="137" t="s">
        <v>27</v>
      </c>
      <c r="S4" s="137" t="s">
        <v>27</v>
      </c>
      <c r="T4" s="137" t="s">
        <v>28</v>
      </c>
      <c r="U4" s="137" t="s">
        <v>27</v>
      </c>
      <c r="W4" s="137" t="s">
        <v>28</v>
      </c>
      <c r="X4" s="137" t="s">
        <v>27</v>
      </c>
      <c r="Y4" s="137" t="s">
        <v>27</v>
      </c>
      <c r="Z4" s="137" t="s">
        <v>27</v>
      </c>
      <c r="AA4" s="137" t="s">
        <v>28</v>
      </c>
    </row>
    <row r="5" spans="2:31" ht="30" customHeight="1" x14ac:dyDescent="0.25">
      <c r="B5" s="12" t="s">
        <v>9</v>
      </c>
      <c r="C5" s="45">
        <v>1</v>
      </c>
      <c r="D5" s="46">
        <v>3.5</v>
      </c>
      <c r="E5" s="46">
        <v>4</v>
      </c>
      <c r="F5" s="46">
        <v>4</v>
      </c>
      <c r="G5" s="47">
        <v>4</v>
      </c>
      <c r="H5" s="10"/>
      <c r="I5" s="1">
        <v>3</v>
      </c>
      <c r="K5" s="1" t="s">
        <v>71</v>
      </c>
      <c r="L5" s="6">
        <v>3</v>
      </c>
      <c r="M5" s="7">
        <v>3.5</v>
      </c>
      <c r="N5" s="7">
        <v>2.5</v>
      </c>
      <c r="O5" s="8">
        <v>4</v>
      </c>
      <c r="Q5" s="137" t="s">
        <v>27</v>
      </c>
      <c r="R5" s="137" t="s">
        <v>28</v>
      </c>
      <c r="S5" s="137" t="s">
        <v>27</v>
      </c>
      <c r="T5" s="137" t="s">
        <v>28</v>
      </c>
      <c r="U5" s="137" t="s">
        <v>27</v>
      </c>
      <c r="W5" s="137" t="s">
        <v>28</v>
      </c>
      <c r="X5" s="137" t="s">
        <v>27</v>
      </c>
      <c r="Y5" s="137" t="s">
        <v>27</v>
      </c>
      <c r="Z5" s="137" t="s">
        <v>27</v>
      </c>
      <c r="AA5" s="137" t="s">
        <v>28</v>
      </c>
    </row>
    <row r="6" spans="2:31" ht="30" customHeight="1" x14ac:dyDescent="0.25">
      <c r="B6" s="13" t="s">
        <v>10</v>
      </c>
      <c r="C6" s="48">
        <v>2</v>
      </c>
      <c r="D6" s="49">
        <v>1.5</v>
      </c>
      <c r="E6" s="49">
        <v>1.5</v>
      </c>
      <c r="F6" s="49">
        <v>1.5</v>
      </c>
      <c r="G6" s="50">
        <v>1.5</v>
      </c>
      <c r="H6" s="10"/>
      <c r="I6" s="1">
        <v>4</v>
      </c>
      <c r="K6" s="1" t="s">
        <v>72</v>
      </c>
      <c r="L6" s="6">
        <v>1</v>
      </c>
      <c r="M6" s="7">
        <v>5</v>
      </c>
      <c r="N6" s="7">
        <v>4.5</v>
      </c>
      <c r="O6" s="8">
        <v>5</v>
      </c>
      <c r="Q6" s="137" t="s">
        <v>27</v>
      </c>
      <c r="R6" s="137" t="s">
        <v>27</v>
      </c>
      <c r="S6" s="137" t="s">
        <v>27</v>
      </c>
      <c r="T6" s="137" t="s">
        <v>27</v>
      </c>
      <c r="U6" s="137" t="s">
        <v>27</v>
      </c>
      <c r="W6" s="137" t="s">
        <v>28</v>
      </c>
      <c r="X6" s="137" t="s">
        <v>28</v>
      </c>
      <c r="Y6" s="137" t="s">
        <v>28</v>
      </c>
      <c r="Z6" s="137" t="s">
        <v>27</v>
      </c>
      <c r="AA6" s="137" t="s">
        <v>28</v>
      </c>
    </row>
    <row r="7" spans="2:31" ht="30" customHeight="1" x14ac:dyDescent="0.25">
      <c r="B7" s="13" t="s">
        <v>11</v>
      </c>
      <c r="C7" s="48">
        <v>3</v>
      </c>
      <c r="D7" s="49">
        <v>1.5</v>
      </c>
      <c r="E7" s="49">
        <v>1.5</v>
      </c>
      <c r="F7" s="49">
        <v>1.5</v>
      </c>
      <c r="G7" s="50">
        <v>1.5</v>
      </c>
      <c r="H7" s="10"/>
      <c r="K7" s="1" t="s">
        <v>73</v>
      </c>
      <c r="L7" s="6">
        <v>5</v>
      </c>
      <c r="M7" s="7">
        <v>1</v>
      </c>
      <c r="N7" s="7">
        <v>1</v>
      </c>
      <c r="O7" s="8">
        <v>1</v>
      </c>
      <c r="Q7" s="137" t="s">
        <v>28</v>
      </c>
      <c r="R7" s="137" t="s">
        <v>28</v>
      </c>
      <c r="S7" s="137" t="s">
        <v>28</v>
      </c>
      <c r="T7" s="137" t="s">
        <v>28</v>
      </c>
      <c r="U7" s="137" t="s">
        <v>27</v>
      </c>
      <c r="W7" s="137" t="s">
        <v>27</v>
      </c>
      <c r="X7" s="137" t="s">
        <v>27</v>
      </c>
      <c r="Y7" s="137" t="s">
        <v>27</v>
      </c>
      <c r="Z7" s="137" t="s">
        <v>27</v>
      </c>
      <c r="AA7" s="137" t="s">
        <v>27</v>
      </c>
    </row>
    <row r="8" spans="2:31" ht="30" customHeight="1" thickBot="1" x14ac:dyDescent="0.3">
      <c r="B8" s="14" t="s">
        <v>12</v>
      </c>
      <c r="C8" s="51">
        <v>4</v>
      </c>
      <c r="D8" s="52">
        <v>3.5</v>
      </c>
      <c r="E8" s="52">
        <v>3</v>
      </c>
      <c r="F8" s="52">
        <v>3</v>
      </c>
      <c r="G8" s="53">
        <v>3</v>
      </c>
      <c r="L8" s="17">
        <v>1</v>
      </c>
      <c r="M8" s="18">
        <v>2</v>
      </c>
      <c r="N8" s="18">
        <v>3</v>
      </c>
      <c r="O8" s="19">
        <v>4</v>
      </c>
    </row>
    <row r="9" spans="2:31" ht="30" customHeight="1" thickBot="1" x14ac:dyDescent="0.3">
      <c r="B9" s="11" t="s">
        <v>13</v>
      </c>
      <c r="C9" s="27">
        <v>1</v>
      </c>
      <c r="D9" s="28">
        <v>2</v>
      </c>
      <c r="E9" s="28">
        <v>3</v>
      </c>
      <c r="F9" s="28">
        <v>4</v>
      </c>
      <c r="G9" s="29">
        <v>5</v>
      </c>
      <c r="L9" s="1" t="s">
        <v>14</v>
      </c>
      <c r="M9" s="1">
        <v>3</v>
      </c>
      <c r="Q9" s="203" t="s">
        <v>62</v>
      </c>
      <c r="R9" s="203"/>
      <c r="S9" s="203"/>
      <c r="T9" s="203"/>
      <c r="U9" s="203"/>
      <c r="W9" s="203" t="s">
        <v>63</v>
      </c>
      <c r="X9" s="203"/>
      <c r="Y9" s="203"/>
      <c r="Z9" s="203"/>
      <c r="AA9" s="203"/>
    </row>
    <row r="10" spans="2:31" x14ac:dyDescent="0.25">
      <c r="L10" s="7">
        <f>(0.5*(L3)^$M$9+0.5*(L$8)^$M$9)^(1/$M$9)</f>
        <v>3.1912521494299533</v>
      </c>
      <c r="M10" s="7">
        <f t="shared" ref="M10:O10" si="0">(0.5*(M3)^$M$9+0.5*(M$8)^$M$9)^(1/$M$9)</f>
        <v>1.9999999999999998</v>
      </c>
      <c r="N10" s="7">
        <f t="shared" si="0"/>
        <v>2.7725419891988636</v>
      </c>
      <c r="O10" s="7">
        <f t="shared" si="0"/>
        <v>3.5700184909607779</v>
      </c>
      <c r="Q10" s="137" t="s">
        <v>27</v>
      </c>
      <c r="R10" s="137" t="s">
        <v>27</v>
      </c>
      <c r="S10" s="137" t="s">
        <v>27</v>
      </c>
      <c r="T10" s="137" t="s">
        <v>27</v>
      </c>
      <c r="U10" s="137" t="s">
        <v>28</v>
      </c>
      <c r="V10" s="136"/>
      <c r="W10" s="137" t="s">
        <v>27</v>
      </c>
      <c r="X10" s="137" t="s">
        <v>28</v>
      </c>
      <c r="Y10" s="137" t="s">
        <v>27</v>
      </c>
      <c r="Z10" s="137" t="s">
        <v>27</v>
      </c>
      <c r="AA10" s="137" t="s">
        <v>28</v>
      </c>
      <c r="AB10" s="136"/>
      <c r="AC10" s="136"/>
      <c r="AD10" s="136"/>
      <c r="AE10" s="136"/>
    </row>
    <row r="11" spans="2:31" ht="16.5" thickBot="1" x14ac:dyDescent="0.3">
      <c r="B11" s="1" t="s">
        <v>92</v>
      </c>
      <c r="G11" s="1" t="s">
        <v>93</v>
      </c>
      <c r="L11" s="7">
        <f t="shared" ref="L11:O14" si="1">(0.5*(L4)^$M$9+0.5*(L$8)^$M$9)^(1/$M$9)</f>
        <v>1.6509636244473134</v>
      </c>
      <c r="M11" s="7">
        <f t="shared" si="1"/>
        <v>2.9409759667238551</v>
      </c>
      <c r="N11" s="7">
        <f t="shared" si="1"/>
        <v>3.8943705763883276</v>
      </c>
      <c r="O11" s="7">
        <f t="shared" si="1"/>
        <v>3.3019272488946263</v>
      </c>
      <c r="Q11" s="137" t="s">
        <v>28</v>
      </c>
      <c r="R11" s="137" t="s">
        <v>27</v>
      </c>
      <c r="S11" s="137" t="s">
        <v>28</v>
      </c>
      <c r="T11" s="137" t="s">
        <v>27</v>
      </c>
      <c r="U11" s="137" t="s">
        <v>28</v>
      </c>
      <c r="V11" s="136"/>
      <c r="W11" s="137" t="s">
        <v>27</v>
      </c>
      <c r="X11" s="137" t="s">
        <v>27</v>
      </c>
      <c r="Y11" s="137" t="s">
        <v>27</v>
      </c>
      <c r="Z11" s="137" t="s">
        <v>27</v>
      </c>
      <c r="AA11" s="137" t="s">
        <v>28</v>
      </c>
      <c r="AB11" s="136"/>
      <c r="AC11" s="136"/>
      <c r="AD11" s="136"/>
      <c r="AE11" s="136"/>
    </row>
    <row r="12" spans="2:31" ht="16.5" thickBot="1" x14ac:dyDescent="0.3">
      <c r="B12" s="15" t="s">
        <v>14</v>
      </c>
      <c r="C12" s="21">
        <v>2.5</v>
      </c>
      <c r="L12" s="7">
        <f t="shared" si="1"/>
        <v>2.4101422641752297</v>
      </c>
      <c r="M12" s="7">
        <f t="shared" si="1"/>
        <v>2.9409759667238551</v>
      </c>
      <c r="N12" s="7">
        <f t="shared" si="1"/>
        <v>2.7725419891988636</v>
      </c>
      <c r="O12" s="7">
        <f t="shared" si="1"/>
        <v>3.9999999999999991</v>
      </c>
      <c r="Q12" s="137" t="s">
        <v>27</v>
      </c>
      <c r="R12" s="137" t="s">
        <v>27</v>
      </c>
      <c r="S12" s="137" t="s">
        <v>27</v>
      </c>
      <c r="T12" s="137" t="s">
        <v>27</v>
      </c>
      <c r="U12" s="137" t="s">
        <v>28</v>
      </c>
      <c r="V12" s="136"/>
      <c r="W12" s="137" t="s">
        <v>28</v>
      </c>
      <c r="X12" s="137" t="s">
        <v>28</v>
      </c>
      <c r="Y12" s="137" t="s">
        <v>27</v>
      </c>
      <c r="Z12" s="137" t="s">
        <v>27</v>
      </c>
      <c r="AA12" s="137" t="s">
        <v>28</v>
      </c>
      <c r="AB12" s="136"/>
      <c r="AC12" s="136"/>
      <c r="AD12" s="136"/>
      <c r="AE12" s="136"/>
    </row>
    <row r="13" spans="2:31" ht="16.5" thickBot="1" x14ac:dyDescent="0.3">
      <c r="B13" s="1" t="s">
        <v>18</v>
      </c>
      <c r="L13" s="7">
        <f t="shared" si="1"/>
        <v>1</v>
      </c>
      <c r="M13" s="7">
        <f t="shared" si="1"/>
        <v>4.0514195095219456</v>
      </c>
      <c r="N13" s="7">
        <f t="shared" si="1"/>
        <v>3.8943705763883276</v>
      </c>
      <c r="O13" s="7">
        <f t="shared" si="1"/>
        <v>4.554883457813494</v>
      </c>
      <c r="Q13" s="137" t="s">
        <v>28</v>
      </c>
      <c r="R13" s="137" t="s">
        <v>27</v>
      </c>
      <c r="S13" s="137" t="s">
        <v>28</v>
      </c>
      <c r="T13" s="137" t="s">
        <v>27</v>
      </c>
      <c r="U13" s="137" t="s">
        <v>28</v>
      </c>
      <c r="V13" s="136"/>
      <c r="W13" s="137" t="s">
        <v>28</v>
      </c>
      <c r="X13" s="137" t="s">
        <v>28</v>
      </c>
      <c r="Y13" s="137" t="s">
        <v>28</v>
      </c>
      <c r="Z13" s="137" t="s">
        <v>27</v>
      </c>
      <c r="AA13" s="137" t="s">
        <v>28</v>
      </c>
      <c r="AC13" s="136"/>
      <c r="AD13" s="136"/>
      <c r="AE13" s="136"/>
    </row>
    <row r="14" spans="2:31" ht="15" customHeight="1" thickBot="1" x14ac:dyDescent="0.3">
      <c r="B14" s="11" t="s">
        <v>16</v>
      </c>
      <c r="C14" s="27" t="s">
        <v>7</v>
      </c>
      <c r="D14" s="28" t="s">
        <v>2</v>
      </c>
      <c r="E14" s="28" t="s">
        <v>1</v>
      </c>
      <c r="F14" s="28" t="s">
        <v>8</v>
      </c>
      <c r="G14" s="29" t="s">
        <v>3</v>
      </c>
      <c r="L14" s="7">
        <f t="shared" si="1"/>
        <v>3.9790572078963913</v>
      </c>
      <c r="M14" s="7">
        <f t="shared" si="1"/>
        <v>1.6509636244473134</v>
      </c>
      <c r="N14" s="7">
        <f t="shared" si="1"/>
        <v>2.4101422641752297</v>
      </c>
      <c r="O14" s="7">
        <f t="shared" si="1"/>
        <v>3.1912521494299533</v>
      </c>
      <c r="Q14" s="137" t="s">
        <v>27</v>
      </c>
      <c r="R14" s="137" t="s">
        <v>27</v>
      </c>
      <c r="S14" s="137" t="s">
        <v>27</v>
      </c>
      <c r="T14" s="137" t="s">
        <v>27</v>
      </c>
      <c r="U14" s="137" t="s">
        <v>27</v>
      </c>
      <c r="V14" s="136"/>
      <c r="W14" s="137" t="s">
        <v>27</v>
      </c>
      <c r="X14" s="137" t="s">
        <v>27</v>
      </c>
      <c r="Y14" s="137" t="s">
        <v>27</v>
      </c>
      <c r="Z14" s="137" t="s">
        <v>27</v>
      </c>
      <c r="AA14" s="137" t="s">
        <v>27</v>
      </c>
      <c r="AC14" s="136"/>
      <c r="AD14" s="136"/>
      <c r="AE14" s="136"/>
    </row>
    <row r="15" spans="2:31" ht="15" customHeight="1" x14ac:dyDescent="0.25">
      <c r="B15" s="12" t="s">
        <v>9</v>
      </c>
      <c r="C15" s="40">
        <f>(0.5*(C5)^$C$12+0.5*(C$9)^$C$12)^(1/$C$12)</f>
        <v>1</v>
      </c>
      <c r="D15" s="40">
        <f>(0.5*(D5)^$C$12+0.5*(D$9)^$C$12)^(1/$C$12)</f>
        <v>2.8972067780742563</v>
      </c>
      <c r="E15" s="40">
        <f t="shared" ref="C15:G18" si="2">(0.5*(E5)^$C$12+0.5*(E$9)^$C$12)^(1/$C$12)</f>
        <v>3.5529463704370943</v>
      </c>
      <c r="F15" s="40">
        <f t="shared" si="2"/>
        <v>4.0000000000000009</v>
      </c>
      <c r="G15" s="41">
        <f t="shared" si="2"/>
        <v>4.5413702472090733</v>
      </c>
    </row>
    <row r="16" spans="2:31" ht="15" customHeight="1" x14ac:dyDescent="0.25">
      <c r="B16" s="13" t="s">
        <v>10</v>
      </c>
      <c r="C16" s="40">
        <f t="shared" si="2"/>
        <v>1.6176911926907285</v>
      </c>
      <c r="D16" s="40">
        <f t="shared" si="2"/>
        <v>1.7764731852185471</v>
      </c>
      <c r="E16" s="40">
        <f t="shared" si="2"/>
        <v>2.4265367890360929</v>
      </c>
      <c r="F16" s="40">
        <f t="shared" si="2"/>
        <v>3.133273441604925</v>
      </c>
      <c r="G16" s="42">
        <f t="shared" si="2"/>
        <v>3.8629319038860328</v>
      </c>
      <c r="Q16" s="7">
        <f>$L$3-L3</f>
        <v>0</v>
      </c>
      <c r="R16" s="7">
        <f>$L$4-L3</f>
        <v>-2</v>
      </c>
      <c r="S16" s="7">
        <f>$L$5-L3</f>
        <v>-1</v>
      </c>
      <c r="T16" s="7">
        <f>$L$6-L3</f>
        <v>-3</v>
      </c>
      <c r="U16" s="7">
        <f>$L$7-L3</f>
        <v>1</v>
      </c>
    </row>
    <row r="17" spans="2:21" ht="15" customHeight="1" x14ac:dyDescent="0.25">
      <c r="B17" s="13" t="s">
        <v>11</v>
      </c>
      <c r="C17" s="40">
        <f t="shared" si="2"/>
        <v>2.3308289365273542</v>
      </c>
      <c r="D17" s="40">
        <f t="shared" si="2"/>
        <v>1.7764731852185471</v>
      </c>
      <c r="E17" s="40">
        <f t="shared" si="2"/>
        <v>2.4265367890360929</v>
      </c>
      <c r="F17" s="40">
        <f t="shared" si="2"/>
        <v>3.133273441604925</v>
      </c>
      <c r="G17" s="42">
        <f t="shared" si="2"/>
        <v>3.8629319038860328</v>
      </c>
      <c r="L17" s="7" cm="1">
        <f t="array" ref="L17:L20">TRANSPOSE(L10:O10)</f>
        <v>3.1912521494299533</v>
      </c>
      <c r="M17" s="16">
        <f>_xlfn.RANK.AVG(L17,$L$17:$L$36,1)</f>
        <v>11.5</v>
      </c>
      <c r="Q17" s="7">
        <f t="shared" ref="Q17:Q21" si="3">$L$3-L4</f>
        <v>2</v>
      </c>
      <c r="R17" s="7">
        <f t="shared" ref="R17:R21" si="4">$L$4-L4</f>
        <v>0</v>
      </c>
      <c r="S17" s="7">
        <f t="shared" ref="S17:S21" si="5">$L$5-L4</f>
        <v>1</v>
      </c>
      <c r="T17" s="7">
        <f t="shared" ref="T17:T21" si="6">$L$6-L4</f>
        <v>-1</v>
      </c>
      <c r="U17" s="7">
        <f t="shared" ref="U17:U21" si="7">$L$7-L4</f>
        <v>3</v>
      </c>
    </row>
    <row r="18" spans="2:21" ht="15" customHeight="1" thickBot="1" x14ac:dyDescent="0.3">
      <c r="B18" s="14" t="s">
        <v>12</v>
      </c>
      <c r="C18" s="43">
        <f t="shared" si="2"/>
        <v>3.0689766042582467</v>
      </c>
      <c r="D18" s="43">
        <f t="shared" si="2"/>
        <v>2.8972067780742563</v>
      </c>
      <c r="E18" s="43">
        <f>(0.5*(E8)^$C$12+0.5*(E$9)^$C$12)^(1/$C$12)</f>
        <v>3.0000000000000004</v>
      </c>
      <c r="F18" s="43">
        <f t="shared" si="2"/>
        <v>3.5529463704370943</v>
      </c>
      <c r="G18" s="44">
        <f t="shared" si="2"/>
        <v>4.1810609766066023</v>
      </c>
      <c r="L18" s="7">
        <v>1.9999999999999998</v>
      </c>
      <c r="M18" s="16">
        <f t="shared" ref="M18:M36" si="8">_xlfn.RANK.AVG(L18,$L$17:$L$36,1)</f>
        <v>4</v>
      </c>
      <c r="Q18" s="7">
        <f t="shared" si="3"/>
        <v>1</v>
      </c>
      <c r="R18" s="7">
        <f t="shared" si="4"/>
        <v>-1</v>
      </c>
      <c r="S18" s="7">
        <f t="shared" si="5"/>
        <v>0</v>
      </c>
      <c r="T18" s="7">
        <f t="shared" si="6"/>
        <v>-2</v>
      </c>
      <c r="U18" s="7">
        <f t="shared" si="7"/>
        <v>2</v>
      </c>
    </row>
    <row r="19" spans="2:21" x14ac:dyDescent="0.25">
      <c r="B19" s="25" t="s">
        <v>21</v>
      </c>
      <c r="C19" s="25"/>
      <c r="D19" s="25"/>
      <c r="E19" s="25"/>
      <c r="F19" s="25"/>
      <c r="G19" s="25"/>
      <c r="L19" s="7">
        <v>2.7725419891988636</v>
      </c>
      <c r="M19" s="16">
        <f t="shared" si="8"/>
        <v>7.5</v>
      </c>
      <c r="Q19" s="7">
        <f t="shared" si="3"/>
        <v>3</v>
      </c>
      <c r="R19" s="7">
        <f t="shared" si="4"/>
        <v>1</v>
      </c>
      <c r="S19" s="7">
        <f t="shared" si="5"/>
        <v>2</v>
      </c>
      <c r="T19" s="7">
        <f t="shared" si="6"/>
        <v>0</v>
      </c>
      <c r="U19" s="7">
        <f t="shared" si="7"/>
        <v>4</v>
      </c>
    </row>
    <row r="20" spans="2:21" x14ac:dyDescent="0.25">
      <c r="L20" s="7">
        <v>3.5700184909607779</v>
      </c>
      <c r="M20" s="16">
        <f t="shared" si="8"/>
        <v>14</v>
      </c>
      <c r="Q20" s="7">
        <f t="shared" si="3"/>
        <v>-1</v>
      </c>
      <c r="R20" s="7">
        <f t="shared" si="4"/>
        <v>-3</v>
      </c>
      <c r="S20" s="7">
        <f t="shared" si="5"/>
        <v>-2</v>
      </c>
      <c r="T20" s="7">
        <f t="shared" si="6"/>
        <v>-4</v>
      </c>
      <c r="U20" s="7">
        <f t="shared" si="7"/>
        <v>0</v>
      </c>
    </row>
    <row r="21" spans="2:21" ht="16.5" thickBot="1" x14ac:dyDescent="0.3">
      <c r="B21" s="1" t="s">
        <v>91</v>
      </c>
      <c r="L21" s="7" cm="1">
        <f t="array" ref="L21:L24">TRANSPOSE(L11:O11)</f>
        <v>1.6509636244473134</v>
      </c>
      <c r="M21" s="7">
        <f t="shared" si="8"/>
        <v>2.5</v>
      </c>
      <c r="Q21" s="7">
        <f t="shared" si="3"/>
        <v>3</v>
      </c>
      <c r="R21" s="7">
        <f t="shared" si="4"/>
        <v>1</v>
      </c>
      <c r="S21" s="7">
        <f t="shared" si="5"/>
        <v>2</v>
      </c>
      <c r="T21" s="7">
        <f t="shared" si="6"/>
        <v>0</v>
      </c>
      <c r="U21" s="7">
        <f t="shared" si="7"/>
        <v>4</v>
      </c>
    </row>
    <row r="22" spans="2:21" x14ac:dyDescent="0.25">
      <c r="B22" s="198" t="s">
        <v>20</v>
      </c>
      <c r="C22" s="65" cm="1">
        <f t="array" ref="C22:C26">TRANSPOSE(C15:G15)</f>
        <v>1</v>
      </c>
      <c r="D22" s="5">
        <f>_xlfn.RANK.AVG(C22,$C$22:$C$41,1)</f>
        <v>1</v>
      </c>
      <c r="L22" s="7">
        <v>2.9409759667238551</v>
      </c>
      <c r="M22" s="7">
        <f t="shared" si="8"/>
        <v>9.5</v>
      </c>
    </row>
    <row r="23" spans="2:21" x14ac:dyDescent="0.25">
      <c r="B23" s="199"/>
      <c r="C23" s="66">
        <v>2.8972067780742563</v>
      </c>
      <c r="D23" s="8">
        <f t="shared" ref="D23:D41" si="9">_xlfn.RANK.AVG(C23,$C$22:$C$41,1)</f>
        <v>8.5</v>
      </c>
      <c r="L23" s="7">
        <v>3.8943705763883276</v>
      </c>
      <c r="M23" s="7">
        <f t="shared" si="8"/>
        <v>15.5</v>
      </c>
    </row>
    <row r="24" spans="2:21" x14ac:dyDescent="0.25">
      <c r="B24" s="199"/>
      <c r="C24" s="66">
        <v>3.5529463704370943</v>
      </c>
      <c r="D24" s="8">
        <f t="shared" si="9"/>
        <v>14.5</v>
      </c>
      <c r="L24" s="7">
        <v>3.3019272488946263</v>
      </c>
      <c r="M24" s="7">
        <f t="shared" si="8"/>
        <v>13</v>
      </c>
    </row>
    <row r="25" spans="2:21" x14ac:dyDescent="0.25">
      <c r="B25" s="199"/>
      <c r="C25" s="66">
        <v>4.0000000000000009</v>
      </c>
      <c r="D25" s="8">
        <f t="shared" si="9"/>
        <v>18</v>
      </c>
      <c r="L25" s="7" cm="1">
        <f t="array" ref="L25:L28">TRANSPOSE(L12:O12)</f>
        <v>2.4101422641752297</v>
      </c>
      <c r="M25" s="16">
        <f t="shared" si="8"/>
        <v>5.5</v>
      </c>
    </row>
    <row r="26" spans="2:21" x14ac:dyDescent="0.25">
      <c r="B26" s="199"/>
      <c r="C26" s="66">
        <v>4.5413702472090733</v>
      </c>
      <c r="D26" s="8">
        <f t="shared" si="9"/>
        <v>20</v>
      </c>
      <c r="F26" s="207" t="s">
        <v>98</v>
      </c>
      <c r="G26" s="207"/>
      <c r="H26" s="207"/>
      <c r="I26" s="207"/>
      <c r="L26" s="7">
        <v>2.9409759667238551</v>
      </c>
      <c r="M26" s="16">
        <f t="shared" si="8"/>
        <v>9.5</v>
      </c>
    </row>
    <row r="27" spans="2:21" x14ac:dyDescent="0.25">
      <c r="B27" s="199"/>
      <c r="C27" s="23" cm="1">
        <f t="array" ref="C27:C31">TRANSPOSE(C16:G16)</f>
        <v>1.6176911926907285</v>
      </c>
      <c r="D27" s="8">
        <f t="shared" si="9"/>
        <v>2</v>
      </c>
      <c r="F27" s="207"/>
      <c r="G27" s="207"/>
      <c r="H27" s="207"/>
      <c r="I27" s="207"/>
      <c r="L27" s="7">
        <v>2.7725419891988636</v>
      </c>
      <c r="M27" s="16">
        <f t="shared" si="8"/>
        <v>7.5</v>
      </c>
    </row>
    <row r="28" spans="2:21" x14ac:dyDescent="0.25">
      <c r="B28" s="199"/>
      <c r="C28" s="23">
        <v>1.7764731852185471</v>
      </c>
      <c r="D28" s="8">
        <f t="shared" si="9"/>
        <v>3.5</v>
      </c>
      <c r="F28" s="207"/>
      <c r="G28" s="207"/>
      <c r="H28" s="207"/>
      <c r="I28" s="207"/>
      <c r="L28" s="7">
        <v>3.9999999999999991</v>
      </c>
      <c r="M28" s="16">
        <f t="shared" si="8"/>
        <v>18</v>
      </c>
    </row>
    <row r="29" spans="2:21" x14ac:dyDescent="0.25">
      <c r="B29" s="199"/>
      <c r="C29" s="23">
        <v>2.4265367890360929</v>
      </c>
      <c r="D29" s="8">
        <f t="shared" si="9"/>
        <v>6.5</v>
      </c>
      <c r="L29" s="7" cm="1">
        <f t="array" ref="L29:L32">TRANSPOSE(L13:O13)</f>
        <v>1</v>
      </c>
      <c r="M29" s="7">
        <f t="shared" si="8"/>
        <v>1</v>
      </c>
    </row>
    <row r="30" spans="2:21" x14ac:dyDescent="0.25">
      <c r="B30" s="199"/>
      <c r="C30" s="23">
        <v>3.133273441604925</v>
      </c>
      <c r="D30" s="8">
        <f t="shared" si="9"/>
        <v>12.5</v>
      </c>
      <c r="F30" s="207" t="s">
        <v>97</v>
      </c>
      <c r="G30" s="207"/>
      <c r="H30" s="207"/>
      <c r="L30" s="7">
        <v>4.0514195095219456</v>
      </c>
      <c r="M30" s="7">
        <f t="shared" si="8"/>
        <v>19</v>
      </c>
    </row>
    <row r="31" spans="2:21" x14ac:dyDescent="0.25">
      <c r="B31" s="199"/>
      <c r="C31" s="23">
        <v>3.8629319038860328</v>
      </c>
      <c r="D31" s="8">
        <f t="shared" si="9"/>
        <v>16.5</v>
      </c>
      <c r="F31" s="207"/>
      <c r="G31" s="207"/>
      <c r="H31" s="207"/>
      <c r="L31" s="7">
        <v>3.8943705763883276</v>
      </c>
      <c r="M31" s="7">
        <f t="shared" si="8"/>
        <v>15.5</v>
      </c>
    </row>
    <row r="32" spans="2:21" x14ac:dyDescent="0.25">
      <c r="B32" s="199"/>
      <c r="C32" s="66" cm="1">
        <f t="array" ref="C32:C36">TRANSPOSE(C17:G17)</f>
        <v>2.3308289365273542</v>
      </c>
      <c r="D32" s="8">
        <f t="shared" si="9"/>
        <v>5</v>
      </c>
      <c r="F32" s="207"/>
      <c r="G32" s="207"/>
      <c r="H32" s="207"/>
      <c r="L32" s="7">
        <v>4.554883457813494</v>
      </c>
      <c r="M32" s="7">
        <f t="shared" si="8"/>
        <v>20</v>
      </c>
    </row>
    <row r="33" spans="2:23" x14ac:dyDescent="0.25">
      <c r="B33" s="199"/>
      <c r="C33" s="66">
        <v>1.7764731852185471</v>
      </c>
      <c r="D33" s="8">
        <f t="shared" si="9"/>
        <v>3.5</v>
      </c>
      <c r="F33" s="207"/>
      <c r="G33" s="207"/>
      <c r="H33" s="207"/>
      <c r="L33" s="7" cm="1">
        <f t="array" ref="L33:L36">TRANSPOSE(L14:O14)</f>
        <v>3.9790572078963913</v>
      </c>
      <c r="M33" s="16">
        <f t="shared" si="8"/>
        <v>17</v>
      </c>
    </row>
    <row r="34" spans="2:23" x14ac:dyDescent="0.25">
      <c r="B34" s="199"/>
      <c r="C34" s="66">
        <v>2.4265367890360929</v>
      </c>
      <c r="D34" s="8">
        <f t="shared" si="9"/>
        <v>6.5</v>
      </c>
      <c r="F34" s="207"/>
      <c r="G34" s="207"/>
      <c r="H34" s="207"/>
      <c r="L34" s="7">
        <v>1.6509636244473134</v>
      </c>
      <c r="M34" s="16">
        <f t="shared" si="8"/>
        <v>2.5</v>
      </c>
    </row>
    <row r="35" spans="2:23" x14ac:dyDescent="0.25">
      <c r="B35" s="199"/>
      <c r="C35" s="66">
        <v>3.133273441604925</v>
      </c>
      <c r="D35" s="8">
        <f t="shared" si="9"/>
        <v>12.5</v>
      </c>
      <c r="F35" s="207"/>
      <c r="G35" s="207"/>
      <c r="H35" s="207"/>
      <c r="L35" s="7">
        <v>2.4101422641752297</v>
      </c>
      <c r="M35" s="16">
        <f t="shared" si="8"/>
        <v>5.5</v>
      </c>
    </row>
    <row r="36" spans="2:23" x14ac:dyDescent="0.25">
      <c r="B36" s="199"/>
      <c r="C36" s="66">
        <v>3.8629319038860328</v>
      </c>
      <c r="D36" s="8">
        <f t="shared" si="9"/>
        <v>16.5</v>
      </c>
      <c r="F36" s="207"/>
      <c r="G36" s="207"/>
      <c r="H36" s="207"/>
      <c r="L36" s="7">
        <v>3.1912521494299533</v>
      </c>
      <c r="M36" s="16">
        <f t="shared" si="8"/>
        <v>11.5</v>
      </c>
    </row>
    <row r="37" spans="2:23" x14ac:dyDescent="0.25">
      <c r="B37" s="199"/>
      <c r="C37" s="23" cm="1">
        <f t="array" ref="C37:C41">TRANSPOSE(C18:G18)</f>
        <v>3.0689766042582467</v>
      </c>
      <c r="D37" s="8">
        <f t="shared" si="9"/>
        <v>11</v>
      </c>
      <c r="F37" s="207"/>
      <c r="G37" s="207"/>
      <c r="H37" s="207"/>
    </row>
    <row r="38" spans="2:23" x14ac:dyDescent="0.25">
      <c r="B38" s="199"/>
      <c r="C38" s="23">
        <v>2.8972067780742563</v>
      </c>
      <c r="D38" s="8">
        <f t="shared" si="9"/>
        <v>8.5</v>
      </c>
      <c r="F38" s="207"/>
      <c r="G38" s="207"/>
      <c r="H38" s="207"/>
      <c r="L38" s="16" cm="1">
        <f t="array" ref="L38:O38">TRANSPOSE($M$17:$M$20)</f>
        <v>11.5</v>
      </c>
      <c r="M38" s="16">
        <v>4</v>
      </c>
      <c r="N38" s="16">
        <v>7.5</v>
      </c>
      <c r="O38" s="16">
        <v>14</v>
      </c>
      <c r="P38" s="1">
        <f>SUM(_xlfn.ANCHORARRAY(L38))</f>
        <v>37</v>
      </c>
      <c r="Q38" s="2">
        <f>_xlfn.RANK.EQ(P38,$P$38:$P$42,1)</f>
        <v>2</v>
      </c>
    </row>
    <row r="39" spans="2:23" x14ac:dyDescent="0.25">
      <c r="B39" s="199"/>
      <c r="C39" s="23">
        <v>3.0000000000000004</v>
      </c>
      <c r="D39" s="8">
        <f t="shared" si="9"/>
        <v>10</v>
      </c>
      <c r="L39" s="7" cm="1">
        <f t="array" ref="L39:O39">TRANSPOSE($M$21:$M$24)</f>
        <v>2.5</v>
      </c>
      <c r="M39" s="7">
        <v>9.5</v>
      </c>
      <c r="N39" s="7">
        <v>15.5</v>
      </c>
      <c r="O39" s="7">
        <v>13</v>
      </c>
      <c r="P39" s="1">
        <f t="shared" ref="P39:P42" si="10">SUM(_xlfn.ANCHORARRAY(L39))</f>
        <v>40.5</v>
      </c>
      <c r="Q39" s="2">
        <f t="shared" ref="Q39:Q42" si="11">_xlfn.RANK.EQ(P39,$P$38:$P$42,1)</f>
        <v>3</v>
      </c>
    </row>
    <row r="40" spans="2:23" x14ac:dyDescent="0.25">
      <c r="B40" s="199"/>
      <c r="C40" s="23">
        <v>3.5529463704370943</v>
      </c>
      <c r="D40" s="8">
        <f t="shared" si="9"/>
        <v>14.5</v>
      </c>
      <c r="L40" s="16" cm="1">
        <f t="array" ref="L40:O40">TRANSPOSE($M$25:$M$28)</f>
        <v>5.5</v>
      </c>
      <c r="M40" s="16">
        <v>9.5</v>
      </c>
      <c r="N40" s="16">
        <v>7.5</v>
      </c>
      <c r="O40" s="16">
        <v>18</v>
      </c>
      <c r="P40" s="1">
        <f t="shared" si="10"/>
        <v>40.5</v>
      </c>
      <c r="Q40" s="2">
        <f t="shared" si="11"/>
        <v>3</v>
      </c>
    </row>
    <row r="41" spans="2:23" ht="16.5" thickBot="1" x14ac:dyDescent="0.3">
      <c r="B41" s="200"/>
      <c r="C41" s="24">
        <v>4.1810609766066023</v>
      </c>
      <c r="D41" s="9">
        <f t="shared" si="9"/>
        <v>19</v>
      </c>
      <c r="L41" s="7" cm="1">
        <f t="array" ref="L41:O41">TRANSPOSE($M$29:$M$32)</f>
        <v>1</v>
      </c>
      <c r="M41" s="7">
        <v>19</v>
      </c>
      <c r="N41" s="7">
        <v>15.5</v>
      </c>
      <c r="O41" s="7">
        <v>20</v>
      </c>
      <c r="P41" s="1">
        <f t="shared" si="10"/>
        <v>55.5</v>
      </c>
      <c r="Q41" s="2">
        <f t="shared" si="11"/>
        <v>5</v>
      </c>
    </row>
    <row r="42" spans="2:23" x14ac:dyDescent="0.25">
      <c r="L42" s="16" cm="1">
        <f t="array" ref="L42:O42">TRANSPOSE($M$33:$M$36)</f>
        <v>17</v>
      </c>
      <c r="M42" s="16">
        <v>2.5</v>
      </c>
      <c r="N42" s="16">
        <v>5.5</v>
      </c>
      <c r="O42" s="16">
        <v>11.5</v>
      </c>
      <c r="P42" s="1">
        <f t="shared" si="10"/>
        <v>36.5</v>
      </c>
      <c r="Q42" s="2">
        <f t="shared" si="11"/>
        <v>1</v>
      </c>
    </row>
    <row r="43" spans="2:23" x14ac:dyDescent="0.25">
      <c r="B43" s="1" t="s">
        <v>90</v>
      </c>
      <c r="Q43" s="2"/>
    </row>
    <row r="44" spans="2:23" ht="16.5" thickBot="1" x14ac:dyDescent="0.3">
      <c r="B44" s="1" t="s">
        <v>19</v>
      </c>
    </row>
    <row r="45" spans="2:23" ht="15" customHeight="1" thickBot="1" x14ac:dyDescent="0.3">
      <c r="B45" s="11" t="s">
        <v>17</v>
      </c>
      <c r="C45" s="27" t="s">
        <v>7</v>
      </c>
      <c r="D45" s="28" t="s">
        <v>2</v>
      </c>
      <c r="E45" s="28" t="s">
        <v>1</v>
      </c>
      <c r="F45" s="28" t="s">
        <v>8</v>
      </c>
      <c r="G45" s="29" t="s">
        <v>3</v>
      </c>
      <c r="H45" s="30" t="s">
        <v>22</v>
      </c>
      <c r="I45" s="22" t="s">
        <v>23</v>
      </c>
      <c r="L45" s="1" t="s">
        <v>26</v>
      </c>
    </row>
    <row r="46" spans="2:23" ht="15" customHeight="1" thickBot="1" x14ac:dyDescent="0.3">
      <c r="B46" s="12" t="s">
        <v>9</v>
      </c>
      <c r="C46" s="31" cm="1">
        <f t="array" ref="C46:G46">TRANSPOSE(D22:D26)</f>
        <v>1</v>
      </c>
      <c r="D46" s="31">
        <v>8.5</v>
      </c>
      <c r="E46" s="31">
        <v>14.5</v>
      </c>
      <c r="F46" s="31">
        <v>18</v>
      </c>
      <c r="G46" s="32">
        <v>20</v>
      </c>
      <c r="H46" s="33">
        <f>SUM(_xlfn.ANCHORARRAY(C46))</f>
        <v>62</v>
      </c>
      <c r="I46" s="54">
        <f>_xlfn.RANK.EQ(H46,$H$46:$H$49,1)</f>
        <v>3</v>
      </c>
      <c r="L46" s="89" t="s">
        <v>31</v>
      </c>
      <c r="M46" s="27">
        <v>1</v>
      </c>
      <c r="N46" s="28">
        <v>2</v>
      </c>
      <c r="O46" s="28">
        <v>3</v>
      </c>
      <c r="P46" s="28">
        <v>4</v>
      </c>
      <c r="Q46" s="29">
        <v>5</v>
      </c>
    </row>
    <row r="47" spans="2:23" ht="15" customHeight="1" x14ac:dyDescent="0.25">
      <c r="B47" s="55" t="s">
        <v>10</v>
      </c>
      <c r="C47" s="56" cm="1">
        <f t="array" ref="C47:G47">TRANSPOSE(D27:D31)</f>
        <v>2</v>
      </c>
      <c r="D47" s="56">
        <v>3.5</v>
      </c>
      <c r="E47" s="56">
        <v>6.5</v>
      </c>
      <c r="F47" s="56">
        <v>12.5</v>
      </c>
      <c r="G47" s="57">
        <v>16.5</v>
      </c>
      <c r="H47" s="58">
        <f t="shared" ref="H47:H49" si="12">SUM(_xlfn.ANCHORARRAY(C47))</f>
        <v>41</v>
      </c>
      <c r="I47" s="59">
        <f t="shared" ref="I47:I49" si="13">_xlfn.RANK.EQ(H47,$H$46:$H$49,1)</f>
        <v>1</v>
      </c>
      <c r="L47" s="81">
        <v>1</v>
      </c>
      <c r="M47" s="131" t="s">
        <v>27</v>
      </c>
      <c r="N47" s="97" t="s">
        <v>27</v>
      </c>
      <c r="O47" s="97" t="s">
        <v>27</v>
      </c>
      <c r="P47" s="97" t="s">
        <v>27</v>
      </c>
      <c r="Q47" s="100" t="s">
        <v>28</v>
      </c>
      <c r="S47" s="1" t="str" cm="1">
        <f t="array" ref="S47:W47">TRANSPOSE(Q3:Q7)</f>
        <v>-</v>
      </c>
      <c r="T47" s="1" t="str">
        <v>-</v>
      </c>
      <c r="U47" s="1" t="str">
        <v>-</v>
      </c>
      <c r="V47" s="1" t="str">
        <v>-</v>
      </c>
      <c r="W47" s="1" t="str">
        <v>+</v>
      </c>
    </row>
    <row r="48" spans="2:23" ht="15" customHeight="1" x14ac:dyDescent="0.25">
      <c r="B48" s="13" t="s">
        <v>11</v>
      </c>
      <c r="C48" s="31" cm="1">
        <f t="array" ref="C48:G48">TRANSPOSE(D32:D36)</f>
        <v>5</v>
      </c>
      <c r="D48" s="31">
        <v>3.5</v>
      </c>
      <c r="E48" s="31">
        <v>6.5</v>
      </c>
      <c r="F48" s="31">
        <v>12.5</v>
      </c>
      <c r="G48" s="34">
        <v>16.5</v>
      </c>
      <c r="H48" s="35">
        <f t="shared" si="12"/>
        <v>44</v>
      </c>
      <c r="I48" s="36">
        <f t="shared" si="13"/>
        <v>2</v>
      </c>
      <c r="L48" s="81">
        <v>2</v>
      </c>
      <c r="M48" s="102" t="s">
        <v>28</v>
      </c>
      <c r="N48" s="132" t="s">
        <v>27</v>
      </c>
      <c r="O48" s="104" t="s">
        <v>28</v>
      </c>
      <c r="P48" s="105" t="s">
        <v>27</v>
      </c>
      <c r="Q48" s="107" t="s">
        <v>28</v>
      </c>
      <c r="S48" s="1" t="str" cm="1">
        <f t="array" ref="S48:W48">TRANSPOSE(R3:R7)</f>
        <v>+</v>
      </c>
      <c r="T48" s="1" t="str">
        <v>-</v>
      </c>
      <c r="U48" s="1" t="str">
        <v>+</v>
      </c>
      <c r="V48" s="1" t="str">
        <v>-</v>
      </c>
      <c r="W48" s="1" t="str">
        <v>+</v>
      </c>
    </row>
    <row r="49" spans="2:23" ht="15" customHeight="1" thickBot="1" x14ac:dyDescent="0.3">
      <c r="B49" s="14" t="s">
        <v>12</v>
      </c>
      <c r="C49" s="31" cm="1">
        <f t="array" ref="C49:G49">TRANSPOSE(D37:D41)</f>
        <v>11</v>
      </c>
      <c r="D49" s="31">
        <v>8.5</v>
      </c>
      <c r="E49" s="31">
        <v>10</v>
      </c>
      <c r="F49" s="31">
        <v>14.5</v>
      </c>
      <c r="G49" s="37">
        <v>19</v>
      </c>
      <c r="H49" s="38">
        <f t="shared" si="12"/>
        <v>63</v>
      </c>
      <c r="I49" s="39">
        <f t="shared" si="13"/>
        <v>4</v>
      </c>
      <c r="L49" s="81">
        <v>3</v>
      </c>
      <c r="M49" s="102" t="s">
        <v>28</v>
      </c>
      <c r="N49" s="105" t="s">
        <v>27</v>
      </c>
      <c r="O49" s="132" t="s">
        <v>27</v>
      </c>
      <c r="P49" s="105" t="s">
        <v>27</v>
      </c>
      <c r="Q49" s="107" t="s">
        <v>28</v>
      </c>
      <c r="S49" s="1" t="str" cm="1">
        <f t="array" ref="S49:W49">TRANSPOSE(S3:S7)</f>
        <v>+</v>
      </c>
      <c r="T49" s="1" t="str">
        <v>-</v>
      </c>
      <c r="U49" s="1" t="str">
        <v>-</v>
      </c>
      <c r="V49" s="1" t="str">
        <v>-</v>
      </c>
      <c r="W49" s="1" t="str">
        <v>+</v>
      </c>
    </row>
    <row r="50" spans="2:23" x14ac:dyDescent="0.25">
      <c r="B50" s="146"/>
      <c r="C50" s="146"/>
      <c r="D50" s="146"/>
      <c r="E50" s="146"/>
      <c r="F50" s="146"/>
      <c r="G50" s="146"/>
      <c r="H50" s="134"/>
      <c r="I50" s="134"/>
      <c r="L50" s="81">
        <v>4</v>
      </c>
      <c r="M50" s="102" t="s">
        <v>28</v>
      </c>
      <c r="N50" s="104" t="s">
        <v>28</v>
      </c>
      <c r="O50" s="104" t="s">
        <v>28</v>
      </c>
      <c r="P50" s="132" t="s">
        <v>27</v>
      </c>
      <c r="Q50" s="107" t="s">
        <v>28</v>
      </c>
      <c r="S50" s="1" t="str" cm="1">
        <f t="array" ref="S50:W50">TRANSPOSE(T3:T7)</f>
        <v>+</v>
      </c>
      <c r="T50" s="1" t="str">
        <v>+</v>
      </c>
      <c r="U50" s="1" t="str">
        <v>+</v>
      </c>
      <c r="V50" s="1" t="str">
        <v>-</v>
      </c>
      <c r="W50" s="1" t="str">
        <v>+</v>
      </c>
    </row>
    <row r="51" spans="2:23" ht="16.5" thickBot="1" x14ac:dyDescent="0.3">
      <c r="L51" s="82">
        <v>5</v>
      </c>
      <c r="M51" s="114" t="s">
        <v>27</v>
      </c>
      <c r="N51" s="116" t="s">
        <v>27</v>
      </c>
      <c r="O51" s="116" t="s">
        <v>27</v>
      </c>
      <c r="P51" s="116" t="s">
        <v>27</v>
      </c>
      <c r="Q51" s="133" t="s">
        <v>27</v>
      </c>
      <c r="S51" s="1" t="str" cm="1">
        <f t="array" ref="S51:W51">TRANSPOSE(U3:U7)</f>
        <v>-</v>
      </c>
      <c r="T51" s="1" t="str">
        <v>-</v>
      </c>
      <c r="U51" s="1" t="str">
        <v>-</v>
      </c>
      <c r="V51" s="1" t="str">
        <v>-</v>
      </c>
      <c r="W51" s="1" t="str">
        <v>-</v>
      </c>
    </row>
    <row r="52" spans="2:23" ht="16.5" thickBot="1" x14ac:dyDescent="0.3">
      <c r="B52" s="64" t="s">
        <v>24</v>
      </c>
    </row>
    <row r="53" spans="2:23" ht="16.5" thickBot="1" x14ac:dyDescent="0.3">
      <c r="B53" s="1" t="s">
        <v>25</v>
      </c>
      <c r="L53" s="89" t="s">
        <v>32</v>
      </c>
      <c r="M53" s="94">
        <v>1</v>
      </c>
      <c r="N53" s="95">
        <v>2</v>
      </c>
      <c r="O53" s="95">
        <v>3</v>
      </c>
      <c r="P53" s="95">
        <v>4</v>
      </c>
      <c r="Q53" s="96">
        <v>5</v>
      </c>
      <c r="S53" s="1" t="str" cm="1">
        <f t="array" ref="S53:W57">TRANSPOSE(W3:AA7)</f>
        <v>-</v>
      </c>
      <c r="T53" s="1" t="str">
        <v>+</v>
      </c>
      <c r="U53" s="1" t="str">
        <v>+</v>
      </c>
      <c r="V53" s="1" t="str">
        <v>+</v>
      </c>
      <c r="W53" s="1" t="str">
        <v>-</v>
      </c>
    </row>
    <row r="54" spans="2:23" ht="16.5" thickBot="1" x14ac:dyDescent="0.3">
      <c r="L54" s="81">
        <v>1</v>
      </c>
      <c r="M54" s="131" t="s">
        <v>27</v>
      </c>
      <c r="N54" s="98" t="s">
        <v>28</v>
      </c>
      <c r="O54" s="98" t="s">
        <v>28</v>
      </c>
      <c r="P54" s="98" t="s">
        <v>28</v>
      </c>
      <c r="Q54" s="101" t="s">
        <v>27</v>
      </c>
      <c r="S54" s="1" t="str">
        <v>-</v>
      </c>
      <c r="T54" s="1" t="str">
        <v>-</v>
      </c>
      <c r="U54" s="1" t="str">
        <v>-</v>
      </c>
      <c r="V54" s="1" t="str">
        <v>+</v>
      </c>
      <c r="W54" s="1" t="str">
        <v>-</v>
      </c>
    </row>
    <row r="55" spans="2:23" ht="16.5" thickBot="1" x14ac:dyDescent="0.3">
      <c r="B55" s="11" t="s">
        <v>17</v>
      </c>
      <c r="C55" s="27" t="str" cm="1">
        <f t="array" ref="C55:F55">TRANSPOSE(B56:B59)</f>
        <v>EXW</v>
      </c>
      <c r="D55" s="28" t="str">
        <v>DAP</v>
      </c>
      <c r="E55" s="28" t="str">
        <v>DDP</v>
      </c>
      <c r="F55" s="61" t="str">
        <v>FOB</v>
      </c>
      <c r="G55" s="147"/>
      <c r="L55" s="81">
        <v>2</v>
      </c>
      <c r="M55" s="103" t="s">
        <v>27</v>
      </c>
      <c r="N55" s="131" t="s">
        <v>27</v>
      </c>
      <c r="O55" s="105">
        <v>0</v>
      </c>
      <c r="P55" s="104" t="s">
        <v>28</v>
      </c>
      <c r="Q55" s="108" t="s">
        <v>27</v>
      </c>
      <c r="S55" s="1" t="str">
        <v>-</v>
      </c>
      <c r="T55" s="1" t="str">
        <v>-</v>
      </c>
      <c r="U55" s="1" t="str">
        <v>-</v>
      </c>
      <c r="V55" s="1" t="str">
        <v>+</v>
      </c>
      <c r="W55" s="1" t="str">
        <v>-</v>
      </c>
    </row>
    <row r="56" spans="2:23" x14ac:dyDescent="0.25">
      <c r="B56" s="12" t="s">
        <v>9</v>
      </c>
      <c r="C56" s="31"/>
      <c r="D56" s="31"/>
      <c r="E56" s="31"/>
      <c r="F56" s="62"/>
      <c r="G56" s="147"/>
      <c r="L56" s="81">
        <v>3</v>
      </c>
      <c r="M56" s="103" t="s">
        <v>27</v>
      </c>
      <c r="N56" s="105" t="s">
        <v>27</v>
      </c>
      <c r="O56" s="131" t="s">
        <v>27</v>
      </c>
      <c r="P56" s="104" t="s">
        <v>28</v>
      </c>
      <c r="Q56" s="108" t="s">
        <v>27</v>
      </c>
      <c r="S56" s="1" t="str">
        <v>-</v>
      </c>
      <c r="T56" s="1" t="str">
        <v>-</v>
      </c>
      <c r="U56" s="1" t="str">
        <v>-</v>
      </c>
      <c r="V56" s="1" t="str">
        <v>-</v>
      </c>
      <c r="W56" s="1" t="str">
        <v>-</v>
      </c>
    </row>
    <row r="57" spans="2:23" x14ac:dyDescent="0.25">
      <c r="B57" s="13" t="s">
        <v>10</v>
      </c>
      <c r="C57" s="31"/>
      <c r="D57" s="31"/>
      <c r="E57" s="31"/>
      <c r="F57" s="62"/>
      <c r="G57" s="147"/>
      <c r="L57" s="81">
        <v>4</v>
      </c>
      <c r="M57" s="103" t="s">
        <v>27</v>
      </c>
      <c r="N57" s="105" t="s">
        <v>27</v>
      </c>
      <c r="O57" s="105" t="s">
        <v>27</v>
      </c>
      <c r="P57" s="131" t="s">
        <v>27</v>
      </c>
      <c r="Q57" s="108" t="s">
        <v>27</v>
      </c>
      <c r="S57" s="1" t="str">
        <v>+</v>
      </c>
      <c r="T57" s="1" t="str">
        <v>+</v>
      </c>
      <c r="U57" s="1" t="str">
        <v>+</v>
      </c>
      <c r="V57" s="1" t="str">
        <v>+</v>
      </c>
      <c r="W57" s="1" t="str">
        <v>-</v>
      </c>
    </row>
    <row r="58" spans="2:23" ht="16.5" thickBot="1" x14ac:dyDescent="0.3">
      <c r="B58" s="13" t="s">
        <v>11</v>
      </c>
      <c r="C58" s="31"/>
      <c r="D58" s="31"/>
      <c r="E58" s="31"/>
      <c r="F58" s="62"/>
      <c r="G58" s="147"/>
      <c r="L58" s="82">
        <v>5</v>
      </c>
      <c r="M58" s="115" t="s">
        <v>28</v>
      </c>
      <c r="N58" s="117" t="s">
        <v>28</v>
      </c>
      <c r="O58" s="117" t="s">
        <v>28</v>
      </c>
      <c r="P58" s="117" t="s">
        <v>28</v>
      </c>
      <c r="Q58" s="133" t="s">
        <v>27</v>
      </c>
    </row>
    <row r="59" spans="2:23" ht="16.5" thickBot="1" x14ac:dyDescent="0.3">
      <c r="B59" s="26" t="s">
        <v>12</v>
      </c>
      <c r="C59" s="60"/>
      <c r="D59" s="60"/>
      <c r="E59" s="60"/>
      <c r="F59" s="63"/>
      <c r="G59" s="147"/>
    </row>
    <row r="60" spans="2:23" ht="16.5" thickBot="1" x14ac:dyDescent="0.3">
      <c r="G60" s="99">
        <f>$C$5-C5</f>
        <v>0</v>
      </c>
      <c r="H60" s="99">
        <f>$C$6-C5</f>
        <v>1</v>
      </c>
      <c r="I60" s="99">
        <f>$C$7-C5</f>
        <v>2</v>
      </c>
      <c r="J60" s="99">
        <f>$C$8-C5</f>
        <v>3</v>
      </c>
      <c r="K60" s="99"/>
      <c r="L60" s="89" t="s">
        <v>33</v>
      </c>
      <c r="M60" s="94">
        <v>1</v>
      </c>
      <c r="N60" s="95">
        <v>2</v>
      </c>
      <c r="O60" s="95">
        <v>3</v>
      </c>
      <c r="P60" s="95">
        <v>4</v>
      </c>
      <c r="Q60" s="96">
        <v>5</v>
      </c>
    </row>
    <row r="61" spans="2:23" x14ac:dyDescent="0.25">
      <c r="G61" s="99">
        <f>$C$5-C6</f>
        <v>-1</v>
      </c>
      <c r="H61" s="99">
        <f>$C$6-C6</f>
        <v>0</v>
      </c>
      <c r="I61" s="99">
        <f t="shared" ref="I61:I63" si="14">$C$7-C6</f>
        <v>1</v>
      </c>
      <c r="J61" s="99">
        <f t="shared" ref="J61:J63" si="15">$C$8-C6</f>
        <v>2</v>
      </c>
      <c r="K61" s="99"/>
      <c r="L61" s="81">
        <v>1</v>
      </c>
      <c r="M61" s="131" t="s">
        <v>27</v>
      </c>
      <c r="N61" s="98" t="s">
        <v>28</v>
      </c>
      <c r="O61" s="97">
        <v>0</v>
      </c>
      <c r="P61" s="98" t="s">
        <v>28</v>
      </c>
      <c r="Q61" s="101" t="s">
        <v>27</v>
      </c>
      <c r="S61" s="1" t="str" cm="1">
        <f t="array" ref="S61:W65">TRANSPOSE(Q10:U14)</f>
        <v>-</v>
      </c>
      <c r="T61" s="1" t="str">
        <v>+</v>
      </c>
      <c r="U61" s="1" t="str">
        <v>-</v>
      </c>
      <c r="V61" s="1" t="str">
        <v>+</v>
      </c>
      <c r="W61" s="1" t="str">
        <v>-</v>
      </c>
    </row>
    <row r="62" spans="2:23" x14ac:dyDescent="0.25">
      <c r="G62" s="99">
        <f>$C$5-C7</f>
        <v>-2</v>
      </c>
      <c r="H62" s="99">
        <f t="shared" ref="H62:H63" si="16">$C$6-C7</f>
        <v>-1</v>
      </c>
      <c r="I62" s="99">
        <f t="shared" si="14"/>
        <v>0</v>
      </c>
      <c r="J62" s="99">
        <f t="shared" si="15"/>
        <v>1</v>
      </c>
      <c r="K62" s="99"/>
      <c r="L62" s="81">
        <v>2</v>
      </c>
      <c r="M62" s="103" t="s">
        <v>27</v>
      </c>
      <c r="N62" s="131" t="s">
        <v>27</v>
      </c>
      <c r="O62" s="105" t="s">
        <v>27</v>
      </c>
      <c r="P62" s="106">
        <v>0</v>
      </c>
      <c r="Q62" s="108" t="s">
        <v>27</v>
      </c>
      <c r="S62" s="1" t="str">
        <v>-</v>
      </c>
      <c r="T62" s="1" t="str">
        <v>-</v>
      </c>
      <c r="U62" s="1" t="str">
        <v>-</v>
      </c>
      <c r="V62" s="1" t="str">
        <v>-</v>
      </c>
      <c r="W62" s="1" t="str">
        <v>-</v>
      </c>
    </row>
    <row r="63" spans="2:23" ht="16.5" thickBot="1" x14ac:dyDescent="0.3">
      <c r="G63" s="99">
        <f>$C$5-C8</f>
        <v>-3</v>
      </c>
      <c r="H63" s="99">
        <f t="shared" si="16"/>
        <v>-2</v>
      </c>
      <c r="I63" s="99">
        <f t="shared" si="14"/>
        <v>-1</v>
      </c>
      <c r="J63" s="99">
        <f t="shared" si="15"/>
        <v>0</v>
      </c>
      <c r="K63" s="99"/>
      <c r="L63" s="81">
        <v>3</v>
      </c>
      <c r="M63" s="103">
        <v>0</v>
      </c>
      <c r="N63" s="104" t="s">
        <v>28</v>
      </c>
      <c r="O63" s="131" t="s">
        <v>27</v>
      </c>
      <c r="P63" s="104" t="s">
        <v>28</v>
      </c>
      <c r="Q63" s="108" t="s">
        <v>27</v>
      </c>
      <c r="S63" s="1" t="str">
        <v>-</v>
      </c>
      <c r="T63" s="1" t="str">
        <v>+</v>
      </c>
      <c r="U63" s="1" t="str">
        <v>-</v>
      </c>
      <c r="V63" s="1" t="str">
        <v>+</v>
      </c>
      <c r="W63" s="1" t="str">
        <v>-</v>
      </c>
    </row>
    <row r="64" spans="2:23" ht="39.950000000000003" customHeight="1" thickBot="1" x14ac:dyDescent="0.3">
      <c r="B64" s="92" t="s">
        <v>74</v>
      </c>
      <c r="C64" s="27" t="s">
        <v>9</v>
      </c>
      <c r="D64" s="28" t="s">
        <v>10</v>
      </c>
      <c r="E64" s="28" t="s">
        <v>11</v>
      </c>
      <c r="F64" s="29" t="s">
        <v>12</v>
      </c>
      <c r="G64" s="99"/>
      <c r="H64" s="99"/>
      <c r="I64" s="99"/>
      <c r="J64" s="99"/>
      <c r="K64" s="99"/>
      <c r="L64" s="81">
        <v>4</v>
      </c>
      <c r="M64" s="103" t="s">
        <v>27</v>
      </c>
      <c r="N64" s="105">
        <v>0</v>
      </c>
      <c r="O64" s="105" t="s">
        <v>27</v>
      </c>
      <c r="P64" s="131" t="s">
        <v>27</v>
      </c>
      <c r="Q64" s="108" t="s">
        <v>27</v>
      </c>
      <c r="S64" s="1" t="str">
        <v>-</v>
      </c>
      <c r="T64" s="1" t="str">
        <v>-</v>
      </c>
      <c r="U64" s="1" t="str">
        <v>-</v>
      </c>
      <c r="V64" s="1" t="str">
        <v>-</v>
      </c>
      <c r="W64" s="1" t="str">
        <v>-</v>
      </c>
    </row>
    <row r="65" spans="2:27" ht="39.950000000000003" customHeight="1" thickBot="1" x14ac:dyDescent="0.3">
      <c r="B65" s="93" t="s">
        <v>9</v>
      </c>
      <c r="C65" s="148" t="s">
        <v>27</v>
      </c>
      <c r="D65" s="98" t="s">
        <v>28</v>
      </c>
      <c r="E65" s="98" t="s">
        <v>28</v>
      </c>
      <c r="F65" s="100" t="s">
        <v>28</v>
      </c>
      <c r="G65" s="99" t="s">
        <v>27</v>
      </c>
      <c r="H65" s="99" t="s">
        <v>27</v>
      </c>
      <c r="I65" s="99" t="s">
        <v>27</v>
      </c>
      <c r="J65" s="99" t="s">
        <v>27</v>
      </c>
      <c r="K65" s="99"/>
      <c r="L65" s="82">
        <v>5</v>
      </c>
      <c r="M65" s="115" t="s">
        <v>28</v>
      </c>
      <c r="N65" s="117" t="s">
        <v>28</v>
      </c>
      <c r="O65" s="117" t="s">
        <v>28</v>
      </c>
      <c r="P65" s="117" t="s">
        <v>28</v>
      </c>
      <c r="Q65" s="131" t="s">
        <v>27</v>
      </c>
      <c r="S65" s="1" t="str">
        <v>+</v>
      </c>
      <c r="T65" s="1" t="str">
        <v>+</v>
      </c>
      <c r="U65" s="1" t="str">
        <v>+</v>
      </c>
      <c r="V65" s="1" t="str">
        <v>+</v>
      </c>
      <c r="W65" s="1" t="str">
        <v>-</v>
      </c>
    </row>
    <row r="66" spans="2:27" ht="39.950000000000003" customHeight="1" thickBot="1" x14ac:dyDescent="0.3">
      <c r="B66" s="81" t="s">
        <v>10</v>
      </c>
      <c r="C66" s="103" t="s">
        <v>27</v>
      </c>
      <c r="D66" s="105" t="s">
        <v>27</v>
      </c>
      <c r="E66" s="104" t="s">
        <v>28</v>
      </c>
      <c r="F66" s="107" t="s">
        <v>28</v>
      </c>
      <c r="G66" s="99" t="s">
        <v>28</v>
      </c>
      <c r="H66" s="99" t="s">
        <v>27</v>
      </c>
      <c r="I66" s="99" t="s">
        <v>27</v>
      </c>
      <c r="J66" s="99" t="s">
        <v>27</v>
      </c>
      <c r="K66" s="99"/>
      <c r="S66" s="201"/>
      <c r="T66" s="201"/>
      <c r="U66" s="201"/>
      <c r="V66" s="201"/>
    </row>
    <row r="67" spans="2:27" ht="39.950000000000003" customHeight="1" thickBot="1" x14ac:dyDescent="0.3">
      <c r="B67" s="81" t="s">
        <v>11</v>
      </c>
      <c r="C67" s="103" t="s">
        <v>27</v>
      </c>
      <c r="D67" s="105" t="s">
        <v>27</v>
      </c>
      <c r="E67" s="105" t="s">
        <v>27</v>
      </c>
      <c r="F67" s="107" t="s">
        <v>28</v>
      </c>
      <c r="G67" s="99" t="s">
        <v>28</v>
      </c>
      <c r="H67" s="99" t="s">
        <v>28</v>
      </c>
      <c r="I67" s="99" t="s">
        <v>27</v>
      </c>
      <c r="J67" s="99" t="s">
        <v>27</v>
      </c>
      <c r="K67" s="99"/>
      <c r="L67" s="89" t="s">
        <v>34</v>
      </c>
      <c r="M67" s="94">
        <v>1</v>
      </c>
      <c r="N67" s="95">
        <v>2</v>
      </c>
      <c r="O67" s="95">
        <v>3</v>
      </c>
      <c r="P67" s="95">
        <v>4</v>
      </c>
      <c r="Q67" s="96">
        <v>5</v>
      </c>
    </row>
    <row r="68" spans="2:27" ht="39.950000000000003" customHeight="1" thickBot="1" x14ac:dyDescent="0.3">
      <c r="B68" s="82" t="s">
        <v>12</v>
      </c>
      <c r="C68" s="114" t="s">
        <v>27</v>
      </c>
      <c r="D68" s="116" t="s">
        <v>27</v>
      </c>
      <c r="E68" s="116" t="s">
        <v>27</v>
      </c>
      <c r="F68" s="149" t="s">
        <v>27</v>
      </c>
      <c r="G68" s="99" t="s">
        <v>28</v>
      </c>
      <c r="H68" s="99" t="s">
        <v>28</v>
      </c>
      <c r="I68" s="99" t="s">
        <v>28</v>
      </c>
      <c r="J68" s="99" t="s">
        <v>27</v>
      </c>
      <c r="K68" s="99"/>
      <c r="L68" s="81">
        <v>1</v>
      </c>
      <c r="M68" s="131" t="s">
        <v>27</v>
      </c>
      <c r="N68" s="97" t="s">
        <v>27</v>
      </c>
      <c r="O68" s="98" t="s">
        <v>28</v>
      </c>
      <c r="P68" s="98" t="s">
        <v>28</v>
      </c>
      <c r="Q68" s="101" t="s">
        <v>27</v>
      </c>
      <c r="S68" s="1" t="str" cm="1">
        <f t="array" ref="S68:W72">TRANSPOSE(W10:AA14)</f>
        <v>-</v>
      </c>
      <c r="T68" s="1" t="str">
        <v>-</v>
      </c>
      <c r="U68" s="1" t="str">
        <v>+</v>
      </c>
      <c r="V68" s="1" t="str">
        <v>+</v>
      </c>
      <c r="W68" s="1" t="str">
        <v>-</v>
      </c>
    </row>
    <row r="69" spans="2:27" ht="39.950000000000003" customHeight="1" thickBot="1" x14ac:dyDescent="0.3">
      <c r="L69" s="81">
        <v>2</v>
      </c>
      <c r="M69" s="102" t="s">
        <v>28</v>
      </c>
      <c r="N69" s="131" t="s">
        <v>27</v>
      </c>
      <c r="O69" s="104" t="s">
        <v>28</v>
      </c>
      <c r="P69" s="104" t="s">
        <v>28</v>
      </c>
      <c r="Q69" s="108" t="s">
        <v>27</v>
      </c>
      <c r="S69" s="1" t="str">
        <v>+</v>
      </c>
      <c r="T69" s="1" t="str">
        <v>-</v>
      </c>
      <c r="U69" s="1" t="str">
        <v>+</v>
      </c>
      <c r="V69" s="1" t="str">
        <v>+</v>
      </c>
      <c r="W69" s="1" t="str">
        <v>-</v>
      </c>
    </row>
    <row r="70" spans="2:27" ht="39.950000000000003" customHeight="1" thickBot="1" x14ac:dyDescent="0.3">
      <c r="B70" s="11" t="s">
        <v>2</v>
      </c>
      <c r="C70" s="27" t="s">
        <v>9</v>
      </c>
      <c r="D70" s="28" t="s">
        <v>10</v>
      </c>
      <c r="E70" s="28" t="s">
        <v>11</v>
      </c>
      <c r="F70" s="29" t="s">
        <v>12</v>
      </c>
      <c r="G70" s="136" t="str" cm="1">
        <f t="array" ref="G70:J73">TRANSPOSE(G65:J68)</f>
        <v>-</v>
      </c>
      <c r="H70" s="136" t="str">
        <v>+</v>
      </c>
      <c r="I70" s="136" t="str">
        <v>+</v>
      </c>
      <c r="J70" s="136" t="str">
        <v>+</v>
      </c>
      <c r="L70" s="81">
        <v>3</v>
      </c>
      <c r="M70" s="103" t="s">
        <v>27</v>
      </c>
      <c r="N70" s="105" t="s">
        <v>27</v>
      </c>
      <c r="O70" s="131" t="s">
        <v>27</v>
      </c>
      <c r="P70" s="104" t="s">
        <v>28</v>
      </c>
      <c r="Q70" s="108" t="s">
        <v>27</v>
      </c>
      <c r="S70" s="1" t="str">
        <v>-</v>
      </c>
      <c r="T70" s="1" t="str">
        <v>-</v>
      </c>
      <c r="U70" s="1" t="str">
        <v>-</v>
      </c>
      <c r="V70" s="1" t="str">
        <v>+</v>
      </c>
      <c r="W70" s="1" t="str">
        <v>-</v>
      </c>
    </row>
    <row r="71" spans="2:27" ht="39.950000000000003" customHeight="1" x14ac:dyDescent="0.25">
      <c r="B71" s="12" t="s">
        <v>9</v>
      </c>
      <c r="C71" s="148" t="s">
        <v>27</v>
      </c>
      <c r="D71" s="97" t="s">
        <v>27</v>
      </c>
      <c r="E71" s="97" t="s">
        <v>27</v>
      </c>
      <c r="F71" s="101" t="s">
        <v>27</v>
      </c>
      <c r="G71" s="136" t="str">
        <v>-</v>
      </c>
      <c r="H71" s="136" t="str">
        <v>-</v>
      </c>
      <c r="I71" s="136" t="str">
        <v>+</v>
      </c>
      <c r="J71" s="136" t="str">
        <v>+</v>
      </c>
      <c r="L71" s="81">
        <v>4</v>
      </c>
      <c r="M71" s="103" t="s">
        <v>27</v>
      </c>
      <c r="N71" s="105" t="s">
        <v>27</v>
      </c>
      <c r="O71" s="105" t="s">
        <v>27</v>
      </c>
      <c r="P71" s="131" t="s">
        <v>27</v>
      </c>
      <c r="Q71" s="108" t="s">
        <v>27</v>
      </c>
      <c r="S71" s="1" t="str">
        <v>-</v>
      </c>
      <c r="T71" s="1" t="str">
        <v>-</v>
      </c>
      <c r="U71" s="1" t="str">
        <v>-</v>
      </c>
      <c r="V71" s="1" t="str">
        <v>-</v>
      </c>
      <c r="W71" s="1" t="str">
        <v>-</v>
      </c>
    </row>
    <row r="72" spans="2:27" ht="39.950000000000003" customHeight="1" thickBot="1" x14ac:dyDescent="0.3">
      <c r="B72" s="13" t="s">
        <v>10</v>
      </c>
      <c r="C72" s="102" t="s">
        <v>28</v>
      </c>
      <c r="D72" s="105" t="s">
        <v>27</v>
      </c>
      <c r="E72" s="105" t="s">
        <v>27</v>
      </c>
      <c r="F72" s="107" t="s">
        <v>28</v>
      </c>
      <c r="G72" s="136" t="str">
        <v>-</v>
      </c>
      <c r="H72" s="136" t="str">
        <v>-</v>
      </c>
      <c r="I72" s="136" t="str">
        <v>-</v>
      </c>
      <c r="J72" s="136" t="str">
        <v>+</v>
      </c>
      <c r="L72" s="82">
        <v>5</v>
      </c>
      <c r="M72" s="115" t="s">
        <v>28</v>
      </c>
      <c r="N72" s="117" t="s">
        <v>28</v>
      </c>
      <c r="O72" s="117" t="s">
        <v>28</v>
      </c>
      <c r="P72" s="117" t="s">
        <v>28</v>
      </c>
      <c r="Q72" s="131" t="s">
        <v>27</v>
      </c>
      <c r="S72" s="1" t="str">
        <v>+</v>
      </c>
      <c r="T72" s="1" t="str">
        <v>+</v>
      </c>
      <c r="U72" s="1" t="str">
        <v>+</v>
      </c>
      <c r="V72" s="1" t="str">
        <v>+</v>
      </c>
      <c r="W72" s="1" t="str">
        <v>-</v>
      </c>
    </row>
    <row r="73" spans="2:27" ht="39.950000000000003" customHeight="1" x14ac:dyDescent="0.25">
      <c r="B73" s="13" t="s">
        <v>11</v>
      </c>
      <c r="C73" s="102" t="s">
        <v>28</v>
      </c>
      <c r="D73" s="105" t="s">
        <v>27</v>
      </c>
      <c r="E73" s="105" t="s">
        <v>27</v>
      </c>
      <c r="F73" s="107" t="s">
        <v>28</v>
      </c>
      <c r="G73" s="136" t="str">
        <v>-</v>
      </c>
      <c r="H73" s="136" t="str">
        <v>-</v>
      </c>
      <c r="I73" s="136" t="str">
        <v>-</v>
      </c>
      <c r="J73" s="136" t="str">
        <v>-</v>
      </c>
      <c r="L73" s="1" t="s">
        <v>65</v>
      </c>
      <c r="X73" s="1">
        <v>1</v>
      </c>
      <c r="Y73" s="1">
        <v>2</v>
      </c>
      <c r="Z73" s="1">
        <v>3</v>
      </c>
      <c r="AA73" s="1">
        <v>4</v>
      </c>
    </row>
    <row r="74" spans="2:27" ht="39.950000000000003" customHeight="1" thickBot="1" x14ac:dyDescent="0.3">
      <c r="B74" s="26" t="s">
        <v>12</v>
      </c>
      <c r="C74" s="114" t="s">
        <v>27</v>
      </c>
      <c r="D74" s="116" t="s">
        <v>27</v>
      </c>
      <c r="E74" s="116" t="s">
        <v>27</v>
      </c>
      <c r="F74" s="149" t="s">
        <v>27</v>
      </c>
      <c r="L74" s="112" t="s">
        <v>30</v>
      </c>
      <c r="M74" s="113" t="s">
        <v>64</v>
      </c>
      <c r="N74" s="111" t="s">
        <v>38</v>
      </c>
      <c r="O74" s="110" t="s">
        <v>42</v>
      </c>
      <c r="P74" s="112" t="s">
        <v>44</v>
      </c>
      <c r="Q74" s="113">
        <v>1</v>
      </c>
      <c r="R74" s="111" t="s">
        <v>48</v>
      </c>
      <c r="S74" s="110">
        <v>1</v>
      </c>
      <c r="T74" s="109" t="s">
        <v>53</v>
      </c>
      <c r="U74" s="109" t="s">
        <v>52</v>
      </c>
      <c r="X74" s="16" cm="1">
        <f t="array" ref="X74:AA74">TRANSPOSE($M$17:$M$20)</f>
        <v>11.5</v>
      </c>
      <c r="Y74" s="16">
        <v>4</v>
      </c>
      <c r="Z74" s="16">
        <v>7.5</v>
      </c>
      <c r="AA74" s="16">
        <v>14</v>
      </c>
    </row>
    <row r="75" spans="2:27" ht="39.950000000000003" customHeight="1" thickBot="1" x14ac:dyDescent="0.3">
      <c r="L75" s="112" t="s">
        <v>35</v>
      </c>
      <c r="M75" s="113" t="s">
        <v>43</v>
      </c>
      <c r="N75" s="111" t="s">
        <v>39</v>
      </c>
      <c r="O75" s="110" t="s">
        <v>42</v>
      </c>
      <c r="P75" s="112" t="s">
        <v>45</v>
      </c>
      <c r="Q75" s="113">
        <v>3</v>
      </c>
      <c r="R75" s="111" t="s">
        <v>49</v>
      </c>
      <c r="S75" s="110">
        <v>1</v>
      </c>
      <c r="T75" s="109" t="s">
        <v>54</v>
      </c>
      <c r="U75" s="109" t="s">
        <v>52</v>
      </c>
      <c r="X75" s="7" cm="1">
        <f t="array" ref="X75:AA75">TRANSPOSE($M$21:$M$24)</f>
        <v>2.5</v>
      </c>
      <c r="Y75" s="7">
        <v>9.5</v>
      </c>
      <c r="Z75" s="7">
        <v>15.5</v>
      </c>
      <c r="AA75" s="7">
        <v>13</v>
      </c>
    </row>
    <row r="76" spans="2:27" ht="39.950000000000003" customHeight="1" thickBot="1" x14ac:dyDescent="0.3">
      <c r="B76" s="11" t="s">
        <v>1</v>
      </c>
      <c r="C76" s="27" t="s">
        <v>9</v>
      </c>
      <c r="D76" s="28" t="s">
        <v>10</v>
      </c>
      <c r="E76" s="28" t="s">
        <v>11</v>
      </c>
      <c r="F76" s="29" t="s">
        <v>12</v>
      </c>
      <c r="G76" s="2"/>
      <c r="H76" s="2"/>
      <c r="I76" s="2"/>
      <c r="J76" s="2"/>
      <c r="L76" s="112" t="s">
        <v>36</v>
      </c>
      <c r="M76" s="113" t="s">
        <v>52</v>
      </c>
      <c r="N76" s="111" t="s">
        <v>40</v>
      </c>
      <c r="O76" s="110" t="s">
        <v>43</v>
      </c>
      <c r="P76" s="112" t="s">
        <v>46</v>
      </c>
      <c r="Q76" s="113" t="s">
        <v>52</v>
      </c>
      <c r="R76" s="111" t="s">
        <v>50</v>
      </c>
      <c r="S76" s="110">
        <v>1</v>
      </c>
      <c r="T76" s="109" t="s">
        <v>55</v>
      </c>
      <c r="U76" s="109" t="s">
        <v>52</v>
      </c>
      <c r="X76" s="16" cm="1">
        <f t="array" ref="X76:AA76">TRANSPOSE($M$25:$M$28)</f>
        <v>5.5</v>
      </c>
      <c r="Y76" s="16">
        <v>9.5</v>
      </c>
      <c r="Z76" s="16">
        <v>7.5</v>
      </c>
      <c r="AA76" s="16">
        <v>18</v>
      </c>
    </row>
    <row r="77" spans="2:27" ht="39.950000000000003" customHeight="1" x14ac:dyDescent="0.25">
      <c r="B77" s="12" t="s">
        <v>9</v>
      </c>
      <c r="C77" s="148" t="s">
        <v>27</v>
      </c>
      <c r="D77" s="97" t="s">
        <v>27</v>
      </c>
      <c r="E77" s="97" t="s">
        <v>27</v>
      </c>
      <c r="F77" s="101" t="s">
        <v>27</v>
      </c>
      <c r="G77" s="2"/>
      <c r="H77" s="2"/>
      <c r="I77" s="2"/>
      <c r="J77" s="2"/>
      <c r="L77" s="112" t="s">
        <v>37</v>
      </c>
      <c r="M77" s="113">
        <v>1</v>
      </c>
      <c r="N77" s="111" t="s">
        <v>41</v>
      </c>
      <c r="O77" s="110">
        <v>1</v>
      </c>
      <c r="P77" s="112" t="s">
        <v>47</v>
      </c>
      <c r="Q77" s="113">
        <v>1</v>
      </c>
      <c r="R77" s="111" t="s">
        <v>51</v>
      </c>
      <c r="S77" s="110">
        <v>1</v>
      </c>
      <c r="T77" s="109" t="s">
        <v>56</v>
      </c>
      <c r="U77" s="109" t="s">
        <v>52</v>
      </c>
      <c r="X77" s="7" cm="1">
        <f t="array" ref="X77:AA77">TRANSPOSE($M$29:$M$32)</f>
        <v>1</v>
      </c>
      <c r="Y77" s="7">
        <v>19</v>
      </c>
      <c r="Z77" s="7">
        <v>15.5</v>
      </c>
      <c r="AA77" s="7">
        <v>20</v>
      </c>
    </row>
    <row r="78" spans="2:27" ht="39.950000000000003" customHeight="1" thickBot="1" x14ac:dyDescent="0.3">
      <c r="B78" s="13" t="s">
        <v>10</v>
      </c>
      <c r="C78" s="102" t="s">
        <v>28</v>
      </c>
      <c r="D78" s="105" t="s">
        <v>27</v>
      </c>
      <c r="E78" s="105" t="s">
        <v>27</v>
      </c>
      <c r="F78" s="107" t="s">
        <v>28</v>
      </c>
      <c r="G78" s="2"/>
      <c r="H78" s="2"/>
      <c r="I78" s="2"/>
      <c r="J78" s="2"/>
      <c r="L78" s="1" t="s">
        <v>67</v>
      </c>
      <c r="X78" s="16" cm="1">
        <f t="array" ref="X78:AA78">TRANSPOSE($M$33:$M$36)</f>
        <v>17</v>
      </c>
      <c r="Y78" s="16">
        <v>2.5</v>
      </c>
      <c r="Z78" s="16">
        <v>5.5</v>
      </c>
      <c r="AA78" s="16">
        <v>11.5</v>
      </c>
    </row>
    <row r="79" spans="2:27" ht="39.950000000000003" customHeight="1" thickBot="1" x14ac:dyDescent="0.3">
      <c r="B79" s="13" t="s">
        <v>11</v>
      </c>
      <c r="C79" s="102" t="s">
        <v>28</v>
      </c>
      <c r="D79" s="105" t="s">
        <v>27</v>
      </c>
      <c r="E79" s="105" t="s">
        <v>27</v>
      </c>
      <c r="F79" s="107" t="s">
        <v>28</v>
      </c>
      <c r="G79" s="2"/>
      <c r="H79" s="2"/>
      <c r="I79" s="2"/>
      <c r="J79" s="2"/>
      <c r="L79" s="89" t="s">
        <v>66</v>
      </c>
      <c r="M79" s="94">
        <v>1</v>
      </c>
      <c r="N79" s="95">
        <v>2</v>
      </c>
      <c r="O79" s="95">
        <v>3</v>
      </c>
      <c r="P79" s="95">
        <v>4</v>
      </c>
      <c r="Q79" s="96">
        <v>5</v>
      </c>
    </row>
    <row r="80" spans="2:27" ht="39.950000000000003" customHeight="1" thickBot="1" x14ac:dyDescent="0.3">
      <c r="B80" s="26" t="s">
        <v>12</v>
      </c>
      <c r="C80" s="115" t="s">
        <v>28</v>
      </c>
      <c r="D80" s="116" t="s">
        <v>27</v>
      </c>
      <c r="E80" s="116" t="s">
        <v>27</v>
      </c>
      <c r="F80" s="149" t="s">
        <v>27</v>
      </c>
      <c r="L80" s="81">
        <v>1</v>
      </c>
      <c r="M80" s="118">
        <v>0</v>
      </c>
      <c r="N80" s="119">
        <f>Y75-Y74+Z75-Z74</f>
        <v>13.5</v>
      </c>
      <c r="O80" s="120">
        <f>$AA$76-$AA$74+Y76-Y74</f>
        <v>9.5</v>
      </c>
      <c r="P80" s="120">
        <f>$Z$77-$Z$74+$AA$77-$AA$74+Y77-Y74</f>
        <v>29</v>
      </c>
      <c r="Q80" s="121">
        <f>$X$78-$X$74</f>
        <v>5.5</v>
      </c>
    </row>
    <row r="81" spans="2:23" ht="39.950000000000003" customHeight="1" thickBot="1" x14ac:dyDescent="0.3">
      <c r="L81" s="81">
        <v>2</v>
      </c>
      <c r="M81" s="122">
        <f>$X$74-$X$75+$AA$74-$AA$75</f>
        <v>10</v>
      </c>
      <c r="N81" s="123">
        <v>0</v>
      </c>
      <c r="O81" s="124">
        <f>$X$76-$X$75+$AA$76-$AA$75</f>
        <v>8</v>
      </c>
      <c r="P81" s="124">
        <f>$Y$77-$Y$75+$AA$77-$AA$75</f>
        <v>16.5</v>
      </c>
      <c r="Q81" s="125">
        <f>$X$78-$X$75</f>
        <v>14.5</v>
      </c>
    </row>
    <row r="82" spans="2:23" ht="39.950000000000003" customHeight="1" thickBot="1" x14ac:dyDescent="0.3">
      <c r="B82" s="11" t="s">
        <v>8</v>
      </c>
      <c r="C82" s="27" t="s">
        <v>9</v>
      </c>
      <c r="D82" s="28" t="s">
        <v>10</v>
      </c>
      <c r="E82" s="28" t="s">
        <v>11</v>
      </c>
      <c r="F82" s="29" t="s">
        <v>12</v>
      </c>
      <c r="L82" s="81">
        <v>3</v>
      </c>
      <c r="M82" s="126">
        <f>$X$74-$X$76</f>
        <v>6</v>
      </c>
      <c r="N82" s="127">
        <f>$Z$75-$Z$76</f>
        <v>8</v>
      </c>
      <c r="O82" s="123">
        <v>0</v>
      </c>
      <c r="P82" s="124">
        <f>$Z$77-$Z$76+$AA$77-$AA$76+Y77-Y76</f>
        <v>19.5</v>
      </c>
      <c r="Q82" s="125">
        <f>$X$78-$X$76</f>
        <v>11.5</v>
      </c>
    </row>
    <row r="83" spans="2:23" ht="39.950000000000003" customHeight="1" x14ac:dyDescent="0.25">
      <c r="B83" s="12" t="s">
        <v>9</v>
      </c>
      <c r="C83" s="148" t="s">
        <v>27</v>
      </c>
      <c r="D83" s="97" t="s">
        <v>27</v>
      </c>
      <c r="E83" s="97" t="s">
        <v>27</v>
      </c>
      <c r="F83" s="101" t="s">
        <v>27</v>
      </c>
      <c r="L83" s="81">
        <v>4</v>
      </c>
      <c r="M83" s="126">
        <f>$X$74-$X$77</f>
        <v>10.5</v>
      </c>
      <c r="N83" s="127">
        <f>$X$75-$X$77</f>
        <v>1.5</v>
      </c>
      <c r="O83" s="127">
        <f>$X$76-$X$77</f>
        <v>4.5</v>
      </c>
      <c r="P83" s="123">
        <v>0</v>
      </c>
      <c r="Q83" s="125">
        <f>$X$78-$X$77</f>
        <v>16</v>
      </c>
    </row>
    <row r="84" spans="2:23" ht="39.950000000000003" customHeight="1" thickBot="1" x14ac:dyDescent="0.3">
      <c r="B84" s="13" t="s">
        <v>10</v>
      </c>
      <c r="C84" s="102" t="s">
        <v>28</v>
      </c>
      <c r="D84" s="105" t="s">
        <v>27</v>
      </c>
      <c r="E84" s="105" t="s">
        <v>27</v>
      </c>
      <c r="F84" s="107" t="s">
        <v>28</v>
      </c>
      <c r="L84" s="82">
        <v>5</v>
      </c>
      <c r="M84" s="128">
        <f>$Y$74-$Y$78+$Z$74-$Z$78+$AA$74-$AA$78</f>
        <v>6</v>
      </c>
      <c r="N84" s="129">
        <f>$Y$75-$Y$78+$Z$75-$Z$78+$AA$75-$AA$78</f>
        <v>18.5</v>
      </c>
      <c r="O84" s="129">
        <f>$Y$76-$Y$78+$Z$76-$Z$78+$AA$76-$AA$78</f>
        <v>15.5</v>
      </c>
      <c r="P84" s="129">
        <f>$Y$77-$Y$78+$Z$77-$Z$78+$AA$77-$AA$78</f>
        <v>35</v>
      </c>
      <c r="Q84" s="130">
        <v>0</v>
      </c>
    </row>
    <row r="85" spans="2:23" ht="39.950000000000003" customHeight="1" x14ac:dyDescent="0.25">
      <c r="B85" s="13" t="s">
        <v>11</v>
      </c>
      <c r="C85" s="102" t="s">
        <v>28</v>
      </c>
      <c r="D85" s="105" t="s">
        <v>27</v>
      </c>
      <c r="E85" s="105" t="s">
        <v>27</v>
      </c>
      <c r="F85" s="107" t="s">
        <v>28</v>
      </c>
    </row>
    <row r="86" spans="2:23" ht="39.950000000000003" customHeight="1" thickBot="1" x14ac:dyDescent="0.3">
      <c r="B86" s="26" t="s">
        <v>12</v>
      </c>
      <c r="C86" s="115" t="s">
        <v>28</v>
      </c>
      <c r="D86" s="116" t="s">
        <v>27</v>
      </c>
      <c r="E86" s="116" t="s">
        <v>27</v>
      </c>
      <c r="F86" s="149" t="s">
        <v>27</v>
      </c>
      <c r="L86" s="1" t="s">
        <v>58</v>
      </c>
      <c r="N86" s="1">
        <v>4</v>
      </c>
    </row>
    <row r="87" spans="2:23" ht="39.950000000000003" customHeight="1" thickBot="1" x14ac:dyDescent="0.3">
      <c r="L87" s="1" t="s">
        <v>59</v>
      </c>
      <c r="N87" s="1">
        <v>5</v>
      </c>
    </row>
    <row r="88" spans="2:23" ht="39.950000000000003" customHeight="1" thickBot="1" x14ac:dyDescent="0.3">
      <c r="B88" s="11" t="s">
        <v>3</v>
      </c>
      <c r="C88" s="27" t="s">
        <v>9</v>
      </c>
      <c r="D88" s="28" t="s">
        <v>10</v>
      </c>
      <c r="E88" s="28" t="s">
        <v>11</v>
      </c>
      <c r="F88" s="29" t="s">
        <v>12</v>
      </c>
      <c r="L88" s="202" t="s">
        <v>57</v>
      </c>
      <c r="M88" s="202"/>
      <c r="N88" s="1">
        <f>N86^2*(N87-1)</f>
        <v>64</v>
      </c>
    </row>
    <row r="89" spans="2:23" ht="39.950000000000003" customHeight="1" x14ac:dyDescent="0.25">
      <c r="B89" s="12" t="s">
        <v>9</v>
      </c>
      <c r="C89" s="148" t="s">
        <v>27</v>
      </c>
      <c r="D89" s="97" t="s">
        <v>27</v>
      </c>
      <c r="E89" s="97" t="s">
        <v>27</v>
      </c>
      <c r="F89" s="101" t="s">
        <v>27</v>
      </c>
    </row>
    <row r="90" spans="2:23" ht="39.950000000000003" customHeight="1" thickBot="1" x14ac:dyDescent="0.3">
      <c r="B90" s="13" t="s">
        <v>10</v>
      </c>
      <c r="C90" s="102" t="s">
        <v>28</v>
      </c>
      <c r="D90" s="105" t="s">
        <v>27</v>
      </c>
      <c r="E90" s="105" t="s">
        <v>27</v>
      </c>
      <c r="F90" s="107" t="s">
        <v>28</v>
      </c>
      <c r="L90" s="1" t="s">
        <v>68</v>
      </c>
    </row>
    <row r="91" spans="2:23" ht="39.950000000000003" customHeight="1" thickBot="1" x14ac:dyDescent="0.3">
      <c r="B91" s="13" t="s">
        <v>11</v>
      </c>
      <c r="C91" s="102" t="s">
        <v>28</v>
      </c>
      <c r="D91" s="105" t="s">
        <v>27</v>
      </c>
      <c r="E91" s="105" t="s">
        <v>27</v>
      </c>
      <c r="F91" s="107" t="s">
        <v>28</v>
      </c>
      <c r="L91" s="89" t="s">
        <v>60</v>
      </c>
      <c r="M91" s="94">
        <v>1</v>
      </c>
      <c r="N91" s="95">
        <v>2</v>
      </c>
      <c r="O91" s="95">
        <v>3</v>
      </c>
      <c r="P91" s="95">
        <v>4</v>
      </c>
      <c r="Q91" s="96">
        <v>5</v>
      </c>
    </row>
    <row r="92" spans="2:23" ht="39.950000000000003" customHeight="1" thickBot="1" x14ac:dyDescent="0.3">
      <c r="B92" s="26" t="s">
        <v>12</v>
      </c>
      <c r="C92" s="115" t="s">
        <v>28</v>
      </c>
      <c r="D92" s="116" t="s">
        <v>27</v>
      </c>
      <c r="E92" s="116" t="s">
        <v>27</v>
      </c>
      <c r="F92" s="149" t="s">
        <v>27</v>
      </c>
      <c r="L92" s="81">
        <v>1</v>
      </c>
      <c r="M92" s="138">
        <f>M80/$N$88</f>
        <v>0</v>
      </c>
      <c r="N92" s="139">
        <f t="shared" ref="M92:Q96" si="17">N80/$N$88</f>
        <v>0.2109375</v>
      </c>
      <c r="O92" s="139">
        <f t="shared" si="17"/>
        <v>0.1484375</v>
      </c>
      <c r="P92" s="139">
        <f t="shared" si="17"/>
        <v>0.453125</v>
      </c>
      <c r="Q92" s="140">
        <f t="shared" si="17"/>
        <v>8.59375E-2</v>
      </c>
      <c r="S92" s="180" cm="1">
        <f t="array" ref="S92:W96">TRANSPOSE(M92:Q96)</f>
        <v>0</v>
      </c>
      <c r="T92" s="180">
        <v>0.15625</v>
      </c>
      <c r="U92" s="180">
        <v>9.375E-2</v>
      </c>
      <c r="V92" s="180">
        <v>0.1640625</v>
      </c>
      <c r="W92" s="180">
        <v>9.375E-2</v>
      </c>
    </row>
    <row r="93" spans="2:23" ht="39.950000000000003" customHeight="1" x14ac:dyDescent="0.25">
      <c r="L93" s="81">
        <v>2</v>
      </c>
      <c r="M93" s="141">
        <f t="shared" si="17"/>
        <v>0.15625</v>
      </c>
      <c r="N93" s="135">
        <f t="shared" si="17"/>
        <v>0</v>
      </c>
      <c r="O93" s="135">
        <f t="shared" si="17"/>
        <v>0.125</v>
      </c>
      <c r="P93" s="135">
        <f t="shared" si="17"/>
        <v>0.2578125</v>
      </c>
      <c r="Q93" s="142">
        <f t="shared" si="17"/>
        <v>0.2265625</v>
      </c>
      <c r="S93" s="180">
        <v>0.2109375</v>
      </c>
      <c r="T93" s="180">
        <v>0</v>
      </c>
      <c r="U93" s="180">
        <v>0.125</v>
      </c>
      <c r="V93" s="180">
        <v>2.34375E-2</v>
      </c>
      <c r="W93" s="180">
        <v>0.2890625</v>
      </c>
    </row>
    <row r="94" spans="2:23" ht="16.5" thickBot="1" x14ac:dyDescent="0.3">
      <c r="L94" s="81">
        <v>3</v>
      </c>
      <c r="M94" s="141">
        <f t="shared" si="17"/>
        <v>9.375E-2</v>
      </c>
      <c r="N94" s="135">
        <f t="shared" si="17"/>
        <v>0.125</v>
      </c>
      <c r="O94" s="135">
        <f t="shared" si="17"/>
        <v>0</v>
      </c>
      <c r="P94" s="135">
        <f t="shared" si="17"/>
        <v>0.3046875</v>
      </c>
      <c r="Q94" s="142">
        <f t="shared" si="17"/>
        <v>0.1796875</v>
      </c>
      <c r="S94" s="180">
        <v>0.1484375</v>
      </c>
      <c r="T94" s="180">
        <v>0.125</v>
      </c>
      <c r="U94" s="180">
        <v>0</v>
      </c>
      <c r="V94" s="180">
        <v>7.03125E-2</v>
      </c>
      <c r="W94" s="180">
        <v>0.2421875</v>
      </c>
    </row>
    <row r="95" spans="2:23" ht="60" customHeight="1" x14ac:dyDescent="0.25">
      <c r="B95" s="184" t="s">
        <v>30</v>
      </c>
      <c r="C95" s="185">
        <v>1</v>
      </c>
      <c r="D95" s="186" t="s">
        <v>38</v>
      </c>
      <c r="E95" s="185" t="s">
        <v>75</v>
      </c>
      <c r="F95" s="186" t="s">
        <v>44</v>
      </c>
      <c r="G95" s="185" t="s">
        <v>75</v>
      </c>
      <c r="H95" s="186" t="s">
        <v>48</v>
      </c>
      <c r="I95" s="187" t="s">
        <v>77</v>
      </c>
      <c r="L95" s="81">
        <v>4</v>
      </c>
      <c r="M95" s="141">
        <f t="shared" si="17"/>
        <v>0.1640625</v>
      </c>
      <c r="N95" s="135">
        <f t="shared" si="17"/>
        <v>2.34375E-2</v>
      </c>
      <c r="O95" s="135">
        <f t="shared" si="17"/>
        <v>7.03125E-2</v>
      </c>
      <c r="P95" s="135">
        <f t="shared" si="17"/>
        <v>0</v>
      </c>
      <c r="Q95" s="142">
        <f t="shared" si="17"/>
        <v>0.25</v>
      </c>
      <c r="S95" s="180">
        <v>0.453125</v>
      </c>
      <c r="T95" s="180">
        <v>0.2578125</v>
      </c>
      <c r="U95" s="180">
        <v>0.3046875</v>
      </c>
      <c r="V95" s="180">
        <v>0</v>
      </c>
      <c r="W95" s="180">
        <v>0.546875</v>
      </c>
    </row>
    <row r="96" spans="2:23" ht="60" customHeight="1" thickBot="1" x14ac:dyDescent="0.3">
      <c r="B96" s="188" t="s">
        <v>35</v>
      </c>
      <c r="C96" s="137">
        <v>1</v>
      </c>
      <c r="D96" s="16" t="s">
        <v>39</v>
      </c>
      <c r="E96" s="137">
        <v>1</v>
      </c>
      <c r="F96" s="16" t="s">
        <v>45</v>
      </c>
      <c r="G96" s="137">
        <v>0</v>
      </c>
      <c r="H96" s="16" t="s">
        <v>49</v>
      </c>
      <c r="I96" s="189">
        <v>0</v>
      </c>
      <c r="L96" s="82">
        <v>5</v>
      </c>
      <c r="M96" s="143">
        <f t="shared" si="17"/>
        <v>9.375E-2</v>
      </c>
      <c r="N96" s="144">
        <f t="shared" si="17"/>
        <v>0.2890625</v>
      </c>
      <c r="O96" s="144">
        <f t="shared" si="17"/>
        <v>0.2421875</v>
      </c>
      <c r="P96" s="144">
        <f t="shared" si="17"/>
        <v>0.546875</v>
      </c>
      <c r="Q96" s="145">
        <f t="shared" si="17"/>
        <v>0</v>
      </c>
      <c r="S96" s="180">
        <v>8.59375E-2</v>
      </c>
      <c r="T96" s="180">
        <v>0.2265625</v>
      </c>
      <c r="U96" s="180">
        <v>0.1796875</v>
      </c>
      <c r="V96" s="180">
        <v>0.25</v>
      </c>
      <c r="W96" s="180">
        <v>0</v>
      </c>
    </row>
    <row r="97" spans="2:23" ht="60" customHeight="1" thickBot="1" x14ac:dyDescent="0.3">
      <c r="B97" s="17" t="s">
        <v>36</v>
      </c>
      <c r="C97" s="190">
        <v>1</v>
      </c>
      <c r="D97" s="18" t="s">
        <v>40</v>
      </c>
      <c r="E97" s="190" t="s">
        <v>76</v>
      </c>
      <c r="F97" s="18" t="s">
        <v>46</v>
      </c>
      <c r="G97" s="190" t="s">
        <v>76</v>
      </c>
      <c r="H97" s="18" t="s">
        <v>50</v>
      </c>
      <c r="I97" s="191">
        <v>0</v>
      </c>
    </row>
    <row r="98" spans="2:23" ht="16.5" thickBot="1" x14ac:dyDescent="0.3">
      <c r="B98" s="1" t="s">
        <v>78</v>
      </c>
    </row>
    <row r="99" spans="2:23" ht="35.1" customHeight="1" thickBot="1" x14ac:dyDescent="0.3">
      <c r="B99" s="11" t="s">
        <v>60</v>
      </c>
      <c r="C99" s="165">
        <v>1</v>
      </c>
      <c r="D99" s="95">
        <v>2</v>
      </c>
      <c r="E99" s="95">
        <v>3</v>
      </c>
      <c r="F99" s="96">
        <v>4</v>
      </c>
    </row>
    <row r="100" spans="2:23" ht="35.1" customHeight="1" thickBot="1" x14ac:dyDescent="0.3">
      <c r="B100" s="12">
        <v>1</v>
      </c>
      <c r="C100" s="45">
        <v>0</v>
      </c>
      <c r="D100" s="46">
        <f>M102-M101</f>
        <v>1</v>
      </c>
      <c r="E100" s="46">
        <f>M103-M101</f>
        <v>2</v>
      </c>
      <c r="F100" s="34">
        <f>M104-M101</f>
        <v>3</v>
      </c>
      <c r="L100" s="11"/>
      <c r="M100" s="27" t="s">
        <v>7</v>
      </c>
      <c r="N100" s="28" t="s">
        <v>2</v>
      </c>
      <c r="O100" s="28" t="s">
        <v>1</v>
      </c>
      <c r="P100" s="28" t="s">
        <v>8</v>
      </c>
      <c r="Q100" s="29" t="s">
        <v>3</v>
      </c>
      <c r="S100" s="7" t="str">
        <f>IF(M92=S92,"I",IF(AND(M92&lt;=$G$110,S92-M92&lt;=$H$110),"I",IF(M92&gt;S92,IF(S92/(M92-S92)&gt;=$I$110,"N",IF(M92&gt;S92,"&gt;","&lt;")),IF(M92/(S92-M92)&gt;=$I$110,"N",IF(M92&gt;S92,"&gt;","&lt;")))))</f>
        <v>I</v>
      </c>
      <c r="T100" s="7" t="str">
        <f t="shared" ref="T100:W104" si="18">IF(N92=T92,"I",IF(AND(N92&lt;=$G$110,T92-N92&lt;=$H$110),"I",IF(N92&gt;T92,IF(T92/(N92-T92)&gt;=$I$110,"N",IF(N92&gt;T92,"&gt;","&lt;")),IF(N92/(T92-N92)&gt;=$I$110,"N",IF(N92&gt;T92,"&gt;","&lt;")))))</f>
        <v>N</v>
      </c>
      <c r="U100" s="7" t="str">
        <f t="shared" si="18"/>
        <v>N</v>
      </c>
      <c r="V100" s="7" t="str">
        <f t="shared" si="18"/>
        <v>N</v>
      </c>
      <c r="W100" s="7" t="str">
        <f t="shared" si="18"/>
        <v>N</v>
      </c>
    </row>
    <row r="101" spans="2:23" ht="35.1" customHeight="1" x14ac:dyDescent="0.25">
      <c r="B101" s="13">
        <v>2</v>
      </c>
      <c r="C101" s="181">
        <f>N101-N102+O101-O102+P101-P102+Q101-Q102</f>
        <v>9.5</v>
      </c>
      <c r="D101" s="90">
        <v>0</v>
      </c>
      <c r="E101" s="182">
        <f>M103-M102</f>
        <v>1</v>
      </c>
      <c r="F101" s="183">
        <f>M104-M102+N104-N102+O104-O102+P104-P102+Q104-Q102</f>
        <v>8.5</v>
      </c>
      <c r="L101" s="12" t="s">
        <v>9</v>
      </c>
      <c r="M101" s="45">
        <v>1</v>
      </c>
      <c r="N101" s="46">
        <v>3.5</v>
      </c>
      <c r="O101" s="46">
        <v>4</v>
      </c>
      <c r="P101" s="46">
        <v>4</v>
      </c>
      <c r="Q101" s="47">
        <v>4</v>
      </c>
      <c r="S101" s="7"/>
      <c r="T101" s="7" t="str">
        <f t="shared" si="18"/>
        <v>I</v>
      </c>
      <c r="U101" s="7" t="str">
        <f t="shared" si="18"/>
        <v>I</v>
      </c>
      <c r="V101" s="7" t="str">
        <f t="shared" si="18"/>
        <v>N</v>
      </c>
      <c r="W101" s="7" t="str">
        <f t="shared" si="18"/>
        <v>N</v>
      </c>
    </row>
    <row r="102" spans="2:23" ht="35.1" customHeight="1" x14ac:dyDescent="0.25">
      <c r="B102" s="13">
        <v>3</v>
      </c>
      <c r="C102" s="181">
        <f>N101-N103+O101-O103+P101-P103+Q101-Q103</f>
        <v>9.5</v>
      </c>
      <c r="D102" s="90">
        <v>0</v>
      </c>
      <c r="E102" s="90">
        <v>0</v>
      </c>
      <c r="F102" s="183">
        <f>M104-M103+N104-N103+O104-O103+P104-P103+Q104-Q103</f>
        <v>7.5</v>
      </c>
      <c r="L102" s="13" t="s">
        <v>10</v>
      </c>
      <c r="M102" s="48">
        <v>2</v>
      </c>
      <c r="N102" s="49">
        <v>1.5</v>
      </c>
      <c r="O102" s="49">
        <v>1.5</v>
      </c>
      <c r="P102" s="49">
        <v>1.5</v>
      </c>
      <c r="Q102" s="50">
        <v>1.5</v>
      </c>
      <c r="S102" s="7"/>
      <c r="T102" s="7"/>
      <c r="U102" s="7" t="str">
        <f t="shared" si="18"/>
        <v>I</v>
      </c>
      <c r="V102" s="7" t="str">
        <f t="shared" si="18"/>
        <v>N</v>
      </c>
      <c r="W102" s="7" t="str">
        <f t="shared" si="18"/>
        <v>N</v>
      </c>
    </row>
    <row r="103" spans="2:23" ht="35.1" customHeight="1" thickBot="1" x14ac:dyDescent="0.3">
      <c r="B103" s="26">
        <v>4</v>
      </c>
      <c r="C103" s="60">
        <f>O101-O104+P101-P104+Q101-Q104</f>
        <v>3</v>
      </c>
      <c r="D103" s="166">
        <v>0</v>
      </c>
      <c r="E103" s="166">
        <v>0</v>
      </c>
      <c r="F103" s="91">
        <v>0</v>
      </c>
      <c r="L103" s="13" t="s">
        <v>11</v>
      </c>
      <c r="M103" s="48">
        <v>3</v>
      </c>
      <c r="N103" s="49">
        <v>1.5</v>
      </c>
      <c r="O103" s="49">
        <v>1.5</v>
      </c>
      <c r="P103" s="49">
        <v>1.5</v>
      </c>
      <c r="Q103" s="50">
        <v>1.5</v>
      </c>
      <c r="S103" s="7"/>
      <c r="T103" s="7"/>
      <c r="U103" s="7"/>
      <c r="V103" s="7" t="str">
        <f t="shared" si="18"/>
        <v>I</v>
      </c>
      <c r="W103" s="7" t="str">
        <f t="shared" si="18"/>
        <v>N</v>
      </c>
    </row>
    <row r="104" spans="2:23" ht="16.5" thickBot="1" x14ac:dyDescent="0.3">
      <c r="L104" s="14" t="s">
        <v>12</v>
      </c>
      <c r="M104" s="51">
        <v>4</v>
      </c>
      <c r="N104" s="52">
        <v>3.5</v>
      </c>
      <c r="O104" s="52">
        <v>3</v>
      </c>
      <c r="P104" s="52">
        <v>3</v>
      </c>
      <c r="Q104" s="53">
        <v>3</v>
      </c>
      <c r="S104" s="7"/>
      <c r="T104" s="7"/>
      <c r="U104" s="7"/>
      <c r="V104" s="7"/>
      <c r="W104" s="7" t="str">
        <f t="shared" si="18"/>
        <v>I</v>
      </c>
    </row>
    <row r="105" spans="2:23" ht="16.5" thickBot="1" x14ac:dyDescent="0.3">
      <c r="G105" s="1">
        <f>1/(2*($C$107-1))</f>
        <v>0.16666666666666666</v>
      </c>
      <c r="L105" s="11" t="s">
        <v>13</v>
      </c>
      <c r="M105" s="27">
        <v>1</v>
      </c>
      <c r="N105" s="28">
        <v>2</v>
      </c>
      <c r="O105" s="28">
        <v>3</v>
      </c>
      <c r="P105" s="28">
        <v>4</v>
      </c>
      <c r="Q105" s="29">
        <v>5</v>
      </c>
    </row>
    <row r="107" spans="2:23" ht="16.5" thickBot="1" x14ac:dyDescent="0.3">
      <c r="B107" s="1" t="s">
        <v>80</v>
      </c>
      <c r="C107" s="1">
        <v>4</v>
      </c>
    </row>
    <row r="108" spans="2:23" ht="30" customHeight="1" x14ac:dyDescent="0.25">
      <c r="B108" s="1" t="s">
        <v>81</v>
      </c>
      <c r="C108" s="1">
        <v>5</v>
      </c>
      <c r="G108" s="3" t="s">
        <v>86</v>
      </c>
      <c r="H108" s="4" t="s">
        <v>87</v>
      </c>
      <c r="I108" s="5" t="s">
        <v>88</v>
      </c>
    </row>
    <row r="109" spans="2:23" ht="30" customHeight="1" thickBot="1" x14ac:dyDescent="0.3">
      <c r="B109" s="1" t="s">
        <v>82</v>
      </c>
      <c r="C109" s="1">
        <f>(C107*C107)*(C108-1)</f>
        <v>64</v>
      </c>
      <c r="G109" s="192">
        <v>1.5599999999999999E-2</v>
      </c>
      <c r="H109" s="193">
        <f>(1/($C$108*($C$107-1)))</f>
        <v>6.6666666666666666E-2</v>
      </c>
      <c r="I109" s="194">
        <f>(($C$108-2)/4)</f>
        <v>0.75</v>
      </c>
    </row>
    <row r="111" spans="2:23" ht="16.5" thickBot="1" x14ac:dyDescent="0.3">
      <c r="B111" s="1" t="s">
        <v>79</v>
      </c>
      <c r="G111" s="136"/>
      <c r="H111" s="136"/>
      <c r="I111" s="136"/>
    </row>
    <row r="112" spans="2:23" ht="39.950000000000003" customHeight="1" thickBot="1" x14ac:dyDescent="0.3">
      <c r="B112" s="11" t="s">
        <v>85</v>
      </c>
      <c r="C112" s="94" t="s">
        <v>9</v>
      </c>
      <c r="D112" s="95" t="s">
        <v>10</v>
      </c>
      <c r="E112" s="95" t="s">
        <v>11</v>
      </c>
      <c r="F112" s="96" t="s">
        <v>12</v>
      </c>
    </row>
    <row r="113" spans="2:21" ht="39.950000000000003" customHeight="1" x14ac:dyDescent="0.25">
      <c r="B113" s="150" t="s">
        <v>9</v>
      </c>
      <c r="C113" s="162">
        <f>C100/$C$109</f>
        <v>0</v>
      </c>
      <c r="D113" s="160">
        <f>D100/$C$109</f>
        <v>1.5625E-2</v>
      </c>
      <c r="E113" s="160">
        <f t="shared" ref="E113" si="19">E100/$C$109</f>
        <v>3.125E-2</v>
      </c>
      <c r="F113" s="161">
        <f>F100/$C$109</f>
        <v>4.6875E-2</v>
      </c>
      <c r="H113" s="7" cm="1">
        <f t="array" ref="H113:K116">TRANSPOSE(C113:F116)</f>
        <v>0</v>
      </c>
      <c r="I113" s="7">
        <v>0.1484375</v>
      </c>
      <c r="J113" s="7">
        <v>0.1484375</v>
      </c>
      <c r="K113" s="7">
        <v>4.6875E-2</v>
      </c>
    </row>
    <row r="114" spans="2:21" ht="39.950000000000003" customHeight="1" x14ac:dyDescent="0.25">
      <c r="B114" s="13" t="s">
        <v>10</v>
      </c>
      <c r="C114" s="163">
        <f t="shared" ref="C114:F114" si="20">C101/$C$109</f>
        <v>0.1484375</v>
      </c>
      <c r="D114" s="155">
        <f t="shared" si="20"/>
        <v>0</v>
      </c>
      <c r="E114" s="156">
        <f t="shared" si="20"/>
        <v>1.5625E-2</v>
      </c>
      <c r="F114" s="157">
        <f t="shared" si="20"/>
        <v>0.1328125</v>
      </c>
      <c r="H114" s="7">
        <v>1.5625E-2</v>
      </c>
      <c r="I114" s="7">
        <v>0</v>
      </c>
      <c r="J114" s="7">
        <v>0</v>
      </c>
      <c r="K114" s="7">
        <v>0</v>
      </c>
    </row>
    <row r="115" spans="2:21" ht="39.950000000000003" customHeight="1" x14ac:dyDescent="0.25">
      <c r="B115" s="13" t="s">
        <v>11</v>
      </c>
      <c r="C115" s="163">
        <f t="shared" ref="C115:F115" si="21">C102/$C$109</f>
        <v>0.1484375</v>
      </c>
      <c r="D115" s="156">
        <f t="shared" si="21"/>
        <v>0</v>
      </c>
      <c r="E115" s="155">
        <f t="shared" si="21"/>
        <v>0</v>
      </c>
      <c r="F115" s="157">
        <f t="shared" si="21"/>
        <v>0.1171875</v>
      </c>
      <c r="H115" s="7">
        <v>3.125E-2</v>
      </c>
      <c r="I115" s="7">
        <v>1.5625E-2</v>
      </c>
      <c r="J115" s="7">
        <v>0</v>
      </c>
      <c r="K115" s="7">
        <v>0</v>
      </c>
    </row>
    <row r="116" spans="2:21" ht="39.950000000000003" customHeight="1" thickBot="1" x14ac:dyDescent="0.3">
      <c r="B116" s="26" t="s">
        <v>12</v>
      </c>
      <c r="C116" s="164">
        <f>C103/$C$109</f>
        <v>4.6875E-2</v>
      </c>
      <c r="D116" s="158">
        <f t="shared" ref="D116:F116" si="22">D103/$C$109</f>
        <v>0</v>
      </c>
      <c r="E116" s="158">
        <f t="shared" si="22"/>
        <v>0</v>
      </c>
      <c r="F116" s="159">
        <f t="shared" si="22"/>
        <v>0</v>
      </c>
      <c r="H116" s="7">
        <v>4.6875E-2</v>
      </c>
      <c r="I116" s="7">
        <v>0.1328125</v>
      </c>
      <c r="J116" s="7">
        <v>0.1171875</v>
      </c>
      <c r="K116" s="7">
        <v>0</v>
      </c>
    </row>
    <row r="117" spans="2:21" x14ac:dyDescent="0.25">
      <c r="M117" s="7">
        <v>0</v>
      </c>
      <c r="N117" s="7">
        <v>0.16</v>
      </c>
      <c r="O117" s="7">
        <v>0.17</v>
      </c>
      <c r="P117" s="7">
        <v>0.17</v>
      </c>
      <c r="R117" s="7" cm="1">
        <f t="array" ref="R117:U120">TRANSPOSE(M117:P120)</f>
        <v>0</v>
      </c>
      <c r="S117" s="7">
        <v>0.09</v>
      </c>
      <c r="T117" s="7">
        <v>0</v>
      </c>
      <c r="U117" s="7">
        <v>0.15</v>
      </c>
    </row>
    <row r="118" spans="2:21" x14ac:dyDescent="0.25">
      <c r="M118" s="7">
        <v>0.09</v>
      </c>
      <c r="N118" s="7">
        <v>0</v>
      </c>
      <c r="O118" s="7">
        <v>0.15</v>
      </c>
      <c r="P118" s="7">
        <v>0.11</v>
      </c>
      <c r="R118" s="7">
        <v>0.16</v>
      </c>
      <c r="S118" s="7">
        <v>0</v>
      </c>
      <c r="T118" s="7">
        <v>0.04</v>
      </c>
      <c r="U118" s="7">
        <v>0.15</v>
      </c>
    </row>
    <row r="119" spans="2:21" x14ac:dyDescent="0.25">
      <c r="M119" s="7">
        <v>0</v>
      </c>
      <c r="N119" s="7">
        <v>0.04</v>
      </c>
      <c r="O119" s="7">
        <v>0</v>
      </c>
      <c r="P119" s="7">
        <v>0.11</v>
      </c>
      <c r="R119" s="7">
        <v>0.17</v>
      </c>
      <c r="S119" s="7">
        <v>0.15</v>
      </c>
      <c r="T119" s="7">
        <v>0</v>
      </c>
      <c r="U119" s="7">
        <v>0.26</v>
      </c>
    </row>
    <row r="120" spans="2:21" ht="16.5" thickBot="1" x14ac:dyDescent="0.3">
      <c r="B120" s="1" t="s">
        <v>83</v>
      </c>
      <c r="M120" s="7">
        <v>0.15</v>
      </c>
      <c r="N120" s="7">
        <v>0.15</v>
      </c>
      <c r="O120" s="7">
        <v>0.26</v>
      </c>
      <c r="P120" s="7">
        <v>0</v>
      </c>
      <c r="R120" s="7">
        <v>0.17</v>
      </c>
      <c r="S120" s="7">
        <v>0.11</v>
      </c>
      <c r="T120" s="7">
        <v>0.11</v>
      </c>
      <c r="U120" s="7">
        <v>0</v>
      </c>
    </row>
    <row r="121" spans="2:21" ht="35.1" customHeight="1" thickBot="1" x14ac:dyDescent="0.3">
      <c r="B121" s="11"/>
      <c r="C121" s="168" t="s">
        <v>9</v>
      </c>
      <c r="D121" s="153" t="s">
        <v>10</v>
      </c>
      <c r="E121" s="153" t="s">
        <v>11</v>
      </c>
      <c r="F121" s="154" t="s">
        <v>12</v>
      </c>
    </row>
    <row r="122" spans="2:21" ht="35.1" customHeight="1" x14ac:dyDescent="0.25">
      <c r="B122" s="167" t="s">
        <v>9</v>
      </c>
      <c r="C122" s="169" t="str">
        <f>IF(C113=H113,"I",IF(AND(C113&lt;=$G$109,H113-C113&lt;=$H$109),"I",IF(C113&gt;H113,IF(H113/(C113-H113)&gt;=$I$109,"N",IF(C113&gt;H113,"&gt;","&lt;")),IF(C113/(H113-C113)&gt;=$I$109,"N",IF(C113&gt;H113,"&gt;","&lt;")))))</f>
        <v>I</v>
      </c>
      <c r="D122" s="170" t="str">
        <f>IF(D113=I113,"I",IF(AND(D113&lt;=$G$109,I113-D113&lt;=$H$109),"I",IF(D113&gt;I113,IF(I113/(D113-I113)&gt;=$I$109,"N",IF(D113&gt;I113,"&gt;","&lt;")),IF(D113/(I113-D113)&gt;=$I$109,"N",IF(D113&gt;I113,"&gt;","&lt;")))))</f>
        <v>&lt;</v>
      </c>
      <c r="E122" s="170" t="str">
        <f>IF(E113=J113,"I",IF(AND(E113&lt;=$G$109,J113-E113&lt;=$H$109),"I",IF(E113&gt;J113,IF(J113/(E113-J113)&gt;=$I$109,"N",IF(E113&gt;J113,"&gt;","&lt;")),IF(E113/(J113-E113)&gt;=$I$109,"N",IF(E113&gt;J113,"&gt;","&lt;")))))</f>
        <v>&lt;</v>
      </c>
      <c r="F122" s="171" t="str">
        <f>IF(F113=K113,"I",IF(AND(F113&lt;=$G$109,K113-F113&lt;=$H$109),"I",IF(F113&gt;K113,IF(K113/(F113-K113)&gt;=$I$109,"N",IF(F113&gt;K113,"&gt;","&lt;")),IF(F113/(K113-F113)&gt;=$I$109,"N",IF(F113&gt;K113,"&gt;","&lt;")))))</f>
        <v>I</v>
      </c>
      <c r="M122" s="104" t="str">
        <f t="shared" ref="M122:P125" si="23">IF(M117=R117,"I",IF(M117&gt;R117,IF(R117/(M117-R117)&gt;=$I$111,"N",IF(M117&gt;R117,"&gt;","&lt;")),IF(M117/(R117-M117)&lt;$I$111,"N",IF(M117&gt;R117,"&gt;","&lt;"))))</f>
        <v>I</v>
      </c>
      <c r="N122" s="104" t="str">
        <f t="shared" si="23"/>
        <v>N</v>
      </c>
      <c r="O122" s="104" t="str">
        <f t="shared" si="23"/>
        <v>N</v>
      </c>
      <c r="P122" s="104" t="str">
        <f t="shared" si="23"/>
        <v>N</v>
      </c>
    </row>
    <row r="123" spans="2:21" ht="35.1" customHeight="1" x14ac:dyDescent="0.25">
      <c r="B123" s="151" t="s">
        <v>10</v>
      </c>
      <c r="C123" s="172" t="s">
        <v>89</v>
      </c>
      <c r="D123" s="173" t="str">
        <f>IF(D114=I114,"I",IF(AND(D114&lt;=$G$109,I114-D114&lt;=$H$109),"I",IF(D114&gt;I114,IF(I114/(D114-I114)&gt;=$I$109,"N",IF(D114&gt;I114,"&gt;","&lt;")),IF(D114/(I114-D114)&gt;=$I$109,"N",IF(D114&gt;I114,"&gt;","&lt;")))))</f>
        <v>I</v>
      </c>
      <c r="E123" s="173" t="str">
        <f>IF(E114=J114,"I",IF(AND(E114&lt;=$G$109,J114-E114&lt;=$H$109),"I",IF(E114&gt;J114,IF(J114/(E114-J114)&gt;=$I$109,"N",IF(E114&gt;J114,"&gt;","&lt;")),IF(E114/(J114-E114)&gt;=$I$109,"N",IF(E114&gt;J114,"&gt;","&lt;")))))</f>
        <v>&gt;</v>
      </c>
      <c r="F123" s="174" t="str">
        <f>IF(F114=K114,"I",IF(AND(F114&lt;=$G$109,K114-F114&lt;=$H$109),"I",IF(F114&gt;K114,IF(K114/(F114-K114)&gt;=$I$109,"N",IF(F114&gt;K114,"&gt;","&lt;")),IF(F114/(K114-F114)&gt;=$I$109,"N",IF(F114&gt;K114,"&gt;","&lt;")))))</f>
        <v>&gt;</v>
      </c>
      <c r="M123" s="104" t="str">
        <f t="shared" si="23"/>
        <v>&lt;</v>
      </c>
      <c r="N123" s="104" t="str">
        <f t="shared" si="23"/>
        <v>I</v>
      </c>
      <c r="O123" s="104" t="str">
        <f t="shared" si="23"/>
        <v>N</v>
      </c>
      <c r="P123" s="104" t="str">
        <f t="shared" si="23"/>
        <v>&lt;</v>
      </c>
    </row>
    <row r="124" spans="2:21" ht="35.1" customHeight="1" x14ac:dyDescent="0.25">
      <c r="B124" s="151" t="s">
        <v>11</v>
      </c>
      <c r="C124" s="172" t="s">
        <v>89</v>
      </c>
      <c r="D124" s="173" t="s">
        <v>95</v>
      </c>
      <c r="E124" s="173" t="str">
        <f>IF(E115=J115,"I",IF(AND(E115&lt;=$G$109,J115-E115&lt;=$H$109),"I",IF(E115&gt;J115,IF(J115/(E115-J115)&gt;=$I$109,"N",IF(E115&gt;J115,"&gt;","&lt;")),IF(E115/(J115-E115)&gt;=$I$109,"N",IF(E115&gt;J115,"&gt;","&lt;")))))</f>
        <v>I</v>
      </c>
      <c r="F124" s="174" t="str">
        <f>IF(F115=K115,"I",IF(AND(F115&lt;=$G$109,K115-F115&lt;=$H$109),"I",IF(F115&gt;K115,IF(K115/(F115-K115)&gt;=$I$109,"N",IF(F115&gt;K115,"&gt;","&lt;")),IF(F115/(K115-F115)&gt;=$I$109,"N",IF(F115&gt;K115,"&gt;","&lt;")))))</f>
        <v>&gt;</v>
      </c>
      <c r="M124" s="104" t="str">
        <f t="shared" si="23"/>
        <v>&lt;</v>
      </c>
      <c r="N124" s="104" t="str">
        <f t="shared" si="23"/>
        <v>&lt;</v>
      </c>
      <c r="O124" s="104" t="str">
        <f t="shared" si="23"/>
        <v>I</v>
      </c>
      <c r="P124" s="104" t="str">
        <f t="shared" si="23"/>
        <v>&lt;</v>
      </c>
    </row>
    <row r="125" spans="2:21" ht="35.1" customHeight="1" thickBot="1" x14ac:dyDescent="0.3">
      <c r="B125" s="152" t="s">
        <v>12</v>
      </c>
      <c r="C125" s="175" t="s">
        <v>84</v>
      </c>
      <c r="D125" s="176" t="s">
        <v>95</v>
      </c>
      <c r="E125" s="176" t="s">
        <v>95</v>
      </c>
      <c r="F125" s="177" t="str">
        <f>IF(F116=K116,"I",IF(AND(F116&lt;=$G$109,K116-F116&lt;=$H$109),"I",IF(F116&gt;K116,IF(K116/(F116-K116)&gt;=$I$109,"N",IF(F116&gt;K116,"&gt;","&lt;")),IF(F116/(K116-F116)&gt;=$I$109,"N",IF(F116&gt;K116,"&gt;","&lt;")))))</f>
        <v>I</v>
      </c>
      <c r="M125" s="104" t="str">
        <f t="shared" si="23"/>
        <v>&lt;</v>
      </c>
      <c r="N125" s="104" t="str">
        <f t="shared" si="23"/>
        <v>N</v>
      </c>
      <c r="O125" s="104" t="str">
        <f t="shared" si="23"/>
        <v>N</v>
      </c>
      <c r="P125" s="104" t="str">
        <f t="shared" si="23"/>
        <v>I</v>
      </c>
    </row>
  </sheetData>
  <mergeCells count="10">
    <mergeCell ref="B22:B41"/>
    <mergeCell ref="S66:V66"/>
    <mergeCell ref="L88:M88"/>
    <mergeCell ref="Q2:U2"/>
    <mergeCell ref="W2:AA2"/>
    <mergeCell ref="Q9:U9"/>
    <mergeCell ref="W9:AA9"/>
    <mergeCell ref="L2:O2"/>
    <mergeCell ref="F30:H38"/>
    <mergeCell ref="F26:I28"/>
  </mergeCells>
  <conditionalFormatting sqref="S47:W59 S61:W72">
    <cfRule type="cellIs" dxfId="1" priority="1" operator="equal">
      <formula>"-"</formula>
    </cfRule>
    <cfRule type="cellIs" dxfId="0" priority="2" operator="equal">
      <formula>"+"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Saaty</vt:lpstr>
      <vt:lpstr>ORESTE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 Pechar</dc:creator>
  <cp:lastModifiedBy>Matous Pechar</cp:lastModifiedBy>
  <dcterms:created xsi:type="dcterms:W3CDTF">2024-03-05T09:32:18Z</dcterms:created>
  <dcterms:modified xsi:type="dcterms:W3CDTF">2024-03-15T12:02:46Z</dcterms:modified>
</cp:coreProperties>
</file>