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840" windowHeight="8124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2" l="1"/>
  <c r="D16" i="2"/>
  <c r="D15" i="2"/>
  <c r="H4" i="2" l="1"/>
  <c r="C16" i="2" l="1"/>
  <c r="B13" i="2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G4" i="2"/>
  <c r="C4" i="2"/>
  <c r="D4" i="2" s="1"/>
  <c r="C3" i="2"/>
  <c r="C14" i="2" s="1"/>
  <c r="C15" i="2" s="1"/>
  <c r="D3" i="2" l="1"/>
  <c r="D14" i="2" s="1"/>
  <c r="C13" i="2"/>
  <c r="D13" i="2"/>
  <c r="G3" i="2" l="1"/>
  <c r="H3" i="2" s="1"/>
  <c r="I3" i="2" s="1"/>
  <c r="I8" i="2"/>
  <c r="I4" i="2"/>
  <c r="I5" i="2" l="1"/>
  <c r="I6" i="2" s="1"/>
  <c r="I7" i="2" s="1"/>
  <c r="I9" i="2" s="1"/>
</calcChain>
</file>

<file path=xl/sharedStrings.xml><?xml version="1.0" encoding="utf-8"?>
<sst xmlns="http://schemas.openxmlformats.org/spreadsheetml/2006/main" count="26" uniqueCount="26">
  <si>
    <t>i</t>
  </si>
  <si>
    <t>mean</t>
  </si>
  <si>
    <t>std</t>
  </si>
  <si>
    <t>Partial Derivatives</t>
  </si>
  <si>
    <t>SUM</t>
  </si>
  <si>
    <t>z1 [g]</t>
  </si>
  <si>
    <t>m [g]</t>
  </si>
  <si>
    <t>dρ/dV</t>
  </si>
  <si>
    <t>dρ/dm</t>
  </si>
  <si>
    <t>uA</t>
  </si>
  <si>
    <t>uB</t>
  </si>
  <si>
    <t>Product of Partial Derivative</t>
  </si>
  <si>
    <t>Square</t>
  </si>
  <si>
    <t>V</t>
  </si>
  <si>
    <t>u(V)</t>
  </si>
  <si>
    <t>ρ</t>
  </si>
  <si>
    <t>m [kg]</t>
  </si>
  <si>
    <t>Ulow</t>
  </si>
  <si>
    <t>Uhigh</t>
  </si>
  <si>
    <t>Precision of the scale = 0.01 was included.</t>
  </si>
  <si>
    <t>u(ρ)</t>
  </si>
  <si>
    <t>U(ρ)</t>
  </si>
  <si>
    <t>Expanded Uncertainty k = 2</t>
  </si>
  <si>
    <t>Sensitivity Coefficient</t>
  </si>
  <si>
    <t>Partial Derivatives are equal to Sensitivity Coefficient</t>
  </si>
  <si>
    <t>Density measurement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</si>
</sst>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E+00"/>
    <numFmt numFmtId="166" formatCode="0.0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1" fontId="1" fillId="0" borderId="0" xfId="0" applyNumberFormat="1" applyFont="1" applyBorder="1" applyAlignment="1">
      <alignment horizontal="center" vertical="center"/>
    </xf>
    <xf numFmtId="11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1" fontId="1" fillId="5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17</xdr:col>
      <xdr:colOff>0</xdr:colOff>
      <xdr:row>17</xdr:row>
      <xdr:rowOff>30480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0058400" y="182880"/>
              <a:ext cx="4267200" cy="302768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cs-CZ" sz="110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𝑚</m:t>
                    </m:r>
                    <m:r>
                      <a:rPr lang="cs-CZ" sz="110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nary>
                      <m:naryPr>
                        <m:chr m:val="∑"/>
                        <m:ctrlPr>
                          <a:rPr lang="cs-CZ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=1</m:t>
                        </m:r>
                      </m:sub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cs-CZ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𝑧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  <m:r>
                          <a:rPr lang="cs-CZ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d>
                          <m:dPr>
                            <m:ctrlPr>
                              <a:rPr lang="en-US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cs-CZ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  <m:r>
                              <a:rPr lang="cs-CZ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 </m:t>
                            </m:r>
                            <m:f>
                              <m:fPr>
                                <m:ctrlPr>
                                  <a:rPr lang="en-US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US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n-US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cs-CZ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𝜌</m:t>
                                    </m:r>
                                  </m:e>
                                  <m:sub>
                                    <m:r>
                                      <a:rPr lang="cs-CZ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𝑧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  <m:sSub>
                          <m:sSubPr>
                            <m:ctrlPr>
                              <a:rPr lang="en-US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𝜌</m:t>
                            </m:r>
                          </m:e>
                          <m:sub>
                            <m:r>
                              <a:rPr lang="cs-CZ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sub>
                        </m:sSub>
                      </m:e>
                    </m:nary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=0.069 [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𝑘𝑔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>
                <a:effectLst/>
              </a:endParaRPr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𝜌</m:t>
                    </m:r>
                    <m:r>
                      <a:rPr lang="cs-CZ" sz="110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num>
                      <m:den>
                        <m:r>
                          <a:rPr lang="cs-CZ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den>
                    </m:f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=0.12 [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𝑘𝑔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−3</m:t>
                        </m:r>
                      </m:sup>
                    </m:sSup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 sz="1100"/>
            </a:p>
            <a:p>
              <a:pPr algn="ctr"/>
              <a:endParaRPr lang="en-US" sz="1100"/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𝜕𝜌</m:t>
                        </m:r>
                      </m:num>
                      <m:den>
                        <m: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𝜕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𝑉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=−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=0.19 [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𝑘𝑔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 sz="1100"/>
            </a:p>
            <a:p>
              <a:pPr algn="ctr"/>
              <a:endParaRPr lang="en-US" sz="1100"/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𝜕𝜌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𝜕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den>
                    </m:f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den>
                    </m:f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=1.66 [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−3</m:t>
                        </m:r>
                      </m:sup>
                    </m:sSup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>
                <a:effectLst/>
              </a:endParaRPr>
            </a:p>
            <a:p>
              <a:pPr algn="ctr"/>
              <a:endParaRPr lang="en-US" sz="1100"/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𝑢</m:t>
                    </m:r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𝜌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radPr>
                      <m:deg/>
                      <m:e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𝜕𝜌</m:t>
                                    </m:r>
                                  </m:num>
                                  <m:den>
                                    <m:r>
                                      <a:rPr lang="en-US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𝜕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𝑉</m:t>
                                    </m:r>
                                  </m:den>
                                </m:f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𝑢</m:t>
                                </m:r>
                                <m:d>
                                  <m:dPr>
                                    <m:ctrlP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𝑉</m:t>
                                    </m:r>
                                  </m:e>
                                </m:d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𝜕𝜌</m:t>
                                    </m:r>
                                  </m:num>
                                  <m:den>
                                    <m:r>
                                      <a:rPr lang="en-US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𝜕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den>
                                </m:f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𝑢</m:t>
                                </m:r>
                                <m:d>
                                  <m:dPr>
                                    <m:ctrlP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</m:d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e>
                    </m:rad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=1.39∗</m:t>
                    </m:r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−3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[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𝑘𝑔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−3</m:t>
                        </m:r>
                      </m:sup>
                    </m:sSup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0058400" y="182880"/>
              <a:ext cx="4267200" cy="302768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cs-CZ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𝑚=∑24_(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𝑖=1</a:t>
              </a:r>
              <a:r>
                <a:rPr lang="cs-CZ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)^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𝑛</a:t>
              </a:r>
              <a:r>
                <a:rPr lang="cs-CZ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▒〖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𝑧</a:t>
              </a:r>
              <a:r>
                <a:rPr lang="cs-CZ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𝑖</a:t>
              </a:r>
              <a:r>
                <a:rPr lang="cs-CZ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cs-CZ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𝑉− 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𝑧_𝑖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cs-CZ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𝜌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cs-CZ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𝑧 )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cs-CZ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𝜌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cs-CZ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𝑣</a:t>
              </a:r>
              <a:r>
                <a:rPr lang="cs-CZ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〗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=0.069 [𝑘𝑔]</a:t>
              </a:r>
              <a:endParaRPr lang="en-US">
                <a:effectLst/>
              </a:endParaRPr>
            </a:p>
            <a:p>
              <a:pPr algn="ctr"/>
              <a:r>
                <a:rPr lang="cs-CZ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𝜌=𝑚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cs-CZ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=0.12 [𝑘𝑔∗𝑚^(−3)]</a:t>
              </a:r>
              <a:endParaRPr lang="en-US" sz="1100"/>
            </a:p>
            <a:p>
              <a:pPr algn="ctr"/>
              <a:endParaRPr lang="en-US" sz="1100"/>
            </a:p>
            <a:p>
              <a:pPr algn="ctr"/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𝜕𝜌/𝜕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𝑉</a:t>
              </a:r>
              <a:r>
                <a:rPr lang="en-US" sz="1100" b="0" i="0">
                  <a:latin typeface="Cambria Math" panose="02040503050406030204" pitchFamily="18" charset="0"/>
                </a:rPr>
                <a:t>=−𝑚/𝑉^2 =0.19 [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𝑘𝑔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US" sz="1100"/>
            </a:p>
            <a:p>
              <a:pPr algn="ctr"/>
              <a:endParaRPr lang="en-US" sz="1100"/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𝜕𝜌/𝜕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𝑚=1/𝑉=1.66 [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𝑚^(−3)]</a:t>
              </a:r>
              <a:endParaRPr lang="en-US">
                <a:effectLst/>
              </a:endParaRPr>
            </a:p>
            <a:p>
              <a:pPr algn="ctr"/>
              <a:endParaRPr lang="en-US" sz="1100"/>
            </a:p>
            <a:p>
              <a:pPr algn="ctr"/>
              <a:r>
                <a:rPr lang="en-US" sz="1100" b="0" i="0">
                  <a:latin typeface="Cambria Math" panose="02040503050406030204" pitchFamily="18" charset="0"/>
                </a:rPr>
                <a:t>𝑢(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𝜌)=√((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𝜕𝜌/𝜕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𝑉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𝑢(𝑉)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)^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2+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𝜕𝜌/𝜕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𝑢(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))^2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=1.39∗〖10〗^(−3)  [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𝑘𝑔∗𝑚^(−3)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US" sz="1100"/>
            </a:p>
          </xdr:txBody>
        </xdr:sp>
      </mc:Fallback>
    </mc:AlternateContent>
    <xdr:clientData/>
  </xdr:twoCellAnchor>
  <xdr:twoCellAnchor>
    <xdr:from>
      <xdr:col>4</xdr:col>
      <xdr:colOff>40640</xdr:colOff>
      <xdr:row>15</xdr:row>
      <xdr:rowOff>101600</xdr:rowOff>
    </xdr:from>
    <xdr:to>
      <xdr:col>4</xdr:col>
      <xdr:colOff>558800</xdr:colOff>
      <xdr:row>15</xdr:row>
      <xdr:rowOff>101600</xdr:rowOff>
    </xdr:to>
    <xdr:cxnSp macro="">
      <xdr:nvCxnSpPr>
        <xdr:cNvPr id="3" name="Straight Arrow Connector 2"/>
        <xdr:cNvCxnSpPr/>
      </xdr:nvCxnSpPr>
      <xdr:spPr>
        <a:xfrm flipH="1">
          <a:off x="3271520" y="2898140"/>
          <a:ext cx="5181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416560</xdr:colOff>
      <xdr:row>6</xdr:row>
      <xdr:rowOff>81280</xdr:rowOff>
    </xdr:from>
    <xdr:to>
      <xdr:col>7</xdr:col>
      <xdr:colOff>904240</xdr:colOff>
      <xdr:row>6</xdr:row>
      <xdr:rowOff>81280</xdr:rowOff>
    </xdr:to>
    <xdr:cxnSp macro="">
      <xdr:nvCxnSpPr>
        <xdr:cNvPr id="8" name="Straight Arrow Connector 7"/>
        <xdr:cNvCxnSpPr/>
      </xdr:nvCxnSpPr>
      <xdr:spPr>
        <a:xfrm>
          <a:off x="5557520" y="1209040"/>
          <a:ext cx="134112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365760</xdr:colOff>
      <xdr:row>15</xdr:row>
      <xdr:rowOff>71120</xdr:rowOff>
    </xdr:from>
    <xdr:to>
      <xdr:col>11</xdr:col>
      <xdr:colOff>365760</xdr:colOff>
      <xdr:row>18</xdr:row>
      <xdr:rowOff>121920</xdr:rowOff>
    </xdr:to>
    <xdr:cxnSp macro="">
      <xdr:nvCxnSpPr>
        <xdr:cNvPr id="5" name="Straight Arrow Connector 4"/>
        <xdr:cNvCxnSpPr/>
      </xdr:nvCxnSpPr>
      <xdr:spPr>
        <a:xfrm flipV="1">
          <a:off x="11551920" y="2865120"/>
          <a:ext cx="0" cy="6197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71120</xdr:colOff>
      <xdr:row>15</xdr:row>
      <xdr:rowOff>91440</xdr:rowOff>
    </xdr:from>
    <xdr:to>
      <xdr:col>13</xdr:col>
      <xdr:colOff>71120</xdr:colOff>
      <xdr:row>18</xdr:row>
      <xdr:rowOff>142240</xdr:rowOff>
    </xdr:to>
    <xdr:cxnSp macro="">
      <xdr:nvCxnSpPr>
        <xdr:cNvPr id="9" name="Straight Arrow Connector 8"/>
        <xdr:cNvCxnSpPr/>
      </xdr:nvCxnSpPr>
      <xdr:spPr>
        <a:xfrm flipV="1">
          <a:off x="12476480" y="2885440"/>
          <a:ext cx="0" cy="6197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="75" zoomScaleNormal="75" workbookViewId="0"/>
  </sheetViews>
  <sheetFormatPr defaultRowHeight="14.4" x14ac:dyDescent="0.3"/>
  <cols>
    <col min="1" max="1" width="8.88671875" style="1"/>
    <col min="2" max="2" width="13.33203125" style="1" bestFit="1" customWidth="1"/>
    <col min="3" max="3" width="12.44140625" style="1" bestFit="1" customWidth="1"/>
    <col min="4" max="4" width="12.44140625" style="1" customWidth="1"/>
    <col min="5" max="5" width="8.88671875" style="1"/>
    <col min="6" max="6" width="19" style="1" bestFit="1" customWidth="1"/>
    <col min="7" max="7" width="20" style="1" bestFit="1" customWidth="1"/>
    <col min="8" max="8" width="34.33203125" style="1" bestFit="1" customWidth="1"/>
    <col min="9" max="10" width="12.44140625" style="1" bestFit="1" customWidth="1"/>
    <col min="11" max="16384" width="8.88671875" style="1"/>
  </cols>
  <sheetData>
    <row r="1" spans="1:12" x14ac:dyDescent="0.3">
      <c r="A1" s="9" t="s">
        <v>25</v>
      </c>
    </row>
    <row r="2" spans="1:12" ht="15" thickBot="1" x14ac:dyDescent="0.35">
      <c r="A2" s="2" t="s">
        <v>0</v>
      </c>
      <c r="B2" s="2" t="s">
        <v>5</v>
      </c>
      <c r="C2" s="2" t="s">
        <v>6</v>
      </c>
      <c r="D2" s="2" t="s">
        <v>16</v>
      </c>
      <c r="F2" s="2" t="s">
        <v>3</v>
      </c>
      <c r="G2" s="2" t="s">
        <v>23</v>
      </c>
      <c r="H2" s="2" t="s">
        <v>11</v>
      </c>
      <c r="I2" s="2" t="s">
        <v>12</v>
      </c>
    </row>
    <row r="3" spans="1:12" x14ac:dyDescent="0.3">
      <c r="A3" s="3">
        <v>1</v>
      </c>
      <c r="B3" s="3">
        <v>68.712299999999999</v>
      </c>
      <c r="C3" s="5">
        <f>B3+($B$17-(B3/8400))*1.2</f>
        <v>69.424267337262862</v>
      </c>
      <c r="D3" s="23">
        <f>C3/1000</f>
        <v>6.9424267337262868E-2</v>
      </c>
      <c r="F3" s="3" t="s">
        <v>7</v>
      </c>
      <c r="G3" s="12">
        <f>D13/B17^2</f>
        <v>0.19189318067154695</v>
      </c>
      <c r="H3" s="13">
        <f>B18*G3</f>
        <v>2.2362155714184418E-3</v>
      </c>
      <c r="I3" s="14">
        <f>H3^2</f>
        <v>5.0006600818543079E-6</v>
      </c>
      <c r="L3" s="6"/>
    </row>
    <row r="4" spans="1:12" ht="15" thickBot="1" x14ac:dyDescent="0.35">
      <c r="A4" s="3">
        <v>2</v>
      </c>
      <c r="B4" s="3">
        <v>68.712100000000007</v>
      </c>
      <c r="C4" s="5">
        <f>B4+($B$17-(B4/8400))*1.2</f>
        <v>69.42406736583429</v>
      </c>
      <c r="D4" s="23">
        <f t="shared" ref="D4:D12" si="0">C4/1000</f>
        <v>6.9424067365834286E-2</v>
      </c>
      <c r="F4" s="4" t="s">
        <v>8</v>
      </c>
      <c r="G4" s="4">
        <f>1/B17</f>
        <v>1.6625486718750635</v>
      </c>
      <c r="H4" s="4">
        <f>(SQRT(D15^2+D16^2))*G4</f>
        <v>9.5987292337842822E-3</v>
      </c>
      <c r="I4" s="15">
        <f>H4^2</f>
        <v>9.2135602903504991E-5</v>
      </c>
    </row>
    <row r="5" spans="1:12" ht="15" thickTop="1" x14ac:dyDescent="0.3">
      <c r="A5" s="3">
        <v>3</v>
      </c>
      <c r="B5" s="5">
        <v>68.711799999999997</v>
      </c>
      <c r="C5" s="5">
        <f t="shared" ref="C5:C12" si="1">B5+($B$17-(B5/8400))*1.2</f>
        <v>69.423767408691418</v>
      </c>
      <c r="D5" s="23">
        <f t="shared" si="0"/>
        <v>6.9423767408691411E-2</v>
      </c>
      <c r="H5" s="7" t="s">
        <v>4</v>
      </c>
      <c r="I5" s="1">
        <f>SUM(I3:I4)</f>
        <v>9.7136262985359292E-5</v>
      </c>
    </row>
    <row r="6" spans="1:12" x14ac:dyDescent="0.3">
      <c r="A6" s="3">
        <v>4</v>
      </c>
      <c r="B6" s="3">
        <v>68.712500000000006</v>
      </c>
      <c r="C6" s="5">
        <f t="shared" si="1"/>
        <v>69.424467308691433</v>
      </c>
      <c r="D6" s="23">
        <f t="shared" si="0"/>
        <v>6.9424467308691437E-2</v>
      </c>
      <c r="H6" s="7" t="s">
        <v>20</v>
      </c>
      <c r="I6" s="16">
        <f>SQRT(I5)</f>
        <v>9.8557730790313595E-3</v>
      </c>
    </row>
    <row r="7" spans="1:12" x14ac:dyDescent="0.3">
      <c r="A7" s="3">
        <v>5</v>
      </c>
      <c r="B7" s="3">
        <v>68.712100000000007</v>
      </c>
      <c r="C7" s="5">
        <f t="shared" si="1"/>
        <v>69.42406736583429</v>
      </c>
      <c r="D7" s="23">
        <f t="shared" si="0"/>
        <v>6.9424067365834286E-2</v>
      </c>
      <c r="E7" s="3"/>
      <c r="F7" s="21" t="s">
        <v>22</v>
      </c>
      <c r="G7" s="3"/>
      <c r="H7" s="7" t="s">
        <v>21</v>
      </c>
      <c r="I7" s="16">
        <f>I6*2</f>
        <v>1.9711546158062719E-2</v>
      </c>
    </row>
    <row r="8" spans="1:12" x14ac:dyDescent="0.3">
      <c r="A8" s="3">
        <v>6</v>
      </c>
      <c r="B8" s="3">
        <v>68.7119</v>
      </c>
      <c r="C8" s="5">
        <f t="shared" si="1"/>
        <v>69.423867394405718</v>
      </c>
      <c r="D8" s="23">
        <f t="shared" si="0"/>
        <v>6.9423867394405717E-2</v>
      </c>
      <c r="E8" s="3"/>
      <c r="F8" s="10"/>
      <c r="G8" s="14"/>
      <c r="H8" s="7" t="s">
        <v>15</v>
      </c>
      <c r="I8" s="16">
        <f>D13/B17</f>
        <v>0.11542109047257251</v>
      </c>
    </row>
    <row r="9" spans="1:12" x14ac:dyDescent="0.3">
      <c r="A9" s="3">
        <v>7</v>
      </c>
      <c r="B9" s="3">
        <v>68.712000000000003</v>
      </c>
      <c r="C9" s="5">
        <f t="shared" si="1"/>
        <v>69.423967380120004</v>
      </c>
      <c r="D9" s="23">
        <f t="shared" si="0"/>
        <v>6.9423967380120008E-2</v>
      </c>
      <c r="E9" s="3"/>
      <c r="F9" s="10"/>
      <c r="G9" s="3"/>
      <c r="H9" s="7" t="s">
        <v>17</v>
      </c>
      <c r="I9" s="1">
        <f>I8-I7</f>
        <v>9.5709544314509787E-2</v>
      </c>
    </row>
    <row r="10" spans="1:12" x14ac:dyDescent="0.3">
      <c r="A10" s="3">
        <v>8</v>
      </c>
      <c r="B10" s="3">
        <v>68.712699999999998</v>
      </c>
      <c r="C10" s="5">
        <f t="shared" si="1"/>
        <v>69.424667280120005</v>
      </c>
      <c r="D10" s="23">
        <f t="shared" si="0"/>
        <v>6.9424667280120006E-2</v>
      </c>
      <c r="F10" s="3"/>
      <c r="G10" s="3"/>
      <c r="H10" s="7" t="s">
        <v>18</v>
      </c>
      <c r="I10" s="1">
        <f>I8+I7</f>
        <v>0.13513263663063524</v>
      </c>
    </row>
    <row r="11" spans="1:12" x14ac:dyDescent="0.3">
      <c r="A11" s="3">
        <v>9</v>
      </c>
      <c r="B11" s="3">
        <v>68.712599999999995</v>
      </c>
      <c r="C11" s="5">
        <f t="shared" si="1"/>
        <v>69.424567294405705</v>
      </c>
      <c r="D11" s="23">
        <f t="shared" si="0"/>
        <v>6.9424567294405701E-2</v>
      </c>
      <c r="F11" s="3"/>
      <c r="G11" s="3"/>
    </row>
    <row r="12" spans="1:12" ht="15" thickBot="1" x14ac:dyDescent="0.35">
      <c r="A12" s="4">
        <v>10</v>
      </c>
      <c r="B12" s="4">
        <v>68.712199999999996</v>
      </c>
      <c r="C12" s="22">
        <f t="shared" si="1"/>
        <v>69.424167351548562</v>
      </c>
      <c r="D12" s="24">
        <f t="shared" si="0"/>
        <v>6.9424167351548563E-2</v>
      </c>
    </row>
    <row r="13" spans="1:12" ht="15" thickTop="1" x14ac:dyDescent="0.3">
      <c r="A13" s="7" t="s">
        <v>1</v>
      </c>
      <c r="B13" s="1">
        <f>AVERAGE(B3:B12)</f>
        <v>68.712220000000002</v>
      </c>
      <c r="C13" s="1">
        <f>AVERAGE(C3:C12)</f>
        <v>69.424187348691433</v>
      </c>
      <c r="D13" s="19">
        <f>AVERAGE(D3:D12)</f>
        <v>6.9424187348691421E-2</v>
      </c>
    </row>
    <row r="14" spans="1:12" x14ac:dyDescent="0.3">
      <c r="A14" s="1" t="s">
        <v>2</v>
      </c>
      <c r="C14" s="1">
        <f>_xlfn.STDEV.S(C3:C12)</f>
        <v>3.01066045504116E-4</v>
      </c>
      <c r="D14" s="1">
        <f>_xlfn.STDEV.S(D3:D12)</f>
        <v>3.0106604550566542E-7</v>
      </c>
    </row>
    <row r="15" spans="1:12" x14ac:dyDescent="0.3">
      <c r="A15" s="7" t="s">
        <v>9</v>
      </c>
      <c r="C15" s="6">
        <f>C14/SQRT(10)</f>
        <v>9.5205442993290265E-5</v>
      </c>
      <c r="D15" s="18">
        <f>D14/SQRT(10)</f>
        <v>9.520544299378024E-8</v>
      </c>
    </row>
    <row r="16" spans="1:12" ht="15" thickBot="1" x14ac:dyDescent="0.35">
      <c r="A16" s="8" t="s">
        <v>10</v>
      </c>
      <c r="B16" s="4"/>
      <c r="C16" s="4">
        <f>0.01/SQRT(3)</f>
        <v>5.773502691896258E-3</v>
      </c>
      <c r="D16" s="17">
        <f>(0.01/SQRT(3))</f>
        <v>5.773502691896258E-3</v>
      </c>
      <c r="F16" s="20" t="s">
        <v>19</v>
      </c>
    </row>
    <row r="17" spans="1:12" ht="15" thickTop="1" x14ac:dyDescent="0.3">
      <c r="A17" s="7" t="s">
        <v>13</v>
      </c>
      <c r="B17" s="1">
        <v>0.60148615009999995</v>
      </c>
    </row>
    <row r="18" spans="1:12" x14ac:dyDescent="0.3">
      <c r="A18" s="10" t="s">
        <v>14</v>
      </c>
      <c r="B18" s="3">
        <v>1.16534395E-2</v>
      </c>
      <c r="C18" s="3"/>
      <c r="D18" s="3"/>
    </row>
    <row r="19" spans="1:12" x14ac:dyDescent="0.3">
      <c r="A19" s="11"/>
      <c r="B19" s="3"/>
      <c r="C19" s="3"/>
    </row>
    <row r="20" spans="1:12" x14ac:dyDescent="0.3">
      <c r="A20" s="3"/>
      <c r="B20" s="3"/>
      <c r="L20" s="20" t="s">
        <v>24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2018-12-05T10:10:33Z</dcterms:modified>
</cp:coreProperties>
</file>