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odicka3429\Desktop\case studies\"/>
    </mc:Choice>
  </mc:AlternateContent>
  <bookViews>
    <workbookView minimized="1" xWindow="1116" yWindow="0" windowWidth="15084" windowHeight="6384"/>
  </bookViews>
  <sheets>
    <sheet name="VAMetoh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4" i="1"/>
  <c r="L17" i="1" l="1"/>
  <c r="R4" i="1"/>
  <c r="R3" i="1"/>
  <c r="M3" i="1" l="1"/>
  <c r="N3" i="1" s="1"/>
  <c r="M4" i="1"/>
  <c r="N4" i="1" s="1"/>
  <c r="C11" i="1"/>
  <c r="C12" i="1"/>
  <c r="C13" i="1" l="1"/>
  <c r="C14" i="1" s="1"/>
  <c r="O3" i="1" s="1"/>
  <c r="T3" i="1" s="1"/>
  <c r="V3" i="1" s="1"/>
  <c r="S4" i="1"/>
  <c r="U4" i="1" s="1"/>
  <c r="D11" i="1"/>
  <c r="D13" i="1" s="1"/>
  <c r="D14" i="1" s="1"/>
  <c r="O4" i="1" s="1"/>
  <c r="S3" i="1"/>
  <c r="U3" i="1" s="1"/>
  <c r="T4" i="1" l="1"/>
  <c r="V4" i="1" s="1"/>
  <c r="V5" i="1" s="1"/>
  <c r="V6" i="1" s="1"/>
  <c r="U5" i="1"/>
  <c r="U6" i="1" s="1"/>
  <c r="L18" i="1" l="1"/>
  <c r="L19" i="1" s="1"/>
  <c r="L21" i="1" l="1"/>
  <c r="L20" i="1"/>
</calcChain>
</file>

<file path=xl/sharedStrings.xml><?xml version="1.0" encoding="utf-8"?>
<sst xmlns="http://schemas.openxmlformats.org/spreadsheetml/2006/main" count="39" uniqueCount="38">
  <si>
    <t>Rv [Ω]</t>
  </si>
  <si>
    <t>Expanded U</t>
  </si>
  <si>
    <t>Combined uC</t>
  </si>
  <si>
    <t>Results</t>
  </si>
  <si>
    <t>uB</t>
  </si>
  <si>
    <t>δ</t>
  </si>
  <si>
    <t>δ2</t>
  </si>
  <si>
    <t>Error Reading</t>
  </si>
  <si>
    <t>X</t>
  </si>
  <si>
    <t>Measured value</t>
  </si>
  <si>
    <t>δ1</t>
  </si>
  <si>
    <t>Error Range</t>
  </si>
  <si>
    <t>M</t>
  </si>
  <si>
    <t>Range</t>
  </si>
  <si>
    <t>Ammeter</t>
  </si>
  <si>
    <t>Voltmeter</t>
  </si>
  <si>
    <t>Unit</t>
  </si>
  <si>
    <t>SQRT</t>
  </si>
  <si>
    <t>Instrument Uncertainty</t>
  </si>
  <si>
    <t>SUM</t>
  </si>
  <si>
    <t>dRm/dI</t>
  </si>
  <si>
    <t>I [mA]</t>
  </si>
  <si>
    <t>dRm/dV</t>
  </si>
  <si>
    <t>V [V]</t>
  </si>
  <si>
    <t>Square of B</t>
  </si>
  <si>
    <t>Square of A</t>
  </si>
  <si>
    <t>Product of Partial of uB</t>
  </si>
  <si>
    <t>Product of Partial of uA</t>
  </si>
  <si>
    <t>Value</t>
  </si>
  <si>
    <t>Partial Derivatives</t>
  </si>
  <si>
    <t>uA</t>
  </si>
  <si>
    <t>STD</t>
  </si>
  <si>
    <t>Mean</t>
  </si>
  <si>
    <t>i</t>
  </si>
  <si>
    <t>Voltmeter Ammeter Method for Measurement of Resistance</t>
  </si>
  <si>
    <t>Rlow</t>
  </si>
  <si>
    <t>Rhigh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</si>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</sst>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.000000E+00"/>
    <numFmt numFmtId="166" formatCode="?00.000E+00"/>
    <numFmt numFmtId="167" formatCode="0.000E+00"/>
    <numFmt numFmtId="168" formatCode="?00.000E-00"/>
    <numFmt numFmtId="169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 style="thin">
        <color theme="4" tint="-0.499984740745262"/>
      </right>
      <top/>
      <bottom/>
      <diagonal/>
    </border>
    <border>
      <left style="thin">
        <color theme="4" tint="-0.499984740745262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theme="4" tint="-0.499984740745262"/>
      </right>
      <top/>
      <bottom style="double">
        <color theme="4" tint="-0.499984740745262"/>
      </bottom>
      <diagonal/>
    </border>
    <border>
      <left/>
      <right/>
      <top/>
      <bottom style="double">
        <color theme="4" tint="-0.499984740745262"/>
      </bottom>
      <diagonal/>
    </border>
    <border>
      <left style="thin">
        <color theme="4" tint="-0.499984740745262"/>
      </left>
      <right/>
      <top/>
      <bottom style="double">
        <color theme="4" tint="-0.499984740745262"/>
      </bottom>
      <diagonal/>
    </border>
    <border>
      <left/>
      <right style="thin">
        <color theme="5" tint="-0.499984740745262"/>
      </right>
      <top/>
      <bottom/>
      <diagonal/>
    </border>
    <border>
      <left style="thin">
        <color theme="5" tint="-0.499984740745262"/>
      </left>
      <right/>
      <top/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medium">
        <color theme="4" tint="-0.499984740745262"/>
      </bottom>
      <diagonal/>
    </border>
    <border>
      <left/>
      <right/>
      <top style="thin">
        <color theme="4" tint="-0.499984740745262"/>
      </top>
      <bottom style="medium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medium">
        <color theme="4" tint="-0.499984740745262"/>
      </bottom>
      <diagonal/>
    </border>
    <border>
      <left style="thin">
        <color theme="5" tint="-0.499984740745262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theme="5" tint="-0.499984740745262"/>
      </right>
      <top style="thin">
        <color indexed="64"/>
      </top>
      <bottom style="medium">
        <color indexed="64"/>
      </bottom>
      <diagonal/>
    </border>
    <border>
      <left style="thin">
        <color theme="5" tint="-0.499984740745262"/>
      </left>
      <right/>
      <top/>
      <bottom style="double">
        <color indexed="64"/>
      </bottom>
      <diagonal/>
    </border>
    <border>
      <left/>
      <right style="thin">
        <color theme="5" tint="-0.499984740745262"/>
      </right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164" fontId="0" fillId="3" borderId="0" xfId="0" applyNumberFormat="1" applyFill="1" applyBorder="1" applyAlignment="1">
      <alignment horizontal="center" vertical="center"/>
    </xf>
    <xf numFmtId="11" fontId="0" fillId="3" borderId="5" xfId="0" applyNumberForma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1" fontId="0" fillId="4" borderId="0" xfId="0" applyNumberFormat="1" applyFill="1" applyBorder="1" applyAlignment="1">
      <alignment horizontal="center" vertical="center"/>
    </xf>
    <xf numFmtId="167" fontId="0" fillId="0" borderId="0" xfId="0" applyNumberFormat="1" applyBorder="1" applyAlignment="1">
      <alignment horizontal="center" vertical="center"/>
    </xf>
    <xf numFmtId="167" fontId="0" fillId="4" borderId="12" xfId="0" applyNumberFormat="1" applyFill="1" applyBorder="1" applyAlignment="1">
      <alignment horizontal="center" vertical="center"/>
    </xf>
    <xf numFmtId="167" fontId="0" fillId="4" borderId="0" xfId="0" applyNumberForma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164" fontId="0" fillId="0" borderId="0" xfId="0" applyNumberFormat="1"/>
    <xf numFmtId="164" fontId="0" fillId="4" borderId="12" xfId="0" applyNumberFormat="1" applyFill="1" applyBorder="1" applyAlignment="1">
      <alignment horizontal="center" vertical="center"/>
    </xf>
    <xf numFmtId="164" fontId="3" fillId="4" borderId="0" xfId="0" applyNumberFormat="1" applyFont="1" applyFill="1" applyBorder="1" applyAlignment="1">
      <alignment horizontal="center" vertical="center"/>
    </xf>
    <xf numFmtId="164" fontId="0" fillId="4" borderId="0" xfId="0" applyNumberFormat="1" applyFill="1" applyBorder="1" applyAlignment="1">
      <alignment horizontal="center" vertical="center"/>
    </xf>
    <xf numFmtId="164" fontId="0" fillId="4" borderId="13" xfId="0" applyNumberForma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1" fontId="0" fillId="4" borderId="15" xfId="0" applyNumberFormat="1" applyFill="1" applyBorder="1" applyAlignment="1">
      <alignment horizontal="center" vertical="center"/>
    </xf>
    <xf numFmtId="11" fontId="0" fillId="4" borderId="16" xfId="0" applyNumberFormat="1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11" fontId="0" fillId="4" borderId="12" xfId="0" applyNumberForma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1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11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3" fillId="0" borderId="19" xfId="0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68" fontId="0" fillId="0" borderId="14" xfId="0" applyNumberForma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11" fontId="1" fillId="5" borderId="0" xfId="0" applyNumberFormat="1" applyFont="1" applyFill="1" applyBorder="1" applyAlignment="1">
      <alignment horizontal="center" vertical="center"/>
    </xf>
    <xf numFmtId="167" fontId="0" fillId="0" borderId="0" xfId="0" applyNumberFormat="1" applyFill="1" applyBorder="1" applyAlignment="1">
      <alignment horizontal="center" vertical="center"/>
    </xf>
    <xf numFmtId="167" fontId="0" fillId="0" borderId="14" xfId="0" applyNumberForma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64" fontId="0" fillId="6" borderId="0" xfId="0" applyNumberFormat="1" applyFill="1" applyBorder="1" applyAlignment="1">
      <alignment horizontal="center" vertical="center"/>
    </xf>
    <xf numFmtId="168" fontId="0" fillId="6" borderId="14" xfId="0" applyNumberFormat="1" applyFill="1" applyBorder="1" applyAlignment="1">
      <alignment horizontal="center" vertical="center"/>
    </xf>
    <xf numFmtId="169" fontId="0" fillId="5" borderId="18" xfId="0" applyNumberFormat="1" applyFill="1" applyBorder="1" applyAlignment="1">
      <alignment horizontal="center" vertical="center"/>
    </xf>
    <xf numFmtId="167" fontId="0" fillId="5" borderId="27" xfId="0" applyNumberFormat="1" applyFill="1" applyBorder="1" applyAlignment="1">
      <alignment horizontal="center" vertical="center"/>
    </xf>
    <xf numFmtId="11" fontId="0" fillId="2" borderId="0" xfId="0" applyNumberForma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434340</xdr:colOff>
      <xdr:row>14</xdr:row>
      <xdr:rowOff>77787</xdr:rowOff>
    </xdr:from>
    <xdr:ext cx="919675" cy="368371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ovéPole 3"/>
            <xdr:cNvSpPr txBox="1"/>
          </xdr:nvSpPr>
          <xdr:spPr>
            <a:xfrm>
              <a:off x="11132820" y="2699067"/>
              <a:ext cx="919675" cy="3683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 panose="02040503050406030204" pitchFamily="18" charset="0"/>
                      </a:rPr>
                      <m:t>𝑃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𝐼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−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𝑉</m:t>
                            </m:r>
                          </m:e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𝑉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>
        <xdr:sp macro="" textlink="">
          <xdr:nvSpPr>
            <xdr:cNvPr id="4" name="TextovéPole 3"/>
            <xdr:cNvSpPr txBox="1"/>
          </xdr:nvSpPr>
          <xdr:spPr>
            <a:xfrm>
              <a:off x="11132820" y="2699067"/>
              <a:ext cx="919675" cy="3683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latin typeface="Cambria Math" panose="02040503050406030204" pitchFamily="18" charset="0"/>
                </a:rPr>
                <a:t>𝑃</a:t>
              </a:r>
              <a:r>
                <a:rPr lang="en-US" sz="1100" b="0" i="0">
                  <a:latin typeface="Cambria Math" panose="02040503050406030204" pitchFamily="18" charset="0"/>
                </a:rPr>
                <a:t>=𝑉∗𝐼−𝑉^2/𝑅_𝑉 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15</xdr:col>
      <xdr:colOff>596265</xdr:colOff>
      <xdr:row>11</xdr:row>
      <xdr:rowOff>42545</xdr:rowOff>
    </xdr:from>
    <xdr:ext cx="2980055" cy="42216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TextovéPole 6"/>
            <xdr:cNvSpPr txBox="1"/>
          </xdr:nvSpPr>
          <xdr:spPr>
            <a:xfrm>
              <a:off x="13916025" y="2094865"/>
              <a:ext cx="2980055" cy="4221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𝐼</m:t>
                        </m:r>
                      </m:sub>
                    </m:sSub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d>
                          <m:dPr>
                            <m:begChr m:val=""/>
                            <m:endChr m:val="|"/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𝜕</m:t>
                                </m:r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𝑃</m:t>
                                </m:r>
                              </m:num>
                              <m:den>
                                <m:r>
                                  <a:rPr lang="en-GB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𝜕</m:t>
                                </m:r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𝐼</m:t>
                                </m:r>
                              </m:den>
                            </m:f>
                          </m:e>
                        </m:d>
                      </m:e>
                      <m: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  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𝐼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𝑖</m:t>
                        </m:r>
                      </m:sub>
                    </m:sSub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𝑉</m:t>
                    </m:r>
                  </m:oMath>
                </m:oMathPara>
              </a14:m>
              <a:endParaRPr lang="en-GB" sz="1100"/>
            </a:p>
          </xdr:txBody>
        </xdr:sp>
      </mc:Choice>
      <mc:Fallback>
        <xdr:sp macro="" textlink="">
          <xdr:nvSpPr>
            <xdr:cNvPr id="5" name="TextovéPole 6"/>
            <xdr:cNvSpPr txBox="1"/>
          </xdr:nvSpPr>
          <xdr:spPr>
            <a:xfrm>
              <a:off x="13916025" y="2094865"/>
              <a:ext cx="2980055" cy="4221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𝑐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𝐼=├ 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𝜕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𝑃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/𝜕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𝐼┤|_(𝑉=𝑣,  𝐼=𝑖)=𝑉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15</xdr:col>
      <xdr:colOff>581660</xdr:colOff>
      <xdr:row>7</xdr:row>
      <xdr:rowOff>177800</xdr:rowOff>
    </xdr:from>
    <xdr:ext cx="3299460" cy="417871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TextovéPole 8"/>
            <xdr:cNvSpPr txBox="1"/>
          </xdr:nvSpPr>
          <xdr:spPr>
            <a:xfrm>
              <a:off x="13901420" y="1488440"/>
              <a:ext cx="3299460" cy="4178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𝑉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d>
                          <m:dPr>
                            <m:begChr m:val=""/>
                            <m:endChr m:val="|"/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𝜕</m:t>
                                </m:r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𝑃</m:t>
                                </m:r>
                              </m:num>
                              <m:den>
                                <m:r>
                                  <a:rPr lang="en-GB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𝜕</m:t>
                                </m:r>
                                <m:r>
                                  <a:rPr lang="cs-CZ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𝑉</m:t>
                                </m:r>
                              </m:den>
                            </m:f>
                          </m:e>
                        </m:d>
                      </m:e>
                      <m: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  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𝐼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𝑖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𝐼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−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𝑉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>
        <xdr:sp macro="" textlink="">
          <xdr:nvSpPr>
            <xdr:cNvPr id="6" name="TextovéPole 8"/>
            <xdr:cNvSpPr txBox="1"/>
          </xdr:nvSpPr>
          <xdr:spPr>
            <a:xfrm>
              <a:off x="13901420" y="1488440"/>
              <a:ext cx="3299460" cy="4178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𝑐</a:t>
              </a:r>
              <a:r>
                <a:rPr lang="en-GB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 panose="02040503050406030204" pitchFamily="18" charset="0"/>
                </a:rPr>
                <a:t>𝑉=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├ 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𝜕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𝑃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/𝜕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𝑉┤|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_(𝑉=𝑣,  𝐼=𝑖)</a:t>
              </a:r>
              <a:r>
                <a:rPr lang="en-US" sz="1100" b="0" i="0">
                  <a:latin typeface="Cambria Math" panose="02040503050406030204" pitchFamily="18" charset="0"/>
                </a:rPr>
                <a:t>=𝐼−2𝑉/𝑅_𝑉 </a:t>
              </a:r>
              <a:endParaRPr lang="en-GB" sz="1100"/>
            </a:p>
          </xdr:txBody>
        </xdr:sp>
      </mc:Fallback>
    </mc:AlternateContent>
    <xdr:clientData/>
  </xdr:oneCellAnchor>
  <xdr:twoCellAnchor>
    <xdr:from>
      <xdr:col>4</xdr:col>
      <xdr:colOff>88900</xdr:colOff>
      <xdr:row>13</xdr:row>
      <xdr:rowOff>88900</xdr:rowOff>
    </xdr:from>
    <xdr:to>
      <xdr:col>14</xdr:col>
      <xdr:colOff>292100</xdr:colOff>
      <xdr:row>13</xdr:row>
      <xdr:rowOff>88900</xdr:rowOff>
    </xdr:to>
    <xdr:cxnSp macro="">
      <xdr:nvCxnSpPr>
        <xdr:cNvPr id="11" name="Přímá spojnice 13"/>
        <xdr:cNvCxnSpPr/>
      </xdr:nvCxnSpPr>
      <xdr:spPr>
        <a:xfrm>
          <a:off x="3136900" y="2649220"/>
          <a:ext cx="6299200" cy="0"/>
        </a:xfrm>
        <a:prstGeom prst="line">
          <a:avLst/>
        </a:prstGeom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294640</xdr:colOff>
      <xdr:row>4</xdr:row>
      <xdr:rowOff>132080</xdr:rowOff>
    </xdr:from>
    <xdr:to>
      <xdr:col>14</xdr:col>
      <xdr:colOff>294640</xdr:colOff>
      <xdr:row>13</xdr:row>
      <xdr:rowOff>91440</xdr:rowOff>
    </xdr:to>
    <xdr:cxnSp macro="">
      <xdr:nvCxnSpPr>
        <xdr:cNvPr id="12" name="Přímá spojnice se šipkou 15"/>
        <xdr:cNvCxnSpPr/>
      </xdr:nvCxnSpPr>
      <xdr:spPr>
        <a:xfrm flipV="1">
          <a:off x="9438640" y="1046480"/>
          <a:ext cx="0" cy="1605280"/>
        </a:xfrm>
        <a:prstGeom prst="straightConnector1">
          <a:avLst/>
        </a:prstGeom>
        <a:ln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76200</xdr:colOff>
      <xdr:row>10</xdr:row>
      <xdr:rowOff>76200</xdr:rowOff>
    </xdr:from>
    <xdr:to>
      <xdr:col>11</xdr:col>
      <xdr:colOff>469900</xdr:colOff>
      <xdr:row>10</xdr:row>
      <xdr:rowOff>76200</xdr:rowOff>
    </xdr:to>
    <xdr:cxnSp macro="">
      <xdr:nvCxnSpPr>
        <xdr:cNvPr id="13" name="Přímá spojnice se šipkou 19"/>
        <xdr:cNvCxnSpPr/>
      </xdr:nvCxnSpPr>
      <xdr:spPr>
        <a:xfrm flipH="1">
          <a:off x="3124200" y="2087880"/>
          <a:ext cx="46609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467360</xdr:colOff>
      <xdr:row>4</xdr:row>
      <xdr:rowOff>121920</xdr:rowOff>
    </xdr:from>
    <xdr:to>
      <xdr:col>11</xdr:col>
      <xdr:colOff>469900</xdr:colOff>
      <xdr:row>10</xdr:row>
      <xdr:rowOff>86360</xdr:rowOff>
    </xdr:to>
    <xdr:cxnSp macro="">
      <xdr:nvCxnSpPr>
        <xdr:cNvPr id="14" name="Přímá spojnice 22"/>
        <xdr:cNvCxnSpPr/>
      </xdr:nvCxnSpPr>
      <xdr:spPr>
        <a:xfrm flipH="1" flipV="1">
          <a:off x="7782560" y="1036320"/>
          <a:ext cx="2540" cy="106172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12</xdr:col>
      <xdr:colOff>457200</xdr:colOff>
      <xdr:row>18</xdr:row>
      <xdr:rowOff>5080</xdr:rowOff>
    </xdr:from>
    <xdr:ext cx="1017010" cy="3444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ovéPole 29"/>
            <xdr:cNvSpPr txBox="1"/>
          </xdr:nvSpPr>
          <xdr:spPr>
            <a:xfrm>
              <a:off x="8382000" y="3479800"/>
              <a:ext cx="1017010" cy="344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p>
                          <m:sSup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𝑢</m:t>
                                </m:r>
                              </m:e>
                              <m:sub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𝐴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+</m:t>
                        </m:r>
                        <m:sSubSup>
                          <m:sSubSup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𝑢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𝐵</m:t>
                            </m:r>
                          </m:sub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bSup>
                      </m:e>
                    </m:ra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15" name="TextovéPole 29"/>
            <xdr:cNvSpPr txBox="1"/>
          </xdr:nvSpPr>
          <xdr:spPr>
            <a:xfrm>
              <a:off x="8382000" y="3479800"/>
              <a:ext cx="1017010" cy="344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𝑢_𝐶=√(〖𝑢_𝐴〗^2+𝑢_𝐵^2 )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12</xdr:col>
      <xdr:colOff>457200</xdr:colOff>
      <xdr:row>21</xdr:row>
      <xdr:rowOff>132080</xdr:rowOff>
    </xdr:from>
    <xdr:ext cx="68204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ovéPole 30"/>
            <xdr:cNvSpPr txBox="1"/>
          </xdr:nvSpPr>
          <xdr:spPr>
            <a:xfrm>
              <a:off x="8382000" y="4155440"/>
              <a:ext cx="68204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𝑈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=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𝑘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16" name="TextovéPole 30"/>
            <xdr:cNvSpPr txBox="1"/>
          </xdr:nvSpPr>
          <xdr:spPr>
            <a:xfrm>
              <a:off x="8382000" y="4155440"/>
              <a:ext cx="68204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i="0">
                  <a:latin typeface="Cambria Math" panose="02040503050406030204" pitchFamily="18" charset="0"/>
                </a:rPr>
                <a:t>〖</a:t>
              </a:r>
              <a:r>
                <a:rPr lang="en-US" sz="1100" b="0" i="0">
                  <a:latin typeface="Cambria Math" panose="02040503050406030204" pitchFamily="18" charset="0"/>
                </a:rPr>
                <a:t>𝑈=𝑢</a:t>
              </a:r>
              <a:r>
                <a:rPr lang="en-GB" sz="1100" b="0" i="0">
                  <a:latin typeface="Cambria Math" panose="02040503050406030204" pitchFamily="18" charset="0"/>
                </a:rPr>
                <a:t>〗_</a:t>
              </a:r>
              <a:r>
                <a:rPr lang="en-US" sz="1100" b="0" i="0">
                  <a:latin typeface="Cambria Math" panose="02040503050406030204" pitchFamily="18" charset="0"/>
                </a:rPr>
                <a:t>𝐶∗𝑘</a:t>
              </a:r>
              <a:endParaRPr lang="en-GB" sz="1100"/>
            </a:p>
          </xdr:txBody>
        </xdr:sp>
      </mc:Fallback>
    </mc:AlternateContent>
    <xdr:clientData/>
  </xdr:oneCellAnchor>
  <xdr:twoCellAnchor>
    <xdr:from>
      <xdr:col>13</xdr:col>
      <xdr:colOff>841752</xdr:colOff>
      <xdr:row>19</xdr:row>
      <xdr:rowOff>68580</xdr:rowOff>
    </xdr:from>
    <xdr:to>
      <xdr:col>21</xdr:col>
      <xdr:colOff>434340</xdr:colOff>
      <xdr:row>19</xdr:row>
      <xdr:rowOff>70628</xdr:rowOff>
    </xdr:to>
    <xdr:cxnSp macro="">
      <xdr:nvCxnSpPr>
        <xdr:cNvPr id="17" name="Přímá spojnice se šipkou 34"/>
        <xdr:cNvCxnSpPr/>
      </xdr:nvCxnSpPr>
      <xdr:spPr>
        <a:xfrm flipH="1">
          <a:off x="9147552" y="3726180"/>
          <a:ext cx="4697988" cy="2048"/>
        </a:xfrm>
        <a:prstGeom prst="straightConnector1">
          <a:avLst/>
        </a:prstGeom>
        <a:ln>
          <a:tailEnd type="triangle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oneCellAnchor>
    <xdr:from>
      <xdr:col>19</xdr:col>
      <xdr:colOff>27940</xdr:colOff>
      <xdr:row>8</xdr:row>
      <xdr:rowOff>20320</xdr:rowOff>
    </xdr:from>
    <xdr:ext cx="2164080" cy="3444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/>
            <xdr:cNvSpPr txBox="1"/>
          </xdr:nvSpPr>
          <xdr:spPr>
            <a:xfrm>
              <a:off x="12219940" y="1666240"/>
              <a:ext cx="2164080" cy="344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𝐴</m:t>
                        </m:r>
                      </m:sub>
                    </m:sSub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𝑐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𝑢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d>
                          <m:d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e>
                        </m:d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 </m:t>
                        </m:r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𝑐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𝐼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𝑢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d>
                          <m:d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𝐼</m:t>
                            </m:r>
                          </m:e>
                        </m:d>
                      </m:e>
                    </m:ra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8" name="TextBox 17"/>
            <xdr:cNvSpPr txBox="1"/>
          </xdr:nvSpPr>
          <xdr:spPr>
            <a:xfrm>
              <a:off x="12219940" y="1666240"/>
              <a:ext cx="2164080" cy="344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𝑢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𝐴=√(𝑐_𝑉^2 𝑢_𝐴^2 (𝑉)+ 𝑐_𝐼^2 𝑢_𝐴^2 (𝐼)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18</xdr:col>
      <xdr:colOff>894080</xdr:colOff>
      <xdr:row>11</xdr:row>
      <xdr:rowOff>71120</xdr:rowOff>
    </xdr:from>
    <xdr:ext cx="3373120" cy="3444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/>
            <xdr:cNvSpPr txBox="1"/>
          </xdr:nvSpPr>
          <xdr:spPr>
            <a:xfrm>
              <a:off x="12194540" y="2265680"/>
              <a:ext cx="3373120" cy="344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b>
                    </m:sSub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𝑐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𝑢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𝐵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d>
                          <m:d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e>
                        </m:d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 </m:t>
                        </m:r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𝑐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𝐼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𝑢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𝐵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d>
                          <m:d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𝐼</m:t>
                            </m:r>
                          </m:e>
                        </m:d>
                      </m:e>
                    </m:ra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9" name="TextBox 18"/>
            <xdr:cNvSpPr txBox="1"/>
          </xdr:nvSpPr>
          <xdr:spPr>
            <a:xfrm>
              <a:off x="12194540" y="2265680"/>
              <a:ext cx="3373120" cy="344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𝑢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𝐵=√(𝑐_𝑉^2 𝑢_𝐵^2 (𝑉)+ 𝑐_𝐼^2 𝑢_𝐵^2 (𝐼) )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21</xdr:col>
      <xdr:colOff>411480</xdr:colOff>
      <xdr:row>6</xdr:row>
      <xdr:rowOff>114300</xdr:rowOff>
    </xdr:from>
    <xdr:to>
      <xdr:col>21</xdr:col>
      <xdr:colOff>426720</xdr:colOff>
      <xdr:row>19</xdr:row>
      <xdr:rowOff>76200</xdr:rowOff>
    </xdr:to>
    <xdr:cxnSp macro="">
      <xdr:nvCxnSpPr>
        <xdr:cNvPr id="20" name="Straight Connector 19"/>
        <xdr:cNvCxnSpPr/>
      </xdr:nvCxnSpPr>
      <xdr:spPr>
        <a:xfrm>
          <a:off x="13822680" y="1394460"/>
          <a:ext cx="15240" cy="2339340"/>
        </a:xfrm>
        <a:prstGeom prst="line">
          <a:avLst/>
        </a:prstGeom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464820</xdr:colOff>
      <xdr:row>6</xdr:row>
      <xdr:rowOff>121920</xdr:rowOff>
    </xdr:from>
    <xdr:to>
      <xdr:col>20</xdr:col>
      <xdr:colOff>480060</xdr:colOff>
      <xdr:row>19</xdr:row>
      <xdr:rowOff>83820</xdr:rowOff>
    </xdr:to>
    <xdr:cxnSp macro="">
      <xdr:nvCxnSpPr>
        <xdr:cNvPr id="21" name="Straight Connector 20"/>
        <xdr:cNvCxnSpPr/>
      </xdr:nvCxnSpPr>
      <xdr:spPr>
        <a:xfrm>
          <a:off x="13266420" y="1402080"/>
          <a:ext cx="15240" cy="2339340"/>
        </a:xfrm>
        <a:prstGeom prst="line">
          <a:avLst/>
        </a:prstGeom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16</xdr:row>
      <xdr:rowOff>0</xdr:rowOff>
    </xdr:from>
    <xdr:to>
      <xdr:col>4</xdr:col>
      <xdr:colOff>0</xdr:colOff>
      <xdr:row>21</xdr:row>
      <xdr:rowOff>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/>
            <xdr:cNvSpPr txBox="1"/>
          </xdr:nvSpPr>
          <xdr:spPr>
            <a:xfrm>
              <a:off x="2042160" y="2987040"/>
              <a:ext cx="1727200" cy="914400"/>
            </a:xfrm>
            <a:prstGeom prst="rect">
              <a:avLst/>
            </a:prstGeom>
            <a:ln/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𝛿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𝛿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sub>
                    </m:sSub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𝑋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𝛿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b>
                    </m:sSub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</m:oMath>
                </m:oMathPara>
              </a14:m>
              <a:endParaRPr lang="en-US">
                <a:effectLst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en-US">
                <a:effectLst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b>
                    </m:sSub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𝛿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3</m:t>
                            </m:r>
                          </m:e>
                        </m:rad>
                      </m:den>
                    </m:f>
                  </m:oMath>
                </m:oMathPara>
              </a14:m>
              <a:endParaRPr lang="en-US">
                <a:effectLst/>
              </a:endParaRPr>
            </a:p>
          </xdr:txBody>
        </xdr:sp>
      </mc:Choice>
      <mc:Fallback xmlns="">
        <xdr:sp macro="" textlink="">
          <xdr:nvSpPr>
            <xdr:cNvPr id="22" name="TextBox 21"/>
            <xdr:cNvSpPr txBox="1"/>
          </xdr:nvSpPr>
          <xdr:spPr>
            <a:xfrm>
              <a:off x="2042160" y="2987040"/>
              <a:ext cx="1727200" cy="914400"/>
            </a:xfrm>
            <a:prstGeom prst="rect">
              <a:avLst/>
            </a:prstGeom>
            <a:ln/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𝛿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=𝛿_1 𝑋+𝛿_2 𝑀</a:t>
              </a:r>
              <a:endParaRPr lang="en-US">
                <a:effectLst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en-US">
                <a:effectLst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𝑢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𝐵=𝛿/√3</a:t>
              </a:r>
              <a:endParaRPr lang="en-US">
                <a:effectLst/>
              </a:endParaRP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tabSelected="1" topLeftCell="H1" zoomScale="75" zoomScaleNormal="75" workbookViewId="0">
      <selection activeCell="L29" sqref="L29"/>
    </sheetView>
  </sheetViews>
  <sheetFormatPr defaultRowHeight="14.4" x14ac:dyDescent="0.3"/>
  <cols>
    <col min="1" max="1" width="17.109375" style="1" customWidth="1"/>
    <col min="2" max="2" width="12.5546875" style="1" customWidth="1"/>
    <col min="3" max="10" width="12.5546875" style="1" bestFit="1" customWidth="1"/>
    <col min="11" max="15" width="12.77734375" style="1" customWidth="1"/>
    <col min="16" max="16" width="8.88671875" style="1"/>
    <col min="17" max="17" width="18.5546875" style="1" customWidth="1"/>
    <col min="18" max="18" width="11.44140625" style="1" customWidth="1"/>
    <col min="19" max="20" width="21.44140625" style="1" bestFit="1" customWidth="1"/>
    <col min="21" max="22" width="12.44140625" style="1" bestFit="1" customWidth="1"/>
  </cols>
  <sheetData>
    <row r="1" spans="1:23" x14ac:dyDescent="0.3">
      <c r="A1" s="43" t="s">
        <v>34</v>
      </c>
    </row>
    <row r="2" spans="1:23" s="1" customFormat="1" ht="15" thickBot="1" x14ac:dyDescent="0.35">
      <c r="A2" s="58" t="s">
        <v>33</v>
      </c>
      <c r="B2" s="59">
        <v>1</v>
      </c>
      <c r="C2" s="59">
        <v>2</v>
      </c>
      <c r="D2" s="59">
        <v>3</v>
      </c>
      <c r="E2" s="59">
        <v>4</v>
      </c>
      <c r="F2" s="59">
        <v>5</v>
      </c>
      <c r="G2" s="59">
        <v>6</v>
      </c>
      <c r="H2" s="59">
        <v>7</v>
      </c>
      <c r="I2" s="59">
        <v>8</v>
      </c>
      <c r="J2" s="59">
        <v>9</v>
      </c>
      <c r="K2" s="59">
        <v>10</v>
      </c>
      <c r="L2" s="59" t="s">
        <v>32</v>
      </c>
      <c r="M2" s="59" t="s">
        <v>31</v>
      </c>
      <c r="N2" s="59" t="s">
        <v>30</v>
      </c>
      <c r="O2" s="66" t="s">
        <v>4</v>
      </c>
      <c r="P2" s="19"/>
      <c r="Q2" s="42" t="s">
        <v>29</v>
      </c>
      <c r="R2" s="41" t="s">
        <v>28</v>
      </c>
      <c r="S2" s="41" t="s">
        <v>27</v>
      </c>
      <c r="T2" s="41" t="s">
        <v>26</v>
      </c>
      <c r="U2" s="41" t="s">
        <v>25</v>
      </c>
      <c r="V2" s="40" t="s">
        <v>24</v>
      </c>
    </row>
    <row r="3" spans="1:23" x14ac:dyDescent="0.3">
      <c r="A3" s="56" t="s">
        <v>23</v>
      </c>
      <c r="B3" s="57">
        <v>4.3390000000000004</v>
      </c>
      <c r="C3" s="57">
        <v>4.3390000000000004</v>
      </c>
      <c r="D3" s="57">
        <v>4.34</v>
      </c>
      <c r="E3" s="57">
        <v>4.34</v>
      </c>
      <c r="F3" s="57">
        <v>4.3410000000000002</v>
      </c>
      <c r="G3" s="57">
        <v>4.3410000000000002</v>
      </c>
      <c r="H3" s="57">
        <v>4.3419999999999996</v>
      </c>
      <c r="I3" s="57">
        <v>4.34</v>
      </c>
      <c r="J3" s="57">
        <v>4.3390000000000004</v>
      </c>
      <c r="K3" s="57">
        <v>4.3380000000000001</v>
      </c>
      <c r="L3" s="68">
        <f>AVERAGE(B3:K3)</f>
        <v>4.3399000000000001</v>
      </c>
      <c r="M3" s="64">
        <f>_xlfn.STDEV.S(B3:K3)</f>
        <v>1.1972189997377124E-3</v>
      </c>
      <c r="N3" s="72">
        <f>M3/SQRT(10)</f>
        <v>3.7859388971997005E-4</v>
      </c>
      <c r="O3" s="70">
        <f>C14</f>
        <v>1.9456415396555796E-2</v>
      </c>
      <c r="P3" s="38"/>
      <c r="Q3" s="22" t="s">
        <v>22</v>
      </c>
      <c r="R3" s="24">
        <f>L4-(2*L3/C15)</f>
        <v>9.5960220200000015E-2</v>
      </c>
      <c r="S3" s="24">
        <f>R3*N3</f>
        <v>3.6329953023902847E-5</v>
      </c>
      <c r="T3" s="24">
        <f>R3*O3</f>
        <v>1.8670419057561648E-3</v>
      </c>
      <c r="U3" s="24">
        <f>S3^2</f>
        <v>1.3198654867189876E-9</v>
      </c>
      <c r="V3" s="39">
        <f>T3^2</f>
        <v>3.4858454778496116E-6</v>
      </c>
    </row>
    <row r="4" spans="1:23" ht="15" thickBot="1" x14ac:dyDescent="0.35">
      <c r="A4" s="60" t="s">
        <v>21</v>
      </c>
      <c r="B4" s="61">
        <v>9.5936999999999995E-2</v>
      </c>
      <c r="C4" s="61">
        <v>9.5988000000000004E-2</v>
      </c>
      <c r="D4" s="61">
        <v>9.5985000000000001E-2</v>
      </c>
      <c r="E4" s="61">
        <v>9.5977000000000007E-2</v>
      </c>
      <c r="F4" s="61">
        <v>9.5981999999999998E-2</v>
      </c>
      <c r="G4" s="61">
        <v>9.5991000000000007E-2</v>
      </c>
      <c r="H4" s="61">
        <v>9.5971000000000001E-2</v>
      </c>
      <c r="I4" s="61">
        <v>9.5966999999999997E-2</v>
      </c>
      <c r="J4" s="61">
        <v>9.5978999999999995E-2</v>
      </c>
      <c r="K4" s="61">
        <v>9.5911999999999997E-2</v>
      </c>
      <c r="L4" s="69">
        <f>AVERAGE(B4:K4)</f>
        <v>9.596890000000001E-2</v>
      </c>
      <c r="M4" s="65">
        <f>_xlfn.STDEV.S(B4:K4)</f>
        <v>2.5198985870249063E-5</v>
      </c>
      <c r="N4" s="67">
        <f>M4/SQRT(10)</f>
        <v>7.9686190076387249E-6</v>
      </c>
      <c r="O4" s="71">
        <f>D14</f>
        <v>1.1314269716779487E-3</v>
      </c>
      <c r="P4" s="38"/>
      <c r="Q4" s="37" t="s">
        <v>20</v>
      </c>
      <c r="R4" s="36">
        <f>L3</f>
        <v>4.3399000000000001</v>
      </c>
      <c r="S4" s="36">
        <f>R4*N4</f>
        <v>3.4583009631251306E-5</v>
      </c>
      <c r="T4" s="36">
        <f>R4*O4</f>
        <v>4.9102799143851293E-3</v>
      </c>
      <c r="U4" s="36">
        <f>S4^2</f>
        <v>1.1959845551552206E-9</v>
      </c>
      <c r="V4" s="35">
        <f>T4^2</f>
        <v>2.4110848837614033E-5</v>
      </c>
    </row>
    <row r="5" spans="1:23" s="29" customFormat="1" ht="15" thickTop="1" x14ac:dyDescent="0.3">
      <c r="A5" s="19"/>
      <c r="B5" s="19"/>
      <c r="C5" s="19"/>
      <c r="D5" s="19"/>
      <c r="E5" s="19"/>
      <c r="F5" s="19"/>
      <c r="G5" s="19"/>
      <c r="H5" s="19"/>
      <c r="I5" s="1"/>
      <c r="J5" s="1"/>
      <c r="K5" s="1"/>
      <c r="L5" s="1"/>
      <c r="M5" s="1"/>
      <c r="N5" s="1"/>
      <c r="O5" s="1"/>
      <c r="P5" s="34"/>
      <c r="Q5" s="33"/>
      <c r="R5" s="32"/>
      <c r="S5" s="31"/>
      <c r="T5" s="31" t="s">
        <v>19</v>
      </c>
      <c r="U5" s="27">
        <f>SUM(U3:U4)</f>
        <v>2.515850041874208E-9</v>
      </c>
      <c r="V5" s="30">
        <f>SUM(V3:V4)</f>
        <v>2.7596694315463645E-5</v>
      </c>
    </row>
    <row r="6" spans="1:23" x14ac:dyDescent="0.3">
      <c r="A6" s="55"/>
      <c r="B6" s="55"/>
      <c r="C6" s="55"/>
      <c r="D6" s="55"/>
      <c r="E6" s="55"/>
      <c r="F6" s="55"/>
      <c r="G6" s="55"/>
      <c r="H6" s="55"/>
      <c r="I6" s="19"/>
      <c r="J6" s="19"/>
      <c r="K6" s="19"/>
      <c r="L6" s="19"/>
      <c r="M6" s="19"/>
      <c r="P6" s="19"/>
      <c r="Q6" s="22"/>
      <c r="R6" s="21"/>
      <c r="S6" s="21"/>
      <c r="T6" s="28" t="s">
        <v>17</v>
      </c>
      <c r="U6" s="27">
        <f>SQRT(U5)</f>
        <v>5.015824998815457E-5</v>
      </c>
      <c r="V6" s="26">
        <f>SQRT(V5)</f>
        <v>5.2532555920556199E-3</v>
      </c>
    </row>
    <row r="7" spans="1:23" x14ac:dyDescent="0.3">
      <c r="A7" s="55" t="s">
        <v>18</v>
      </c>
      <c r="B7" s="44"/>
      <c r="C7" s="44"/>
      <c r="D7" s="44"/>
      <c r="E7" s="44"/>
      <c r="F7" s="44"/>
      <c r="G7" s="44"/>
      <c r="H7" s="44"/>
      <c r="I7" s="19"/>
      <c r="J7" s="19"/>
      <c r="K7" s="19"/>
      <c r="L7" s="19"/>
      <c r="M7" s="19"/>
      <c r="P7" s="19"/>
      <c r="Q7" s="22"/>
      <c r="R7" s="21"/>
      <c r="S7" s="21"/>
      <c r="T7" s="21"/>
      <c r="U7" s="21"/>
      <c r="V7" s="20"/>
    </row>
    <row r="8" spans="1:23" ht="15" thickBot="1" x14ac:dyDescent="0.35">
      <c r="A8" s="62"/>
      <c r="B8" s="59" t="s">
        <v>16</v>
      </c>
      <c r="C8" s="59" t="s">
        <v>15</v>
      </c>
      <c r="D8" s="59" t="s">
        <v>14</v>
      </c>
      <c r="E8" s="44"/>
      <c r="F8" s="44"/>
      <c r="G8" s="44"/>
      <c r="H8" s="44"/>
      <c r="I8" s="23"/>
      <c r="J8" s="23"/>
      <c r="K8" s="23"/>
      <c r="L8" s="23"/>
      <c r="M8" s="23"/>
      <c r="P8" s="19"/>
      <c r="Q8" s="22"/>
      <c r="R8" s="24"/>
      <c r="S8" s="21"/>
      <c r="T8" s="21"/>
      <c r="U8" s="21"/>
      <c r="V8" s="20"/>
    </row>
    <row r="9" spans="1:23" x14ac:dyDescent="0.3">
      <c r="A9" s="44" t="s">
        <v>13</v>
      </c>
      <c r="B9" s="47" t="s">
        <v>12</v>
      </c>
      <c r="C9" s="53">
        <v>6</v>
      </c>
      <c r="D9" s="53">
        <v>0.1</v>
      </c>
      <c r="E9" s="44"/>
      <c r="F9" s="44"/>
      <c r="G9" s="44"/>
      <c r="H9" s="44"/>
      <c r="I9" s="19"/>
      <c r="J9" s="25"/>
      <c r="K9" s="19"/>
      <c r="L9" s="19"/>
      <c r="M9" s="19"/>
      <c r="P9" s="19"/>
      <c r="Q9" s="22"/>
      <c r="R9" s="24"/>
      <c r="S9" s="21"/>
      <c r="T9" s="21"/>
      <c r="U9" s="21"/>
      <c r="V9" s="20"/>
    </row>
    <row r="10" spans="1:23" x14ac:dyDescent="0.3">
      <c r="A10" s="44" t="s">
        <v>11</v>
      </c>
      <c r="B10" s="46" t="s">
        <v>10</v>
      </c>
      <c r="C10" s="44">
        <v>2E-3</v>
      </c>
      <c r="D10" s="44">
        <v>0.01</v>
      </c>
      <c r="E10" s="44"/>
      <c r="F10" s="44"/>
      <c r="G10" s="44"/>
      <c r="H10" s="44"/>
      <c r="I10" s="19"/>
      <c r="J10" s="19"/>
      <c r="K10" s="19"/>
      <c r="L10" s="19"/>
      <c r="M10" s="19"/>
      <c r="P10" s="19"/>
      <c r="Q10" s="22"/>
      <c r="R10" s="21"/>
      <c r="S10" s="21"/>
      <c r="T10" s="21"/>
      <c r="U10" s="21"/>
      <c r="V10" s="20"/>
    </row>
    <row r="11" spans="1:23" x14ac:dyDescent="0.3">
      <c r="A11" s="44" t="s">
        <v>9</v>
      </c>
      <c r="B11" s="47" t="s">
        <v>8</v>
      </c>
      <c r="C11" s="48">
        <f>L3</f>
        <v>4.3399000000000001</v>
      </c>
      <c r="D11" s="49">
        <f>L4</f>
        <v>9.596890000000001E-2</v>
      </c>
      <c r="E11" s="44"/>
      <c r="F11" s="44"/>
      <c r="G11" s="44"/>
      <c r="H11" s="44"/>
      <c r="I11" s="19"/>
      <c r="J11" s="19"/>
      <c r="K11" s="23"/>
      <c r="L11" s="19"/>
      <c r="M11" s="19"/>
      <c r="P11" s="19"/>
      <c r="Q11" s="22"/>
      <c r="R11" s="21"/>
      <c r="S11" s="21"/>
      <c r="T11" s="21"/>
      <c r="U11" s="21"/>
      <c r="V11" s="20"/>
    </row>
    <row r="12" spans="1:23" ht="15" thickBot="1" x14ac:dyDescent="0.35">
      <c r="A12" s="50" t="s">
        <v>7</v>
      </c>
      <c r="B12" s="50" t="s">
        <v>6</v>
      </c>
      <c r="C12" s="50">
        <f>0.5%</f>
        <v>5.0000000000000001E-3</v>
      </c>
      <c r="D12" s="50">
        <v>0.01</v>
      </c>
      <c r="E12" s="44"/>
      <c r="F12" s="44"/>
      <c r="G12" s="44"/>
      <c r="H12" s="44"/>
      <c r="I12" s="19"/>
      <c r="J12" s="19"/>
      <c r="K12" s="19"/>
      <c r="L12" s="23"/>
      <c r="M12" s="19"/>
      <c r="P12" s="19"/>
      <c r="Q12" s="22"/>
      <c r="R12" s="21"/>
      <c r="S12" s="21"/>
      <c r="T12" s="21"/>
      <c r="U12" s="21"/>
      <c r="V12" s="20"/>
    </row>
    <row r="13" spans="1:23" ht="15" thickTop="1" x14ac:dyDescent="0.3">
      <c r="A13" s="44"/>
      <c r="B13" s="47" t="s">
        <v>5</v>
      </c>
      <c r="C13" s="51">
        <f>(C9*C10)+(C11*C12)</f>
        <v>3.36995E-2</v>
      </c>
      <c r="D13" s="51">
        <f>(D9*D10)+(D11*D12)</f>
        <v>1.9596890000000001E-3</v>
      </c>
      <c r="E13" s="44"/>
      <c r="F13" s="44"/>
      <c r="G13" s="44"/>
      <c r="H13" s="44"/>
      <c r="I13" s="19"/>
      <c r="J13" s="19"/>
      <c r="K13" s="19"/>
      <c r="L13" s="23"/>
      <c r="M13" s="19"/>
      <c r="P13" s="19"/>
      <c r="Q13" s="22"/>
      <c r="R13" s="21"/>
      <c r="S13" s="21"/>
      <c r="T13" s="21"/>
      <c r="U13" s="21"/>
      <c r="V13" s="20"/>
    </row>
    <row r="14" spans="1:23" x14ac:dyDescent="0.3">
      <c r="A14" s="44"/>
      <c r="B14" s="52" t="s">
        <v>4</v>
      </c>
      <c r="C14" s="63">
        <f>C13/SQRT(3)</f>
        <v>1.9456415396555796E-2</v>
      </c>
      <c r="D14" s="63">
        <f>D13/SQRT(3)</f>
        <v>1.1314269716779487E-3</v>
      </c>
      <c r="E14" s="44"/>
      <c r="F14" s="44"/>
      <c r="G14" s="44"/>
      <c r="H14" s="44"/>
      <c r="I14" s="19"/>
      <c r="J14" s="2"/>
      <c r="K14" s="2"/>
      <c r="L14" s="2"/>
      <c r="M14" s="2"/>
      <c r="N14" s="2"/>
      <c r="O14" s="2"/>
      <c r="P14" s="2"/>
      <c r="Q14" s="18"/>
      <c r="R14" s="17"/>
      <c r="S14" s="17"/>
      <c r="T14" s="17"/>
      <c r="U14" s="17"/>
      <c r="V14" s="16"/>
      <c r="W14" s="10"/>
    </row>
    <row r="15" spans="1:23" x14ac:dyDescent="0.3">
      <c r="A15"/>
      <c r="B15" s="45" t="s">
        <v>0</v>
      </c>
      <c r="C15" s="47">
        <v>1000000</v>
      </c>
      <c r="D15" s="44"/>
      <c r="E15" s="44"/>
      <c r="F15" s="44"/>
      <c r="G15" s="44"/>
      <c r="H15" s="44"/>
      <c r="I15" s="44"/>
      <c r="J15" s="76" t="s">
        <v>3</v>
      </c>
      <c r="K15" s="77"/>
      <c r="L15" s="77"/>
      <c r="M15" s="15"/>
      <c r="N15" s="15"/>
      <c r="O15" s="14"/>
      <c r="P15" s="2"/>
      <c r="Q15" s="11"/>
      <c r="R15" s="11"/>
      <c r="S15" s="11"/>
      <c r="T15" s="11"/>
      <c r="U15" s="11"/>
      <c r="V15" s="11"/>
      <c r="W15" s="10"/>
    </row>
    <row r="16" spans="1:23" x14ac:dyDescent="0.3">
      <c r="A16" s="44"/>
      <c r="B16" s="44"/>
      <c r="C16" s="44"/>
      <c r="D16" s="44"/>
      <c r="E16" s="44"/>
      <c r="F16" s="44"/>
      <c r="G16" s="44"/>
      <c r="H16" s="44"/>
      <c r="J16" s="13"/>
      <c r="K16" s="8"/>
      <c r="L16" s="7"/>
      <c r="M16" s="7"/>
      <c r="N16" s="7"/>
      <c r="O16" s="6"/>
      <c r="P16" s="2"/>
      <c r="Q16" s="11"/>
      <c r="R16" s="11"/>
      <c r="S16" s="11"/>
      <c r="T16" s="11"/>
      <c r="U16" s="11"/>
      <c r="V16" s="11"/>
      <c r="W16" s="10"/>
    </row>
    <row r="17" spans="1:23" x14ac:dyDescent="0.3">
      <c r="A17" s="54"/>
      <c r="B17" s="44"/>
      <c r="C17" s="44"/>
      <c r="D17" s="44"/>
      <c r="E17" s="44"/>
      <c r="F17" s="44"/>
      <c r="G17" s="44"/>
      <c r="H17" s="44"/>
      <c r="J17" s="9"/>
      <c r="K17" s="78" t="s">
        <v>37</v>
      </c>
      <c r="L17" s="12">
        <f>L3*L4-(L3^2/C15)</f>
        <v>0.41647659437799006</v>
      </c>
      <c r="M17" s="7"/>
      <c r="N17" s="7"/>
      <c r="O17" s="6"/>
      <c r="P17" s="2"/>
      <c r="Q17" s="11"/>
      <c r="R17" s="11"/>
      <c r="S17" s="11"/>
      <c r="T17" s="11"/>
      <c r="U17" s="11"/>
      <c r="V17" s="11"/>
      <c r="W17" s="10"/>
    </row>
    <row r="18" spans="1:23" x14ac:dyDescent="0.3">
      <c r="A18" s="44"/>
      <c r="B18" s="44"/>
      <c r="C18" s="44"/>
      <c r="D18" s="44"/>
      <c r="E18" s="44"/>
      <c r="F18" s="44"/>
      <c r="G18" s="44"/>
      <c r="H18" s="44"/>
      <c r="J18" s="9"/>
      <c r="K18" s="8" t="s">
        <v>2</v>
      </c>
      <c r="L18" s="7">
        <f>SQRT((U6^2)+(V6^2))</f>
        <v>5.2534950428743642E-3</v>
      </c>
      <c r="M18" s="7"/>
      <c r="N18" s="7"/>
      <c r="O18" s="6"/>
      <c r="P18" s="2"/>
      <c r="Q18" s="11"/>
      <c r="R18" s="11"/>
      <c r="S18" s="11"/>
      <c r="T18" s="11"/>
      <c r="U18" s="11"/>
      <c r="V18" s="11"/>
      <c r="W18" s="10"/>
    </row>
    <row r="19" spans="1:23" x14ac:dyDescent="0.3">
      <c r="A19" s="44"/>
      <c r="B19" s="44"/>
      <c r="C19" s="44"/>
      <c r="D19" s="44"/>
      <c r="E19" s="44"/>
      <c r="F19" s="44"/>
      <c r="G19" s="44"/>
      <c r="H19" s="44"/>
      <c r="J19" s="9"/>
      <c r="K19" s="8" t="s">
        <v>1</v>
      </c>
      <c r="L19" s="7">
        <f>L18*2</f>
        <v>1.0506990085748728E-2</v>
      </c>
      <c r="M19" s="7"/>
      <c r="N19" s="7"/>
      <c r="O19" s="6"/>
      <c r="P19" s="2"/>
      <c r="Q19" s="11"/>
      <c r="R19" s="11"/>
      <c r="S19" s="11"/>
      <c r="T19" s="11"/>
      <c r="U19" s="11"/>
      <c r="V19" s="11"/>
      <c r="W19" s="10"/>
    </row>
    <row r="20" spans="1:23" x14ac:dyDescent="0.3">
      <c r="A20" s="44"/>
      <c r="B20" s="44"/>
      <c r="C20" s="44"/>
      <c r="D20" s="44"/>
      <c r="E20" s="44"/>
      <c r="F20" s="44"/>
      <c r="G20" s="44"/>
      <c r="H20" s="44"/>
      <c r="J20" s="9"/>
      <c r="K20" s="74" t="s">
        <v>35</v>
      </c>
      <c r="L20" s="12">
        <f>L17-L19</f>
        <v>0.40596960429224133</v>
      </c>
      <c r="M20" s="7"/>
      <c r="N20" s="7"/>
      <c r="O20" s="6"/>
      <c r="P20" s="2"/>
      <c r="Q20" s="11"/>
      <c r="R20" s="11"/>
      <c r="S20" s="11"/>
      <c r="T20" s="11"/>
      <c r="U20" s="11"/>
      <c r="V20" s="11"/>
      <c r="W20" s="10"/>
    </row>
    <row r="21" spans="1:23" x14ac:dyDescent="0.3">
      <c r="A21" s="44"/>
      <c r="B21" s="44"/>
      <c r="C21" s="44"/>
      <c r="D21" s="44"/>
      <c r="E21" s="44"/>
      <c r="F21" s="44"/>
      <c r="G21" s="44"/>
      <c r="H21" s="44"/>
      <c r="J21" s="9"/>
      <c r="K21" s="74" t="s">
        <v>36</v>
      </c>
      <c r="L21" s="75">
        <f>L17+L19</f>
        <v>0.4269835844637388</v>
      </c>
      <c r="M21" s="7"/>
      <c r="N21" s="7"/>
      <c r="O21" s="6"/>
      <c r="P21" s="2"/>
      <c r="Q21" s="11"/>
      <c r="R21" s="11"/>
      <c r="S21" s="11"/>
      <c r="T21" s="11"/>
      <c r="U21" s="11"/>
      <c r="V21" s="11"/>
      <c r="W21" s="10"/>
    </row>
    <row r="22" spans="1:23" x14ac:dyDescent="0.3">
      <c r="A22" s="44"/>
      <c r="B22" s="44"/>
      <c r="C22" s="44"/>
      <c r="D22" s="44"/>
      <c r="E22" s="44"/>
      <c r="F22" s="44"/>
      <c r="G22" s="44"/>
      <c r="H22" s="44"/>
      <c r="J22" s="9"/>
      <c r="K22" s="8"/>
      <c r="L22" s="7"/>
      <c r="M22" s="7"/>
      <c r="N22" s="7"/>
      <c r="O22" s="6"/>
      <c r="P22" s="2"/>
    </row>
    <row r="23" spans="1:23" x14ac:dyDescent="0.3">
      <c r="A23" s="44"/>
      <c r="B23" s="44"/>
      <c r="C23" s="44"/>
      <c r="D23" s="44"/>
      <c r="E23" s="44"/>
      <c r="F23" s="44"/>
      <c r="G23" s="44"/>
      <c r="H23" s="44"/>
      <c r="J23" s="5"/>
      <c r="K23" s="4"/>
      <c r="L23" s="4"/>
      <c r="M23" s="4"/>
      <c r="N23" s="4"/>
      <c r="O23" s="3"/>
      <c r="P23" s="2"/>
    </row>
    <row r="24" spans="1:23" x14ac:dyDescent="0.3">
      <c r="E24" s="44"/>
      <c r="F24" s="44"/>
      <c r="G24" s="44"/>
      <c r="H24" s="44"/>
    </row>
    <row r="25" spans="1:23" x14ac:dyDescent="0.3">
      <c r="E25" s="44"/>
      <c r="F25" s="44"/>
      <c r="G25" s="44"/>
      <c r="H25" s="44"/>
      <c r="K25" s="73"/>
    </row>
    <row r="26" spans="1:23" x14ac:dyDescent="0.3">
      <c r="E26" s="44"/>
      <c r="F26" s="44"/>
      <c r="G26" s="44"/>
      <c r="H26" s="44"/>
      <c r="K26" s="73"/>
    </row>
    <row r="27" spans="1:23" x14ac:dyDescent="0.3">
      <c r="E27" s="44"/>
      <c r="F27" s="44"/>
      <c r="G27" s="44"/>
      <c r="H27" s="44"/>
    </row>
    <row r="28" spans="1:23" x14ac:dyDescent="0.3">
      <c r="E28" s="44"/>
      <c r="F28" s="44"/>
      <c r="G28" s="44"/>
      <c r="H28" s="44"/>
    </row>
    <row r="29" spans="1:23" x14ac:dyDescent="0.3">
      <c r="E29" s="44"/>
      <c r="F29" s="44"/>
      <c r="G29" s="44"/>
      <c r="H29" s="44"/>
    </row>
    <row r="30" spans="1:23" x14ac:dyDescent="0.3">
      <c r="E30" s="44"/>
      <c r="F30" s="44"/>
      <c r="G30" s="44"/>
      <c r="H30" s="44"/>
    </row>
    <row r="31" spans="1:23" x14ac:dyDescent="0.3">
      <c r="E31" s="44"/>
      <c r="F31" s="44"/>
      <c r="G31" s="44"/>
      <c r="H31" s="44"/>
    </row>
  </sheetData>
  <mergeCells count="1">
    <mergeCell ref="J15:L15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VAMetohd</vt:lpstr>
    </vt:vector>
  </TitlesOfParts>
  <Company>Panasonic Automotive System Czech,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Vodička Tomáš</dc:creator>
  <cp:lastModifiedBy>Vodička Tomáš</cp:lastModifiedBy>
  <dcterms:created xsi:type="dcterms:W3CDTF">2018-11-21T07:49:44Z</dcterms:created>
  <dcterms:modified xsi:type="dcterms:W3CDTF">2018-12-10T09:49:24Z</dcterms:modified>
</cp:coreProperties>
</file>