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ee46d14221365ad/Рабочий стол/Дипломы/České práce/Bayana vicekriterialni rozhodovani/"/>
    </mc:Choice>
  </mc:AlternateContent>
  <xr:revisionPtr revIDLastSave="4" documentId="8_{4529C339-99E6-47A4-9A7F-996A2ECE4EC0}" xr6:coauthVersionLast="47" xr6:coauthVersionMax="47" xr10:uidLastSave="{DD9AD632-5370-477E-8EA0-1222154F1259}"/>
  <bookViews>
    <workbookView xWindow="28680" yWindow="885" windowWidth="29040" windowHeight="15720" activeTab="4" xr2:uid="{22843CAF-AA41-41D4-B5F1-D0803A4B7C7E}"/>
  </bookViews>
  <sheets>
    <sheet name="AHP výpočet účastniku č.3" sheetId="12" r:id="rId1"/>
    <sheet name="Sheet3" sheetId="15" r:id="rId2"/>
    <sheet name="AHP výpočet účastniku č.3." sheetId="9" state="hidden" r:id="rId3"/>
    <sheet name="AHP výpočet účastniku č.2" sheetId="11" r:id="rId4"/>
    <sheet name="Sheet2" sheetId="14" r:id="rId5"/>
    <sheet name="AHP výpočet účastniku č.2." sheetId="7" state="hidden" r:id="rId6"/>
    <sheet name="AHP výpočet účastniku č.1." sheetId="1" r:id="rId7"/>
    <sheet name="Sheet1" sheetId="13" r:id="rId8"/>
    <sheet name="List2" sheetId="3" state="hidden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0" i="14" l="1"/>
  <c r="N70" i="14"/>
  <c r="P70" i="14" s="1"/>
  <c r="L70" i="14"/>
  <c r="M70" i="14" s="1"/>
  <c r="K70" i="14"/>
  <c r="I70" i="14"/>
  <c r="H70" i="14"/>
  <c r="J70" i="14" s="1"/>
  <c r="F70" i="14"/>
  <c r="E70" i="14"/>
  <c r="G70" i="14" s="1"/>
  <c r="C70" i="14"/>
  <c r="B70" i="14"/>
  <c r="Q70" i="14" s="1"/>
  <c r="P69" i="14"/>
  <c r="O69" i="14"/>
  <c r="N69" i="14"/>
  <c r="L69" i="14"/>
  <c r="M69" i="14" s="1"/>
  <c r="K69" i="14"/>
  <c r="I69" i="14"/>
  <c r="H69" i="14"/>
  <c r="J69" i="14" s="1"/>
  <c r="F69" i="14"/>
  <c r="E69" i="14"/>
  <c r="G69" i="14" s="1"/>
  <c r="D69" i="14"/>
  <c r="C69" i="14"/>
  <c r="B69" i="14"/>
  <c r="A69" i="14"/>
  <c r="O68" i="14"/>
  <c r="N68" i="14"/>
  <c r="P68" i="14" s="1"/>
  <c r="L68" i="14"/>
  <c r="K68" i="14"/>
  <c r="M68" i="14" s="1"/>
  <c r="I68" i="14"/>
  <c r="J68" i="14" s="1"/>
  <c r="H68" i="14"/>
  <c r="F68" i="14"/>
  <c r="E68" i="14"/>
  <c r="G68" i="14" s="1"/>
  <c r="C68" i="14"/>
  <c r="B68" i="14"/>
  <c r="D68" i="14" s="1"/>
  <c r="A68" i="14"/>
  <c r="O67" i="14"/>
  <c r="N67" i="14"/>
  <c r="P67" i="14" s="1"/>
  <c r="L67" i="14"/>
  <c r="K67" i="14"/>
  <c r="M67" i="14" s="1"/>
  <c r="J67" i="14"/>
  <c r="I67" i="14"/>
  <c r="H67" i="14"/>
  <c r="F67" i="14"/>
  <c r="E67" i="14"/>
  <c r="G67" i="14" s="1"/>
  <c r="C67" i="14"/>
  <c r="B67" i="14"/>
  <c r="Q67" i="14" s="1"/>
  <c r="A67" i="14"/>
  <c r="N65" i="14"/>
  <c r="K65" i="14"/>
  <c r="H65" i="14"/>
  <c r="E65" i="14"/>
  <c r="B65" i="14"/>
  <c r="Q68" i="14" l="1"/>
  <c r="Q69" i="14"/>
  <c r="D67" i="14"/>
  <c r="D70" i="14"/>
  <c r="I63" i="11" l="1"/>
  <c r="H63" i="11"/>
  <c r="I55" i="11"/>
  <c r="H55" i="11"/>
  <c r="I47" i="11"/>
  <c r="H47" i="11"/>
  <c r="I39" i="11"/>
  <c r="H39" i="11"/>
  <c r="H60" i="1"/>
  <c r="I23" i="11"/>
  <c r="I24" i="11"/>
  <c r="I25" i="11"/>
  <c r="I26" i="11"/>
  <c r="I27" i="11"/>
  <c r="J23" i="12"/>
  <c r="F66" i="12"/>
  <c r="F68" i="12" s="1"/>
  <c r="E65" i="12"/>
  <c r="F65" i="12"/>
  <c r="D67" i="12" s="1"/>
  <c r="E64" i="12"/>
  <c r="F64" i="12"/>
  <c r="C67" i="12" s="1"/>
  <c r="D64" i="12"/>
  <c r="F58" i="12"/>
  <c r="F60" i="12" s="1"/>
  <c r="E57" i="12"/>
  <c r="F57" i="12"/>
  <c r="E56" i="12"/>
  <c r="F56" i="12"/>
  <c r="C59" i="12" s="1"/>
  <c r="D56" i="12"/>
  <c r="F50" i="12"/>
  <c r="E49" i="12"/>
  <c r="F49" i="12"/>
  <c r="E48" i="12"/>
  <c r="F48" i="12"/>
  <c r="C51" i="12" s="1"/>
  <c r="D48" i="12"/>
  <c r="C49" i="12" s="1"/>
  <c r="F42" i="12"/>
  <c r="E41" i="12"/>
  <c r="F41" i="12"/>
  <c r="E40" i="12"/>
  <c r="C42" i="12" s="1"/>
  <c r="F40" i="12"/>
  <c r="C43" i="12" s="1"/>
  <c r="D40" i="12"/>
  <c r="I32" i="12"/>
  <c r="E33" i="12"/>
  <c r="F33" i="12"/>
  <c r="E34" i="12"/>
  <c r="F34" i="12"/>
  <c r="E35" i="12" s="1"/>
  <c r="E32" i="12"/>
  <c r="F32" i="12"/>
  <c r="D32" i="12"/>
  <c r="J26" i="12"/>
  <c r="I23" i="12"/>
  <c r="G25" i="12"/>
  <c r="E27" i="12" s="1"/>
  <c r="G26" i="12"/>
  <c r="F27" i="12" s="1"/>
  <c r="F25" i="12"/>
  <c r="E24" i="12"/>
  <c r="F24" i="12"/>
  <c r="G24" i="12"/>
  <c r="E23" i="12"/>
  <c r="F23" i="12"/>
  <c r="C26" i="12" s="1"/>
  <c r="G23" i="12"/>
  <c r="D23" i="12"/>
  <c r="B67" i="12"/>
  <c r="C66" i="12"/>
  <c r="B66" i="12"/>
  <c r="C65" i="12"/>
  <c r="V64" i="12"/>
  <c r="U64" i="12"/>
  <c r="T64" i="12"/>
  <c r="S64" i="12"/>
  <c r="R64" i="12"/>
  <c r="U63" i="12"/>
  <c r="T63" i="12"/>
  <c r="F63" i="12"/>
  <c r="D59" i="12"/>
  <c r="B59" i="12"/>
  <c r="D58" i="12"/>
  <c r="D60" i="12" s="1"/>
  <c r="C58" i="12"/>
  <c r="B58" i="12"/>
  <c r="C57" i="12"/>
  <c r="V56" i="12"/>
  <c r="U56" i="12"/>
  <c r="T56" i="12"/>
  <c r="S56" i="12"/>
  <c r="R56" i="12"/>
  <c r="B56" i="12"/>
  <c r="V55" i="12"/>
  <c r="V63" i="12" s="1"/>
  <c r="U55" i="12"/>
  <c r="T55" i="12"/>
  <c r="S55" i="12"/>
  <c r="S63" i="12" s="1"/>
  <c r="R55" i="12"/>
  <c r="R63" i="12" s="1"/>
  <c r="F55" i="12"/>
  <c r="F52" i="12"/>
  <c r="B51" i="12"/>
  <c r="E51" i="12"/>
  <c r="D50" i="12"/>
  <c r="C50" i="12"/>
  <c r="D51" i="12"/>
  <c r="B49" i="12"/>
  <c r="V48" i="12"/>
  <c r="U48" i="12"/>
  <c r="T48" i="12"/>
  <c r="S48" i="12"/>
  <c r="R48" i="12"/>
  <c r="R47" i="12"/>
  <c r="F47" i="12"/>
  <c r="D47" i="12"/>
  <c r="E43" i="12"/>
  <c r="E44" i="12" s="1"/>
  <c r="D43" i="12"/>
  <c r="D42" i="12"/>
  <c r="B42" i="12"/>
  <c r="C41" i="12"/>
  <c r="B41" i="12"/>
  <c r="V40" i="12"/>
  <c r="U40" i="12"/>
  <c r="T40" i="12"/>
  <c r="S40" i="12"/>
  <c r="R40" i="12"/>
  <c r="B40" i="12"/>
  <c r="V39" i="12"/>
  <c r="V47" i="12" s="1"/>
  <c r="U39" i="12"/>
  <c r="U47" i="12" s="1"/>
  <c r="T39" i="12"/>
  <c r="T47" i="12" s="1"/>
  <c r="S39" i="12"/>
  <c r="S47" i="12" s="1"/>
  <c r="R39" i="12"/>
  <c r="AF37" i="12"/>
  <c r="AE36" i="12"/>
  <c r="F36" i="12"/>
  <c r="AE35" i="12"/>
  <c r="C35" i="12"/>
  <c r="B35" i="12"/>
  <c r="D34" i="12"/>
  <c r="B34" i="12"/>
  <c r="AE33" i="12"/>
  <c r="D35" i="12"/>
  <c r="C33" i="12"/>
  <c r="B33" i="12"/>
  <c r="AE32" i="12"/>
  <c r="V32" i="12"/>
  <c r="U32" i="12"/>
  <c r="T32" i="12"/>
  <c r="S32" i="12"/>
  <c r="R32" i="12"/>
  <c r="B32" i="12"/>
  <c r="V31" i="12"/>
  <c r="U31" i="12"/>
  <c r="T31" i="12"/>
  <c r="S31" i="12"/>
  <c r="R31" i="12"/>
  <c r="F31" i="12"/>
  <c r="E31" i="12"/>
  <c r="D31" i="12"/>
  <c r="C31" i="12"/>
  <c r="B31" i="12"/>
  <c r="AF27" i="12"/>
  <c r="D27" i="12"/>
  <c r="AE26" i="12"/>
  <c r="E26" i="12"/>
  <c r="B26" i="12"/>
  <c r="AE25" i="12"/>
  <c r="AE24" i="12"/>
  <c r="AE34" i="12" s="1"/>
  <c r="D26" i="12"/>
  <c r="D25" i="12"/>
  <c r="AE23" i="12"/>
  <c r="B23" i="12"/>
  <c r="AG22" i="12"/>
  <c r="AE22" i="12"/>
  <c r="AE21" i="12"/>
  <c r="B17" i="12"/>
  <c r="I14" i="12"/>
  <c r="C14" i="12"/>
  <c r="B12" i="12"/>
  <c r="B11" i="12"/>
  <c r="B10" i="12"/>
  <c r="B9" i="12"/>
  <c r="B8" i="12"/>
  <c r="C22" i="12" s="1"/>
  <c r="B5" i="12"/>
  <c r="B43" i="12" s="1"/>
  <c r="B4" i="12"/>
  <c r="B50" i="12" s="1"/>
  <c r="B3" i="12"/>
  <c r="B65" i="12" s="1"/>
  <c r="B2" i="12"/>
  <c r="B64" i="12" s="1"/>
  <c r="I64" i="11"/>
  <c r="H68" i="11"/>
  <c r="I58" i="11"/>
  <c r="I49" i="11"/>
  <c r="I32" i="11"/>
  <c r="I41" i="11"/>
  <c r="I42" i="11"/>
  <c r="I43" i="11"/>
  <c r="I40" i="11"/>
  <c r="I56" i="1"/>
  <c r="H56" i="1"/>
  <c r="I48" i="1"/>
  <c r="I40" i="1"/>
  <c r="I41" i="1"/>
  <c r="I42" i="1"/>
  <c r="I43" i="1"/>
  <c r="I32" i="1"/>
  <c r="F66" i="11"/>
  <c r="E65" i="11"/>
  <c r="F65" i="11"/>
  <c r="E64" i="11"/>
  <c r="F64" i="11"/>
  <c r="H64" i="11" s="1"/>
  <c r="D64" i="11"/>
  <c r="C65" i="11" s="1"/>
  <c r="F58" i="11"/>
  <c r="E59" i="11" s="1"/>
  <c r="E57" i="11"/>
  <c r="D58" i="11" s="1"/>
  <c r="D60" i="11" s="1"/>
  <c r="F57" i="11"/>
  <c r="D59" i="11" s="1"/>
  <c r="E56" i="11"/>
  <c r="F56" i="11"/>
  <c r="F60" i="11" s="1"/>
  <c r="D56" i="11"/>
  <c r="C57" i="11" s="1"/>
  <c r="F50" i="11"/>
  <c r="E49" i="11"/>
  <c r="F49" i="11"/>
  <c r="D51" i="11" s="1"/>
  <c r="E48" i="11"/>
  <c r="C50" i="11" s="1"/>
  <c r="F48" i="11"/>
  <c r="C51" i="11" s="1"/>
  <c r="D48" i="11"/>
  <c r="F42" i="11"/>
  <c r="E43" i="11" s="1"/>
  <c r="F43" i="11"/>
  <c r="E41" i="11"/>
  <c r="F41" i="11"/>
  <c r="D43" i="11" s="1"/>
  <c r="E40" i="11"/>
  <c r="C42" i="11" s="1"/>
  <c r="F40" i="11"/>
  <c r="F44" i="11" s="1"/>
  <c r="D40" i="11"/>
  <c r="F34" i="11"/>
  <c r="E35" i="11" s="1"/>
  <c r="E36" i="11" s="1"/>
  <c r="E33" i="11"/>
  <c r="F33" i="11"/>
  <c r="D35" i="11" s="1"/>
  <c r="E32" i="11"/>
  <c r="F32" i="11"/>
  <c r="C35" i="11" s="1"/>
  <c r="D32" i="11"/>
  <c r="C33" i="11" s="1"/>
  <c r="G26" i="11"/>
  <c r="F25" i="11"/>
  <c r="G25" i="11"/>
  <c r="E24" i="11"/>
  <c r="D25" i="11" s="1"/>
  <c r="F24" i="11"/>
  <c r="G24" i="11"/>
  <c r="D27" i="11" s="1"/>
  <c r="E23" i="11"/>
  <c r="F23" i="11"/>
  <c r="C26" i="11" s="1"/>
  <c r="G23" i="11"/>
  <c r="D23" i="11"/>
  <c r="F68" i="11"/>
  <c r="E67" i="11"/>
  <c r="D67" i="11"/>
  <c r="C67" i="11"/>
  <c r="B67" i="11"/>
  <c r="D66" i="11"/>
  <c r="D68" i="11" s="1"/>
  <c r="B66" i="11"/>
  <c r="V64" i="11"/>
  <c r="U64" i="11"/>
  <c r="T64" i="11"/>
  <c r="S64" i="11"/>
  <c r="R64" i="11"/>
  <c r="B64" i="11"/>
  <c r="B16" i="11" s="1"/>
  <c r="U63" i="11"/>
  <c r="F63" i="11"/>
  <c r="B59" i="11"/>
  <c r="F55" i="11" s="1"/>
  <c r="C58" i="11"/>
  <c r="V56" i="11"/>
  <c r="U56" i="11"/>
  <c r="T56" i="11"/>
  <c r="S56" i="11"/>
  <c r="R56" i="11"/>
  <c r="V55" i="11"/>
  <c r="V63" i="11" s="1"/>
  <c r="U55" i="11"/>
  <c r="T55" i="11"/>
  <c r="T63" i="11" s="1"/>
  <c r="S55" i="11"/>
  <c r="S63" i="11" s="1"/>
  <c r="R55" i="11"/>
  <c r="R63" i="11" s="1"/>
  <c r="E51" i="11"/>
  <c r="B51" i="11"/>
  <c r="F47" i="11" s="1"/>
  <c r="D50" i="11"/>
  <c r="C49" i="11"/>
  <c r="B49" i="11"/>
  <c r="D47" i="11" s="1"/>
  <c r="V48" i="11"/>
  <c r="U48" i="11"/>
  <c r="T48" i="11"/>
  <c r="S48" i="11"/>
  <c r="R48" i="11"/>
  <c r="U47" i="11"/>
  <c r="T47" i="11"/>
  <c r="S47" i="11"/>
  <c r="R47" i="11"/>
  <c r="B47" i="11"/>
  <c r="C43" i="11"/>
  <c r="D42" i="11"/>
  <c r="B42" i="11"/>
  <c r="C41" i="11"/>
  <c r="V40" i="11"/>
  <c r="U40" i="11"/>
  <c r="T40" i="11"/>
  <c r="S40" i="11"/>
  <c r="R40" i="11"/>
  <c r="B40" i="11"/>
  <c r="V39" i="11"/>
  <c r="V47" i="11" s="1"/>
  <c r="U39" i="11"/>
  <c r="T39" i="11"/>
  <c r="S39" i="11"/>
  <c r="R39" i="11"/>
  <c r="B39" i="11"/>
  <c r="AF37" i="11"/>
  <c r="AE35" i="11"/>
  <c r="B35" i="11"/>
  <c r="D34" i="11"/>
  <c r="C34" i="11"/>
  <c r="B34" i="11"/>
  <c r="AE33" i="11"/>
  <c r="B33" i="11"/>
  <c r="AE32" i="11"/>
  <c r="V32" i="11"/>
  <c r="U32" i="11"/>
  <c r="T32" i="11"/>
  <c r="S32" i="11"/>
  <c r="R32" i="11"/>
  <c r="B32" i="11"/>
  <c r="V31" i="11"/>
  <c r="U31" i="11"/>
  <c r="T31" i="11"/>
  <c r="S31" i="11"/>
  <c r="R31" i="11"/>
  <c r="F31" i="11"/>
  <c r="E31" i="11"/>
  <c r="C31" i="11"/>
  <c r="B31" i="11"/>
  <c r="AF27" i="11"/>
  <c r="AG36" i="11" s="1"/>
  <c r="F27" i="11"/>
  <c r="E27" i="11"/>
  <c r="AE26" i="11"/>
  <c r="AE36" i="11" s="1"/>
  <c r="E26" i="11"/>
  <c r="D26" i="11"/>
  <c r="AE25" i="11"/>
  <c r="B25" i="11"/>
  <c r="AE24" i="11"/>
  <c r="AE34" i="11" s="1"/>
  <c r="C24" i="11"/>
  <c r="AE23" i="11"/>
  <c r="B23" i="11"/>
  <c r="AE22" i="11"/>
  <c r="E22" i="11"/>
  <c r="D22" i="11"/>
  <c r="C22" i="11"/>
  <c r="AE21" i="11"/>
  <c r="I14" i="11"/>
  <c r="F14" i="11"/>
  <c r="C14" i="11"/>
  <c r="B12" i="11"/>
  <c r="B63" i="11" s="1"/>
  <c r="B11" i="11"/>
  <c r="B55" i="11" s="1"/>
  <c r="B10" i="11"/>
  <c r="B9" i="11"/>
  <c r="B24" i="11" s="1"/>
  <c r="B8" i="11"/>
  <c r="B5" i="11"/>
  <c r="B43" i="11" s="1"/>
  <c r="B4" i="11"/>
  <c r="B58" i="11" s="1"/>
  <c r="B3" i="11"/>
  <c r="B41" i="11" s="1"/>
  <c r="B2" i="11"/>
  <c r="B56" i="11" s="1"/>
  <c r="F48" i="9"/>
  <c r="F23" i="1"/>
  <c r="C26" i="1" s="1"/>
  <c r="D23" i="1"/>
  <c r="F65" i="9"/>
  <c r="E65" i="9"/>
  <c r="D56" i="9"/>
  <c r="F50" i="9"/>
  <c r="F49" i="9"/>
  <c r="E49" i="9"/>
  <c r="F41" i="9"/>
  <c r="E41" i="9"/>
  <c r="E40" i="9"/>
  <c r="D40" i="9"/>
  <c r="E33" i="9"/>
  <c r="D34" i="9" s="1"/>
  <c r="G26" i="9"/>
  <c r="F25" i="9"/>
  <c r="G24" i="9"/>
  <c r="F24" i="9"/>
  <c r="D26" i="9" s="1"/>
  <c r="E24" i="9"/>
  <c r="G23" i="9"/>
  <c r="G28" i="9" s="1"/>
  <c r="F23" i="9"/>
  <c r="C26" i="9" s="1"/>
  <c r="E23" i="9"/>
  <c r="D23" i="9"/>
  <c r="E67" i="9"/>
  <c r="E68" i="9" s="1"/>
  <c r="K66" i="9" s="1"/>
  <c r="C67" i="9"/>
  <c r="F68" i="9"/>
  <c r="L65" i="9" s="1"/>
  <c r="C66" i="9"/>
  <c r="D67" i="9"/>
  <c r="D66" i="9"/>
  <c r="C65" i="9"/>
  <c r="V64" i="9"/>
  <c r="U64" i="9"/>
  <c r="T64" i="9"/>
  <c r="S64" i="9"/>
  <c r="R64" i="9"/>
  <c r="E59" i="9"/>
  <c r="C59" i="9"/>
  <c r="C58" i="9"/>
  <c r="D59" i="9"/>
  <c r="E60" i="9"/>
  <c r="C57" i="9"/>
  <c r="V56" i="9"/>
  <c r="U56" i="9"/>
  <c r="T56" i="9"/>
  <c r="S56" i="9"/>
  <c r="R56" i="9"/>
  <c r="V55" i="9"/>
  <c r="V63" i="9" s="1"/>
  <c r="U55" i="9"/>
  <c r="U63" i="9" s="1"/>
  <c r="T55" i="9"/>
  <c r="T63" i="9" s="1"/>
  <c r="S55" i="9"/>
  <c r="S63" i="9" s="1"/>
  <c r="R55" i="9"/>
  <c r="R63" i="9" s="1"/>
  <c r="C51" i="9"/>
  <c r="E51" i="9"/>
  <c r="D50" i="9"/>
  <c r="C50" i="9"/>
  <c r="D51" i="9"/>
  <c r="C49" i="9"/>
  <c r="C52" i="9" s="1"/>
  <c r="V48" i="9"/>
  <c r="U48" i="9"/>
  <c r="T48" i="9"/>
  <c r="S48" i="9"/>
  <c r="R48" i="9"/>
  <c r="F44" i="9"/>
  <c r="E43" i="9"/>
  <c r="E44" i="9" s="1"/>
  <c r="D43" i="9"/>
  <c r="C43" i="9"/>
  <c r="D42" i="9"/>
  <c r="C42" i="9"/>
  <c r="B42" i="9"/>
  <c r="E39" i="9" s="1"/>
  <c r="K39" i="9" s="1"/>
  <c r="L41" i="9"/>
  <c r="V40" i="9"/>
  <c r="U40" i="9"/>
  <c r="T40" i="9"/>
  <c r="S40" i="9"/>
  <c r="R40" i="9"/>
  <c r="B40" i="9"/>
  <c r="C39" i="9" s="1"/>
  <c r="I39" i="9" s="1"/>
  <c r="V39" i="9"/>
  <c r="V47" i="9" s="1"/>
  <c r="U39" i="9"/>
  <c r="U47" i="9" s="1"/>
  <c r="T39" i="9"/>
  <c r="T47" i="9" s="1"/>
  <c r="S39" i="9"/>
  <c r="S47" i="9" s="1"/>
  <c r="R39" i="9"/>
  <c r="R47" i="9" s="1"/>
  <c r="AF37" i="9"/>
  <c r="F36" i="9"/>
  <c r="L35" i="9" s="1"/>
  <c r="E35" i="9"/>
  <c r="D35" i="9"/>
  <c r="C35" i="9"/>
  <c r="B35" i="9"/>
  <c r="F31" i="9" s="1"/>
  <c r="L31" i="9" s="1"/>
  <c r="C34" i="9"/>
  <c r="B34" i="9"/>
  <c r="E31" i="9" s="1"/>
  <c r="K31" i="9" s="1"/>
  <c r="C33" i="9"/>
  <c r="B33" i="9"/>
  <c r="V32" i="9"/>
  <c r="U32" i="9"/>
  <c r="T32" i="9"/>
  <c r="S32" i="9"/>
  <c r="R32" i="9"/>
  <c r="H32" i="9"/>
  <c r="B32" i="9"/>
  <c r="V31" i="9"/>
  <c r="U31" i="9"/>
  <c r="T31" i="9"/>
  <c r="S31" i="9"/>
  <c r="R31" i="9"/>
  <c r="D31" i="9"/>
  <c r="J31" i="9" s="1"/>
  <c r="C31" i="9"/>
  <c r="I31" i="9" s="1"/>
  <c r="B31" i="9"/>
  <c r="AF27" i="9"/>
  <c r="AG36" i="9" s="1"/>
  <c r="F27" i="9"/>
  <c r="E27" i="9"/>
  <c r="D27" i="9"/>
  <c r="C27" i="9"/>
  <c r="AE26" i="9"/>
  <c r="AE36" i="9" s="1"/>
  <c r="E26" i="9"/>
  <c r="AE25" i="9"/>
  <c r="AE35" i="9" s="1"/>
  <c r="C25" i="9"/>
  <c r="AE24" i="9"/>
  <c r="AE34" i="9" s="1"/>
  <c r="C24" i="9"/>
  <c r="AE23" i="9"/>
  <c r="AE33" i="9" s="1"/>
  <c r="AE22" i="9"/>
  <c r="AE32" i="9" s="1"/>
  <c r="AE21" i="9"/>
  <c r="B12" i="9"/>
  <c r="K14" i="9" s="1"/>
  <c r="B11" i="9"/>
  <c r="I14" i="9" s="1"/>
  <c r="B10" i="9"/>
  <c r="E22" i="9" s="1"/>
  <c r="K22" i="9" s="1"/>
  <c r="B9" i="9"/>
  <c r="D22" i="9" s="1"/>
  <c r="J22" i="9" s="1"/>
  <c r="B8" i="9"/>
  <c r="B5" i="9"/>
  <c r="B4" i="9"/>
  <c r="H50" i="9" s="1"/>
  <c r="B3" i="9"/>
  <c r="H65" i="9" s="1"/>
  <c r="B2" i="9"/>
  <c r="H48" i="9" s="1"/>
  <c r="F66" i="7"/>
  <c r="F68" i="7" s="1"/>
  <c r="L64" i="7" s="1"/>
  <c r="F65" i="7"/>
  <c r="E65" i="7"/>
  <c r="F57" i="7"/>
  <c r="F60" i="7" s="1"/>
  <c r="L59" i="7" s="1"/>
  <c r="E57" i="7"/>
  <c r="F50" i="7"/>
  <c r="F49" i="7"/>
  <c r="E49" i="7"/>
  <c r="D40" i="7"/>
  <c r="C41" i="7" s="1"/>
  <c r="F24" i="7"/>
  <c r="E24" i="7"/>
  <c r="F23" i="7"/>
  <c r="C26" i="7" s="1"/>
  <c r="D23" i="7"/>
  <c r="C24" i="7" s="1"/>
  <c r="D67" i="7"/>
  <c r="C67" i="7"/>
  <c r="C66" i="7"/>
  <c r="B66" i="7"/>
  <c r="B18" i="7" s="1"/>
  <c r="H65" i="7"/>
  <c r="D66" i="7"/>
  <c r="C65" i="7"/>
  <c r="V64" i="7"/>
  <c r="U64" i="7"/>
  <c r="T64" i="7"/>
  <c r="S64" i="7"/>
  <c r="R64" i="7"/>
  <c r="R63" i="7"/>
  <c r="E59" i="7"/>
  <c r="D59" i="7"/>
  <c r="C59" i="7"/>
  <c r="H58" i="7"/>
  <c r="D58" i="7"/>
  <c r="C58" i="7"/>
  <c r="C57" i="7"/>
  <c r="V56" i="7"/>
  <c r="U56" i="7"/>
  <c r="T56" i="7"/>
  <c r="S56" i="7"/>
  <c r="R56" i="7"/>
  <c r="V55" i="7"/>
  <c r="V63" i="7" s="1"/>
  <c r="U55" i="7"/>
  <c r="U63" i="7" s="1"/>
  <c r="T55" i="7"/>
  <c r="T63" i="7" s="1"/>
  <c r="S55" i="7"/>
  <c r="S63" i="7" s="1"/>
  <c r="R55" i="7"/>
  <c r="H50" i="7"/>
  <c r="D50" i="7"/>
  <c r="C50" i="7"/>
  <c r="D51" i="7"/>
  <c r="C49" i="7"/>
  <c r="V48" i="7"/>
  <c r="U48" i="7"/>
  <c r="T48" i="7"/>
  <c r="S48" i="7"/>
  <c r="R48" i="7"/>
  <c r="F44" i="7"/>
  <c r="L42" i="7" s="1"/>
  <c r="E43" i="7"/>
  <c r="E44" i="7" s="1"/>
  <c r="K43" i="7" s="1"/>
  <c r="D43" i="7"/>
  <c r="C43" i="7"/>
  <c r="D42" i="7"/>
  <c r="H41" i="7"/>
  <c r="V40" i="7"/>
  <c r="U40" i="7"/>
  <c r="T40" i="7"/>
  <c r="S40" i="7"/>
  <c r="R40" i="7"/>
  <c r="C42" i="7"/>
  <c r="V39" i="7"/>
  <c r="V47" i="7" s="1"/>
  <c r="U39" i="7"/>
  <c r="U47" i="7" s="1"/>
  <c r="T39" i="7"/>
  <c r="T47" i="7" s="1"/>
  <c r="S39" i="7"/>
  <c r="S47" i="7" s="1"/>
  <c r="R39" i="7"/>
  <c r="R47" i="7" s="1"/>
  <c r="AF37" i="7"/>
  <c r="AE36" i="7"/>
  <c r="E35" i="7"/>
  <c r="E36" i="7" s="1"/>
  <c r="B35" i="7"/>
  <c r="F31" i="7" s="1"/>
  <c r="L31" i="7" s="1"/>
  <c r="D34" i="7"/>
  <c r="B34" i="7"/>
  <c r="E31" i="7" s="1"/>
  <c r="K31" i="7" s="1"/>
  <c r="D35" i="7"/>
  <c r="B33" i="7"/>
  <c r="D31" i="7" s="1"/>
  <c r="J31" i="7" s="1"/>
  <c r="V32" i="7"/>
  <c r="U32" i="7"/>
  <c r="T32" i="7"/>
  <c r="S32" i="7"/>
  <c r="R32" i="7"/>
  <c r="C35" i="7"/>
  <c r="B32" i="7"/>
  <c r="V31" i="7"/>
  <c r="U31" i="7"/>
  <c r="T31" i="7"/>
  <c r="S31" i="7"/>
  <c r="R31" i="7"/>
  <c r="C31" i="7"/>
  <c r="I31" i="7" s="1"/>
  <c r="B31" i="7"/>
  <c r="AF27" i="7"/>
  <c r="AG32" i="7" s="1"/>
  <c r="F27" i="7"/>
  <c r="E27" i="7"/>
  <c r="D27" i="7"/>
  <c r="C27" i="7"/>
  <c r="AE26" i="7"/>
  <c r="E26" i="7"/>
  <c r="AE25" i="7"/>
  <c r="AE35" i="7" s="1"/>
  <c r="D25" i="7"/>
  <c r="C25" i="7"/>
  <c r="AE24" i="7"/>
  <c r="AE34" i="7" s="1"/>
  <c r="AE23" i="7"/>
  <c r="AE33" i="7" s="1"/>
  <c r="G28" i="7"/>
  <c r="F28" i="7"/>
  <c r="AE22" i="7"/>
  <c r="AE32" i="7" s="1"/>
  <c r="AE21" i="7"/>
  <c r="B12" i="7"/>
  <c r="K14" i="7" s="1"/>
  <c r="B11" i="7"/>
  <c r="B55" i="7" s="1"/>
  <c r="B10" i="7"/>
  <c r="G14" i="7" s="1"/>
  <c r="B9" i="7"/>
  <c r="B39" i="7" s="1"/>
  <c r="B8" i="7"/>
  <c r="B23" i="7" s="1"/>
  <c r="H23" i="7" s="1"/>
  <c r="B5" i="7"/>
  <c r="H43" i="7" s="1"/>
  <c r="B4" i="7"/>
  <c r="H66" i="7" s="1"/>
  <c r="B3" i="7"/>
  <c r="B65" i="7" s="1"/>
  <c r="B2" i="7"/>
  <c r="B64" i="7" s="1"/>
  <c r="E65" i="1"/>
  <c r="D66" i="1" s="1"/>
  <c r="F50" i="1"/>
  <c r="E51" i="1" s="1"/>
  <c r="E52" i="1" s="1"/>
  <c r="F49" i="1"/>
  <c r="F48" i="1"/>
  <c r="C51" i="1" s="1"/>
  <c r="S55" i="1"/>
  <c r="S63" i="1" s="1"/>
  <c r="T55" i="1"/>
  <c r="T63" i="1" s="1"/>
  <c r="U55" i="1"/>
  <c r="U63" i="1" s="1"/>
  <c r="V55" i="1"/>
  <c r="V63" i="1" s="1"/>
  <c r="S64" i="1"/>
  <c r="T64" i="1"/>
  <c r="U64" i="1"/>
  <c r="V64" i="1"/>
  <c r="R64" i="1"/>
  <c r="S56" i="1"/>
  <c r="T56" i="1"/>
  <c r="U56" i="1"/>
  <c r="V56" i="1"/>
  <c r="R56" i="1"/>
  <c r="R55" i="1"/>
  <c r="R63" i="1" s="1"/>
  <c r="S48" i="1"/>
  <c r="T48" i="1"/>
  <c r="U48" i="1"/>
  <c r="V48" i="1"/>
  <c r="R48" i="1"/>
  <c r="S40" i="1"/>
  <c r="T40" i="1"/>
  <c r="U40" i="1"/>
  <c r="V40" i="1"/>
  <c r="R40" i="1"/>
  <c r="S32" i="1"/>
  <c r="T32" i="1"/>
  <c r="U32" i="1"/>
  <c r="V32" i="1"/>
  <c r="R32" i="1"/>
  <c r="S31" i="1"/>
  <c r="T31" i="1"/>
  <c r="U31" i="1"/>
  <c r="V31" i="1"/>
  <c r="R31" i="1"/>
  <c r="F33" i="1"/>
  <c r="E32" i="1"/>
  <c r="C34" i="1" s="1"/>
  <c r="F32" i="1"/>
  <c r="F36" i="1" s="1"/>
  <c r="D32" i="1"/>
  <c r="F24" i="1"/>
  <c r="E24" i="1"/>
  <c r="D25" i="1" s="1"/>
  <c r="AE21" i="1"/>
  <c r="S39" i="1"/>
  <c r="S47" i="1" s="1"/>
  <c r="T39" i="1"/>
  <c r="T47" i="1" s="1"/>
  <c r="U39" i="1"/>
  <c r="U47" i="1" s="1"/>
  <c r="V39" i="1"/>
  <c r="V47" i="1" s="1"/>
  <c r="R39" i="1"/>
  <c r="R47" i="1" s="1"/>
  <c r="B8" i="1"/>
  <c r="G18" i="3"/>
  <c r="H8" i="3"/>
  <c r="E40" i="1"/>
  <c r="D40" i="1"/>
  <c r="G23" i="1"/>
  <c r="C27" i="1" s="1"/>
  <c r="E23" i="1"/>
  <c r="C25" i="1" s="1"/>
  <c r="AE23" i="1"/>
  <c r="AE33" i="1" s="1"/>
  <c r="AE24" i="1"/>
  <c r="AE34" i="1" s="1"/>
  <c r="AE25" i="1"/>
  <c r="AE35" i="1" s="1"/>
  <c r="AE26" i="1"/>
  <c r="AE36" i="1" s="1"/>
  <c r="AE22" i="1"/>
  <c r="AE32" i="1" s="1"/>
  <c r="AF37" i="1"/>
  <c r="AF27" i="1"/>
  <c r="AG23" i="1" s="1"/>
  <c r="B2" i="1"/>
  <c r="B56" i="1" s="1"/>
  <c r="C55" i="1" s="1"/>
  <c r="F68" i="1"/>
  <c r="E67" i="1"/>
  <c r="D67" i="1"/>
  <c r="C67" i="1"/>
  <c r="C66" i="1"/>
  <c r="C65" i="1"/>
  <c r="F60" i="1"/>
  <c r="E59" i="1"/>
  <c r="E60" i="1" s="1"/>
  <c r="C59" i="1"/>
  <c r="C58" i="1"/>
  <c r="D59" i="1"/>
  <c r="D58" i="1"/>
  <c r="C57" i="1"/>
  <c r="D50" i="1"/>
  <c r="C50" i="1"/>
  <c r="E43" i="1"/>
  <c r="C42" i="1"/>
  <c r="D43" i="1"/>
  <c r="C41" i="1"/>
  <c r="E35" i="1"/>
  <c r="B35" i="1"/>
  <c r="F31" i="1" s="1"/>
  <c r="D34" i="1"/>
  <c r="B34" i="1"/>
  <c r="E31" i="1" s="1"/>
  <c r="B33" i="1"/>
  <c r="D31" i="1" s="1"/>
  <c r="B32" i="1"/>
  <c r="C31" i="1" s="1"/>
  <c r="B31" i="1"/>
  <c r="F27" i="1"/>
  <c r="E27" i="1"/>
  <c r="D27" i="1"/>
  <c r="E26" i="1"/>
  <c r="D26" i="1"/>
  <c r="B12" i="1"/>
  <c r="B63" i="1" s="1"/>
  <c r="B11" i="1"/>
  <c r="F22" i="1" s="1"/>
  <c r="B10" i="1"/>
  <c r="I14" i="1" s="1"/>
  <c r="B9" i="1"/>
  <c r="F14" i="1" s="1"/>
  <c r="B5" i="1"/>
  <c r="B43" i="1" s="1"/>
  <c r="F39" i="1" s="1"/>
  <c r="B4" i="1"/>
  <c r="B42" i="1" s="1"/>
  <c r="E39" i="1" s="1"/>
  <c r="B3" i="1"/>
  <c r="B65" i="1" s="1"/>
  <c r="I28" i="11" l="1"/>
  <c r="J25" i="11" s="1"/>
  <c r="E67" i="12"/>
  <c r="H67" i="12"/>
  <c r="C68" i="12"/>
  <c r="E59" i="12"/>
  <c r="E60" i="12" s="1"/>
  <c r="C60" i="12"/>
  <c r="H59" i="12"/>
  <c r="E52" i="12"/>
  <c r="C52" i="12"/>
  <c r="H50" i="12"/>
  <c r="H49" i="12"/>
  <c r="F44" i="12"/>
  <c r="H42" i="12"/>
  <c r="H40" i="12"/>
  <c r="H41" i="12"/>
  <c r="G28" i="12"/>
  <c r="C63" i="12"/>
  <c r="H64" i="12"/>
  <c r="B16" i="12"/>
  <c r="H65" i="12"/>
  <c r="D63" i="12"/>
  <c r="AG27" i="12"/>
  <c r="AG33" i="12"/>
  <c r="AG24" i="12"/>
  <c r="AG36" i="12"/>
  <c r="AG32" i="12"/>
  <c r="AG23" i="12"/>
  <c r="AG35" i="12"/>
  <c r="AG26" i="12"/>
  <c r="H43" i="12"/>
  <c r="F39" i="12"/>
  <c r="AG25" i="12"/>
  <c r="E36" i="12"/>
  <c r="C34" i="12"/>
  <c r="C36" i="12" s="1"/>
  <c r="H33" i="12"/>
  <c r="E47" i="12"/>
  <c r="D22" i="12"/>
  <c r="B39" i="12"/>
  <c r="F14" i="12"/>
  <c r="B24" i="12"/>
  <c r="C25" i="12"/>
  <c r="I25" i="12" s="1"/>
  <c r="E28" i="12"/>
  <c r="I26" i="12"/>
  <c r="H32" i="12"/>
  <c r="B25" i="12"/>
  <c r="B47" i="12"/>
  <c r="E22" i="12"/>
  <c r="F28" i="12"/>
  <c r="D36" i="12"/>
  <c r="C44" i="12"/>
  <c r="H51" i="12"/>
  <c r="B55" i="12"/>
  <c r="F22" i="12"/>
  <c r="L14" i="12"/>
  <c r="AG34" i="12"/>
  <c r="B63" i="12"/>
  <c r="G22" i="12"/>
  <c r="B27" i="12"/>
  <c r="O14" i="12"/>
  <c r="H35" i="12"/>
  <c r="D66" i="12"/>
  <c r="D68" i="12" s="1"/>
  <c r="E68" i="12"/>
  <c r="D44" i="12"/>
  <c r="E55" i="12"/>
  <c r="H58" i="12"/>
  <c r="D28" i="12"/>
  <c r="C24" i="12"/>
  <c r="D52" i="12"/>
  <c r="C55" i="12"/>
  <c r="H56" i="12"/>
  <c r="C39" i="12"/>
  <c r="B18" i="12"/>
  <c r="D39" i="12"/>
  <c r="B48" i="12"/>
  <c r="E63" i="12"/>
  <c r="E39" i="12"/>
  <c r="B57" i="12"/>
  <c r="C27" i="12"/>
  <c r="I27" i="12" s="1"/>
  <c r="E68" i="11"/>
  <c r="C66" i="11"/>
  <c r="H66" i="11" s="1"/>
  <c r="H67" i="11"/>
  <c r="C68" i="11"/>
  <c r="E60" i="11"/>
  <c r="C59" i="11"/>
  <c r="C60" i="11"/>
  <c r="D52" i="11"/>
  <c r="F52" i="11"/>
  <c r="C52" i="11"/>
  <c r="E52" i="11"/>
  <c r="D44" i="11"/>
  <c r="C44" i="11"/>
  <c r="H40" i="11"/>
  <c r="H35" i="11"/>
  <c r="I35" i="11" s="1"/>
  <c r="D19" i="11" s="1"/>
  <c r="D36" i="11"/>
  <c r="H34" i="11"/>
  <c r="I34" i="11" s="1"/>
  <c r="D18" i="11" s="1"/>
  <c r="H32" i="11"/>
  <c r="H33" i="11"/>
  <c r="H42" i="11"/>
  <c r="G28" i="11"/>
  <c r="D28" i="11"/>
  <c r="D39" i="11"/>
  <c r="H41" i="11"/>
  <c r="C36" i="11"/>
  <c r="H58" i="11"/>
  <c r="E55" i="11"/>
  <c r="H43" i="11"/>
  <c r="F39" i="11"/>
  <c r="H36" i="11"/>
  <c r="I33" i="11" s="1"/>
  <c r="D17" i="11" s="1"/>
  <c r="C55" i="11"/>
  <c r="H56" i="11"/>
  <c r="AG24" i="11"/>
  <c r="C63" i="11"/>
  <c r="C25" i="11"/>
  <c r="E44" i="11"/>
  <c r="L14" i="11"/>
  <c r="E28" i="11"/>
  <c r="B48" i="11"/>
  <c r="H51" i="11"/>
  <c r="O14" i="11"/>
  <c r="AG23" i="11"/>
  <c r="F28" i="11"/>
  <c r="E39" i="11"/>
  <c r="B57" i="11"/>
  <c r="G22" i="11"/>
  <c r="C27" i="11"/>
  <c r="AG32" i="11"/>
  <c r="B50" i="11"/>
  <c r="H59" i="11"/>
  <c r="B65" i="11"/>
  <c r="AG33" i="11"/>
  <c r="AG35" i="11"/>
  <c r="H49" i="11"/>
  <c r="F22" i="11"/>
  <c r="B27" i="11"/>
  <c r="AG22" i="11"/>
  <c r="AG25" i="11"/>
  <c r="AG34" i="11"/>
  <c r="F36" i="11"/>
  <c r="B18" i="11"/>
  <c r="AG26" i="11"/>
  <c r="E63" i="11"/>
  <c r="B26" i="11"/>
  <c r="D31" i="11"/>
  <c r="C39" i="11"/>
  <c r="H65" i="1"/>
  <c r="I27" i="1"/>
  <c r="I26" i="1"/>
  <c r="I25" i="1"/>
  <c r="F28" i="1"/>
  <c r="E36" i="1"/>
  <c r="I23" i="1"/>
  <c r="H34" i="1"/>
  <c r="H32" i="1"/>
  <c r="C24" i="1"/>
  <c r="I24" i="1" s="1"/>
  <c r="B26" i="1"/>
  <c r="E22" i="1"/>
  <c r="H40" i="7"/>
  <c r="C14" i="7"/>
  <c r="H49" i="7"/>
  <c r="H40" i="9"/>
  <c r="B56" i="9"/>
  <c r="C55" i="9" s="1"/>
  <c r="I55" i="9" s="1"/>
  <c r="E14" i="7"/>
  <c r="H33" i="7"/>
  <c r="H34" i="7"/>
  <c r="H35" i="7"/>
  <c r="B41" i="7"/>
  <c r="D39" i="7" s="1"/>
  <c r="J39" i="7" s="1"/>
  <c r="H42" i="7"/>
  <c r="B49" i="7"/>
  <c r="D47" i="7" s="1"/>
  <c r="J47" i="7" s="1"/>
  <c r="B50" i="7"/>
  <c r="E47" i="7" s="1"/>
  <c r="K47" i="7" s="1"/>
  <c r="H51" i="7"/>
  <c r="B58" i="7"/>
  <c r="E55" i="7" s="1"/>
  <c r="K55" i="7" s="1"/>
  <c r="B59" i="7"/>
  <c r="F55" i="7" s="1"/>
  <c r="L55" i="7" s="1"/>
  <c r="H59" i="7"/>
  <c r="E67" i="7"/>
  <c r="E68" i="7" s="1"/>
  <c r="K65" i="7" s="1"/>
  <c r="B26" i="9"/>
  <c r="H26" i="9" s="1"/>
  <c r="B55" i="9"/>
  <c r="B25" i="1"/>
  <c r="D22" i="1"/>
  <c r="H48" i="7"/>
  <c r="F52" i="1"/>
  <c r="B27" i="9"/>
  <c r="H27" i="9" s="1"/>
  <c r="B43" i="7"/>
  <c r="F39" i="7" s="1"/>
  <c r="L39" i="7" s="1"/>
  <c r="B48" i="7"/>
  <c r="C47" i="7" s="1"/>
  <c r="I47" i="7" s="1"/>
  <c r="B67" i="7"/>
  <c r="F63" i="7" s="1"/>
  <c r="L63" i="7" s="1"/>
  <c r="G22" i="9"/>
  <c r="M22" i="9" s="1"/>
  <c r="H58" i="9"/>
  <c r="B64" i="9"/>
  <c r="B24" i="1"/>
  <c r="G22" i="1"/>
  <c r="B23" i="1"/>
  <c r="B27" i="1"/>
  <c r="C22" i="1"/>
  <c r="L33" i="9"/>
  <c r="D36" i="9"/>
  <c r="J32" i="9" s="1"/>
  <c r="M27" i="9"/>
  <c r="M23" i="9"/>
  <c r="D68" i="9"/>
  <c r="J65" i="9" s="1"/>
  <c r="E52" i="9"/>
  <c r="K51" i="9" s="1"/>
  <c r="I50" i="9"/>
  <c r="I49" i="9"/>
  <c r="B65" i="9"/>
  <c r="H33" i="9"/>
  <c r="J34" i="9"/>
  <c r="H56" i="9"/>
  <c r="H64" i="9"/>
  <c r="B57" i="9"/>
  <c r="D55" i="9" s="1"/>
  <c r="J55" i="9" s="1"/>
  <c r="K67" i="9"/>
  <c r="C36" i="9"/>
  <c r="I32" i="9" s="1"/>
  <c r="I51" i="9"/>
  <c r="E36" i="9"/>
  <c r="K33" i="9" s="1"/>
  <c r="D44" i="9"/>
  <c r="J41" i="9" s="1"/>
  <c r="H42" i="9"/>
  <c r="H57" i="9"/>
  <c r="K65" i="9"/>
  <c r="B58" i="9"/>
  <c r="E55" i="9" s="1"/>
  <c r="K55" i="9" s="1"/>
  <c r="B66" i="9"/>
  <c r="B18" i="9" s="1"/>
  <c r="F22" i="9"/>
  <c r="L22" i="9" s="1"/>
  <c r="H34" i="9"/>
  <c r="H49" i="9"/>
  <c r="D58" i="9"/>
  <c r="D60" i="9" s="1"/>
  <c r="J56" i="9" s="1"/>
  <c r="H66" i="9"/>
  <c r="B50" i="9"/>
  <c r="E47" i="9" s="1"/>
  <c r="K47" i="9" s="1"/>
  <c r="K59" i="9"/>
  <c r="C68" i="9"/>
  <c r="I64" i="9" s="1"/>
  <c r="B41" i="9"/>
  <c r="D39" i="9" s="1"/>
  <c r="J39" i="9" s="1"/>
  <c r="B63" i="9"/>
  <c r="AG35" i="9"/>
  <c r="AG34" i="9"/>
  <c r="E28" i="9"/>
  <c r="K26" i="9" s="1"/>
  <c r="C28" i="9"/>
  <c r="I23" i="9" s="1"/>
  <c r="B23" i="9"/>
  <c r="H23" i="9" s="1"/>
  <c r="C22" i="9"/>
  <c r="I22" i="9" s="1"/>
  <c r="C14" i="9"/>
  <c r="B67" i="9"/>
  <c r="F63" i="9" s="1"/>
  <c r="L63" i="9" s="1"/>
  <c r="H59" i="9"/>
  <c r="B43" i="9"/>
  <c r="F39" i="9" s="1"/>
  <c r="L39" i="9" s="1"/>
  <c r="H67" i="9"/>
  <c r="B51" i="9"/>
  <c r="F47" i="9" s="1"/>
  <c r="L47" i="9" s="1"/>
  <c r="H43" i="9"/>
  <c r="B59" i="9"/>
  <c r="F55" i="9" s="1"/>
  <c r="L55" i="9" s="1"/>
  <c r="H51" i="9"/>
  <c r="H35" i="9"/>
  <c r="G14" i="9"/>
  <c r="B47" i="9"/>
  <c r="B25" i="9"/>
  <c r="H25" i="9" s="1"/>
  <c r="D25" i="9"/>
  <c r="L40" i="9"/>
  <c r="L42" i="9"/>
  <c r="L43" i="9"/>
  <c r="K56" i="9"/>
  <c r="K58" i="9"/>
  <c r="B24" i="9"/>
  <c r="H24" i="9" s="1"/>
  <c r="B39" i="9"/>
  <c r="E14" i="9"/>
  <c r="D28" i="9"/>
  <c r="J24" i="9" s="1"/>
  <c r="K41" i="9"/>
  <c r="K40" i="9"/>
  <c r="K42" i="9"/>
  <c r="F28" i="9"/>
  <c r="L23" i="9" s="1"/>
  <c r="AG26" i="9"/>
  <c r="AG25" i="9"/>
  <c r="AG24" i="9"/>
  <c r="AG23" i="9"/>
  <c r="AG22" i="9"/>
  <c r="AG32" i="9"/>
  <c r="AG33" i="9"/>
  <c r="D52" i="9"/>
  <c r="J51" i="9" s="1"/>
  <c r="C60" i="9"/>
  <c r="I58" i="9" s="1"/>
  <c r="M25" i="9"/>
  <c r="C41" i="9"/>
  <c r="M26" i="9"/>
  <c r="L32" i="9"/>
  <c r="H41" i="9"/>
  <c r="B48" i="9"/>
  <c r="C47" i="9" s="1"/>
  <c r="I47" i="9" s="1"/>
  <c r="B49" i="9"/>
  <c r="D47" i="9" s="1"/>
  <c r="J47" i="9" s="1"/>
  <c r="K57" i="9"/>
  <c r="E63" i="9"/>
  <c r="K63" i="9" s="1"/>
  <c r="F60" i="9"/>
  <c r="L57" i="9" s="1"/>
  <c r="K64" i="9"/>
  <c r="L67" i="9"/>
  <c r="F52" i="9"/>
  <c r="K43" i="9"/>
  <c r="M24" i="9"/>
  <c r="L34" i="9"/>
  <c r="I48" i="9"/>
  <c r="L64" i="9"/>
  <c r="L66" i="9"/>
  <c r="L65" i="7"/>
  <c r="K67" i="7"/>
  <c r="L57" i="7"/>
  <c r="L43" i="7"/>
  <c r="D44" i="7"/>
  <c r="J41" i="7" s="1"/>
  <c r="L41" i="7"/>
  <c r="L40" i="7"/>
  <c r="L44" i="7"/>
  <c r="K40" i="7"/>
  <c r="K44" i="7" s="1"/>
  <c r="K42" i="7"/>
  <c r="AG36" i="7"/>
  <c r="L27" i="7"/>
  <c r="L24" i="7"/>
  <c r="C28" i="7"/>
  <c r="I27" i="7" s="1"/>
  <c r="I24" i="7"/>
  <c r="I23" i="7"/>
  <c r="D68" i="7"/>
  <c r="J66" i="7" s="1"/>
  <c r="K35" i="7"/>
  <c r="K34" i="7"/>
  <c r="K33" i="7"/>
  <c r="D36" i="7"/>
  <c r="J35" i="7" s="1"/>
  <c r="B16" i="7"/>
  <c r="C63" i="7"/>
  <c r="I63" i="7" s="1"/>
  <c r="D52" i="7"/>
  <c r="D63" i="7"/>
  <c r="J63" i="7" s="1"/>
  <c r="B17" i="7"/>
  <c r="L26" i="7"/>
  <c r="L25" i="7"/>
  <c r="C44" i="7"/>
  <c r="I43" i="7" s="1"/>
  <c r="M26" i="7"/>
  <c r="M25" i="7"/>
  <c r="M24" i="7"/>
  <c r="M27" i="7"/>
  <c r="L23" i="7"/>
  <c r="AG34" i="7"/>
  <c r="J50" i="7"/>
  <c r="I14" i="7"/>
  <c r="M23" i="7"/>
  <c r="AG33" i="7"/>
  <c r="D22" i="7"/>
  <c r="J22" i="7" s="1"/>
  <c r="AG23" i="7"/>
  <c r="C33" i="7"/>
  <c r="F36" i="7"/>
  <c r="B40" i="7"/>
  <c r="C39" i="7" s="1"/>
  <c r="I39" i="7" s="1"/>
  <c r="B51" i="7"/>
  <c r="F47" i="7" s="1"/>
  <c r="L47" i="7" s="1"/>
  <c r="L58" i="7"/>
  <c r="C60" i="7"/>
  <c r="I58" i="7" s="1"/>
  <c r="E63" i="7"/>
  <c r="K63" i="7" s="1"/>
  <c r="H64" i="7"/>
  <c r="I26" i="7"/>
  <c r="K41" i="7"/>
  <c r="E22" i="7"/>
  <c r="K22" i="7" s="1"/>
  <c r="B24" i="7"/>
  <c r="H24" i="7" s="1"/>
  <c r="AG24" i="7"/>
  <c r="AG25" i="7"/>
  <c r="K32" i="7"/>
  <c r="C51" i="7"/>
  <c r="F52" i="7"/>
  <c r="L51" i="7" s="1"/>
  <c r="D60" i="7"/>
  <c r="J59" i="7" s="1"/>
  <c r="L67" i="7"/>
  <c r="F22" i="7"/>
  <c r="L22" i="7" s="1"/>
  <c r="B25" i="7"/>
  <c r="H25" i="7" s="1"/>
  <c r="B26" i="7"/>
  <c r="H26" i="7" s="1"/>
  <c r="AG26" i="7"/>
  <c r="B47" i="7"/>
  <c r="L56" i="7"/>
  <c r="E60" i="7"/>
  <c r="K66" i="7"/>
  <c r="G22" i="7"/>
  <c r="M22" i="7" s="1"/>
  <c r="B27" i="7"/>
  <c r="H27" i="7" s="1"/>
  <c r="E51" i="7"/>
  <c r="K64" i="7"/>
  <c r="L66" i="7"/>
  <c r="C68" i="7"/>
  <c r="D26" i="7"/>
  <c r="D28" i="7" s="1"/>
  <c r="J25" i="7" s="1"/>
  <c r="B56" i="7"/>
  <c r="C55" i="7" s="1"/>
  <c r="I55" i="7" s="1"/>
  <c r="B57" i="7"/>
  <c r="D55" i="7" s="1"/>
  <c r="J55" i="7" s="1"/>
  <c r="B63" i="7"/>
  <c r="H67" i="7"/>
  <c r="E28" i="7"/>
  <c r="K27" i="7" s="1"/>
  <c r="AG35" i="7"/>
  <c r="AG22" i="7"/>
  <c r="H32" i="7"/>
  <c r="B42" i="7"/>
  <c r="E39" i="7" s="1"/>
  <c r="K39" i="7" s="1"/>
  <c r="H56" i="7"/>
  <c r="C22" i="7"/>
  <c r="I22" i="7" s="1"/>
  <c r="C34" i="7"/>
  <c r="H57" i="7"/>
  <c r="D68" i="1"/>
  <c r="C60" i="1"/>
  <c r="D51" i="1"/>
  <c r="D52" i="1" s="1"/>
  <c r="C68" i="1"/>
  <c r="G28" i="1"/>
  <c r="E28" i="1"/>
  <c r="D28" i="1"/>
  <c r="O14" i="1"/>
  <c r="L14" i="1"/>
  <c r="B47" i="1"/>
  <c r="AG35" i="1"/>
  <c r="AG36" i="1"/>
  <c r="AG26" i="1"/>
  <c r="AG25" i="1"/>
  <c r="AG24" i="1"/>
  <c r="AG32" i="1"/>
  <c r="AG33" i="1"/>
  <c r="AG34" i="1"/>
  <c r="AG22" i="1"/>
  <c r="B50" i="1"/>
  <c r="B64" i="1"/>
  <c r="D60" i="1"/>
  <c r="D63" i="1"/>
  <c r="B17" i="1"/>
  <c r="D42" i="1"/>
  <c r="H42" i="1" s="1"/>
  <c r="E68" i="1"/>
  <c r="C33" i="1"/>
  <c r="H33" i="1" s="1"/>
  <c r="E44" i="1"/>
  <c r="B48" i="1"/>
  <c r="B49" i="1"/>
  <c r="B51" i="1"/>
  <c r="C35" i="1"/>
  <c r="F44" i="1"/>
  <c r="C49" i="1"/>
  <c r="B57" i="1"/>
  <c r="C43" i="1"/>
  <c r="C44" i="1" s="1"/>
  <c r="D35" i="1"/>
  <c r="D36" i="1" s="1"/>
  <c r="B39" i="1"/>
  <c r="B55" i="1"/>
  <c r="B58" i="1"/>
  <c r="C14" i="1"/>
  <c r="B40" i="1"/>
  <c r="B59" i="1"/>
  <c r="B41" i="1"/>
  <c r="B66" i="1"/>
  <c r="H66" i="1" s="1"/>
  <c r="B67" i="1"/>
  <c r="H67" i="1" s="1"/>
  <c r="J23" i="11" l="1"/>
  <c r="H66" i="12"/>
  <c r="H44" i="12"/>
  <c r="I41" i="12" s="1"/>
  <c r="G17" i="12" s="1"/>
  <c r="H34" i="12"/>
  <c r="C47" i="12"/>
  <c r="H48" i="12"/>
  <c r="H36" i="12"/>
  <c r="I33" i="12" s="1"/>
  <c r="D17" i="12" s="1"/>
  <c r="C28" i="12"/>
  <c r="I24" i="12"/>
  <c r="I28" i="12" s="1"/>
  <c r="J25" i="12" s="1"/>
  <c r="H68" i="12"/>
  <c r="I67" i="12" s="1"/>
  <c r="P19" i="12" s="1"/>
  <c r="I64" i="12"/>
  <c r="P16" i="12" s="1"/>
  <c r="D55" i="12"/>
  <c r="H57" i="12"/>
  <c r="H60" i="12" s="1"/>
  <c r="AG37" i="12"/>
  <c r="G17" i="11"/>
  <c r="G19" i="11"/>
  <c r="D63" i="11"/>
  <c r="B17" i="11"/>
  <c r="H65" i="11"/>
  <c r="C47" i="11"/>
  <c r="H48" i="11"/>
  <c r="H50" i="11"/>
  <c r="E47" i="11"/>
  <c r="H60" i="11"/>
  <c r="I59" i="11" s="1"/>
  <c r="M19" i="11" s="1"/>
  <c r="AG37" i="11"/>
  <c r="C28" i="11"/>
  <c r="AG27" i="11"/>
  <c r="D55" i="11"/>
  <c r="H57" i="11"/>
  <c r="G16" i="11"/>
  <c r="D16" i="11"/>
  <c r="H44" i="11"/>
  <c r="G18" i="11"/>
  <c r="H35" i="1"/>
  <c r="H36" i="1" s="1"/>
  <c r="I28" i="1"/>
  <c r="C39" i="1"/>
  <c r="H40" i="1"/>
  <c r="D55" i="1"/>
  <c r="H57" i="1"/>
  <c r="F47" i="1"/>
  <c r="H51" i="1"/>
  <c r="C28" i="1"/>
  <c r="H43" i="1"/>
  <c r="F55" i="1"/>
  <c r="H59" i="1"/>
  <c r="E47" i="1"/>
  <c r="H50" i="1"/>
  <c r="D47" i="1"/>
  <c r="H49" i="1"/>
  <c r="D39" i="1"/>
  <c r="H41" i="1"/>
  <c r="E55" i="1"/>
  <c r="H58" i="1"/>
  <c r="C47" i="1"/>
  <c r="H48" i="1"/>
  <c r="C63" i="1"/>
  <c r="H64" i="1"/>
  <c r="J42" i="7"/>
  <c r="J58" i="9"/>
  <c r="L68" i="7"/>
  <c r="J40" i="7"/>
  <c r="B16" i="9"/>
  <c r="C63" i="9"/>
  <c r="I63" i="9" s="1"/>
  <c r="I25" i="7"/>
  <c r="J33" i="9"/>
  <c r="J59" i="9"/>
  <c r="J35" i="9"/>
  <c r="J36" i="9" s="1"/>
  <c r="I65" i="9"/>
  <c r="O65" i="9" s="1"/>
  <c r="L17" i="9" s="1"/>
  <c r="K68" i="9"/>
  <c r="I67" i="9"/>
  <c r="I66" i="9"/>
  <c r="I68" i="9" s="1"/>
  <c r="J57" i="9"/>
  <c r="J43" i="9"/>
  <c r="K35" i="9"/>
  <c r="K32" i="9"/>
  <c r="O32" i="9" s="1"/>
  <c r="I35" i="9"/>
  <c r="O35" i="9" s="1"/>
  <c r="D19" i="9" s="1"/>
  <c r="I33" i="9"/>
  <c r="O33" i="9" s="1"/>
  <c r="D17" i="9" s="1"/>
  <c r="J64" i="9"/>
  <c r="J42" i="9"/>
  <c r="J23" i="9"/>
  <c r="I34" i="9"/>
  <c r="I36" i="9" s="1"/>
  <c r="K34" i="9"/>
  <c r="I27" i="9"/>
  <c r="B17" i="9"/>
  <c r="D63" i="9"/>
  <c r="J63" i="9" s="1"/>
  <c r="L36" i="9"/>
  <c r="J67" i="9"/>
  <c r="J40" i="9"/>
  <c r="I26" i="9"/>
  <c r="L27" i="9"/>
  <c r="L24" i="9"/>
  <c r="K48" i="9"/>
  <c r="K49" i="9"/>
  <c r="K50" i="9"/>
  <c r="J66" i="9"/>
  <c r="AG27" i="9"/>
  <c r="L50" i="9"/>
  <c r="L48" i="9"/>
  <c r="L51" i="9"/>
  <c r="O51" i="9" s="1"/>
  <c r="H19" i="9" s="1"/>
  <c r="K25" i="9"/>
  <c r="K23" i="9"/>
  <c r="K44" i="9"/>
  <c r="O64" i="9"/>
  <c r="K24" i="9"/>
  <c r="L59" i="9"/>
  <c r="L58" i="9"/>
  <c r="L56" i="9"/>
  <c r="AG37" i="9"/>
  <c r="K27" i="9"/>
  <c r="M28" i="9"/>
  <c r="I25" i="9"/>
  <c r="I24" i="9"/>
  <c r="J26" i="9"/>
  <c r="K60" i="9"/>
  <c r="L68" i="9"/>
  <c r="I52" i="9"/>
  <c r="C44" i="9"/>
  <c r="I41" i="9" s="1"/>
  <c r="O41" i="9" s="1"/>
  <c r="F17" i="9" s="1"/>
  <c r="J27" i="9"/>
  <c r="L44" i="9"/>
  <c r="J60" i="9"/>
  <c r="I59" i="9"/>
  <c r="I56" i="9"/>
  <c r="L26" i="9"/>
  <c r="L25" i="9"/>
  <c r="L28" i="9" s="1"/>
  <c r="J25" i="9"/>
  <c r="L49" i="9"/>
  <c r="J48" i="9"/>
  <c r="J49" i="9"/>
  <c r="J50" i="9"/>
  <c r="I57" i="9"/>
  <c r="O57" i="9" s="1"/>
  <c r="J17" i="9" s="1"/>
  <c r="J67" i="7"/>
  <c r="J58" i="7"/>
  <c r="L49" i="7"/>
  <c r="L48" i="7"/>
  <c r="L50" i="7"/>
  <c r="J43" i="7"/>
  <c r="O43" i="7" s="1"/>
  <c r="F19" i="7" s="1"/>
  <c r="I42" i="7"/>
  <c r="O42" i="7" s="1"/>
  <c r="F18" i="7" s="1"/>
  <c r="K36" i="7"/>
  <c r="AG37" i="7"/>
  <c r="I28" i="7"/>
  <c r="K24" i="7"/>
  <c r="K58" i="7"/>
  <c r="K57" i="7"/>
  <c r="K56" i="7"/>
  <c r="L28" i="7"/>
  <c r="K25" i="7"/>
  <c r="O25" i="7" s="1"/>
  <c r="K23" i="7"/>
  <c r="L34" i="7"/>
  <c r="L32" i="7"/>
  <c r="L33" i="7"/>
  <c r="L35" i="7"/>
  <c r="C36" i="7"/>
  <c r="I33" i="7" s="1"/>
  <c r="C52" i="7"/>
  <c r="I51" i="7" s="1"/>
  <c r="I65" i="7"/>
  <c r="I64" i="7"/>
  <c r="I66" i="7"/>
  <c r="O66" i="7" s="1"/>
  <c r="L18" i="7" s="1"/>
  <c r="J32" i="7"/>
  <c r="K59" i="7"/>
  <c r="J49" i="7"/>
  <c r="J48" i="7"/>
  <c r="J26" i="7"/>
  <c r="K68" i="7"/>
  <c r="J51" i="7"/>
  <c r="J24" i="7"/>
  <c r="O24" i="7" s="1"/>
  <c r="J23" i="7"/>
  <c r="E52" i="7"/>
  <c r="K51" i="7"/>
  <c r="I41" i="7"/>
  <c r="O41" i="7" s="1"/>
  <c r="F17" i="7" s="1"/>
  <c r="I40" i="7"/>
  <c r="K26" i="7"/>
  <c r="J27" i="7"/>
  <c r="O27" i="7" s="1"/>
  <c r="AG27" i="7"/>
  <c r="J57" i="7"/>
  <c r="J56" i="7"/>
  <c r="M28" i="7"/>
  <c r="I67" i="7"/>
  <c r="J65" i="7"/>
  <c r="J64" i="7"/>
  <c r="J33" i="7"/>
  <c r="J34" i="7"/>
  <c r="L60" i="7"/>
  <c r="I56" i="7"/>
  <c r="I57" i="7"/>
  <c r="I59" i="7"/>
  <c r="AG37" i="1"/>
  <c r="AG27" i="1"/>
  <c r="B16" i="1"/>
  <c r="C52" i="1"/>
  <c r="F63" i="1"/>
  <c r="D44" i="1"/>
  <c r="E63" i="1"/>
  <c r="B18" i="1"/>
  <c r="C36" i="1"/>
  <c r="I65" i="12" l="1"/>
  <c r="P17" i="12" s="1"/>
  <c r="I66" i="12"/>
  <c r="P18" i="12" s="1"/>
  <c r="I59" i="12"/>
  <c r="M19" i="12" s="1"/>
  <c r="I56" i="12"/>
  <c r="M16" i="12" s="1"/>
  <c r="I42" i="12"/>
  <c r="G18" i="12" s="1"/>
  <c r="I40" i="12"/>
  <c r="G16" i="12" s="1"/>
  <c r="I43" i="12"/>
  <c r="G19" i="12" s="1"/>
  <c r="I17" i="12"/>
  <c r="I19" i="12"/>
  <c r="I18" i="12"/>
  <c r="I16" i="12"/>
  <c r="J27" i="12"/>
  <c r="D16" i="12"/>
  <c r="I34" i="12"/>
  <c r="D18" i="12" s="1"/>
  <c r="H52" i="12"/>
  <c r="I48" i="12" s="1"/>
  <c r="J16" i="12" s="1"/>
  <c r="I35" i="12"/>
  <c r="D19" i="12" s="1"/>
  <c r="J24" i="12"/>
  <c r="I57" i="12"/>
  <c r="M17" i="12" s="1"/>
  <c r="I58" i="12"/>
  <c r="M18" i="12" s="1"/>
  <c r="M18" i="11"/>
  <c r="I56" i="11"/>
  <c r="M16" i="11" s="1"/>
  <c r="I57" i="11"/>
  <c r="M17" i="11" s="1"/>
  <c r="H52" i="11"/>
  <c r="I48" i="11" s="1"/>
  <c r="J16" i="11" s="1"/>
  <c r="G18" i="1"/>
  <c r="I34" i="1"/>
  <c r="D18" i="1" s="1"/>
  <c r="D16" i="1"/>
  <c r="I33" i="1"/>
  <c r="D17" i="1" s="1"/>
  <c r="G17" i="1"/>
  <c r="J25" i="1"/>
  <c r="J23" i="1"/>
  <c r="J27" i="1"/>
  <c r="J26" i="1"/>
  <c r="H44" i="1"/>
  <c r="G16" i="1"/>
  <c r="J24" i="1"/>
  <c r="M16" i="1"/>
  <c r="I35" i="1"/>
  <c r="D19" i="1" s="1"/>
  <c r="H52" i="1"/>
  <c r="I51" i="1" s="1"/>
  <c r="J19" i="1" s="1"/>
  <c r="H68" i="1"/>
  <c r="I64" i="1" s="1"/>
  <c r="P16" i="1" s="1"/>
  <c r="G19" i="1"/>
  <c r="O58" i="7"/>
  <c r="J18" i="7" s="1"/>
  <c r="O58" i="9"/>
  <c r="J18" i="9" s="1"/>
  <c r="O34" i="9"/>
  <c r="D18" i="9" s="1"/>
  <c r="H12" i="3"/>
  <c r="O67" i="9"/>
  <c r="L19" i="9" s="1"/>
  <c r="O66" i="9"/>
  <c r="L18" i="9" s="1"/>
  <c r="O50" i="9"/>
  <c r="H18" i="9" s="1"/>
  <c r="O49" i="9"/>
  <c r="H17" i="9" s="1"/>
  <c r="J44" i="9"/>
  <c r="O27" i="9"/>
  <c r="K16" i="9" s="1"/>
  <c r="K52" i="9"/>
  <c r="J68" i="9"/>
  <c r="J28" i="9"/>
  <c r="O26" i="9"/>
  <c r="I17" i="9" s="1"/>
  <c r="O59" i="9"/>
  <c r="J19" i="9" s="1"/>
  <c r="O24" i="9"/>
  <c r="E18" i="9" s="1"/>
  <c r="K36" i="9"/>
  <c r="O25" i="9"/>
  <c r="G19" i="9" s="1"/>
  <c r="J52" i="9"/>
  <c r="L16" i="9"/>
  <c r="O68" i="9"/>
  <c r="K28" i="9"/>
  <c r="I28" i="9"/>
  <c r="O36" i="9"/>
  <c r="D16" i="9"/>
  <c r="O23" i="9"/>
  <c r="I40" i="9"/>
  <c r="I43" i="9"/>
  <c r="O43" i="9" s="1"/>
  <c r="F19" i="9" s="1"/>
  <c r="I42" i="9"/>
  <c r="O42" i="9" s="1"/>
  <c r="F18" i="9" s="1"/>
  <c r="L52" i="9"/>
  <c r="O48" i="9"/>
  <c r="I60" i="9"/>
  <c r="O56" i="9"/>
  <c r="L60" i="9"/>
  <c r="J68" i="7"/>
  <c r="O67" i="7"/>
  <c r="L19" i="7" s="1"/>
  <c r="J60" i="7"/>
  <c r="O57" i="7"/>
  <c r="J17" i="7" s="1"/>
  <c r="L52" i="7"/>
  <c r="O51" i="7"/>
  <c r="H19" i="7" s="1"/>
  <c r="J44" i="7"/>
  <c r="O33" i="7"/>
  <c r="D17" i="7" s="1"/>
  <c r="O26" i="7"/>
  <c r="I18" i="7" s="1"/>
  <c r="G18" i="7"/>
  <c r="G17" i="7"/>
  <c r="G16" i="7"/>
  <c r="G19" i="7"/>
  <c r="I16" i="7"/>
  <c r="I19" i="7"/>
  <c r="I17" i="7"/>
  <c r="K28" i="7"/>
  <c r="J36" i="7"/>
  <c r="K49" i="7"/>
  <c r="K50" i="7"/>
  <c r="K48" i="7"/>
  <c r="O64" i="7"/>
  <c r="I68" i="7"/>
  <c r="O59" i="7"/>
  <c r="J19" i="7" s="1"/>
  <c r="L36" i="7"/>
  <c r="J28" i="7"/>
  <c r="O23" i="7"/>
  <c r="I44" i="7"/>
  <c r="O40" i="7"/>
  <c r="E18" i="7"/>
  <c r="E17" i="7"/>
  <c r="E16" i="7"/>
  <c r="E19" i="7"/>
  <c r="K60" i="7"/>
  <c r="I32" i="7"/>
  <c r="I35" i="7"/>
  <c r="O35" i="7" s="1"/>
  <c r="D19" i="7" s="1"/>
  <c r="I60" i="7"/>
  <c r="O56" i="7"/>
  <c r="I34" i="7"/>
  <c r="O34" i="7" s="1"/>
  <c r="D18" i="7" s="1"/>
  <c r="O65" i="7"/>
  <c r="L17" i="7" s="1"/>
  <c r="I48" i="7"/>
  <c r="I50" i="7"/>
  <c r="I49" i="7"/>
  <c r="O49" i="7" s="1"/>
  <c r="H17" i="7" s="1"/>
  <c r="K18" i="7"/>
  <c r="K19" i="7"/>
  <c r="K16" i="7"/>
  <c r="K17" i="7"/>
  <c r="J52" i="7"/>
  <c r="G20" i="3"/>
  <c r="H10" i="3"/>
  <c r="H9" i="3"/>
  <c r="N16" i="1" l="1"/>
  <c r="C16" i="12"/>
  <c r="C18" i="12"/>
  <c r="C17" i="12"/>
  <c r="C19" i="12"/>
  <c r="L18" i="12"/>
  <c r="N18" i="12" s="1"/>
  <c r="L19" i="12"/>
  <c r="N19" i="12" s="1"/>
  <c r="L16" i="12"/>
  <c r="N16" i="12" s="1"/>
  <c r="L17" i="12"/>
  <c r="N17" i="12" s="1"/>
  <c r="K16" i="12"/>
  <c r="F17" i="12"/>
  <c r="H17" i="12" s="1"/>
  <c r="F18" i="12"/>
  <c r="H18" i="12" s="1"/>
  <c r="F19" i="12"/>
  <c r="H19" i="12" s="1"/>
  <c r="F16" i="12"/>
  <c r="H16" i="12" s="1"/>
  <c r="I49" i="12"/>
  <c r="J17" i="12" s="1"/>
  <c r="K17" i="12" s="1"/>
  <c r="I50" i="12"/>
  <c r="J18" i="12" s="1"/>
  <c r="K18" i="12" s="1"/>
  <c r="I51" i="12"/>
  <c r="J19" i="12" s="1"/>
  <c r="K19" i="12" s="1"/>
  <c r="O16" i="12"/>
  <c r="Q16" i="12" s="1"/>
  <c r="O18" i="12"/>
  <c r="Q18" i="12" s="1"/>
  <c r="O19" i="12"/>
  <c r="Q19" i="12" s="1"/>
  <c r="O17" i="12"/>
  <c r="Q17" i="12" s="1"/>
  <c r="H16" i="1"/>
  <c r="J24" i="11"/>
  <c r="J26" i="11"/>
  <c r="J27" i="11"/>
  <c r="P16" i="11"/>
  <c r="I66" i="11"/>
  <c r="P18" i="11" s="1"/>
  <c r="I67" i="11"/>
  <c r="P19" i="11" s="1"/>
  <c r="I65" i="11"/>
  <c r="P17" i="11" s="1"/>
  <c r="I51" i="11"/>
  <c r="J19" i="11" s="1"/>
  <c r="J17" i="11"/>
  <c r="I50" i="11"/>
  <c r="J18" i="11" s="1"/>
  <c r="J16" i="1"/>
  <c r="I49" i="1"/>
  <c r="J17" i="1" s="1"/>
  <c r="I50" i="1"/>
  <c r="J18" i="1" s="1"/>
  <c r="I57" i="1"/>
  <c r="M17" i="1" s="1"/>
  <c r="N17" i="1" s="1"/>
  <c r="I58" i="1"/>
  <c r="M18" i="1" s="1"/>
  <c r="N18" i="1" s="1"/>
  <c r="C19" i="1"/>
  <c r="E19" i="1" s="1"/>
  <c r="C16" i="1"/>
  <c r="E16" i="1" s="1"/>
  <c r="C17" i="1"/>
  <c r="E17" i="1" s="1"/>
  <c r="C18" i="1"/>
  <c r="E18" i="1" s="1"/>
  <c r="F16" i="1"/>
  <c r="F17" i="1"/>
  <c r="H17" i="1" s="1"/>
  <c r="F18" i="1"/>
  <c r="R18" i="1" s="1"/>
  <c r="F19" i="1"/>
  <c r="H19" i="1" s="1"/>
  <c r="I16" i="1"/>
  <c r="K16" i="1" s="1"/>
  <c r="I17" i="1"/>
  <c r="K17" i="1" s="1"/>
  <c r="I19" i="1"/>
  <c r="K19" i="1" s="1"/>
  <c r="I18" i="1"/>
  <c r="K18" i="1" s="1"/>
  <c r="O16" i="1"/>
  <c r="Q16" i="1" s="1"/>
  <c r="O17" i="1"/>
  <c r="Q17" i="1" s="1"/>
  <c r="O19" i="1"/>
  <c r="Q19" i="1" s="1"/>
  <c r="O18" i="1"/>
  <c r="Q18" i="1" s="1"/>
  <c r="I65" i="1"/>
  <c r="P17" i="1" s="1"/>
  <c r="I67" i="1"/>
  <c r="P19" i="1" s="1"/>
  <c r="I66" i="1"/>
  <c r="P18" i="1" s="1"/>
  <c r="L16" i="1"/>
  <c r="L17" i="1"/>
  <c r="L18" i="1"/>
  <c r="L19" i="1"/>
  <c r="I59" i="1"/>
  <c r="M19" i="1" s="1"/>
  <c r="N19" i="1" s="1"/>
  <c r="H11" i="3"/>
  <c r="H14" i="3"/>
  <c r="K19" i="9"/>
  <c r="K17" i="9"/>
  <c r="K18" i="9"/>
  <c r="G16" i="9"/>
  <c r="G18" i="9"/>
  <c r="G17" i="9"/>
  <c r="E19" i="9"/>
  <c r="E16" i="9"/>
  <c r="E17" i="9"/>
  <c r="I19" i="9"/>
  <c r="I16" i="9"/>
  <c r="I18" i="9"/>
  <c r="C19" i="9"/>
  <c r="C16" i="9"/>
  <c r="C18" i="9"/>
  <c r="C17" i="9"/>
  <c r="O28" i="9"/>
  <c r="J16" i="9"/>
  <c r="O60" i="9"/>
  <c r="O52" i="9"/>
  <c r="H16" i="9"/>
  <c r="I44" i="9"/>
  <c r="O40" i="9"/>
  <c r="O50" i="7"/>
  <c r="H18" i="7" s="1"/>
  <c r="O48" i="7"/>
  <c r="I52" i="7"/>
  <c r="F16" i="7"/>
  <c r="O44" i="7"/>
  <c r="C19" i="7"/>
  <c r="M19" i="7" s="1"/>
  <c r="O28" i="7"/>
  <c r="C18" i="7"/>
  <c r="C17" i="7"/>
  <c r="M17" i="7" s="1"/>
  <c r="C16" i="7"/>
  <c r="J16" i="7"/>
  <c r="O60" i="7"/>
  <c r="O68" i="7"/>
  <c r="L16" i="7"/>
  <c r="O32" i="7"/>
  <c r="I36" i="7"/>
  <c r="K52" i="7"/>
  <c r="G21" i="3"/>
  <c r="G22" i="3"/>
  <c r="H13" i="3"/>
  <c r="R16" i="1" l="1"/>
  <c r="H18" i="1"/>
  <c r="R19" i="12"/>
  <c r="E19" i="12"/>
  <c r="R17" i="12"/>
  <c r="E17" i="12"/>
  <c r="R16" i="12"/>
  <c r="E16" i="12"/>
  <c r="E18" i="12"/>
  <c r="R18" i="12"/>
  <c r="R17" i="1"/>
  <c r="R19" i="1"/>
  <c r="I18" i="11"/>
  <c r="K18" i="11" s="1"/>
  <c r="I16" i="11"/>
  <c r="K16" i="11" s="1"/>
  <c r="I17" i="11"/>
  <c r="K17" i="11" s="1"/>
  <c r="I19" i="11"/>
  <c r="K19" i="11" s="1"/>
  <c r="O19" i="11"/>
  <c r="Q19" i="11" s="1"/>
  <c r="O16" i="11"/>
  <c r="Q16" i="11" s="1"/>
  <c r="O18" i="11"/>
  <c r="Q18" i="11" s="1"/>
  <c r="O17" i="11"/>
  <c r="Q17" i="11" s="1"/>
  <c r="L17" i="11"/>
  <c r="N17" i="11" s="1"/>
  <c r="L18" i="11"/>
  <c r="N18" i="11" s="1"/>
  <c r="L19" i="11"/>
  <c r="N19" i="11" s="1"/>
  <c r="L16" i="11"/>
  <c r="N16" i="11" s="1"/>
  <c r="F16" i="11"/>
  <c r="H16" i="11" s="1"/>
  <c r="F17" i="11"/>
  <c r="H17" i="11" s="1"/>
  <c r="F18" i="11"/>
  <c r="H18" i="11" s="1"/>
  <c r="F19" i="11"/>
  <c r="H19" i="11" s="1"/>
  <c r="C19" i="11"/>
  <c r="C18" i="11"/>
  <c r="C17" i="11"/>
  <c r="C16" i="11"/>
  <c r="M19" i="9"/>
  <c r="M18" i="9"/>
  <c r="M17" i="9"/>
  <c r="O44" i="9"/>
  <c r="F16" i="9"/>
  <c r="M16" i="9" s="1"/>
  <c r="M18" i="7"/>
  <c r="H16" i="7"/>
  <c r="O52" i="7"/>
  <c r="O36" i="7"/>
  <c r="D16" i="7"/>
  <c r="G19" i="3"/>
  <c r="G23" i="3"/>
  <c r="R16" i="11" l="1"/>
  <c r="E16" i="11"/>
  <c r="R17" i="11"/>
  <c r="E17" i="11"/>
  <c r="R18" i="11"/>
  <c r="E18" i="11"/>
  <c r="R19" i="11"/>
  <c r="E19" i="11"/>
  <c r="M16" i="7"/>
</calcChain>
</file>

<file path=xl/sharedStrings.xml><?xml version="1.0" encoding="utf-8"?>
<sst xmlns="http://schemas.openxmlformats.org/spreadsheetml/2006/main" count="720" uniqueCount="65">
  <si>
    <t>Five Most Important Attributes:</t>
  </si>
  <si>
    <t>Final Score</t>
  </si>
  <si>
    <t>Priortization Matrix</t>
  </si>
  <si>
    <t>Criteria</t>
  </si>
  <si>
    <t>Total</t>
  </si>
  <si>
    <t>Points</t>
  </si>
  <si>
    <t>Standard weight</t>
  </si>
  <si>
    <t>Ranking</t>
  </si>
  <si>
    <t>Cryptocurrency</t>
  </si>
  <si>
    <t>Legislative process</t>
  </si>
  <si>
    <t>Cost of acquisition</t>
  </si>
  <si>
    <t>Tokens</t>
  </si>
  <si>
    <t>NFT arts, pictures, music, sound.</t>
  </si>
  <si>
    <t>Skins, rare digital items in games.</t>
  </si>
  <si>
    <t>Profitability, ROI</t>
  </si>
  <si>
    <t>Rareness</t>
  </si>
  <si>
    <t xml:space="preserve">Trust </t>
  </si>
  <si>
    <t>Top 4 NFT's.</t>
  </si>
  <si>
    <t>Rating</t>
  </si>
  <si>
    <t>Zubní náhrady</t>
  </si>
  <si>
    <t>Zubní implantáty</t>
  </si>
  <si>
    <t>Zubní můstky</t>
  </si>
  <si>
    <t>Zubní korunky</t>
  </si>
  <si>
    <t>Náklady</t>
  </si>
  <si>
    <t>Následná péče a údržba</t>
  </si>
  <si>
    <t>Kritéria</t>
  </si>
  <si>
    <t>Estetika a Přirozený Vzhled</t>
  </si>
  <si>
    <t>50 - 70 tisíc</t>
  </si>
  <si>
    <t>5 - 15 tisíc</t>
  </si>
  <si>
    <t xml:space="preserve">7 - 8 tisíc </t>
  </si>
  <si>
    <t>12,5 - 15 tisíc</t>
  </si>
  <si>
    <t xml:space="preserve">10 let </t>
  </si>
  <si>
    <t>5 let</t>
  </si>
  <si>
    <t>15 let</t>
  </si>
  <si>
    <t xml:space="preserve">7 let </t>
  </si>
  <si>
    <t>Trvalost zubu (max)</t>
  </si>
  <si>
    <t>Časová osa léčby (max)</t>
  </si>
  <si>
    <t>1,5 měsíce</t>
  </si>
  <si>
    <t xml:space="preserve"> 14 dnů</t>
  </si>
  <si>
    <t xml:space="preserve"> 2 dny</t>
  </si>
  <si>
    <t>1 měsíc</t>
  </si>
  <si>
    <t>Maximální</t>
  </si>
  <si>
    <t>Maximální, jednou za rok.</t>
  </si>
  <si>
    <t>Maximální, v případě bolestí</t>
  </si>
  <si>
    <t>Střední, jednou za rok.</t>
  </si>
  <si>
    <t xml:space="preserve">Středně maximální </t>
  </si>
  <si>
    <t>Střední</t>
  </si>
  <si>
    <t>Body</t>
  </si>
  <si>
    <t>Váha</t>
  </si>
  <si>
    <t>Pořádí</t>
  </si>
  <si>
    <t>Finální skóre</t>
  </si>
  <si>
    <t>Zubní náhrady (snímatelné)</t>
  </si>
  <si>
    <t>Celkem</t>
  </si>
  <si>
    <t>Zubní náhrady(snímatelné)</t>
  </si>
  <si>
    <t xml:space="preserve">Kritería </t>
  </si>
  <si>
    <t>Vážení</t>
  </si>
  <si>
    <t>Skóre</t>
  </si>
  <si>
    <t>Souhrn</t>
  </si>
  <si>
    <t>váhy</t>
  </si>
  <si>
    <t>Výpočet vah Saatyho metodou</t>
  </si>
  <si>
    <t>Preference</t>
  </si>
  <si>
    <t>Váhy</t>
  </si>
  <si>
    <t>Matice prioritizace</t>
  </si>
  <si>
    <t>Geometrický průměr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</si>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</sst>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2"/>
      <name val="Arial"/>
      <family val="2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CC99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0" fontId="0" fillId="0" borderId="2" xfId="0" applyBorder="1" applyAlignment="1">
      <alignment horizontal="center" textRotation="90"/>
    </xf>
    <xf numFmtId="0" fontId="0" fillId="0" borderId="2" xfId="0" applyBorder="1"/>
    <xf numFmtId="164" fontId="0" fillId="3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2" borderId="2" xfId="0" applyNumberFormat="1" applyFill="1" applyBorder="1"/>
    <xf numFmtId="0" fontId="0" fillId="5" borderId="2" xfId="0" applyFill="1" applyBorder="1" applyAlignment="1">
      <alignment horizontal="center"/>
    </xf>
    <xf numFmtId="164" fontId="0" fillId="3" borderId="2" xfId="0" applyNumberFormat="1" applyFill="1" applyBorder="1"/>
    <xf numFmtId="0" fontId="3" fillId="0" borderId="2" xfId="0" applyFont="1" applyBorder="1"/>
    <xf numFmtId="0" fontId="3" fillId="6" borderId="2" xfId="0" applyFont="1" applyFill="1" applyBorder="1"/>
    <xf numFmtId="9" fontId="3" fillId="0" borderId="2" xfId="1" applyFont="1" applyFill="1" applyBorder="1" applyAlignment="1">
      <alignment horizontal="right"/>
    </xf>
    <xf numFmtId="9" fontId="3" fillId="0" borderId="2" xfId="1" applyFont="1" applyBorder="1"/>
    <xf numFmtId="164" fontId="0" fillId="0" borderId="2" xfId="0" applyNumberFormat="1" applyBorder="1"/>
    <xf numFmtId="0" fontId="3" fillId="0" borderId="2" xfId="0" applyFont="1" applyBorder="1" applyAlignment="1">
      <alignment horizontal="center" textRotation="90"/>
    </xf>
    <xf numFmtId="0" fontId="3" fillId="0" borderId="0" xfId="0" applyFont="1"/>
    <xf numFmtId="164" fontId="2" fillId="0" borderId="2" xfId="0" applyNumberFormat="1" applyFont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textRotation="90"/>
    </xf>
    <xf numFmtId="0" fontId="3" fillId="7" borderId="2" xfId="0" applyFont="1" applyFill="1" applyBorder="1"/>
    <xf numFmtId="0" fontId="0" fillId="7" borderId="2" xfId="0" applyFill="1" applyBorder="1"/>
    <xf numFmtId="0" fontId="0" fillId="7" borderId="0" xfId="0" applyFill="1"/>
    <xf numFmtId="0" fontId="0" fillId="7" borderId="0" xfId="0" applyFill="1" applyAlignment="1">
      <alignment horizontal="center"/>
    </xf>
    <xf numFmtId="164" fontId="0" fillId="7" borderId="0" xfId="0" applyNumberFormat="1" applyFill="1" applyAlignment="1">
      <alignment horizontal="center"/>
    </xf>
    <xf numFmtId="1" fontId="0" fillId="7" borderId="0" xfId="0" applyNumberFormat="1" applyFill="1"/>
    <xf numFmtId="0" fontId="0" fillId="0" borderId="2" xfId="0" applyBorder="1" applyAlignment="1">
      <alignment horizontal="center" textRotation="90" wrapText="1"/>
    </xf>
    <xf numFmtId="4" fontId="0" fillId="0" borderId="0" xfId="0" applyNumberFormat="1"/>
    <xf numFmtId="4" fontId="0" fillId="4" borderId="2" xfId="0" applyNumberFormat="1" applyFill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2" xfId="0" applyNumberFormat="1" applyBorder="1"/>
    <xf numFmtId="4" fontId="0" fillId="5" borderId="2" xfId="0" applyNumberFormat="1" applyFill="1" applyBorder="1" applyAlignment="1">
      <alignment horizontal="center" vertical="center"/>
    </xf>
    <xf numFmtId="4" fontId="0" fillId="7" borderId="2" xfId="0" applyNumberFormat="1" applyFill="1" applyBorder="1" applyAlignment="1">
      <alignment horizontal="center" textRotation="90"/>
    </xf>
    <xf numFmtId="4" fontId="0" fillId="4" borderId="2" xfId="0" applyNumberFormat="1" applyFill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5" borderId="2" xfId="0" applyNumberFormat="1" applyFill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4" xfId="0" applyNumberFormat="1" applyBorder="1"/>
    <xf numFmtId="4" fontId="3" fillId="7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7" borderId="2" xfId="0" applyNumberFormat="1" applyFill="1" applyBorder="1" applyAlignment="1">
      <alignment wrapText="1"/>
    </xf>
    <xf numFmtId="4" fontId="0" fillId="0" borderId="2" xfId="0" applyNumberFormat="1" applyBorder="1" applyAlignment="1">
      <alignment wrapText="1"/>
    </xf>
    <xf numFmtId="4" fontId="2" fillId="7" borderId="2" xfId="0" applyNumberFormat="1" applyFont="1" applyFill="1" applyBorder="1" applyAlignment="1">
      <alignment horizontal="center" textRotation="90"/>
    </xf>
    <xf numFmtId="4" fontId="2" fillId="7" borderId="2" xfId="0" applyNumberFormat="1" applyFont="1" applyFill="1" applyBorder="1" applyAlignment="1">
      <alignment horizontal="center" textRotation="90" wrapText="1"/>
    </xf>
    <xf numFmtId="2" fontId="0" fillId="2" borderId="2" xfId="0" applyNumberFormat="1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wrapText="1"/>
    </xf>
    <xf numFmtId="0" fontId="3" fillId="6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textRotation="90" wrapText="1"/>
    </xf>
    <xf numFmtId="0" fontId="3" fillId="0" borderId="2" xfId="0" applyFont="1" applyBorder="1" applyAlignment="1">
      <alignment horizontal="center" textRotation="90" wrapText="1"/>
    </xf>
    <xf numFmtId="10" fontId="3" fillId="0" borderId="2" xfId="1" applyNumberFormat="1" applyFont="1" applyFill="1" applyBorder="1" applyAlignment="1">
      <alignment horizontal="right"/>
    </xf>
    <xf numFmtId="2" fontId="0" fillId="4" borderId="2" xfId="0" applyNumberFormat="1" applyFill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2" fontId="0" fillId="0" borderId="2" xfId="0" applyNumberFormat="1" applyBorder="1"/>
    <xf numFmtId="2" fontId="0" fillId="0" borderId="0" xfId="0" applyNumberFormat="1" applyAlignment="1">
      <alignment horizontal="center"/>
    </xf>
    <xf numFmtId="0" fontId="0" fillId="8" borderId="0" xfId="0" applyFill="1"/>
    <xf numFmtId="0" fontId="0" fillId="9" borderId="2" xfId="0" applyFill="1" applyBorder="1" applyAlignment="1">
      <alignment horizontal="center"/>
    </xf>
    <xf numFmtId="2" fontId="0" fillId="9" borderId="2" xfId="0" applyNumberFormat="1" applyFill="1" applyBorder="1" applyAlignment="1">
      <alignment horizontal="center"/>
    </xf>
    <xf numFmtId="0" fontId="3" fillId="10" borderId="2" xfId="0" applyFont="1" applyFill="1" applyBorder="1" applyAlignment="1">
      <alignment horizontal="center" textRotation="90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2" fontId="0" fillId="2" borderId="12" xfId="0" applyNumberFormat="1" applyFill="1" applyBorder="1" applyAlignment="1">
      <alignment horizontal="center"/>
    </xf>
    <xf numFmtId="2" fontId="0" fillId="3" borderId="12" xfId="0" applyNumberFormat="1" applyFill="1" applyBorder="1" applyAlignment="1">
      <alignment horizontal="center"/>
    </xf>
    <xf numFmtId="2" fontId="0" fillId="11" borderId="2" xfId="0" applyNumberFormat="1" applyFill="1" applyBorder="1" applyAlignment="1">
      <alignment horizontal="center"/>
    </xf>
    <xf numFmtId="0" fontId="0" fillId="11" borderId="2" xfId="0" applyFill="1" applyBorder="1" applyAlignment="1">
      <alignment horizontal="center" textRotation="90" wrapText="1"/>
    </xf>
    <xf numFmtId="0" fontId="0" fillId="8" borderId="2" xfId="0" applyFill="1" applyBorder="1" applyAlignment="1">
      <alignment horizontal="center"/>
    </xf>
    <xf numFmtId="164" fontId="0" fillId="8" borderId="2" xfId="0" applyNumberFormat="1" applyFill="1" applyBorder="1" applyAlignment="1">
      <alignment horizontal="center"/>
    </xf>
    <xf numFmtId="2" fontId="0" fillId="8" borderId="2" xfId="0" applyNumberFormat="1" applyFill="1" applyBorder="1" applyAlignment="1">
      <alignment horizontal="center"/>
    </xf>
    <xf numFmtId="0" fontId="0" fillId="0" borderId="14" xfId="0" applyBorder="1" applyAlignment="1">
      <alignment horizontal="center" textRotation="90" wrapText="1"/>
    </xf>
    <xf numFmtId="0" fontId="0" fillId="0" borderId="4" xfId="0" applyBorder="1" applyAlignment="1">
      <alignment horizontal="center" textRotation="90"/>
    </xf>
    <xf numFmtId="0" fontId="0" fillId="0" borderId="6" xfId="0" applyBorder="1" applyAlignment="1">
      <alignment horizontal="center" textRotation="90" wrapText="1"/>
    </xf>
    <xf numFmtId="2" fontId="0" fillId="12" borderId="2" xfId="0" applyNumberFormat="1" applyFill="1" applyBorder="1" applyAlignment="1">
      <alignment horizontal="center"/>
    </xf>
    <xf numFmtId="2" fontId="0" fillId="12" borderId="4" xfId="0" applyNumberFormat="1" applyFill="1" applyBorder="1" applyAlignment="1">
      <alignment horizontal="center"/>
    </xf>
    <xf numFmtId="0" fontId="5" fillId="0" borderId="6" xfId="0" applyFont="1" applyBorder="1" applyAlignment="1">
      <alignment horizontal="center" textRotation="90" wrapText="1"/>
    </xf>
    <xf numFmtId="0" fontId="5" fillId="0" borderId="1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/>
    </xf>
    <xf numFmtId="0" fontId="5" fillId="0" borderId="4" xfId="0" applyFont="1" applyBorder="1" applyAlignment="1">
      <alignment horizontal="center" textRotation="90"/>
    </xf>
    <xf numFmtId="0" fontId="5" fillId="0" borderId="10" xfId="0" applyFont="1" applyBorder="1" applyAlignment="1">
      <alignment wrapText="1"/>
    </xf>
    <xf numFmtId="2" fontId="5" fillId="3" borderId="2" xfId="0" applyNumberFormat="1" applyFont="1" applyFill="1" applyBorder="1" applyAlignment="1">
      <alignment horizontal="center"/>
    </xf>
    <xf numFmtId="2" fontId="5" fillId="12" borderId="2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2" fontId="5" fillId="12" borderId="4" xfId="0" applyNumberFormat="1" applyFont="1" applyFill="1" applyBorder="1" applyAlignment="1">
      <alignment horizontal="center"/>
    </xf>
    <xf numFmtId="0" fontId="5" fillId="0" borderId="11" xfId="0" applyFont="1" applyBorder="1" applyAlignment="1">
      <alignment wrapText="1"/>
    </xf>
    <xf numFmtId="2" fontId="5" fillId="3" borderId="12" xfId="0" applyNumberFormat="1" applyFont="1" applyFill="1" applyBorder="1" applyAlignment="1">
      <alignment horizontal="center"/>
    </xf>
    <xf numFmtId="2" fontId="5" fillId="12" borderId="12" xfId="0" applyNumberFormat="1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/>
    </xf>
    <xf numFmtId="2" fontId="5" fillId="12" borderId="16" xfId="0" applyNumberFormat="1" applyFont="1" applyFill="1" applyBorder="1" applyAlignment="1">
      <alignment horizontal="center"/>
    </xf>
    <xf numFmtId="2" fontId="0" fillId="12" borderId="12" xfId="0" applyNumberFormat="1" applyFill="1" applyBorder="1" applyAlignment="1">
      <alignment horizontal="center"/>
    </xf>
    <xf numFmtId="2" fontId="0" fillId="12" borderId="16" xfId="0" applyNumberFormat="1" applyFill="1" applyBorder="1" applyAlignment="1">
      <alignment horizontal="center"/>
    </xf>
    <xf numFmtId="2" fontId="0" fillId="0" borderId="0" xfId="0" applyNumberFormat="1"/>
    <xf numFmtId="0" fontId="5" fillId="7" borderId="2" xfId="0" applyFont="1" applyFill="1" applyBorder="1" applyAlignment="1">
      <alignment horizontal="center" textRotation="90"/>
    </xf>
    <xf numFmtId="0" fontId="5" fillId="0" borderId="2" xfId="0" applyFont="1" applyBorder="1" applyAlignment="1">
      <alignment horizontal="center" textRotation="90" wrapText="1"/>
    </xf>
    <xf numFmtId="0" fontId="0" fillId="7" borderId="2" xfId="0" applyFill="1" applyBorder="1" applyAlignment="1">
      <alignment horizontal="center"/>
    </xf>
    <xf numFmtId="2" fontId="0" fillId="7" borderId="2" xfId="0" applyNumberForma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/>
    <xf numFmtId="2" fontId="5" fillId="4" borderId="2" xfId="0" applyNumberFormat="1" applyFont="1" applyFill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7" borderId="2" xfId="0" applyNumberFormat="1" applyFont="1" applyFill="1" applyBorder="1" applyAlignment="1">
      <alignment horizontal="center"/>
    </xf>
    <xf numFmtId="2" fontId="5" fillId="5" borderId="2" xfId="0" applyNumberFormat="1" applyFont="1" applyFill="1" applyBorder="1" applyAlignment="1">
      <alignment horizontal="center"/>
    </xf>
    <xf numFmtId="0" fontId="5" fillId="7" borderId="2" xfId="0" applyFont="1" applyFill="1" applyBorder="1"/>
    <xf numFmtId="0" fontId="5" fillId="7" borderId="2" xfId="0" applyFont="1" applyFill="1" applyBorder="1" applyAlignment="1">
      <alignment horizontal="center" textRotation="90" wrapText="1"/>
    </xf>
    <xf numFmtId="0" fontId="5" fillId="7" borderId="2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textRotation="90" wrapText="1"/>
    </xf>
    <xf numFmtId="0" fontId="5" fillId="7" borderId="10" xfId="0" applyFont="1" applyFill="1" applyBorder="1"/>
    <xf numFmtId="0" fontId="5" fillId="0" borderId="11" xfId="0" applyFont="1" applyBorder="1"/>
    <xf numFmtId="2" fontId="0" fillId="0" borderId="12" xfId="0" applyNumberFormat="1" applyBorder="1" applyAlignment="1">
      <alignment horizontal="center"/>
    </xf>
    <xf numFmtId="0" fontId="3" fillId="13" borderId="2" xfId="0" applyFont="1" applyFill="1" applyBorder="1" applyAlignment="1">
      <alignment horizontal="center" textRotation="90" wrapText="1"/>
    </xf>
    <xf numFmtId="0" fontId="3" fillId="14" borderId="2" xfId="0" applyFont="1" applyFill="1" applyBorder="1" applyAlignment="1">
      <alignment horizontal="center" textRotation="90"/>
    </xf>
    <xf numFmtId="0" fontId="3" fillId="13" borderId="2" xfId="0" applyFont="1" applyFill="1" applyBorder="1"/>
    <xf numFmtId="2" fontId="0" fillId="15" borderId="2" xfId="0" applyNumberFormat="1" applyFill="1" applyBorder="1" applyAlignment="1">
      <alignment horizontal="center"/>
    </xf>
    <xf numFmtId="2" fontId="0" fillId="17" borderId="2" xfId="0" applyNumberFormat="1" applyFill="1" applyBorder="1" applyAlignment="1">
      <alignment horizontal="center"/>
    </xf>
    <xf numFmtId="2" fontId="0" fillId="16" borderId="2" xfId="0" applyNumberFormat="1" applyFill="1" applyBorder="1"/>
    <xf numFmtId="164" fontId="0" fillId="7" borderId="2" xfId="0" applyNumberFormat="1" applyFill="1" applyBorder="1" applyAlignment="1">
      <alignment horizontal="center"/>
    </xf>
    <xf numFmtId="2" fontId="0" fillId="7" borderId="0" xfId="0" applyNumberFormat="1" applyFill="1" applyAlignment="1">
      <alignment horizontal="center"/>
    </xf>
    <xf numFmtId="0" fontId="5" fillId="0" borderId="18" xfId="0" applyFont="1" applyBorder="1" applyAlignment="1">
      <alignment horizontal="center" textRotation="90"/>
    </xf>
    <xf numFmtId="0" fontId="5" fillId="0" borderId="8" xfId="0" applyFont="1" applyBorder="1" applyAlignment="1">
      <alignment wrapText="1"/>
    </xf>
    <xf numFmtId="164" fontId="5" fillId="12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164" fontId="5" fillId="12" borderId="4" xfId="0" applyNumberFormat="1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2" fontId="5" fillId="7" borderId="0" xfId="0" applyNumberFormat="1" applyFont="1" applyFill="1" applyAlignment="1">
      <alignment horizontal="center"/>
    </xf>
    <xf numFmtId="0" fontId="4" fillId="0" borderId="15" xfId="0" applyFont="1" applyBorder="1" applyAlignment="1">
      <alignment horizontal="center" textRotation="90" wrapText="1"/>
    </xf>
    <xf numFmtId="0" fontId="4" fillId="0" borderId="7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 wrapText="1"/>
    </xf>
    <xf numFmtId="0" fontId="4" fillId="0" borderId="9" xfId="0" applyFont="1" applyBorder="1" applyAlignment="1">
      <alignment horizontal="center" textRotation="90" wrapText="1"/>
    </xf>
    <xf numFmtId="2" fontId="4" fillId="0" borderId="10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textRotation="90" wrapText="1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textRotation="90" wrapText="1"/>
    </xf>
    <xf numFmtId="164" fontId="0" fillId="0" borderId="2" xfId="0" applyNumberFormat="1" applyBorder="1" applyAlignment="1">
      <alignment horizontal="center"/>
    </xf>
    <xf numFmtId="0" fontId="5" fillId="0" borderId="17" xfId="0" applyFont="1" applyBorder="1" applyAlignment="1">
      <alignment horizontal="center" textRotation="90" wrapText="1"/>
    </xf>
    <xf numFmtId="0" fontId="5" fillId="0" borderId="7" xfId="0" applyFont="1" applyBorder="1" applyAlignment="1">
      <alignment horizontal="center" textRotation="90" wrapText="1"/>
    </xf>
    <xf numFmtId="0" fontId="5" fillId="0" borderId="18" xfId="0" applyFont="1" applyBorder="1" applyAlignment="1">
      <alignment horizontal="center" textRotation="90" wrapText="1"/>
    </xf>
    <xf numFmtId="0" fontId="5" fillId="0" borderId="9" xfId="0" applyFont="1" applyBorder="1" applyAlignment="1">
      <alignment horizontal="center" textRotation="90" wrapText="1"/>
    </xf>
    <xf numFmtId="2" fontId="5" fillId="0" borderId="1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0" fontId="5" fillId="7" borderId="19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0" fontId="5" fillId="8" borderId="19" xfId="0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textRotation="90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textRotation="90" wrapText="1"/>
    </xf>
    <xf numFmtId="0" fontId="2" fillId="0" borderId="9" xfId="0" applyFont="1" applyBorder="1" applyAlignment="1">
      <alignment horizontal="center" textRotation="90" wrapText="1"/>
    </xf>
    <xf numFmtId="164" fontId="0" fillId="0" borderId="9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5" fillId="0" borderId="15" xfId="0" applyFont="1" applyBorder="1" applyAlignment="1">
      <alignment horizontal="center" textRotation="90" wrapText="1"/>
    </xf>
    <xf numFmtId="0" fontId="5" fillId="0" borderId="10" xfId="0" applyFont="1" applyBorder="1" applyAlignment="1">
      <alignment horizontal="center" textRotation="90" wrapText="1"/>
    </xf>
    <xf numFmtId="2" fontId="5" fillId="0" borderId="10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17/10/relationships/person" Target="persons/person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Preference bez vah kriterii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'AHP výpočet účastniku č.3'!$B$16</c:f>
              <c:strCache>
                <c:ptCount val="1"/>
                <c:pt idx="0">
                  <c:v>Zubní implantáty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'AHP výpočet účastniku č.3'!$B$8:$B$12</c:f>
              <c:strCache>
                <c:ptCount val="5"/>
                <c:pt idx="0">
                  <c:v>Náklady</c:v>
                </c:pt>
                <c:pt idx="1">
                  <c:v>Časová osa léčby (max)</c:v>
                </c:pt>
                <c:pt idx="2">
                  <c:v>Trvalost zubu (max)</c:v>
                </c:pt>
                <c:pt idx="3">
                  <c:v>Následná péče a údržba</c:v>
                </c:pt>
                <c:pt idx="4">
                  <c:v>Estetika a Přirozený Vzhled</c:v>
                </c:pt>
              </c:strCache>
            </c:strRef>
          </c:cat>
          <c:val>
            <c:numRef>
              <c:f>('AHP výpočet účastniku č.3'!$D$16,'AHP výpočet účastniku č.3'!$G$16,'AHP výpočet účastniku č.3'!$J$16,'AHP výpočet účastniku č.3'!$M$16,'AHP výpočet účastniku č.3'!$P$16)</c:f>
              <c:numCache>
                <c:formatCode>0.00</c:formatCode>
                <c:ptCount val="5"/>
                <c:pt idx="0">
                  <c:v>0.43233211458966209</c:v>
                </c:pt>
                <c:pt idx="1">
                  <c:v>8.5640789315069715E-2</c:v>
                </c:pt>
                <c:pt idx="2">
                  <c:v>0.17382706471348619</c:v>
                </c:pt>
                <c:pt idx="3">
                  <c:v>0.22428119586906362</c:v>
                </c:pt>
                <c:pt idx="4">
                  <c:v>0.47870304296169686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F5-481A-BB03-451D1808EFEE}"/>
            </c:ext>
          </c:extLst>
        </c:ser>
        <c:ser>
          <c:idx val="1"/>
          <c:order val="1"/>
          <c:tx>
            <c:strRef>
              <c:f>'AHP výpočet účastniku č.3'!$B$17</c:f>
              <c:strCache>
                <c:ptCount val="1"/>
                <c:pt idx="0">
                  <c:v>Zubní můstky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'AHP výpočet účastniku č.3'!$B$8:$B$12</c:f>
              <c:strCache>
                <c:ptCount val="5"/>
                <c:pt idx="0">
                  <c:v>Náklady</c:v>
                </c:pt>
                <c:pt idx="1">
                  <c:v>Časová osa léčby (max)</c:v>
                </c:pt>
                <c:pt idx="2">
                  <c:v>Trvalost zubu (max)</c:v>
                </c:pt>
                <c:pt idx="3">
                  <c:v>Následná péče a údržba</c:v>
                </c:pt>
                <c:pt idx="4">
                  <c:v>Estetika a Přirozený Vzhled</c:v>
                </c:pt>
              </c:strCache>
            </c:strRef>
          </c:cat>
          <c:val>
            <c:numRef>
              <c:f>('AHP výpočet účastniku č.3'!$D$17,'AHP výpočet účastniku č.3'!$G$17,'AHP výpočet účastniku č.3'!$J$17,'AHP výpočet účastniku č.3'!$M$17,'AHP výpočet účastniku č.3'!$P$17)</c:f>
              <c:numCache>
                <c:formatCode>0.00</c:formatCode>
                <c:ptCount val="5"/>
                <c:pt idx="0">
                  <c:v>0.11162767198909319</c:v>
                </c:pt>
                <c:pt idx="1">
                  <c:v>0.11294081769601172</c:v>
                </c:pt>
                <c:pt idx="2">
                  <c:v>4.2148842238064657E-2</c:v>
                </c:pt>
                <c:pt idx="3">
                  <c:v>0.51125056872578722</c:v>
                </c:pt>
                <c:pt idx="4">
                  <c:v>4.38717967664587E-2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F5-481A-BB03-451D1808EFEE}"/>
            </c:ext>
          </c:extLst>
        </c:ser>
        <c:ser>
          <c:idx val="2"/>
          <c:order val="2"/>
          <c:tx>
            <c:strRef>
              <c:f>'AHP výpočet účastniku č.3'!$B$18</c:f>
              <c:strCache>
                <c:ptCount val="1"/>
                <c:pt idx="0">
                  <c:v>Zubní korunky</c:v>
                </c:pt>
              </c:strCache>
            </c:strRef>
          </c:tx>
          <c:spPr>
            <a:ln w="158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'AHP výpočet účastniku č.3'!$B$8:$B$12</c:f>
              <c:strCache>
                <c:ptCount val="5"/>
                <c:pt idx="0">
                  <c:v>Náklady</c:v>
                </c:pt>
                <c:pt idx="1">
                  <c:v>Časová osa léčby (max)</c:v>
                </c:pt>
                <c:pt idx="2">
                  <c:v>Trvalost zubu (max)</c:v>
                </c:pt>
                <c:pt idx="3">
                  <c:v>Následná péče a údržba</c:v>
                </c:pt>
                <c:pt idx="4">
                  <c:v>Estetika a Přirozený Vzhled</c:v>
                </c:pt>
              </c:strCache>
            </c:strRef>
          </c:cat>
          <c:val>
            <c:numRef>
              <c:f>('AHP výpočet účastniku č.3'!$D$18,'AHP výpočet účastniku č.3'!$G$18,'AHP výpočet účastniku č.3'!$J$18,'AHP výpočet účastniku č.3'!$M$18,'AHP výpočet účastniku č.3'!$P$18)</c:f>
              <c:numCache>
                <c:formatCode>0.00</c:formatCode>
                <c:ptCount val="5"/>
                <c:pt idx="0">
                  <c:v>0.28911791016179211</c:v>
                </c:pt>
                <c:pt idx="1">
                  <c:v>0.71003721938084674</c:v>
                </c:pt>
                <c:pt idx="2">
                  <c:v>8.2948486180307354E-2</c:v>
                </c:pt>
                <c:pt idx="3">
                  <c:v>0.19739251282642084</c:v>
                </c:pt>
                <c:pt idx="4">
                  <c:v>0.27637933071582865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F5-481A-BB03-451D1808EFEE}"/>
            </c:ext>
          </c:extLst>
        </c:ser>
        <c:ser>
          <c:idx val="3"/>
          <c:order val="3"/>
          <c:tx>
            <c:strRef>
              <c:f>'AHP výpočet účastniku č.3'!$B$19</c:f>
              <c:strCache>
                <c:ptCount val="1"/>
                <c:pt idx="0">
                  <c:v>Zubní náhrady (snímatelné)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'AHP výpočet účastniku č.3'!$B$8:$B$12</c:f>
              <c:strCache>
                <c:ptCount val="5"/>
                <c:pt idx="0">
                  <c:v>Náklady</c:v>
                </c:pt>
                <c:pt idx="1">
                  <c:v>Časová osa léčby (max)</c:v>
                </c:pt>
                <c:pt idx="2">
                  <c:v>Trvalost zubu (max)</c:v>
                </c:pt>
                <c:pt idx="3">
                  <c:v>Následná péče a údržba</c:v>
                </c:pt>
                <c:pt idx="4">
                  <c:v>Estetika a Přirozený Vzhled</c:v>
                </c:pt>
              </c:strCache>
            </c:strRef>
          </c:cat>
          <c:val>
            <c:numRef>
              <c:f>('AHP výpočet účastniku č.3'!$D$19,'AHP výpočet účastniku č.3'!$G$19,'AHP výpočet účastniku č.3'!$J$19,'AHP výpočet účastniku č.3'!$M$19,'AHP výpočet účastniku č.3'!$P$19)</c:f>
              <c:numCache>
                <c:formatCode>0.00</c:formatCode>
                <c:ptCount val="5"/>
                <c:pt idx="0">
                  <c:v>0.1669223032594527</c:v>
                </c:pt>
                <c:pt idx="1">
                  <c:v>9.1381173608071894E-2</c:v>
                </c:pt>
                <c:pt idx="2">
                  <c:v>0.70107560686814185</c:v>
                </c:pt>
                <c:pt idx="3">
                  <c:v>6.7075722578728431E-2</c:v>
                </c:pt>
                <c:pt idx="4">
                  <c:v>0.20104582955601585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F5-481A-BB03-451D1808E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213248"/>
        <c:axId val="1456157520"/>
      </c:radarChart>
      <c:catAx>
        <c:axId val="201021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56157520"/>
        <c:crosses val="autoZero"/>
        <c:auto val="1"/>
        <c:lblAlgn val="ctr"/>
        <c:lblOffset val="100"/>
        <c:noMultiLvlLbl val="0"/>
      </c:catAx>
      <c:valAx>
        <c:axId val="145615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02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1643153721587"/>
          <c:y val="9.6754539522381458E-2"/>
          <c:w val="0.50383134491577308"/>
          <c:h val="0.61694524537055051"/>
        </c:manualLayout>
      </c:layout>
      <c:radarChart>
        <c:radarStyle val="marker"/>
        <c:varyColors val="0"/>
        <c:ser>
          <c:idx val="0"/>
          <c:order val="0"/>
          <c:tx>
            <c:strRef>
              <c:f>'AHP výpočet účastniku č.3'!$B$16</c:f>
              <c:strCache>
                <c:ptCount val="1"/>
                <c:pt idx="0">
                  <c:v>Zubní implantáty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'AHP výpočet účastniku č.3'!$B$8:$B$12</c:f>
              <c:strCache>
                <c:ptCount val="5"/>
                <c:pt idx="0">
                  <c:v>Náklady</c:v>
                </c:pt>
                <c:pt idx="1">
                  <c:v>Časová osa léčby (max)</c:v>
                </c:pt>
                <c:pt idx="2">
                  <c:v>Trvalost zubu (max)</c:v>
                </c:pt>
                <c:pt idx="3">
                  <c:v>Následná péče a údržba</c:v>
                </c:pt>
                <c:pt idx="4">
                  <c:v>Estetika a Přirozený Vzhled</c:v>
                </c:pt>
              </c:strCache>
            </c:strRef>
          </c:cat>
          <c:val>
            <c:numRef>
              <c:f>('AHP výpočet účastniku č.3'!$E$16,'AHP výpočet účastniku č.3'!$H$16,'AHP výpočet účastniku č.3'!$K$16,'AHP výpočet účastniku č.3'!$N$16,'AHP výpočet účastniku č.3'!$Q$16)</c:f>
              <c:numCache>
                <c:formatCode>0.00</c:formatCode>
                <c:ptCount val="5"/>
                <c:pt idx="0">
                  <c:v>1.1373819958727884E-2</c:v>
                </c:pt>
                <c:pt idx="1">
                  <c:v>4.82405239751987E-3</c:v>
                </c:pt>
                <c:pt idx="2">
                  <c:v>3.8542076876623026E-2</c:v>
                </c:pt>
                <c:pt idx="3">
                  <c:v>5.3190758931515883E-2</c:v>
                </c:pt>
                <c:pt idx="4">
                  <c:v>0.21947358859890567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D-48F5-823C-96CE09DB1449}"/>
            </c:ext>
          </c:extLst>
        </c:ser>
        <c:ser>
          <c:idx val="1"/>
          <c:order val="1"/>
          <c:tx>
            <c:strRef>
              <c:f>'AHP výpočet účastniku č.3'!$B$17</c:f>
              <c:strCache>
                <c:ptCount val="1"/>
                <c:pt idx="0">
                  <c:v>Zubní můstky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'AHP výpočet účastniku č.3'!$B$8:$B$12</c:f>
              <c:strCache>
                <c:ptCount val="5"/>
                <c:pt idx="0">
                  <c:v>Náklady</c:v>
                </c:pt>
                <c:pt idx="1">
                  <c:v>Časová osa léčby (max)</c:v>
                </c:pt>
                <c:pt idx="2">
                  <c:v>Trvalost zubu (max)</c:v>
                </c:pt>
                <c:pt idx="3">
                  <c:v>Následná péče a údržba</c:v>
                </c:pt>
                <c:pt idx="4">
                  <c:v>Estetika a Přirozený Vzhled</c:v>
                </c:pt>
              </c:strCache>
            </c:strRef>
          </c:cat>
          <c:val>
            <c:numRef>
              <c:f>('AHP výpočet účastniku č.3'!$E$17,'AHP výpočet účastniku č.3'!$H$17,'AHP výpočet účastniku č.3'!$K$17,'AHP výpočet účastniku č.3'!$N$17,'AHP výpočet účastniku č.3'!$Q$17)</c:f>
              <c:numCache>
                <c:formatCode>0.00</c:formatCode>
                <c:ptCount val="5"/>
                <c:pt idx="0">
                  <c:v>2.9367076855276414E-3</c:v>
                </c:pt>
                <c:pt idx="1">
                  <c:v>6.361833265920506E-3</c:v>
                </c:pt>
                <c:pt idx="2">
                  <c:v>9.3455177447641057E-3</c:v>
                </c:pt>
                <c:pt idx="3">
                  <c:v>0.12124871034917081</c:v>
                </c:pt>
                <c:pt idx="4">
                  <c:v>2.011414135795872E-2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5D-48F5-823C-96CE09DB1449}"/>
            </c:ext>
          </c:extLst>
        </c:ser>
        <c:ser>
          <c:idx val="2"/>
          <c:order val="2"/>
          <c:tx>
            <c:strRef>
              <c:f>'AHP výpočet účastniku č.3'!$B$18</c:f>
              <c:strCache>
                <c:ptCount val="1"/>
                <c:pt idx="0">
                  <c:v>Zubní korunky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'AHP výpočet účastniku č.3'!$B$8:$B$12</c:f>
              <c:strCache>
                <c:ptCount val="5"/>
                <c:pt idx="0">
                  <c:v>Náklady</c:v>
                </c:pt>
                <c:pt idx="1">
                  <c:v>Časová osa léčby (max)</c:v>
                </c:pt>
                <c:pt idx="2">
                  <c:v>Trvalost zubu (max)</c:v>
                </c:pt>
                <c:pt idx="3">
                  <c:v>Následná péče a údržba</c:v>
                </c:pt>
                <c:pt idx="4">
                  <c:v>Estetika a Přirozený Vzhled</c:v>
                </c:pt>
              </c:strCache>
            </c:strRef>
          </c:cat>
          <c:val>
            <c:numRef>
              <c:f>('AHP výpočet účastniku č.3'!$E$18,'AHP výpočet účastniku č.3'!$H$18,'AHP výpočet účastniku č.3'!$K$18,'AHP výpočet účastniku č.3'!$N$18,'AHP výpočet účastniku č.3'!$Q$18)</c:f>
              <c:numCache>
                <c:formatCode>0.00</c:formatCode>
                <c:ptCount val="5"/>
                <c:pt idx="0">
                  <c:v>7.6061318279466014E-3</c:v>
                </c:pt>
                <c:pt idx="1">
                  <c:v>3.9995623322446341E-2</c:v>
                </c:pt>
                <c:pt idx="2">
                  <c:v>1.8391882394323558E-2</c:v>
                </c:pt>
                <c:pt idx="3">
                  <c:v>4.6813811224575147E-2</c:v>
                </c:pt>
                <c:pt idx="4">
                  <c:v>0.12671313545759136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5D-48F5-823C-96CE09DB1449}"/>
            </c:ext>
          </c:extLst>
        </c:ser>
        <c:ser>
          <c:idx val="3"/>
          <c:order val="3"/>
          <c:tx>
            <c:strRef>
              <c:f>'AHP výpočet účastniku č.3'!$B$19</c:f>
              <c:strCache>
                <c:ptCount val="1"/>
                <c:pt idx="0">
                  <c:v>Zubní náhrady (snímatelné)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'AHP výpočet účastniku č.3'!$B$8:$B$12</c:f>
              <c:strCache>
                <c:ptCount val="5"/>
                <c:pt idx="0">
                  <c:v>Náklady</c:v>
                </c:pt>
                <c:pt idx="1">
                  <c:v>Časová osa léčby (max)</c:v>
                </c:pt>
                <c:pt idx="2">
                  <c:v>Trvalost zubu (max)</c:v>
                </c:pt>
                <c:pt idx="3">
                  <c:v>Následná péče a údržba</c:v>
                </c:pt>
                <c:pt idx="4">
                  <c:v>Estetika a Přirozený Vzhled</c:v>
                </c:pt>
              </c:strCache>
            </c:strRef>
          </c:cat>
          <c:val>
            <c:numRef>
              <c:f>('AHP výpočet účastniku č.3'!$E$19,'AHP výpočet účastniku č.3'!$H$19,'AHP výpočet účastniku č.3'!$K$19,'AHP výpočet účastniku č.3'!$N$19,'AHP výpočet účastniku č.3'!$Q$19)</c:f>
              <c:numCache>
                <c:formatCode>0.00</c:formatCode>
                <c:ptCount val="5"/>
                <c:pt idx="0">
                  <c:v>4.3914022583567509E-3</c:v>
                </c:pt>
                <c:pt idx="1">
                  <c:v>5.1474019933469813E-3</c:v>
                </c:pt>
                <c:pt idx="2">
                  <c:v>0.15544708173479657</c:v>
                </c:pt>
                <c:pt idx="3">
                  <c:v>1.5907747308094806E-2</c:v>
                </c:pt>
                <c:pt idx="4">
                  <c:v>9.2174575311887691E-2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5D-48F5-823C-96CE09DB1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196544"/>
        <c:axId val="1456182960"/>
      </c:radarChart>
      <c:catAx>
        <c:axId val="201019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56182960"/>
        <c:crosses val="autoZero"/>
        <c:auto val="1"/>
        <c:lblAlgn val="ctr"/>
        <c:lblOffset val="100"/>
        <c:noMultiLvlLbl val="0"/>
      </c:catAx>
      <c:valAx>
        <c:axId val="145618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019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08966703420242"/>
          <c:y val="5.1140787003770706E-2"/>
          <c:w val="0.60842433697347897"/>
          <c:h val="0.91764705882352937"/>
        </c:manualLayout>
      </c:layout>
      <c:radarChart>
        <c:radarStyle val="marker"/>
        <c:varyColors val="0"/>
        <c:ser>
          <c:idx val="0"/>
          <c:order val="0"/>
          <c:tx>
            <c:strRef>
              <c:f>'AHP výpočet účastniku č.3.'!$B$16</c:f>
              <c:strCache>
                <c:ptCount val="1"/>
                <c:pt idx="0">
                  <c:v>Zubní implantáty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'AHP výpočet účastniku č.3.'!$B$8:$B$12</c:f>
              <c:strCache>
                <c:ptCount val="5"/>
                <c:pt idx="0">
                  <c:v>Náklady</c:v>
                </c:pt>
                <c:pt idx="1">
                  <c:v>Časová osa léčby (max)</c:v>
                </c:pt>
                <c:pt idx="2">
                  <c:v>Trvalost zubu (max)</c:v>
                </c:pt>
                <c:pt idx="3">
                  <c:v>Následná péče a údržba</c:v>
                </c:pt>
                <c:pt idx="4">
                  <c:v>Estetika a Přirozený Vzhled</c:v>
                </c:pt>
              </c:strCache>
            </c:strRef>
          </c:cat>
          <c:val>
            <c:numRef>
              <c:f>('AHP výpočet účastniku č.3.'!$D$16,'AHP výpočet účastniku č.3.'!$F$16,'AHP výpočet účastniku č.3.'!$H$16,'AHP výpočet účastniku č.3.'!$J$16,'AHP výpočet účastniku č.3.'!$L$16)</c:f>
              <c:numCache>
                <c:formatCode>0.00</c:formatCode>
                <c:ptCount val="5"/>
                <c:pt idx="0">
                  <c:v>0.40667740780522738</c:v>
                </c:pt>
                <c:pt idx="1">
                  <c:v>0.11287364130434782</c:v>
                </c:pt>
                <c:pt idx="2">
                  <c:v>0.18115411014211885</c:v>
                </c:pt>
                <c:pt idx="3">
                  <c:v>0.22888049450549453</c:v>
                </c:pt>
                <c:pt idx="4">
                  <c:v>0.46357080419580415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0-4FCB-AB94-173B0A7D99FB}"/>
            </c:ext>
          </c:extLst>
        </c:ser>
        <c:ser>
          <c:idx val="1"/>
          <c:order val="1"/>
          <c:tx>
            <c:strRef>
              <c:f>'AHP výpočet účastniku č.3.'!$B$17</c:f>
              <c:strCache>
                <c:ptCount val="1"/>
                <c:pt idx="0">
                  <c:v>Zubní můstky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'AHP výpočet účastniku č.3.'!$B$8:$B$12</c:f>
              <c:strCache>
                <c:ptCount val="5"/>
                <c:pt idx="0">
                  <c:v>Náklady</c:v>
                </c:pt>
                <c:pt idx="1">
                  <c:v>Časová osa léčby (max)</c:v>
                </c:pt>
                <c:pt idx="2">
                  <c:v>Trvalost zubu (max)</c:v>
                </c:pt>
                <c:pt idx="3">
                  <c:v>Následná péče a údržba</c:v>
                </c:pt>
                <c:pt idx="4">
                  <c:v>Estetika a Přirozený Vzhled</c:v>
                </c:pt>
              </c:strCache>
            </c:strRef>
          </c:cat>
          <c:val>
            <c:numRef>
              <c:f>('AHP výpočet účastniku č.3.'!$D$17,'AHP výpočet účastniku č.3.'!$F$17,'AHP výpočet účastniku č.3.'!$H$17,'AHP výpočet účastniku č.3.'!$J$17,'AHP výpočet účastniku č.3.'!$L$17)</c:f>
              <c:numCache>
                <c:formatCode>0.00</c:formatCode>
                <c:ptCount val="5"/>
                <c:pt idx="0">
                  <c:v>0.10721446473326171</c:v>
                </c:pt>
                <c:pt idx="1">
                  <c:v>0.17605298913043479</c:v>
                </c:pt>
                <c:pt idx="2">
                  <c:v>4.6347101098191207E-2</c:v>
                </c:pt>
                <c:pt idx="3">
                  <c:v>0.50807005494505497</c:v>
                </c:pt>
                <c:pt idx="4">
                  <c:v>4.4007867132867133E-2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0-4FCB-AB94-173B0A7D99FB}"/>
            </c:ext>
          </c:extLst>
        </c:ser>
        <c:ser>
          <c:idx val="2"/>
          <c:order val="2"/>
          <c:tx>
            <c:strRef>
              <c:f>'AHP výpočet účastniku č.3.'!$B$18</c:f>
              <c:strCache>
                <c:ptCount val="1"/>
                <c:pt idx="0">
                  <c:v>Zubní korunky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'AHP výpočet účastniku č.3.'!$B$8:$B$12</c:f>
              <c:strCache>
                <c:ptCount val="5"/>
                <c:pt idx="0">
                  <c:v>Náklady</c:v>
                </c:pt>
                <c:pt idx="1">
                  <c:v>Časová osa léčby (max)</c:v>
                </c:pt>
                <c:pt idx="2">
                  <c:v>Trvalost zubu (max)</c:v>
                </c:pt>
                <c:pt idx="3">
                  <c:v>Následná péče a údržba</c:v>
                </c:pt>
                <c:pt idx="4">
                  <c:v>Estetika a Přirozený Vzhled</c:v>
                </c:pt>
              </c:strCache>
            </c:strRef>
          </c:cat>
          <c:val>
            <c:numRef>
              <c:f>('AHP výpočet účastniku č.3.'!$D$18,'AHP výpočet účastniku č.3.'!$F$18,'AHP výpočet účastniku č.3.'!$H$18,'AHP výpočet účastniku č.3.'!$J$18,'AHP výpočet účastniku č.3.'!$L$18)</c:f>
              <c:numCache>
                <c:formatCode>0.00</c:formatCode>
                <c:ptCount val="5"/>
                <c:pt idx="0">
                  <c:v>0.30800214822771216</c:v>
                </c:pt>
                <c:pt idx="1">
                  <c:v>0.60947690217391304</c:v>
                </c:pt>
                <c:pt idx="2">
                  <c:v>9.053112887596898E-2</c:v>
                </c:pt>
                <c:pt idx="3">
                  <c:v>0.1931662087912088</c:v>
                </c:pt>
                <c:pt idx="4">
                  <c:v>0.27811625874125873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00-4FCB-AB94-173B0A7D99FB}"/>
            </c:ext>
          </c:extLst>
        </c:ser>
        <c:ser>
          <c:idx val="3"/>
          <c:order val="3"/>
          <c:tx>
            <c:strRef>
              <c:f>'AHP výpočet účastniku č.3.'!$B$19</c:f>
              <c:strCache>
                <c:ptCount val="1"/>
                <c:pt idx="0">
                  <c:v>Zubní náhrady (snímatelné)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'AHP výpočet účastniku č.3.'!$B$8:$B$12</c:f>
              <c:strCache>
                <c:ptCount val="5"/>
                <c:pt idx="0">
                  <c:v>Náklady</c:v>
                </c:pt>
                <c:pt idx="1">
                  <c:v>Časová osa léčby (max)</c:v>
                </c:pt>
                <c:pt idx="2">
                  <c:v>Trvalost zubu (max)</c:v>
                </c:pt>
                <c:pt idx="3">
                  <c:v>Následná péče a údržba</c:v>
                </c:pt>
                <c:pt idx="4">
                  <c:v>Estetika a Přirozený Vzhled</c:v>
                </c:pt>
              </c:strCache>
            </c:strRef>
          </c:cat>
          <c:val>
            <c:numRef>
              <c:f>('AHP výpočet účastniku č.3.'!$D$19,'AHP výpočet účastniku č.3.'!$F$19,'AHP výpočet účastniku č.3.'!$H$19,'AHP výpočet účastniku č.3.'!$J$19,'AHP výpočet účastniku č.3.'!$L$19)</c:f>
              <c:numCache>
                <c:formatCode>0.00</c:formatCode>
                <c:ptCount val="5"/>
                <c:pt idx="0">
                  <c:v>0.17810597923379876</c:v>
                </c:pt>
                <c:pt idx="1">
                  <c:v>0.10159646739130436</c:v>
                </c:pt>
                <c:pt idx="2">
                  <c:v>0.68196765988372088</c:v>
                </c:pt>
                <c:pt idx="3">
                  <c:v>6.988324175824176E-2</c:v>
                </c:pt>
                <c:pt idx="4">
                  <c:v>0.21430506993006992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00-4FCB-AB94-173B0A7D9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6065439"/>
        <c:axId val="1"/>
      </c:radarChart>
      <c:catAx>
        <c:axId val="756065439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5606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691107644305768"/>
          <c:y val="0.44256825041609327"/>
          <c:w val="0.1988613244320524"/>
          <c:h val="0.479018116618295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Preference bez vah kriterii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'AHP výpočet účastniku č.2'!$B$16</c:f>
              <c:strCache>
                <c:ptCount val="1"/>
                <c:pt idx="0">
                  <c:v>Zubní implantáty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'AHP výpočet účastniku č.2'!$B$8:$B$12</c:f>
              <c:strCache>
                <c:ptCount val="5"/>
                <c:pt idx="0">
                  <c:v>Náklady</c:v>
                </c:pt>
                <c:pt idx="1">
                  <c:v>Časová osa léčby (max)</c:v>
                </c:pt>
                <c:pt idx="2">
                  <c:v>Trvalost zubu (max)</c:v>
                </c:pt>
                <c:pt idx="3">
                  <c:v>Následná péče a údržba</c:v>
                </c:pt>
                <c:pt idx="4">
                  <c:v>Estetika a Přirozený Vzhled</c:v>
                </c:pt>
              </c:strCache>
            </c:strRef>
          </c:cat>
          <c:val>
            <c:numRef>
              <c:f>('AHP výpočet účastniku č.2'!$D$16,'AHP výpočet účastniku č.2'!$G$16,'AHP výpočet účastniku č.2'!$J$16,'AHP výpočet účastniku č.2'!$M$16,'AHP výpočet účastniku č.2'!$P$16)</c:f>
              <c:numCache>
                <c:formatCode>0.00</c:formatCode>
                <c:ptCount val="5"/>
                <c:pt idx="0">
                  <c:v>0.41863312555082982</c:v>
                </c:pt>
                <c:pt idx="1">
                  <c:v>0.20026390546094996</c:v>
                </c:pt>
                <c:pt idx="2">
                  <c:v>0.42658172056195975</c:v>
                </c:pt>
                <c:pt idx="3">
                  <c:v>0.47912317479956779</c:v>
                </c:pt>
                <c:pt idx="4">
                  <c:v>0.46919628079560671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E-4767-AD2F-5D384BD6A25E}"/>
            </c:ext>
          </c:extLst>
        </c:ser>
        <c:ser>
          <c:idx val="1"/>
          <c:order val="1"/>
          <c:tx>
            <c:strRef>
              <c:f>'AHP výpočet účastniku č.2'!$B$17</c:f>
              <c:strCache>
                <c:ptCount val="1"/>
                <c:pt idx="0">
                  <c:v>Zubní můstky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'AHP výpočet účastniku č.2'!$B$8:$B$12</c:f>
              <c:strCache>
                <c:ptCount val="5"/>
                <c:pt idx="0">
                  <c:v>Náklady</c:v>
                </c:pt>
                <c:pt idx="1">
                  <c:v>Časová osa léčby (max)</c:v>
                </c:pt>
                <c:pt idx="2">
                  <c:v>Trvalost zubu (max)</c:v>
                </c:pt>
                <c:pt idx="3">
                  <c:v>Následná péče a údržba</c:v>
                </c:pt>
                <c:pt idx="4">
                  <c:v>Estetika a Přirozený Vzhled</c:v>
                </c:pt>
              </c:strCache>
            </c:strRef>
          </c:cat>
          <c:val>
            <c:numRef>
              <c:f>('AHP výpočet účastniku č.2'!$D$17,'AHP výpočet účastniku č.2'!$G$17,'AHP výpočet účastniku č.2'!$J$17,'AHP výpočet účastniku č.2'!$M$17,'AHP výpočet účastniku č.2'!$P$17)</c:f>
              <c:numCache>
                <c:formatCode>0.00</c:formatCode>
                <c:ptCount val="5"/>
                <c:pt idx="0">
                  <c:v>0.31809238798938405</c:v>
                </c:pt>
                <c:pt idx="1">
                  <c:v>0.39411729747442614</c:v>
                </c:pt>
                <c:pt idx="2">
                  <c:v>5.9596384664195111E-2</c:v>
                </c:pt>
                <c:pt idx="3">
                  <c:v>6.6936785264191972E-2</c:v>
                </c:pt>
                <c:pt idx="4">
                  <c:v>5.3145682705963343E-2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3E-4767-AD2F-5D384BD6A25E}"/>
            </c:ext>
          </c:extLst>
        </c:ser>
        <c:ser>
          <c:idx val="2"/>
          <c:order val="2"/>
          <c:tx>
            <c:strRef>
              <c:f>'AHP výpočet účastniku č.2'!$B$18</c:f>
              <c:strCache>
                <c:ptCount val="1"/>
                <c:pt idx="0">
                  <c:v>Zubní korunky</c:v>
                </c:pt>
              </c:strCache>
            </c:strRef>
          </c:tx>
          <c:spPr>
            <a:ln w="158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'AHP výpočet účastniku č.2'!$B$8:$B$12</c:f>
              <c:strCache>
                <c:ptCount val="5"/>
                <c:pt idx="0">
                  <c:v>Náklady</c:v>
                </c:pt>
                <c:pt idx="1">
                  <c:v>Časová osa léčby (max)</c:v>
                </c:pt>
                <c:pt idx="2">
                  <c:v>Trvalost zubu (max)</c:v>
                </c:pt>
                <c:pt idx="3">
                  <c:v>Následná péče a údržba</c:v>
                </c:pt>
                <c:pt idx="4">
                  <c:v>Estetika a Přirozený Vzhled</c:v>
                </c:pt>
              </c:strCache>
            </c:strRef>
          </c:cat>
          <c:val>
            <c:numRef>
              <c:f>('AHP výpočet účastniku č.2'!$D$18,'AHP výpočet účastniku č.2'!$G$18,'AHP výpočet účastniku č.2'!$J$18,'AHP výpočet účastniku č.2'!$M$18,'AHP výpočet účastniku č.2'!$P$18)</c:f>
              <c:numCache>
                <c:formatCode>0.00</c:formatCode>
                <c:ptCount val="5"/>
                <c:pt idx="0">
                  <c:v>0.17581764988431189</c:v>
                </c:pt>
                <c:pt idx="1">
                  <c:v>0.34686725918053574</c:v>
                </c:pt>
                <c:pt idx="2">
                  <c:v>8.7240174211885277E-2</c:v>
                </c:pt>
                <c:pt idx="3">
                  <c:v>0.29455925167117203</c:v>
                </c:pt>
                <c:pt idx="4">
                  <c:v>0.12114595877492292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3E-4767-AD2F-5D384BD6A25E}"/>
            </c:ext>
          </c:extLst>
        </c:ser>
        <c:ser>
          <c:idx val="3"/>
          <c:order val="3"/>
          <c:tx>
            <c:strRef>
              <c:f>'AHP výpočet účastniku č.2'!$B$19</c:f>
              <c:strCache>
                <c:ptCount val="1"/>
                <c:pt idx="0">
                  <c:v>Zubní náhrady (snímatelné)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'AHP výpočet účastniku č.2'!$B$8:$B$12</c:f>
              <c:strCache>
                <c:ptCount val="5"/>
                <c:pt idx="0">
                  <c:v>Náklady</c:v>
                </c:pt>
                <c:pt idx="1">
                  <c:v>Časová osa léčby (max)</c:v>
                </c:pt>
                <c:pt idx="2">
                  <c:v>Trvalost zubu (max)</c:v>
                </c:pt>
                <c:pt idx="3">
                  <c:v>Následná péče a údržba</c:v>
                </c:pt>
                <c:pt idx="4">
                  <c:v>Estetika a Přirozený Vzhled</c:v>
                </c:pt>
              </c:strCache>
            </c:strRef>
          </c:cat>
          <c:val>
            <c:numRef>
              <c:f>('AHP výpočet účastniku č.2'!$D$19,'AHP výpočet účastniku č.2'!$G$19,'AHP výpočet účastniku č.2'!$J$19,'AHP výpočet účastniku č.2'!$M$19,'AHP výpočet účastniku č.2'!$P$19)</c:f>
              <c:numCache>
                <c:formatCode>0.00</c:formatCode>
                <c:ptCount val="5"/>
                <c:pt idx="0">
                  <c:v>8.7456836575474248E-2</c:v>
                </c:pt>
                <c:pt idx="1">
                  <c:v>5.8751537884088198E-2</c:v>
                </c:pt>
                <c:pt idx="2">
                  <c:v>0.42658172056195975</c:v>
                </c:pt>
                <c:pt idx="3">
                  <c:v>0.15938078826506824</c:v>
                </c:pt>
                <c:pt idx="4">
                  <c:v>0.35651207772350696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3E-4767-AD2F-5D384BD6A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213248"/>
        <c:axId val="1456157520"/>
      </c:radarChart>
      <c:catAx>
        <c:axId val="201021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56157520"/>
        <c:crosses val="autoZero"/>
        <c:auto val="1"/>
        <c:lblAlgn val="ctr"/>
        <c:lblOffset val="100"/>
        <c:noMultiLvlLbl val="0"/>
      </c:catAx>
      <c:valAx>
        <c:axId val="145615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02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41666332080801"/>
          <c:y val="0.1210162364338732"/>
          <c:w val="0.58513104350639689"/>
          <c:h val="0.85243152535385691"/>
        </c:manualLayout>
      </c:layout>
      <c:radarChart>
        <c:radarStyle val="marker"/>
        <c:varyColors val="0"/>
        <c:ser>
          <c:idx val="0"/>
          <c:order val="0"/>
          <c:tx>
            <c:strRef>
              <c:f>'AHP výpočet účastniku č.2'!$B$16</c:f>
              <c:strCache>
                <c:ptCount val="1"/>
                <c:pt idx="0">
                  <c:v>Zubní implantáty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'AHP výpočet účastniku č.2'!$B$8:$B$12</c:f>
              <c:strCache>
                <c:ptCount val="5"/>
                <c:pt idx="0">
                  <c:v>Náklady</c:v>
                </c:pt>
                <c:pt idx="1">
                  <c:v>Časová osa léčby (max)</c:v>
                </c:pt>
                <c:pt idx="2">
                  <c:v>Trvalost zubu (max)</c:v>
                </c:pt>
                <c:pt idx="3">
                  <c:v>Následná péče a údržba</c:v>
                </c:pt>
                <c:pt idx="4">
                  <c:v>Estetika a Přirozený Vzhled</c:v>
                </c:pt>
              </c:strCache>
            </c:strRef>
          </c:cat>
          <c:val>
            <c:numRef>
              <c:f>('AHP výpočet účastniku č.2'!$E$16,'AHP výpočet účastniku č.2'!$H$16,'AHP výpočet účastniku č.2'!$K$16,'AHP výpočet účastniku č.2'!$N$16,'AHP výpočet účastniku č.2'!$Q$16)</c:f>
              <c:numCache>
                <c:formatCode>0.00</c:formatCode>
                <c:ptCount val="5"/>
                <c:pt idx="0">
                  <c:v>4.3864251137473595E-2</c:v>
                </c:pt>
                <c:pt idx="1">
                  <c:v>3.5515122030332372E-2</c:v>
                </c:pt>
                <c:pt idx="2">
                  <c:v>0.20178070040442317</c:v>
                </c:pt>
                <c:pt idx="3">
                  <c:v>8.4968471884140598E-2</c:v>
                </c:pt>
                <c:pt idx="4">
                  <c:v>3.1679855225031139E-2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D-472F-8217-AAF079B59C12}"/>
            </c:ext>
          </c:extLst>
        </c:ser>
        <c:ser>
          <c:idx val="1"/>
          <c:order val="1"/>
          <c:tx>
            <c:strRef>
              <c:f>'AHP výpočet účastniku č.2'!$B$17</c:f>
              <c:strCache>
                <c:ptCount val="1"/>
                <c:pt idx="0">
                  <c:v>Zubní můstky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'AHP výpočet účastniku č.2'!$B$8:$B$12</c:f>
              <c:strCache>
                <c:ptCount val="5"/>
                <c:pt idx="0">
                  <c:v>Náklady</c:v>
                </c:pt>
                <c:pt idx="1">
                  <c:v>Časová osa léčby (max)</c:v>
                </c:pt>
                <c:pt idx="2">
                  <c:v>Trvalost zubu (max)</c:v>
                </c:pt>
                <c:pt idx="3">
                  <c:v>Následná péče a údržba</c:v>
                </c:pt>
                <c:pt idx="4">
                  <c:v>Estetika a Přirozený Vzhled</c:v>
                </c:pt>
              </c:strCache>
            </c:strRef>
          </c:cat>
          <c:val>
            <c:numRef>
              <c:f>('AHP výpočet účastniku č.2'!$E$17,'AHP výpočet účastniku č.2'!$H$17,'AHP výpočet účastniku č.2'!$K$17,'AHP výpočet účastniku č.2'!$N$17,'AHP výpočet účastniku č.2'!$Q$17)</c:f>
              <c:numCache>
                <c:formatCode>0.00</c:formatCode>
                <c:ptCount val="5"/>
                <c:pt idx="0">
                  <c:v>3.3329623338635907E-2</c:v>
                </c:pt>
                <c:pt idx="1">
                  <c:v>6.9893393329425457E-2</c:v>
                </c:pt>
                <c:pt idx="2">
                  <c:v>2.819014425482411E-2</c:v>
                </c:pt>
                <c:pt idx="3">
                  <c:v>1.1870676802712619E-2</c:v>
                </c:pt>
                <c:pt idx="4">
                  <c:v>3.5883650465119467E-3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D-472F-8217-AAF079B59C12}"/>
            </c:ext>
          </c:extLst>
        </c:ser>
        <c:ser>
          <c:idx val="2"/>
          <c:order val="2"/>
          <c:tx>
            <c:strRef>
              <c:f>'AHP výpočet účastniku č.2'!$B$18</c:f>
              <c:strCache>
                <c:ptCount val="1"/>
                <c:pt idx="0">
                  <c:v>Zubní korunky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'AHP výpočet účastniku č.2'!$B$8:$B$12</c:f>
              <c:strCache>
                <c:ptCount val="5"/>
                <c:pt idx="0">
                  <c:v>Náklady</c:v>
                </c:pt>
                <c:pt idx="1">
                  <c:v>Časová osa léčby (max)</c:v>
                </c:pt>
                <c:pt idx="2">
                  <c:v>Trvalost zubu (max)</c:v>
                </c:pt>
                <c:pt idx="3">
                  <c:v>Následná péče a údržba</c:v>
                </c:pt>
                <c:pt idx="4">
                  <c:v>Estetika a Přirozený Vzhled</c:v>
                </c:pt>
              </c:strCache>
            </c:strRef>
          </c:cat>
          <c:val>
            <c:numRef>
              <c:f>('AHP výpočet účastniku č.2'!$E$18,'AHP výpočet účastniku č.2'!$H$18,'AHP výpočet účastniku č.2'!$K$18,'AHP výpočet účastniku č.2'!$N$18,'AHP výpočet účastniku č.2'!$Q$18)</c:f>
              <c:numCache>
                <c:formatCode>0.00</c:formatCode>
                <c:ptCount val="5"/>
                <c:pt idx="0">
                  <c:v>1.8422119699148053E-2</c:v>
                </c:pt>
                <c:pt idx="1">
                  <c:v>6.151399579354442E-2</c:v>
                </c:pt>
                <c:pt idx="2">
                  <c:v>4.1266145752068786E-2</c:v>
                </c:pt>
                <c:pt idx="3">
                  <c:v>5.2237609888742237E-2</c:v>
                </c:pt>
                <c:pt idx="4">
                  <c:v>8.1797034464538409E-3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BD-472F-8217-AAF079B59C12}"/>
            </c:ext>
          </c:extLst>
        </c:ser>
        <c:ser>
          <c:idx val="3"/>
          <c:order val="3"/>
          <c:tx>
            <c:strRef>
              <c:f>'AHP výpočet účastniku č.2'!$B$19</c:f>
              <c:strCache>
                <c:ptCount val="1"/>
                <c:pt idx="0">
                  <c:v>Zubní náhrady (snímatelné)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'AHP výpočet účastniku č.2'!$B$8:$B$12</c:f>
              <c:strCache>
                <c:ptCount val="5"/>
                <c:pt idx="0">
                  <c:v>Náklady</c:v>
                </c:pt>
                <c:pt idx="1">
                  <c:v>Časová osa léčby (max)</c:v>
                </c:pt>
                <c:pt idx="2">
                  <c:v>Trvalost zubu (max)</c:v>
                </c:pt>
                <c:pt idx="3">
                  <c:v>Následná péče a údržba</c:v>
                </c:pt>
                <c:pt idx="4">
                  <c:v>Estetika a Přirozený Vzhled</c:v>
                </c:pt>
              </c:strCache>
            </c:strRef>
          </c:cat>
          <c:val>
            <c:numRef>
              <c:f>('AHP výpočet účastniku č.2'!$E$19,'AHP výpočet účastniku č.2'!$H$19,'AHP výpočet účastniku č.2'!$K$19,'AHP výpočet účastniku č.2'!$N$19,'AHP výpočet účastniku č.2'!$Q$19)</c:f>
              <c:numCache>
                <c:formatCode>0.00</c:formatCode>
                <c:ptCount val="5"/>
                <c:pt idx="0">
                  <c:v>9.1637006464501559E-3</c:v>
                </c:pt>
                <c:pt idx="1">
                  <c:v>1.0419091910848376E-2</c:v>
                </c:pt>
                <c:pt idx="2">
                  <c:v>0.20178070040442317</c:v>
                </c:pt>
                <c:pt idx="3">
                  <c:v>2.8264844488555166E-2</c:v>
                </c:pt>
                <c:pt idx="4">
                  <c:v>2.407148451625472E-2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BD-472F-8217-AAF079B59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196544"/>
        <c:axId val="1456182960"/>
      </c:radarChart>
      <c:catAx>
        <c:axId val="201019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56182960"/>
        <c:crosses val="autoZero"/>
        <c:auto val="1"/>
        <c:lblAlgn val="ctr"/>
        <c:lblOffset val="100"/>
        <c:noMultiLvlLbl val="0"/>
      </c:catAx>
      <c:valAx>
        <c:axId val="145618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019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08966703420242"/>
          <c:y val="5.1140787003770706E-2"/>
          <c:w val="0.60842433697347897"/>
          <c:h val="0.91764705882352937"/>
        </c:manualLayout>
      </c:layout>
      <c:radarChart>
        <c:radarStyle val="marker"/>
        <c:varyColors val="0"/>
        <c:ser>
          <c:idx val="0"/>
          <c:order val="0"/>
          <c:tx>
            <c:strRef>
              <c:f>'AHP výpočet účastniku č.2.'!$B$16</c:f>
              <c:strCache>
                <c:ptCount val="1"/>
                <c:pt idx="0">
                  <c:v>Zubní implantáty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'AHP výpočet účastniku č.2.'!$B$8:$B$12</c:f>
              <c:strCache>
                <c:ptCount val="5"/>
                <c:pt idx="0">
                  <c:v>Náklady</c:v>
                </c:pt>
                <c:pt idx="1">
                  <c:v>Časová osa léčby (max)</c:v>
                </c:pt>
                <c:pt idx="2">
                  <c:v>Trvalost zubu (max)</c:v>
                </c:pt>
                <c:pt idx="3">
                  <c:v>Následná péče a údržba</c:v>
                </c:pt>
                <c:pt idx="4">
                  <c:v>Estetika a Přirozený Vzhled</c:v>
                </c:pt>
              </c:strCache>
            </c:strRef>
          </c:cat>
          <c:val>
            <c:numRef>
              <c:f>('AHP výpočet účastniku č.2.'!$D$16,'AHP výpočet účastniku č.2.'!$F$16,'AHP výpočet účastniku č.2.'!$H$16,'AHP výpočet účastniku č.2.'!$J$16,'AHP výpočet účastniku č.2.'!$L$16)</c:f>
              <c:numCache>
                <c:formatCode>0.00</c:formatCode>
                <c:ptCount val="5"/>
                <c:pt idx="0">
                  <c:v>0.41870127985404687</c:v>
                </c:pt>
                <c:pt idx="1">
                  <c:v>0.20179354636591476</c:v>
                </c:pt>
                <c:pt idx="2">
                  <c:v>0.41683078321466449</c:v>
                </c:pt>
                <c:pt idx="3">
                  <c:v>0.43253901961720209</c:v>
                </c:pt>
                <c:pt idx="4">
                  <c:v>0.4434644303065356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68-4502-AEA3-0D721492FC08}"/>
            </c:ext>
          </c:extLst>
        </c:ser>
        <c:ser>
          <c:idx val="1"/>
          <c:order val="1"/>
          <c:tx>
            <c:strRef>
              <c:f>'AHP výpočet účastniku č.2.'!$B$17</c:f>
              <c:strCache>
                <c:ptCount val="1"/>
                <c:pt idx="0">
                  <c:v>Zubní můstky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'AHP výpočet účastniku č.2.'!$B$8:$B$12</c:f>
              <c:strCache>
                <c:ptCount val="5"/>
                <c:pt idx="0">
                  <c:v>Náklady</c:v>
                </c:pt>
                <c:pt idx="1">
                  <c:v>Časová osa léčby (max)</c:v>
                </c:pt>
                <c:pt idx="2">
                  <c:v>Trvalost zubu (max)</c:v>
                </c:pt>
                <c:pt idx="3">
                  <c:v>Následná péče a údržba</c:v>
                </c:pt>
                <c:pt idx="4">
                  <c:v>Estetika a Přirozený Vzhled</c:v>
                </c:pt>
              </c:strCache>
            </c:strRef>
          </c:cat>
          <c:val>
            <c:numRef>
              <c:f>('AHP výpočet účastniku č.2.'!$D$17,'AHP výpočet účastniku č.2.'!$F$17,'AHP výpočet účastniku č.2.'!$H$17,'AHP výpočet účastniku č.2.'!$J$17,'AHP výpočet účastniku č.2.'!$L$17)</c:f>
              <c:numCache>
                <c:formatCode>0.00</c:formatCode>
                <c:ptCount val="5"/>
                <c:pt idx="0">
                  <c:v>0.25935875995134894</c:v>
                </c:pt>
                <c:pt idx="1">
                  <c:v>0.38911079782790303</c:v>
                </c:pt>
                <c:pt idx="2">
                  <c:v>6.5974852295106814E-2</c:v>
                </c:pt>
                <c:pt idx="3">
                  <c:v>5.4120328385279942E-2</c:v>
                </c:pt>
                <c:pt idx="4">
                  <c:v>6.326714221451063E-2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8-4502-AEA3-0D721492FC08}"/>
            </c:ext>
          </c:extLst>
        </c:ser>
        <c:ser>
          <c:idx val="2"/>
          <c:order val="2"/>
          <c:tx>
            <c:strRef>
              <c:f>'AHP výpočet účastniku č.2.'!$B$18</c:f>
              <c:strCache>
                <c:ptCount val="1"/>
                <c:pt idx="0">
                  <c:v>Zubní korunky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'AHP výpočet účastniku č.2.'!$B$8:$B$12</c:f>
              <c:strCache>
                <c:ptCount val="5"/>
                <c:pt idx="0">
                  <c:v>Náklady</c:v>
                </c:pt>
                <c:pt idx="1">
                  <c:v>Časová osa léčby (max)</c:v>
                </c:pt>
                <c:pt idx="2">
                  <c:v>Trvalost zubu (max)</c:v>
                </c:pt>
                <c:pt idx="3">
                  <c:v>Následná péče a údržba</c:v>
                </c:pt>
                <c:pt idx="4">
                  <c:v>Estetika a Přirozený Vzhled</c:v>
                </c:pt>
              </c:strCache>
            </c:strRef>
          </c:cat>
          <c:val>
            <c:numRef>
              <c:f>('AHP výpočet účastniku č.2.'!$D$18,'AHP výpočet účastniku č.2.'!$F$18,'AHP výpočet účastniku č.2.'!$H$18,'AHP výpočet účastniku č.2.'!$J$18,'AHP výpočet účastniku č.2.'!$L$18)</c:f>
              <c:numCache>
                <c:formatCode>0.00</c:formatCode>
                <c:ptCount val="5"/>
                <c:pt idx="0">
                  <c:v>0.19046294504643962</c:v>
                </c:pt>
                <c:pt idx="1">
                  <c:v>0.35091635338345861</c:v>
                </c:pt>
                <c:pt idx="2">
                  <c:v>0.10036358127556431</c:v>
                </c:pt>
                <c:pt idx="3">
                  <c:v>0.32199537014939622</c:v>
                </c:pt>
                <c:pt idx="4">
                  <c:v>0.13313733050575158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68-4502-AEA3-0D721492FC08}"/>
            </c:ext>
          </c:extLst>
        </c:ser>
        <c:ser>
          <c:idx val="3"/>
          <c:order val="3"/>
          <c:tx>
            <c:strRef>
              <c:f>'AHP výpočet účastniku č.2.'!$B$19</c:f>
              <c:strCache>
                <c:ptCount val="1"/>
                <c:pt idx="0">
                  <c:v>Zubní náhrady (snímatelné)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'AHP výpočet účastniku č.2.'!$B$8:$B$12</c:f>
              <c:strCache>
                <c:ptCount val="5"/>
                <c:pt idx="0">
                  <c:v>Náklady</c:v>
                </c:pt>
                <c:pt idx="1">
                  <c:v>Časová osa léčby (max)</c:v>
                </c:pt>
                <c:pt idx="2">
                  <c:v>Trvalost zubu (max)</c:v>
                </c:pt>
                <c:pt idx="3">
                  <c:v>Následná péče a údržba</c:v>
                </c:pt>
                <c:pt idx="4">
                  <c:v>Estetika a Přirozený Vzhled</c:v>
                </c:pt>
              </c:strCache>
            </c:strRef>
          </c:cat>
          <c:val>
            <c:numRef>
              <c:f>('AHP výpočet účastniku č.2.'!$D$19,'AHP výpočet účastniku č.2.'!$F$19,'AHP výpočet účastniku č.2.'!$H$19,'AHP výpočet účastniku č.2.'!$J$19,'AHP výpočet účastniku č.2.'!$L$19)</c:f>
              <c:numCache>
                <c:formatCode>0.00</c:formatCode>
                <c:ptCount val="5"/>
                <c:pt idx="0">
                  <c:v>0.13147701514816454</c:v>
                </c:pt>
                <c:pt idx="1">
                  <c:v>5.8179302422723476E-2</c:v>
                </c:pt>
                <c:pt idx="2">
                  <c:v>0.41683078321466449</c:v>
                </c:pt>
                <c:pt idx="3">
                  <c:v>0.1913452818481218</c:v>
                </c:pt>
                <c:pt idx="4">
                  <c:v>0.36013109697320222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8-4502-AEA3-0D721492F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6065439"/>
        <c:axId val="1"/>
      </c:radarChart>
      <c:catAx>
        <c:axId val="756065439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5606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691107644305768"/>
          <c:y val="0.44256825041609327"/>
          <c:w val="0.1988613244320524"/>
          <c:h val="0.479018116618295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Preference bez vah kriterii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'AHP výpočet účastniku č.1.'!$B$16</c:f>
              <c:strCache>
                <c:ptCount val="1"/>
                <c:pt idx="0">
                  <c:v>Zubní implantáty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'AHP výpočet účastniku č.1.'!$B$8:$B$12</c:f>
              <c:strCache>
                <c:ptCount val="5"/>
                <c:pt idx="0">
                  <c:v>Náklady</c:v>
                </c:pt>
                <c:pt idx="1">
                  <c:v>Časová osa léčby (max)</c:v>
                </c:pt>
                <c:pt idx="2">
                  <c:v>Trvalost zubu (max)</c:v>
                </c:pt>
                <c:pt idx="3">
                  <c:v>Následná péče a údržba</c:v>
                </c:pt>
                <c:pt idx="4">
                  <c:v>Estetika a Přirozený Vzhled</c:v>
                </c:pt>
              </c:strCache>
            </c:strRef>
          </c:cat>
          <c:val>
            <c:numRef>
              <c:f>('AHP výpočet účastniku č.1.'!$D$16,'AHP výpočet účastniku č.1.'!$G$16,'AHP výpočet účastniku č.1.'!$J$16,'AHP výpočet účastniku č.1.'!$M$16,'AHP výpočet účastniku č.1.'!$P$16)</c:f>
              <c:numCache>
                <c:formatCode>0.00</c:formatCode>
                <c:ptCount val="5"/>
                <c:pt idx="0">
                  <c:v>5.2847069868605559E-2</c:v>
                </c:pt>
                <c:pt idx="1">
                  <c:v>9.9948306815245469E-2</c:v>
                </c:pt>
                <c:pt idx="2">
                  <c:v>0.22410887357378975</c:v>
                </c:pt>
                <c:pt idx="3">
                  <c:v>0.27704527101390791</c:v>
                </c:pt>
                <c:pt idx="4">
                  <c:v>0.48386247659909343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3-498B-A70E-6BCC9390E10E}"/>
            </c:ext>
          </c:extLst>
        </c:ser>
        <c:ser>
          <c:idx val="1"/>
          <c:order val="1"/>
          <c:tx>
            <c:strRef>
              <c:f>'AHP výpočet účastniku č.1.'!$B$17</c:f>
              <c:strCache>
                <c:ptCount val="1"/>
                <c:pt idx="0">
                  <c:v>Zubní můstky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'AHP výpočet účastniku č.1.'!$B$8:$B$12</c:f>
              <c:strCache>
                <c:ptCount val="5"/>
                <c:pt idx="0">
                  <c:v>Náklady</c:v>
                </c:pt>
                <c:pt idx="1">
                  <c:v>Časová osa léčby (max)</c:v>
                </c:pt>
                <c:pt idx="2">
                  <c:v>Trvalost zubu (max)</c:v>
                </c:pt>
                <c:pt idx="3">
                  <c:v>Následná péče a údržba</c:v>
                </c:pt>
                <c:pt idx="4">
                  <c:v>Estetika a Přirozený Vzhled</c:v>
                </c:pt>
              </c:strCache>
            </c:strRef>
          </c:cat>
          <c:val>
            <c:numRef>
              <c:f>('AHP výpočet účastniku č.1.'!$D$17,'AHP výpočet účastniku č.1.'!$G$17,'AHP výpočet účastniku č.1.'!$J$17,'AHP výpočet účastniku č.1.'!$M$17,'AHP výpočet účastniku č.1.'!$P$17)</c:f>
              <c:numCache>
                <c:formatCode>0.00</c:formatCode>
                <c:ptCount val="5"/>
                <c:pt idx="0">
                  <c:v>0.19221196776583052</c:v>
                </c:pt>
                <c:pt idx="1">
                  <c:v>0.38709812777707492</c:v>
                </c:pt>
                <c:pt idx="2">
                  <c:v>7.0010266037537419E-2</c:v>
                </c:pt>
                <c:pt idx="3">
                  <c:v>0.31478420231423909</c:v>
                </c:pt>
                <c:pt idx="4">
                  <c:v>9.9157639423593666E-2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3-498B-A70E-6BCC9390E10E}"/>
            </c:ext>
          </c:extLst>
        </c:ser>
        <c:ser>
          <c:idx val="2"/>
          <c:order val="2"/>
          <c:tx>
            <c:strRef>
              <c:f>'AHP výpočet účastniku č.1.'!$B$18</c:f>
              <c:strCache>
                <c:ptCount val="1"/>
                <c:pt idx="0">
                  <c:v>Zubní korunky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'AHP výpočet účastniku č.1.'!$B$8:$B$12</c:f>
              <c:strCache>
                <c:ptCount val="5"/>
                <c:pt idx="0">
                  <c:v>Náklady</c:v>
                </c:pt>
                <c:pt idx="1">
                  <c:v>Časová osa léčby (max)</c:v>
                </c:pt>
                <c:pt idx="2">
                  <c:v>Trvalost zubu (max)</c:v>
                </c:pt>
                <c:pt idx="3">
                  <c:v>Následná péče a údržba</c:v>
                </c:pt>
                <c:pt idx="4">
                  <c:v>Estetika a Přirozený Vzhled</c:v>
                </c:pt>
              </c:strCache>
            </c:strRef>
          </c:cat>
          <c:val>
            <c:numRef>
              <c:f>('AHP výpočet účastniku č.1.'!$D$18,'AHP výpočet účastniku č.1.'!$G$18,'AHP výpočet účastniku č.1.'!$J$18,'AHP výpočet účastniku č.1.'!$M$18,'AHP výpočet účastniku č.1.'!$P$18)</c:f>
              <c:numCache>
                <c:formatCode>0.00</c:formatCode>
                <c:ptCount val="5"/>
                <c:pt idx="0">
                  <c:v>0.46751703063079675</c:v>
                </c:pt>
                <c:pt idx="1">
                  <c:v>0.42106881660415496</c:v>
                </c:pt>
                <c:pt idx="2">
                  <c:v>8.6527852304759109E-2</c:v>
                </c:pt>
                <c:pt idx="3">
                  <c:v>0.34240881586095151</c:v>
                </c:pt>
                <c:pt idx="4">
                  <c:v>0.36765597666774985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3-498B-A70E-6BCC9390E10E}"/>
            </c:ext>
          </c:extLst>
        </c:ser>
        <c:ser>
          <c:idx val="3"/>
          <c:order val="3"/>
          <c:tx>
            <c:strRef>
              <c:f>'AHP výpočet účastniku č.1.'!$B$19</c:f>
              <c:strCache>
                <c:ptCount val="1"/>
                <c:pt idx="0">
                  <c:v>Zubní náhrady (snímatelné)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'AHP výpočet účastniku č.1.'!$B$8:$B$12</c:f>
              <c:strCache>
                <c:ptCount val="5"/>
                <c:pt idx="0">
                  <c:v>Náklady</c:v>
                </c:pt>
                <c:pt idx="1">
                  <c:v>Časová osa léčby (max)</c:v>
                </c:pt>
                <c:pt idx="2">
                  <c:v>Trvalost zubu (max)</c:v>
                </c:pt>
                <c:pt idx="3">
                  <c:v>Následná péče a údržba</c:v>
                </c:pt>
                <c:pt idx="4">
                  <c:v>Estetika a Přirozený Vzhled</c:v>
                </c:pt>
              </c:strCache>
            </c:strRef>
          </c:cat>
          <c:val>
            <c:numRef>
              <c:f>('AHP výpočet účastniku č.1.'!$D$19,'AHP výpočet účastniku č.1.'!$G$19,'AHP výpočet účastniku č.1.'!$J$19,'AHP výpočet účastniku č.1.'!$M$19,'AHP výpočet účastniku č.1.'!$P$19)</c:f>
              <c:numCache>
                <c:formatCode>0.00</c:formatCode>
                <c:ptCount val="5"/>
                <c:pt idx="0">
                  <c:v>0.28742393173476721</c:v>
                </c:pt>
                <c:pt idx="1">
                  <c:v>9.188474880352468E-2</c:v>
                </c:pt>
                <c:pt idx="2">
                  <c:v>0.6193530080839138</c:v>
                </c:pt>
                <c:pt idx="3">
                  <c:v>6.5761710810901361E-2</c:v>
                </c:pt>
                <c:pt idx="4">
                  <c:v>4.9323907309563202E-2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3-498B-A70E-6BCC9390E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213248"/>
        <c:axId val="1456157520"/>
      </c:radarChart>
      <c:catAx>
        <c:axId val="201021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56157520"/>
        <c:crosses val="autoZero"/>
        <c:auto val="1"/>
        <c:lblAlgn val="ctr"/>
        <c:lblOffset val="100"/>
        <c:noMultiLvlLbl val="0"/>
      </c:catAx>
      <c:valAx>
        <c:axId val="145615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02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025034476766145"/>
          <c:y val="6.8954432664995263E-2"/>
          <c:w val="0.60037911538167044"/>
          <c:h val="0.87629375692681155"/>
        </c:manualLayout>
      </c:layout>
      <c:radarChart>
        <c:radarStyle val="marker"/>
        <c:varyColors val="0"/>
        <c:ser>
          <c:idx val="0"/>
          <c:order val="0"/>
          <c:tx>
            <c:strRef>
              <c:f>'AHP výpočet účastniku č.1.'!$B$16</c:f>
              <c:strCache>
                <c:ptCount val="1"/>
                <c:pt idx="0">
                  <c:v>Zubní implantáty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'AHP výpočet účastniku č.1.'!$B$8:$B$12</c:f>
              <c:strCache>
                <c:ptCount val="5"/>
                <c:pt idx="0">
                  <c:v>Náklady</c:v>
                </c:pt>
                <c:pt idx="1">
                  <c:v>Časová osa léčby (max)</c:v>
                </c:pt>
                <c:pt idx="2">
                  <c:v>Trvalost zubu (max)</c:v>
                </c:pt>
                <c:pt idx="3">
                  <c:v>Následná péče a údržba</c:v>
                </c:pt>
                <c:pt idx="4">
                  <c:v>Estetika a Přirozený Vzhled</c:v>
                </c:pt>
              </c:strCache>
            </c:strRef>
          </c:cat>
          <c:val>
            <c:numRef>
              <c:f>('AHP výpočet účastniku č.1.'!$E$16,'AHP výpočet účastniku č.1.'!$H$16,'AHP výpočet účastniku č.1.'!$K$16,'AHP výpočet účastniku č.1.'!$N$16,'AHP výpočet účastniku č.1.'!$Q$16)</c:f>
              <c:numCache>
                <c:formatCode>0.00</c:formatCode>
                <c:ptCount val="5"/>
                <c:pt idx="0">
                  <c:v>2.1896582667573681E-3</c:v>
                </c:pt>
                <c:pt idx="1">
                  <c:v>1.5476629123884911E-2</c:v>
                </c:pt>
                <c:pt idx="2">
                  <c:v>0.12575810668361379</c:v>
                </c:pt>
                <c:pt idx="3">
                  <c:v>4.2244183892513672E-2</c:v>
                </c:pt>
                <c:pt idx="4">
                  <c:v>4.3591782332218929E-2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B3-4422-93DD-47AB28840930}"/>
            </c:ext>
          </c:extLst>
        </c:ser>
        <c:ser>
          <c:idx val="1"/>
          <c:order val="1"/>
          <c:tx>
            <c:strRef>
              <c:f>'AHP výpočet účastniku č.1.'!$B$17</c:f>
              <c:strCache>
                <c:ptCount val="1"/>
                <c:pt idx="0">
                  <c:v>Zubní můstky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'AHP výpočet účastniku č.1.'!$B$8:$B$12</c:f>
              <c:strCache>
                <c:ptCount val="5"/>
                <c:pt idx="0">
                  <c:v>Náklady</c:v>
                </c:pt>
                <c:pt idx="1">
                  <c:v>Časová osa léčby (max)</c:v>
                </c:pt>
                <c:pt idx="2">
                  <c:v>Trvalost zubu (max)</c:v>
                </c:pt>
                <c:pt idx="3">
                  <c:v>Následná péče a údržba</c:v>
                </c:pt>
                <c:pt idx="4">
                  <c:v>Estetika a Přirozený Vzhled</c:v>
                </c:pt>
              </c:strCache>
            </c:strRef>
          </c:cat>
          <c:val>
            <c:numRef>
              <c:f>('AHP výpočet účastniku č.1.'!$E$17,'AHP výpočet účastniku č.1.'!$H$17,'AHP výpočet účastniku č.1.'!$K$17,'AHP výpočet účastniku č.1.'!$N$17,'AHP výpočet účastniku č.1.'!$Q$17)</c:f>
              <c:numCache>
                <c:formatCode>0.00</c:formatCode>
                <c:ptCount val="5"/>
                <c:pt idx="0">
                  <c:v>7.9640843898174107E-3</c:v>
                </c:pt>
                <c:pt idx="1">
                  <c:v>5.9940726852234942E-2</c:v>
                </c:pt>
                <c:pt idx="2">
                  <c:v>3.9286077186041921E-2</c:v>
                </c:pt>
                <c:pt idx="3">
                  <c:v>4.7998659859288424E-2</c:v>
                </c:pt>
                <c:pt idx="4">
                  <c:v>8.9332371146261438E-3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B3-4422-93DD-47AB28840930}"/>
            </c:ext>
          </c:extLst>
        </c:ser>
        <c:ser>
          <c:idx val="2"/>
          <c:order val="2"/>
          <c:tx>
            <c:strRef>
              <c:f>'AHP výpočet účastniku č.1.'!$B$18</c:f>
              <c:strCache>
                <c:ptCount val="1"/>
                <c:pt idx="0">
                  <c:v>Zubní korunky</c:v>
                </c:pt>
              </c:strCache>
            </c:strRef>
          </c:tx>
          <c:spPr>
            <a:ln w="158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'AHP výpočet účastniku č.1.'!$B$8:$B$12</c:f>
              <c:strCache>
                <c:ptCount val="5"/>
                <c:pt idx="0">
                  <c:v>Náklady</c:v>
                </c:pt>
                <c:pt idx="1">
                  <c:v>Časová osa léčby (max)</c:v>
                </c:pt>
                <c:pt idx="2">
                  <c:v>Trvalost zubu (max)</c:v>
                </c:pt>
                <c:pt idx="3">
                  <c:v>Následná péče a údržba</c:v>
                </c:pt>
                <c:pt idx="4">
                  <c:v>Estetika a Přirozený Vzhled</c:v>
                </c:pt>
              </c:strCache>
            </c:strRef>
          </c:cat>
          <c:val>
            <c:numRef>
              <c:f>('AHP výpočet účastniku č.1.'!$E$18,'AHP výpočet účastniku č.1.'!$H$18,'AHP výpočet účastniku č.1.'!$K$18,'AHP výpočet účastniku č.1.'!$N$18,'AHP výpočet účastniku č.1.'!$Q$18)</c:f>
              <c:numCache>
                <c:formatCode>0.00</c:formatCode>
                <c:ptCount val="5"/>
                <c:pt idx="0">
                  <c:v>1.9371036720026831E-2</c:v>
                </c:pt>
                <c:pt idx="1">
                  <c:v>6.5200963556709304E-2</c:v>
                </c:pt>
                <c:pt idx="2">
                  <c:v>4.8554877402759426E-2</c:v>
                </c:pt>
                <c:pt idx="3">
                  <c:v>5.2210892937139299E-2</c:v>
                </c:pt>
                <c:pt idx="4">
                  <c:v>3.3122591817176555E-2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B3-4422-93DD-47AB28840930}"/>
            </c:ext>
          </c:extLst>
        </c:ser>
        <c:ser>
          <c:idx val="3"/>
          <c:order val="3"/>
          <c:tx>
            <c:strRef>
              <c:f>'AHP výpočet účastniku č.1.'!$B$19</c:f>
              <c:strCache>
                <c:ptCount val="1"/>
                <c:pt idx="0">
                  <c:v>Zubní náhrady (snímatelné)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'AHP výpočet účastniku č.1.'!$B$8:$B$12</c:f>
              <c:strCache>
                <c:ptCount val="5"/>
                <c:pt idx="0">
                  <c:v>Náklady</c:v>
                </c:pt>
                <c:pt idx="1">
                  <c:v>Časová osa léčby (max)</c:v>
                </c:pt>
                <c:pt idx="2">
                  <c:v>Trvalost zubu (max)</c:v>
                </c:pt>
                <c:pt idx="3">
                  <c:v>Následná péče a údržba</c:v>
                </c:pt>
                <c:pt idx="4">
                  <c:v>Estetika a Přirozený Vzhled</c:v>
                </c:pt>
              </c:strCache>
            </c:strRef>
          </c:cat>
          <c:val>
            <c:numRef>
              <c:f>('AHP výpočet účastniku č.1.'!$E$19,'AHP výpočet účastniku č.1.'!$H$19,'AHP výpočet účastniku č.1.'!$K$19,'AHP výpočet účastniku č.1.'!$N$19,'AHP výpočet účastniku č.1.'!$Q$19)</c:f>
              <c:numCache>
                <c:formatCode>0.00</c:formatCode>
                <c:ptCount val="5"/>
                <c:pt idx="0">
                  <c:v>1.1909083885856413E-2</c:v>
                </c:pt>
                <c:pt idx="1">
                  <c:v>1.4228016708698927E-2</c:v>
                </c:pt>
                <c:pt idx="2">
                  <c:v>0.34754831624187538</c:v>
                </c:pt>
                <c:pt idx="3">
                  <c:v>1.0027421852086264E-2</c:v>
                </c:pt>
                <c:pt idx="4">
                  <c:v>4.4436531766742287E-3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B3-4422-93DD-47AB28840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196544"/>
        <c:axId val="1456182960"/>
      </c:radarChart>
      <c:catAx>
        <c:axId val="201019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56182960"/>
        <c:crosses val="autoZero"/>
        <c:auto val="1"/>
        <c:lblAlgn val="ctr"/>
        <c:lblOffset val="100"/>
        <c:noMultiLvlLbl val="0"/>
      </c:catAx>
      <c:valAx>
        <c:axId val="145618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019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937924</xdr:colOff>
      <xdr:row>26</xdr:row>
      <xdr:rowOff>28325</xdr:rowOff>
    </xdr:from>
    <xdr:to>
      <xdr:col>23</xdr:col>
      <xdr:colOff>202679</xdr:colOff>
      <xdr:row>30</xdr:row>
      <xdr:rowOff>468142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89E0DFD0-1EB9-4B01-A0B7-35A1B7059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24674" y="7924550"/>
          <a:ext cx="5338983" cy="1220866"/>
        </a:xfrm>
        <a:prstGeom prst="rect">
          <a:avLst/>
        </a:prstGeom>
      </xdr:spPr>
    </xdr:pic>
    <xdr:clientData/>
  </xdr:twoCellAnchor>
  <xdr:twoCellAnchor editAs="oneCell">
    <xdr:from>
      <xdr:col>22</xdr:col>
      <xdr:colOff>305601</xdr:colOff>
      <xdr:row>38</xdr:row>
      <xdr:rowOff>21931</xdr:rowOff>
    </xdr:from>
    <xdr:to>
      <xdr:col>30</xdr:col>
      <xdr:colOff>480344</xdr:colOff>
      <xdr:row>38</xdr:row>
      <xdr:rowOff>473470</xdr:rowOff>
    </xdr:to>
    <xdr:pic>
      <xdr:nvPicPr>
        <xdr:cNvPr id="3" name="Obrázek 3">
          <a:extLst>
            <a:ext uri="{FF2B5EF4-FFF2-40B4-BE49-F238E27FC236}">
              <a16:creationId xmlns:a16="http://schemas.microsoft.com/office/drawing/2014/main" id="{FE9B22C2-4C32-4C4C-88BB-A58AA799C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11951" y="11099506"/>
          <a:ext cx="5051543" cy="451539"/>
        </a:xfrm>
        <a:prstGeom prst="rect">
          <a:avLst/>
        </a:prstGeom>
      </xdr:spPr>
    </xdr:pic>
    <xdr:clientData/>
  </xdr:twoCellAnchor>
  <xdr:twoCellAnchor editAs="oneCell">
    <xdr:from>
      <xdr:col>23</xdr:col>
      <xdr:colOff>507626</xdr:colOff>
      <xdr:row>54</xdr:row>
      <xdr:rowOff>980514</xdr:rowOff>
    </xdr:from>
    <xdr:to>
      <xdr:col>30</xdr:col>
      <xdr:colOff>1516059</xdr:colOff>
      <xdr:row>59</xdr:row>
      <xdr:rowOff>116948</xdr:rowOff>
    </xdr:to>
    <xdr:pic>
      <xdr:nvPicPr>
        <xdr:cNvPr id="4" name="Obrázek 4">
          <a:extLst>
            <a:ext uri="{FF2B5EF4-FFF2-40B4-BE49-F238E27FC236}">
              <a16:creationId xmlns:a16="http://schemas.microsoft.com/office/drawing/2014/main" id="{7C14CDE5-6B17-4603-B8EA-FBE8957C5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23576" y="16858689"/>
          <a:ext cx="5275633" cy="1212885"/>
        </a:xfrm>
        <a:prstGeom prst="rect">
          <a:avLst/>
        </a:prstGeom>
      </xdr:spPr>
    </xdr:pic>
    <xdr:clientData/>
  </xdr:twoCellAnchor>
  <xdr:twoCellAnchor>
    <xdr:from>
      <xdr:col>20</xdr:col>
      <xdr:colOff>548821</xdr:colOff>
      <xdr:row>0</xdr:row>
      <xdr:rowOff>2722</xdr:rowOff>
    </xdr:from>
    <xdr:to>
      <xdr:col>30</xdr:col>
      <xdr:colOff>181428</xdr:colOff>
      <xdr:row>21</xdr:row>
      <xdr:rowOff>0</xdr:rowOff>
    </xdr:to>
    <xdr:graphicFrame macro="">
      <xdr:nvGraphicFramePr>
        <xdr:cNvPr id="5" name="Graf 5">
          <a:extLst>
            <a:ext uri="{FF2B5EF4-FFF2-40B4-BE49-F238E27FC236}">
              <a16:creationId xmlns:a16="http://schemas.microsoft.com/office/drawing/2014/main" id="{AD577BC5-215E-4B4A-8F59-845E673D30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675822</xdr:colOff>
      <xdr:row>0</xdr:row>
      <xdr:rowOff>0</xdr:rowOff>
    </xdr:from>
    <xdr:to>
      <xdr:col>36</xdr:col>
      <xdr:colOff>449036</xdr:colOff>
      <xdr:row>20</xdr:row>
      <xdr:rowOff>136071</xdr:rowOff>
    </xdr:to>
    <xdr:graphicFrame macro="">
      <xdr:nvGraphicFramePr>
        <xdr:cNvPr id="6" name="Graf 6">
          <a:extLst>
            <a:ext uri="{FF2B5EF4-FFF2-40B4-BE49-F238E27FC236}">
              <a16:creationId xmlns:a16="http://schemas.microsoft.com/office/drawing/2014/main" id="{8310B437-1A74-4DBB-9941-9133F7465E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559094</xdr:colOff>
      <xdr:row>2</xdr:row>
      <xdr:rowOff>122384</xdr:rowOff>
    </xdr:from>
    <xdr:to>
      <xdr:col>27</xdr:col>
      <xdr:colOff>347382</xdr:colOff>
      <xdr:row>18</xdr:row>
      <xdr:rowOff>11447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0DC674-4EC2-45EC-A759-53F47C3360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183377</xdr:colOff>
      <xdr:row>29</xdr:row>
      <xdr:rowOff>26254</xdr:rowOff>
    </xdr:from>
    <xdr:to>
      <xdr:col>30</xdr:col>
      <xdr:colOff>575805</xdr:colOff>
      <xdr:row>30</xdr:row>
      <xdr:rowOff>1090580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F4C29CE-35BD-4C57-8907-3A43911EE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56852" y="8379679"/>
          <a:ext cx="5269228" cy="1226252"/>
        </a:xfrm>
        <a:prstGeom prst="rect">
          <a:avLst/>
        </a:prstGeom>
      </xdr:spPr>
    </xdr:pic>
    <xdr:clientData/>
  </xdr:twoCellAnchor>
  <xdr:twoCellAnchor editAs="oneCell">
    <xdr:from>
      <xdr:col>23</xdr:col>
      <xdr:colOff>14247</xdr:colOff>
      <xdr:row>35</xdr:row>
      <xdr:rowOff>66754</xdr:rowOff>
    </xdr:from>
    <xdr:to>
      <xdr:col>30</xdr:col>
      <xdr:colOff>794107</xdr:colOff>
      <xdr:row>38</xdr:row>
      <xdr:rowOff>47646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2FC5CAB8-8A56-4417-B8AB-9AE601DA7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002365" y="10353754"/>
          <a:ext cx="5015684" cy="451539"/>
        </a:xfrm>
        <a:prstGeom prst="rect">
          <a:avLst/>
        </a:prstGeom>
      </xdr:spPr>
    </xdr:pic>
    <xdr:clientData/>
  </xdr:twoCellAnchor>
  <xdr:twoCellAnchor editAs="oneCell">
    <xdr:from>
      <xdr:col>23</xdr:col>
      <xdr:colOff>507626</xdr:colOff>
      <xdr:row>54</xdr:row>
      <xdr:rowOff>980514</xdr:rowOff>
    </xdr:from>
    <xdr:to>
      <xdr:col>30</xdr:col>
      <xdr:colOff>1516058</xdr:colOff>
      <xdr:row>59</xdr:row>
      <xdr:rowOff>116947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4E9D6898-41E1-481C-9432-53BA3ABDD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490701" y="16696764"/>
          <a:ext cx="5275633" cy="12128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937924</xdr:colOff>
      <xdr:row>26</xdr:row>
      <xdr:rowOff>28325</xdr:rowOff>
    </xdr:from>
    <xdr:to>
      <xdr:col>23</xdr:col>
      <xdr:colOff>189211</xdr:colOff>
      <xdr:row>30</xdr:row>
      <xdr:rowOff>468141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94554551-0AB3-416A-AE54-EFDF7BFDB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8824" y="7924550"/>
          <a:ext cx="5338983" cy="1220866"/>
        </a:xfrm>
        <a:prstGeom prst="rect">
          <a:avLst/>
        </a:prstGeom>
      </xdr:spPr>
    </xdr:pic>
    <xdr:clientData/>
  </xdr:twoCellAnchor>
  <xdr:twoCellAnchor editAs="oneCell">
    <xdr:from>
      <xdr:col>22</xdr:col>
      <xdr:colOff>305601</xdr:colOff>
      <xdr:row>38</xdr:row>
      <xdr:rowOff>21931</xdr:rowOff>
    </xdr:from>
    <xdr:to>
      <xdr:col>30</xdr:col>
      <xdr:colOff>480343</xdr:colOff>
      <xdr:row>38</xdr:row>
      <xdr:rowOff>473470</xdr:rowOff>
    </xdr:to>
    <xdr:pic>
      <xdr:nvPicPr>
        <xdr:cNvPr id="3" name="Obrázek 3">
          <a:extLst>
            <a:ext uri="{FF2B5EF4-FFF2-40B4-BE49-F238E27FC236}">
              <a16:creationId xmlns:a16="http://schemas.microsoft.com/office/drawing/2014/main" id="{1CB14FAD-ADA5-4919-A626-86C131536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26101" y="11099506"/>
          <a:ext cx="5051543" cy="451539"/>
        </a:xfrm>
        <a:prstGeom prst="rect">
          <a:avLst/>
        </a:prstGeom>
      </xdr:spPr>
    </xdr:pic>
    <xdr:clientData/>
  </xdr:twoCellAnchor>
  <xdr:twoCellAnchor editAs="oneCell">
    <xdr:from>
      <xdr:col>23</xdr:col>
      <xdr:colOff>507626</xdr:colOff>
      <xdr:row>54</xdr:row>
      <xdr:rowOff>980514</xdr:rowOff>
    </xdr:from>
    <xdr:to>
      <xdr:col>30</xdr:col>
      <xdr:colOff>1516059</xdr:colOff>
      <xdr:row>59</xdr:row>
      <xdr:rowOff>116948</xdr:rowOff>
    </xdr:to>
    <xdr:pic>
      <xdr:nvPicPr>
        <xdr:cNvPr id="4" name="Obrázek 4">
          <a:extLst>
            <a:ext uri="{FF2B5EF4-FFF2-40B4-BE49-F238E27FC236}">
              <a16:creationId xmlns:a16="http://schemas.microsoft.com/office/drawing/2014/main" id="{ED132F0C-8CA5-4DA5-A654-F5EE6BA69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37726" y="16858689"/>
          <a:ext cx="5275633" cy="1212885"/>
        </a:xfrm>
        <a:prstGeom prst="rect">
          <a:avLst/>
        </a:prstGeom>
      </xdr:spPr>
    </xdr:pic>
    <xdr:clientData/>
  </xdr:twoCellAnchor>
  <xdr:twoCellAnchor>
    <xdr:from>
      <xdr:col>20</xdr:col>
      <xdr:colOff>671287</xdr:colOff>
      <xdr:row>2</xdr:row>
      <xdr:rowOff>57152</xdr:rowOff>
    </xdr:from>
    <xdr:to>
      <xdr:col>29</xdr:col>
      <xdr:colOff>290286</xdr:colOff>
      <xdr:row>21</xdr:row>
      <xdr:rowOff>381001</xdr:rowOff>
    </xdr:to>
    <xdr:graphicFrame macro="">
      <xdr:nvGraphicFramePr>
        <xdr:cNvPr id="5" name="Graf 5">
          <a:extLst>
            <a:ext uri="{FF2B5EF4-FFF2-40B4-BE49-F238E27FC236}">
              <a16:creationId xmlns:a16="http://schemas.microsoft.com/office/drawing/2014/main" id="{3B18A885-E039-4009-BE98-82CAF2AC0E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185963</xdr:colOff>
      <xdr:row>3</xdr:row>
      <xdr:rowOff>134257</xdr:rowOff>
    </xdr:from>
    <xdr:to>
      <xdr:col>45</xdr:col>
      <xdr:colOff>176893</xdr:colOff>
      <xdr:row>21</xdr:row>
      <xdr:rowOff>557892</xdr:rowOff>
    </xdr:to>
    <xdr:graphicFrame macro="">
      <xdr:nvGraphicFramePr>
        <xdr:cNvPr id="6" name="Graf 6">
          <a:extLst>
            <a:ext uri="{FF2B5EF4-FFF2-40B4-BE49-F238E27FC236}">
              <a16:creationId xmlns:a16="http://schemas.microsoft.com/office/drawing/2014/main" id="{7D8FB1B4-CF49-4932-8AF5-6F48BE02F7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559094</xdr:colOff>
      <xdr:row>2</xdr:row>
      <xdr:rowOff>122384</xdr:rowOff>
    </xdr:from>
    <xdr:to>
      <xdr:col>27</xdr:col>
      <xdr:colOff>347382</xdr:colOff>
      <xdr:row>18</xdr:row>
      <xdr:rowOff>11447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2F6C25-942D-4F0D-82F9-7E6462E5B4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183377</xdr:colOff>
      <xdr:row>29</xdr:row>
      <xdr:rowOff>26254</xdr:rowOff>
    </xdr:from>
    <xdr:to>
      <xdr:col>30</xdr:col>
      <xdr:colOff>575805</xdr:colOff>
      <xdr:row>30</xdr:row>
      <xdr:rowOff>1090581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76F5D23-D66A-4C9F-8AD1-77C07DA1A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56852" y="8379679"/>
          <a:ext cx="5269228" cy="1226252"/>
        </a:xfrm>
        <a:prstGeom prst="rect">
          <a:avLst/>
        </a:prstGeom>
      </xdr:spPr>
    </xdr:pic>
    <xdr:clientData/>
  </xdr:twoCellAnchor>
  <xdr:twoCellAnchor editAs="oneCell">
    <xdr:from>
      <xdr:col>22</xdr:col>
      <xdr:colOff>305601</xdr:colOff>
      <xdr:row>38</xdr:row>
      <xdr:rowOff>21931</xdr:rowOff>
    </xdr:from>
    <xdr:to>
      <xdr:col>30</xdr:col>
      <xdr:colOff>480344</xdr:colOff>
      <xdr:row>38</xdr:row>
      <xdr:rowOff>473470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2263C50-2109-4063-81B0-22B11A0EA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679076" y="10937581"/>
          <a:ext cx="5051543" cy="451539"/>
        </a:xfrm>
        <a:prstGeom prst="rect">
          <a:avLst/>
        </a:prstGeom>
      </xdr:spPr>
    </xdr:pic>
    <xdr:clientData/>
  </xdr:twoCellAnchor>
  <xdr:twoCellAnchor editAs="oneCell">
    <xdr:from>
      <xdr:col>23</xdr:col>
      <xdr:colOff>507626</xdr:colOff>
      <xdr:row>54</xdr:row>
      <xdr:rowOff>980514</xdr:rowOff>
    </xdr:from>
    <xdr:to>
      <xdr:col>30</xdr:col>
      <xdr:colOff>1516059</xdr:colOff>
      <xdr:row>59</xdr:row>
      <xdr:rowOff>116947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4F43EF85-7F76-4DB1-829F-BC136C57B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490701" y="16696764"/>
          <a:ext cx="5275633" cy="12128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937924</xdr:colOff>
      <xdr:row>26</xdr:row>
      <xdr:rowOff>28325</xdr:rowOff>
    </xdr:from>
    <xdr:to>
      <xdr:col>38</xdr:col>
      <xdr:colOff>81575</xdr:colOff>
      <xdr:row>30</xdr:row>
      <xdr:rowOff>468141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639CD07-3D93-490E-B904-6DB826C8D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75228" y="7847108"/>
          <a:ext cx="5262187" cy="1234948"/>
        </a:xfrm>
        <a:prstGeom prst="rect">
          <a:avLst/>
        </a:prstGeom>
      </xdr:spPr>
    </xdr:pic>
    <xdr:clientData/>
  </xdr:twoCellAnchor>
  <xdr:twoCellAnchor editAs="oneCell">
    <xdr:from>
      <xdr:col>22</xdr:col>
      <xdr:colOff>305601</xdr:colOff>
      <xdr:row>38</xdr:row>
      <xdr:rowOff>21931</xdr:rowOff>
    </xdr:from>
    <xdr:to>
      <xdr:col>44</xdr:col>
      <xdr:colOff>174743</xdr:colOff>
      <xdr:row>38</xdr:row>
      <xdr:rowOff>473470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15EEE56E-F18D-4274-A6B7-3E51B3E66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88601" y="10779578"/>
          <a:ext cx="5015684" cy="451539"/>
        </a:xfrm>
        <a:prstGeom prst="rect">
          <a:avLst/>
        </a:prstGeom>
      </xdr:spPr>
    </xdr:pic>
    <xdr:clientData/>
  </xdr:twoCellAnchor>
  <xdr:twoCellAnchor editAs="oneCell">
    <xdr:from>
      <xdr:col>23</xdr:col>
      <xdr:colOff>507626</xdr:colOff>
      <xdr:row>54</xdr:row>
      <xdr:rowOff>980514</xdr:rowOff>
    </xdr:from>
    <xdr:to>
      <xdr:col>44</xdr:col>
      <xdr:colOff>396112</xdr:colOff>
      <xdr:row>59</xdr:row>
      <xdr:rowOff>116949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6552067B-7F90-40BB-830D-65EE8076D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93185" y="16635132"/>
          <a:ext cx="5244256" cy="1198316"/>
        </a:xfrm>
        <a:prstGeom prst="rect">
          <a:avLst/>
        </a:prstGeom>
      </xdr:spPr>
    </xdr:pic>
    <xdr:clientData/>
  </xdr:twoCellAnchor>
  <xdr:twoCellAnchor>
    <xdr:from>
      <xdr:col>38</xdr:col>
      <xdr:colOff>222250</xdr:colOff>
      <xdr:row>4</xdr:row>
      <xdr:rowOff>111579</xdr:rowOff>
    </xdr:from>
    <xdr:to>
      <xdr:col>49</xdr:col>
      <xdr:colOff>317500</xdr:colOff>
      <xdr:row>21</xdr:row>
      <xdr:rowOff>762000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308F382D-EA26-9429-B45E-952A8DF548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221983</xdr:colOff>
      <xdr:row>21</xdr:row>
      <xdr:rowOff>805224</xdr:rowOff>
    </xdr:from>
    <xdr:to>
      <xdr:col>53</xdr:col>
      <xdr:colOff>444234</xdr:colOff>
      <xdr:row>40</xdr:row>
      <xdr:rowOff>26948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06CC31C7-BC63-BF47-EDF2-0445832125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56FB4-8632-4951-8B83-06B8BB485A56}">
  <dimension ref="B1:AH73"/>
  <sheetViews>
    <sheetView showGridLines="0" zoomScale="70" zoomScaleNormal="70" workbookViewId="0">
      <selection activeCell="T16" sqref="T16"/>
    </sheetView>
  </sheetViews>
  <sheetFormatPr defaultRowHeight="12.75" x14ac:dyDescent="0.2"/>
  <cols>
    <col min="1" max="1" width="4.7109375" customWidth="1"/>
    <col min="2" max="2" width="27.42578125" bestFit="1" customWidth="1"/>
    <col min="3" max="3" width="6" bestFit="1" customWidth="1"/>
    <col min="4" max="4" width="5.85546875" customWidth="1"/>
    <col min="5" max="5" width="5" customWidth="1"/>
    <col min="6" max="6" width="5.28515625" customWidth="1"/>
    <col min="7" max="7" width="5.7109375" customWidth="1"/>
    <col min="8" max="8" width="5.28515625" customWidth="1"/>
    <col min="9" max="9" width="6" customWidth="1"/>
    <col min="10" max="10" width="5.5703125" customWidth="1"/>
    <col min="11" max="11" width="5.140625" customWidth="1"/>
    <col min="12" max="12" width="4.85546875" customWidth="1"/>
    <col min="13" max="13" width="5" bestFit="1" customWidth="1"/>
    <col min="14" max="14" width="4.7109375" customWidth="1"/>
    <col min="15" max="15" width="5" bestFit="1" customWidth="1"/>
    <col min="16" max="16" width="5" style="28" bestFit="1" customWidth="1"/>
    <col min="17" max="17" width="6" customWidth="1"/>
    <col min="18" max="18" width="0.28515625" customWidth="1"/>
    <col min="19" max="19" width="6.140625" customWidth="1"/>
    <col min="20" max="20" width="18.28515625" bestFit="1" customWidth="1"/>
    <col min="21" max="21" width="18.85546875" bestFit="1" customWidth="1"/>
    <col min="22" max="22" width="25" bestFit="1" customWidth="1"/>
    <col min="31" max="31" width="27.42578125" bestFit="1" customWidth="1"/>
    <col min="32" max="32" width="7.28515625" bestFit="1" customWidth="1"/>
    <col min="33" max="33" width="16.7109375" bestFit="1" customWidth="1"/>
    <col min="34" max="34" width="9.140625" bestFit="1" customWidth="1"/>
    <col min="35" max="35" width="9.42578125" bestFit="1" customWidth="1"/>
    <col min="257" max="257" width="4.7109375" customWidth="1"/>
    <col min="258" max="258" width="31.7109375" customWidth="1"/>
    <col min="259" max="270" width="6.7109375" customWidth="1"/>
    <col min="274" max="274" width="19.7109375" bestFit="1" customWidth="1"/>
    <col min="275" max="275" width="14.85546875" bestFit="1" customWidth="1"/>
    <col min="276" max="276" width="15" bestFit="1" customWidth="1"/>
    <col min="277" max="278" width="15.42578125" bestFit="1" customWidth="1"/>
    <col min="513" max="513" width="4.7109375" customWidth="1"/>
    <col min="514" max="514" width="31.7109375" customWidth="1"/>
    <col min="515" max="526" width="6.7109375" customWidth="1"/>
    <col min="530" max="530" width="19.7109375" bestFit="1" customWidth="1"/>
    <col min="531" max="531" width="14.85546875" bestFit="1" customWidth="1"/>
    <col min="532" max="532" width="15" bestFit="1" customWidth="1"/>
    <col min="533" max="534" width="15.42578125" bestFit="1" customWidth="1"/>
    <col min="769" max="769" width="4.7109375" customWidth="1"/>
    <col min="770" max="770" width="31.7109375" customWidth="1"/>
    <col min="771" max="782" width="6.7109375" customWidth="1"/>
    <col min="786" max="786" width="19.7109375" bestFit="1" customWidth="1"/>
    <col min="787" max="787" width="14.85546875" bestFit="1" customWidth="1"/>
    <col min="788" max="788" width="15" bestFit="1" customWidth="1"/>
    <col min="789" max="790" width="15.42578125" bestFit="1" customWidth="1"/>
    <col min="1025" max="1025" width="4.7109375" customWidth="1"/>
    <col min="1026" max="1026" width="31.7109375" customWidth="1"/>
    <col min="1027" max="1038" width="6.7109375" customWidth="1"/>
    <col min="1042" max="1042" width="19.7109375" bestFit="1" customWidth="1"/>
    <col min="1043" max="1043" width="14.85546875" bestFit="1" customWidth="1"/>
    <col min="1044" max="1044" width="15" bestFit="1" customWidth="1"/>
    <col min="1045" max="1046" width="15.42578125" bestFit="1" customWidth="1"/>
    <col min="1281" max="1281" width="4.7109375" customWidth="1"/>
    <col min="1282" max="1282" width="31.7109375" customWidth="1"/>
    <col min="1283" max="1294" width="6.7109375" customWidth="1"/>
    <col min="1298" max="1298" width="19.7109375" bestFit="1" customWidth="1"/>
    <col min="1299" max="1299" width="14.85546875" bestFit="1" customWidth="1"/>
    <col min="1300" max="1300" width="15" bestFit="1" customWidth="1"/>
    <col min="1301" max="1302" width="15.42578125" bestFit="1" customWidth="1"/>
    <col min="1537" max="1537" width="4.7109375" customWidth="1"/>
    <col min="1538" max="1538" width="31.7109375" customWidth="1"/>
    <col min="1539" max="1550" width="6.7109375" customWidth="1"/>
    <col min="1554" max="1554" width="19.7109375" bestFit="1" customWidth="1"/>
    <col min="1555" max="1555" width="14.85546875" bestFit="1" customWidth="1"/>
    <col min="1556" max="1556" width="15" bestFit="1" customWidth="1"/>
    <col min="1557" max="1558" width="15.42578125" bestFit="1" customWidth="1"/>
    <col min="1793" max="1793" width="4.7109375" customWidth="1"/>
    <col min="1794" max="1794" width="31.7109375" customWidth="1"/>
    <col min="1795" max="1806" width="6.7109375" customWidth="1"/>
    <col min="1810" max="1810" width="19.7109375" bestFit="1" customWidth="1"/>
    <col min="1811" max="1811" width="14.85546875" bestFit="1" customWidth="1"/>
    <col min="1812" max="1812" width="15" bestFit="1" customWidth="1"/>
    <col min="1813" max="1814" width="15.42578125" bestFit="1" customWidth="1"/>
    <col min="2049" max="2049" width="4.7109375" customWidth="1"/>
    <col min="2050" max="2050" width="31.7109375" customWidth="1"/>
    <col min="2051" max="2062" width="6.7109375" customWidth="1"/>
    <col min="2066" max="2066" width="19.7109375" bestFit="1" customWidth="1"/>
    <col min="2067" max="2067" width="14.85546875" bestFit="1" customWidth="1"/>
    <col min="2068" max="2068" width="15" bestFit="1" customWidth="1"/>
    <col min="2069" max="2070" width="15.42578125" bestFit="1" customWidth="1"/>
    <col min="2305" max="2305" width="4.7109375" customWidth="1"/>
    <col min="2306" max="2306" width="31.7109375" customWidth="1"/>
    <col min="2307" max="2318" width="6.7109375" customWidth="1"/>
    <col min="2322" max="2322" width="19.7109375" bestFit="1" customWidth="1"/>
    <col min="2323" max="2323" width="14.85546875" bestFit="1" customWidth="1"/>
    <col min="2324" max="2324" width="15" bestFit="1" customWidth="1"/>
    <col min="2325" max="2326" width="15.42578125" bestFit="1" customWidth="1"/>
    <col min="2561" max="2561" width="4.7109375" customWidth="1"/>
    <col min="2562" max="2562" width="31.7109375" customWidth="1"/>
    <col min="2563" max="2574" width="6.7109375" customWidth="1"/>
    <col min="2578" max="2578" width="19.7109375" bestFit="1" customWidth="1"/>
    <col min="2579" max="2579" width="14.85546875" bestFit="1" customWidth="1"/>
    <col min="2580" max="2580" width="15" bestFit="1" customWidth="1"/>
    <col min="2581" max="2582" width="15.42578125" bestFit="1" customWidth="1"/>
    <col min="2817" max="2817" width="4.7109375" customWidth="1"/>
    <col min="2818" max="2818" width="31.7109375" customWidth="1"/>
    <col min="2819" max="2830" width="6.7109375" customWidth="1"/>
    <col min="2834" max="2834" width="19.7109375" bestFit="1" customWidth="1"/>
    <col min="2835" max="2835" width="14.85546875" bestFit="1" customWidth="1"/>
    <col min="2836" max="2836" width="15" bestFit="1" customWidth="1"/>
    <col min="2837" max="2838" width="15.42578125" bestFit="1" customWidth="1"/>
    <col min="3073" max="3073" width="4.7109375" customWidth="1"/>
    <col min="3074" max="3074" width="31.7109375" customWidth="1"/>
    <col min="3075" max="3086" width="6.7109375" customWidth="1"/>
    <col min="3090" max="3090" width="19.7109375" bestFit="1" customWidth="1"/>
    <col min="3091" max="3091" width="14.85546875" bestFit="1" customWidth="1"/>
    <col min="3092" max="3092" width="15" bestFit="1" customWidth="1"/>
    <col min="3093" max="3094" width="15.42578125" bestFit="1" customWidth="1"/>
    <col min="3329" max="3329" width="4.7109375" customWidth="1"/>
    <col min="3330" max="3330" width="31.7109375" customWidth="1"/>
    <col min="3331" max="3342" width="6.7109375" customWidth="1"/>
    <col min="3346" max="3346" width="19.7109375" bestFit="1" customWidth="1"/>
    <col min="3347" max="3347" width="14.85546875" bestFit="1" customWidth="1"/>
    <col min="3348" max="3348" width="15" bestFit="1" customWidth="1"/>
    <col min="3349" max="3350" width="15.42578125" bestFit="1" customWidth="1"/>
    <col min="3585" max="3585" width="4.7109375" customWidth="1"/>
    <col min="3586" max="3586" width="31.7109375" customWidth="1"/>
    <col min="3587" max="3598" width="6.7109375" customWidth="1"/>
    <col min="3602" max="3602" width="19.7109375" bestFit="1" customWidth="1"/>
    <col min="3603" max="3603" width="14.85546875" bestFit="1" customWidth="1"/>
    <col min="3604" max="3604" width="15" bestFit="1" customWidth="1"/>
    <col min="3605" max="3606" width="15.42578125" bestFit="1" customWidth="1"/>
    <col min="3841" max="3841" width="4.7109375" customWidth="1"/>
    <col min="3842" max="3842" width="31.7109375" customWidth="1"/>
    <col min="3843" max="3854" width="6.7109375" customWidth="1"/>
    <col min="3858" max="3858" width="19.7109375" bestFit="1" customWidth="1"/>
    <col min="3859" max="3859" width="14.85546875" bestFit="1" customWidth="1"/>
    <col min="3860" max="3860" width="15" bestFit="1" customWidth="1"/>
    <col min="3861" max="3862" width="15.42578125" bestFit="1" customWidth="1"/>
    <col min="4097" max="4097" width="4.7109375" customWidth="1"/>
    <col min="4098" max="4098" width="31.7109375" customWidth="1"/>
    <col min="4099" max="4110" width="6.7109375" customWidth="1"/>
    <col min="4114" max="4114" width="19.7109375" bestFit="1" customWidth="1"/>
    <col min="4115" max="4115" width="14.85546875" bestFit="1" customWidth="1"/>
    <col min="4116" max="4116" width="15" bestFit="1" customWidth="1"/>
    <col min="4117" max="4118" width="15.42578125" bestFit="1" customWidth="1"/>
    <col min="4353" max="4353" width="4.7109375" customWidth="1"/>
    <col min="4354" max="4354" width="31.7109375" customWidth="1"/>
    <col min="4355" max="4366" width="6.7109375" customWidth="1"/>
    <col min="4370" max="4370" width="19.7109375" bestFit="1" customWidth="1"/>
    <col min="4371" max="4371" width="14.85546875" bestFit="1" customWidth="1"/>
    <col min="4372" max="4372" width="15" bestFit="1" customWidth="1"/>
    <col min="4373" max="4374" width="15.42578125" bestFit="1" customWidth="1"/>
    <col min="4609" max="4609" width="4.7109375" customWidth="1"/>
    <col min="4610" max="4610" width="31.7109375" customWidth="1"/>
    <col min="4611" max="4622" width="6.7109375" customWidth="1"/>
    <col min="4626" max="4626" width="19.7109375" bestFit="1" customWidth="1"/>
    <col min="4627" max="4627" width="14.85546875" bestFit="1" customWidth="1"/>
    <col min="4628" max="4628" width="15" bestFit="1" customWidth="1"/>
    <col min="4629" max="4630" width="15.42578125" bestFit="1" customWidth="1"/>
    <col min="4865" max="4865" width="4.7109375" customWidth="1"/>
    <col min="4866" max="4866" width="31.7109375" customWidth="1"/>
    <col min="4867" max="4878" width="6.7109375" customWidth="1"/>
    <col min="4882" max="4882" width="19.7109375" bestFit="1" customWidth="1"/>
    <col min="4883" max="4883" width="14.85546875" bestFit="1" customWidth="1"/>
    <col min="4884" max="4884" width="15" bestFit="1" customWidth="1"/>
    <col min="4885" max="4886" width="15.42578125" bestFit="1" customWidth="1"/>
    <col min="5121" max="5121" width="4.7109375" customWidth="1"/>
    <col min="5122" max="5122" width="31.7109375" customWidth="1"/>
    <col min="5123" max="5134" width="6.7109375" customWidth="1"/>
    <col min="5138" max="5138" width="19.7109375" bestFit="1" customWidth="1"/>
    <col min="5139" max="5139" width="14.85546875" bestFit="1" customWidth="1"/>
    <col min="5140" max="5140" width="15" bestFit="1" customWidth="1"/>
    <col min="5141" max="5142" width="15.42578125" bestFit="1" customWidth="1"/>
    <col min="5377" max="5377" width="4.7109375" customWidth="1"/>
    <col min="5378" max="5378" width="31.7109375" customWidth="1"/>
    <col min="5379" max="5390" width="6.7109375" customWidth="1"/>
    <col min="5394" max="5394" width="19.7109375" bestFit="1" customWidth="1"/>
    <col min="5395" max="5395" width="14.85546875" bestFit="1" customWidth="1"/>
    <col min="5396" max="5396" width="15" bestFit="1" customWidth="1"/>
    <col min="5397" max="5398" width="15.42578125" bestFit="1" customWidth="1"/>
    <col min="5633" max="5633" width="4.7109375" customWidth="1"/>
    <col min="5634" max="5634" width="31.7109375" customWidth="1"/>
    <col min="5635" max="5646" width="6.7109375" customWidth="1"/>
    <col min="5650" max="5650" width="19.7109375" bestFit="1" customWidth="1"/>
    <col min="5651" max="5651" width="14.85546875" bestFit="1" customWidth="1"/>
    <col min="5652" max="5652" width="15" bestFit="1" customWidth="1"/>
    <col min="5653" max="5654" width="15.42578125" bestFit="1" customWidth="1"/>
    <col min="5889" max="5889" width="4.7109375" customWidth="1"/>
    <col min="5890" max="5890" width="31.7109375" customWidth="1"/>
    <col min="5891" max="5902" width="6.7109375" customWidth="1"/>
    <col min="5906" max="5906" width="19.7109375" bestFit="1" customWidth="1"/>
    <col min="5907" max="5907" width="14.85546875" bestFit="1" customWidth="1"/>
    <col min="5908" max="5908" width="15" bestFit="1" customWidth="1"/>
    <col min="5909" max="5910" width="15.42578125" bestFit="1" customWidth="1"/>
    <col min="6145" max="6145" width="4.7109375" customWidth="1"/>
    <col min="6146" max="6146" width="31.7109375" customWidth="1"/>
    <col min="6147" max="6158" width="6.7109375" customWidth="1"/>
    <col min="6162" max="6162" width="19.7109375" bestFit="1" customWidth="1"/>
    <col min="6163" max="6163" width="14.85546875" bestFit="1" customWidth="1"/>
    <col min="6164" max="6164" width="15" bestFit="1" customWidth="1"/>
    <col min="6165" max="6166" width="15.42578125" bestFit="1" customWidth="1"/>
    <col min="6401" max="6401" width="4.7109375" customWidth="1"/>
    <col min="6402" max="6402" width="31.7109375" customWidth="1"/>
    <col min="6403" max="6414" width="6.7109375" customWidth="1"/>
    <col min="6418" max="6418" width="19.7109375" bestFit="1" customWidth="1"/>
    <col min="6419" max="6419" width="14.85546875" bestFit="1" customWidth="1"/>
    <col min="6420" max="6420" width="15" bestFit="1" customWidth="1"/>
    <col min="6421" max="6422" width="15.42578125" bestFit="1" customWidth="1"/>
    <col min="6657" max="6657" width="4.7109375" customWidth="1"/>
    <col min="6658" max="6658" width="31.7109375" customWidth="1"/>
    <col min="6659" max="6670" width="6.7109375" customWidth="1"/>
    <col min="6674" max="6674" width="19.7109375" bestFit="1" customWidth="1"/>
    <col min="6675" max="6675" width="14.85546875" bestFit="1" customWidth="1"/>
    <col min="6676" max="6676" width="15" bestFit="1" customWidth="1"/>
    <col min="6677" max="6678" width="15.42578125" bestFit="1" customWidth="1"/>
    <col min="6913" max="6913" width="4.7109375" customWidth="1"/>
    <col min="6914" max="6914" width="31.7109375" customWidth="1"/>
    <col min="6915" max="6926" width="6.7109375" customWidth="1"/>
    <col min="6930" max="6930" width="19.7109375" bestFit="1" customWidth="1"/>
    <col min="6931" max="6931" width="14.85546875" bestFit="1" customWidth="1"/>
    <col min="6932" max="6932" width="15" bestFit="1" customWidth="1"/>
    <col min="6933" max="6934" width="15.42578125" bestFit="1" customWidth="1"/>
    <col min="7169" max="7169" width="4.7109375" customWidth="1"/>
    <col min="7170" max="7170" width="31.7109375" customWidth="1"/>
    <col min="7171" max="7182" width="6.7109375" customWidth="1"/>
    <col min="7186" max="7186" width="19.7109375" bestFit="1" customWidth="1"/>
    <col min="7187" max="7187" width="14.85546875" bestFit="1" customWidth="1"/>
    <col min="7188" max="7188" width="15" bestFit="1" customWidth="1"/>
    <col min="7189" max="7190" width="15.42578125" bestFit="1" customWidth="1"/>
    <col min="7425" max="7425" width="4.7109375" customWidth="1"/>
    <col min="7426" max="7426" width="31.7109375" customWidth="1"/>
    <col min="7427" max="7438" width="6.7109375" customWidth="1"/>
    <col min="7442" max="7442" width="19.7109375" bestFit="1" customWidth="1"/>
    <col min="7443" max="7443" width="14.85546875" bestFit="1" customWidth="1"/>
    <col min="7444" max="7444" width="15" bestFit="1" customWidth="1"/>
    <col min="7445" max="7446" width="15.42578125" bestFit="1" customWidth="1"/>
    <col min="7681" max="7681" width="4.7109375" customWidth="1"/>
    <col min="7682" max="7682" width="31.7109375" customWidth="1"/>
    <col min="7683" max="7694" width="6.7109375" customWidth="1"/>
    <col min="7698" max="7698" width="19.7109375" bestFit="1" customWidth="1"/>
    <col min="7699" max="7699" width="14.85546875" bestFit="1" customWidth="1"/>
    <col min="7700" max="7700" width="15" bestFit="1" customWidth="1"/>
    <col min="7701" max="7702" width="15.42578125" bestFit="1" customWidth="1"/>
    <col min="7937" max="7937" width="4.7109375" customWidth="1"/>
    <col min="7938" max="7938" width="31.7109375" customWidth="1"/>
    <col min="7939" max="7950" width="6.7109375" customWidth="1"/>
    <col min="7954" max="7954" width="19.7109375" bestFit="1" customWidth="1"/>
    <col min="7955" max="7955" width="14.85546875" bestFit="1" customWidth="1"/>
    <col min="7956" max="7956" width="15" bestFit="1" customWidth="1"/>
    <col min="7957" max="7958" width="15.42578125" bestFit="1" customWidth="1"/>
    <col min="8193" max="8193" width="4.7109375" customWidth="1"/>
    <col min="8194" max="8194" width="31.7109375" customWidth="1"/>
    <col min="8195" max="8206" width="6.7109375" customWidth="1"/>
    <col min="8210" max="8210" width="19.7109375" bestFit="1" customWidth="1"/>
    <col min="8211" max="8211" width="14.85546875" bestFit="1" customWidth="1"/>
    <col min="8212" max="8212" width="15" bestFit="1" customWidth="1"/>
    <col min="8213" max="8214" width="15.42578125" bestFit="1" customWidth="1"/>
    <col min="8449" max="8449" width="4.7109375" customWidth="1"/>
    <col min="8450" max="8450" width="31.7109375" customWidth="1"/>
    <col min="8451" max="8462" width="6.7109375" customWidth="1"/>
    <col min="8466" max="8466" width="19.7109375" bestFit="1" customWidth="1"/>
    <col min="8467" max="8467" width="14.85546875" bestFit="1" customWidth="1"/>
    <col min="8468" max="8468" width="15" bestFit="1" customWidth="1"/>
    <col min="8469" max="8470" width="15.42578125" bestFit="1" customWidth="1"/>
    <col min="8705" max="8705" width="4.7109375" customWidth="1"/>
    <col min="8706" max="8706" width="31.7109375" customWidth="1"/>
    <col min="8707" max="8718" width="6.7109375" customWidth="1"/>
    <col min="8722" max="8722" width="19.7109375" bestFit="1" customWidth="1"/>
    <col min="8723" max="8723" width="14.85546875" bestFit="1" customWidth="1"/>
    <col min="8724" max="8724" width="15" bestFit="1" customWidth="1"/>
    <col min="8725" max="8726" width="15.42578125" bestFit="1" customWidth="1"/>
    <col min="8961" max="8961" width="4.7109375" customWidth="1"/>
    <col min="8962" max="8962" width="31.7109375" customWidth="1"/>
    <col min="8963" max="8974" width="6.7109375" customWidth="1"/>
    <col min="8978" max="8978" width="19.7109375" bestFit="1" customWidth="1"/>
    <col min="8979" max="8979" width="14.85546875" bestFit="1" customWidth="1"/>
    <col min="8980" max="8980" width="15" bestFit="1" customWidth="1"/>
    <col min="8981" max="8982" width="15.42578125" bestFit="1" customWidth="1"/>
    <col min="9217" max="9217" width="4.7109375" customWidth="1"/>
    <col min="9218" max="9218" width="31.7109375" customWidth="1"/>
    <col min="9219" max="9230" width="6.7109375" customWidth="1"/>
    <col min="9234" max="9234" width="19.7109375" bestFit="1" customWidth="1"/>
    <col min="9235" max="9235" width="14.85546875" bestFit="1" customWidth="1"/>
    <col min="9236" max="9236" width="15" bestFit="1" customWidth="1"/>
    <col min="9237" max="9238" width="15.42578125" bestFit="1" customWidth="1"/>
    <col min="9473" max="9473" width="4.7109375" customWidth="1"/>
    <col min="9474" max="9474" width="31.7109375" customWidth="1"/>
    <col min="9475" max="9486" width="6.7109375" customWidth="1"/>
    <col min="9490" max="9490" width="19.7109375" bestFit="1" customWidth="1"/>
    <col min="9491" max="9491" width="14.85546875" bestFit="1" customWidth="1"/>
    <col min="9492" max="9492" width="15" bestFit="1" customWidth="1"/>
    <col min="9493" max="9494" width="15.42578125" bestFit="1" customWidth="1"/>
    <col min="9729" max="9729" width="4.7109375" customWidth="1"/>
    <col min="9730" max="9730" width="31.7109375" customWidth="1"/>
    <col min="9731" max="9742" width="6.7109375" customWidth="1"/>
    <col min="9746" max="9746" width="19.7109375" bestFit="1" customWidth="1"/>
    <col min="9747" max="9747" width="14.85546875" bestFit="1" customWidth="1"/>
    <col min="9748" max="9748" width="15" bestFit="1" customWidth="1"/>
    <col min="9749" max="9750" width="15.42578125" bestFit="1" customWidth="1"/>
    <col min="9985" max="9985" width="4.7109375" customWidth="1"/>
    <col min="9986" max="9986" width="31.7109375" customWidth="1"/>
    <col min="9987" max="9998" width="6.7109375" customWidth="1"/>
    <col min="10002" max="10002" width="19.7109375" bestFit="1" customWidth="1"/>
    <col min="10003" max="10003" width="14.85546875" bestFit="1" customWidth="1"/>
    <col min="10004" max="10004" width="15" bestFit="1" customWidth="1"/>
    <col min="10005" max="10006" width="15.42578125" bestFit="1" customWidth="1"/>
    <col min="10241" max="10241" width="4.7109375" customWidth="1"/>
    <col min="10242" max="10242" width="31.7109375" customWidth="1"/>
    <col min="10243" max="10254" width="6.7109375" customWidth="1"/>
    <col min="10258" max="10258" width="19.7109375" bestFit="1" customWidth="1"/>
    <col min="10259" max="10259" width="14.85546875" bestFit="1" customWidth="1"/>
    <col min="10260" max="10260" width="15" bestFit="1" customWidth="1"/>
    <col min="10261" max="10262" width="15.42578125" bestFit="1" customWidth="1"/>
    <col min="10497" max="10497" width="4.7109375" customWidth="1"/>
    <col min="10498" max="10498" width="31.7109375" customWidth="1"/>
    <col min="10499" max="10510" width="6.7109375" customWidth="1"/>
    <col min="10514" max="10514" width="19.7109375" bestFit="1" customWidth="1"/>
    <col min="10515" max="10515" width="14.85546875" bestFit="1" customWidth="1"/>
    <col min="10516" max="10516" width="15" bestFit="1" customWidth="1"/>
    <col min="10517" max="10518" width="15.42578125" bestFit="1" customWidth="1"/>
    <col min="10753" max="10753" width="4.7109375" customWidth="1"/>
    <col min="10754" max="10754" width="31.7109375" customWidth="1"/>
    <col min="10755" max="10766" width="6.7109375" customWidth="1"/>
    <col min="10770" max="10770" width="19.7109375" bestFit="1" customWidth="1"/>
    <col min="10771" max="10771" width="14.85546875" bestFit="1" customWidth="1"/>
    <col min="10772" max="10772" width="15" bestFit="1" customWidth="1"/>
    <col min="10773" max="10774" width="15.42578125" bestFit="1" customWidth="1"/>
    <col min="11009" max="11009" width="4.7109375" customWidth="1"/>
    <col min="11010" max="11010" width="31.7109375" customWidth="1"/>
    <col min="11011" max="11022" width="6.7109375" customWidth="1"/>
    <col min="11026" max="11026" width="19.7109375" bestFit="1" customWidth="1"/>
    <col min="11027" max="11027" width="14.85546875" bestFit="1" customWidth="1"/>
    <col min="11028" max="11028" width="15" bestFit="1" customWidth="1"/>
    <col min="11029" max="11030" width="15.42578125" bestFit="1" customWidth="1"/>
    <col min="11265" max="11265" width="4.7109375" customWidth="1"/>
    <col min="11266" max="11266" width="31.7109375" customWidth="1"/>
    <col min="11267" max="11278" width="6.7109375" customWidth="1"/>
    <col min="11282" max="11282" width="19.7109375" bestFit="1" customWidth="1"/>
    <col min="11283" max="11283" width="14.85546875" bestFit="1" customWidth="1"/>
    <col min="11284" max="11284" width="15" bestFit="1" customWidth="1"/>
    <col min="11285" max="11286" width="15.42578125" bestFit="1" customWidth="1"/>
    <col min="11521" max="11521" width="4.7109375" customWidth="1"/>
    <col min="11522" max="11522" width="31.7109375" customWidth="1"/>
    <col min="11523" max="11534" width="6.7109375" customWidth="1"/>
    <col min="11538" max="11538" width="19.7109375" bestFit="1" customWidth="1"/>
    <col min="11539" max="11539" width="14.85546875" bestFit="1" customWidth="1"/>
    <col min="11540" max="11540" width="15" bestFit="1" customWidth="1"/>
    <col min="11541" max="11542" width="15.42578125" bestFit="1" customWidth="1"/>
    <col min="11777" max="11777" width="4.7109375" customWidth="1"/>
    <col min="11778" max="11778" width="31.7109375" customWidth="1"/>
    <col min="11779" max="11790" width="6.7109375" customWidth="1"/>
    <col min="11794" max="11794" width="19.7109375" bestFit="1" customWidth="1"/>
    <col min="11795" max="11795" width="14.85546875" bestFit="1" customWidth="1"/>
    <col min="11796" max="11796" width="15" bestFit="1" customWidth="1"/>
    <col min="11797" max="11798" width="15.42578125" bestFit="1" customWidth="1"/>
    <col min="12033" max="12033" width="4.7109375" customWidth="1"/>
    <col min="12034" max="12034" width="31.7109375" customWidth="1"/>
    <col min="12035" max="12046" width="6.7109375" customWidth="1"/>
    <col min="12050" max="12050" width="19.7109375" bestFit="1" customWidth="1"/>
    <col min="12051" max="12051" width="14.85546875" bestFit="1" customWidth="1"/>
    <col min="12052" max="12052" width="15" bestFit="1" customWidth="1"/>
    <col min="12053" max="12054" width="15.42578125" bestFit="1" customWidth="1"/>
    <col min="12289" max="12289" width="4.7109375" customWidth="1"/>
    <col min="12290" max="12290" width="31.7109375" customWidth="1"/>
    <col min="12291" max="12302" width="6.7109375" customWidth="1"/>
    <col min="12306" max="12306" width="19.7109375" bestFit="1" customWidth="1"/>
    <col min="12307" max="12307" width="14.85546875" bestFit="1" customWidth="1"/>
    <col min="12308" max="12308" width="15" bestFit="1" customWidth="1"/>
    <col min="12309" max="12310" width="15.42578125" bestFit="1" customWidth="1"/>
    <col min="12545" max="12545" width="4.7109375" customWidth="1"/>
    <col min="12546" max="12546" width="31.7109375" customWidth="1"/>
    <col min="12547" max="12558" width="6.7109375" customWidth="1"/>
    <col min="12562" max="12562" width="19.7109375" bestFit="1" customWidth="1"/>
    <col min="12563" max="12563" width="14.85546875" bestFit="1" customWidth="1"/>
    <col min="12564" max="12564" width="15" bestFit="1" customWidth="1"/>
    <col min="12565" max="12566" width="15.42578125" bestFit="1" customWidth="1"/>
    <col min="12801" max="12801" width="4.7109375" customWidth="1"/>
    <col min="12802" max="12802" width="31.7109375" customWidth="1"/>
    <col min="12803" max="12814" width="6.7109375" customWidth="1"/>
    <col min="12818" max="12818" width="19.7109375" bestFit="1" customWidth="1"/>
    <col min="12819" max="12819" width="14.85546875" bestFit="1" customWidth="1"/>
    <col min="12820" max="12820" width="15" bestFit="1" customWidth="1"/>
    <col min="12821" max="12822" width="15.42578125" bestFit="1" customWidth="1"/>
    <col min="13057" max="13057" width="4.7109375" customWidth="1"/>
    <col min="13058" max="13058" width="31.7109375" customWidth="1"/>
    <col min="13059" max="13070" width="6.7109375" customWidth="1"/>
    <col min="13074" max="13074" width="19.7109375" bestFit="1" customWidth="1"/>
    <col min="13075" max="13075" width="14.85546875" bestFit="1" customWidth="1"/>
    <col min="13076" max="13076" width="15" bestFit="1" customWidth="1"/>
    <col min="13077" max="13078" width="15.42578125" bestFit="1" customWidth="1"/>
    <col min="13313" max="13313" width="4.7109375" customWidth="1"/>
    <col min="13314" max="13314" width="31.7109375" customWidth="1"/>
    <col min="13315" max="13326" width="6.7109375" customWidth="1"/>
    <col min="13330" max="13330" width="19.7109375" bestFit="1" customWidth="1"/>
    <col min="13331" max="13331" width="14.85546875" bestFit="1" customWidth="1"/>
    <col min="13332" max="13332" width="15" bestFit="1" customWidth="1"/>
    <col min="13333" max="13334" width="15.42578125" bestFit="1" customWidth="1"/>
    <col min="13569" max="13569" width="4.7109375" customWidth="1"/>
    <col min="13570" max="13570" width="31.7109375" customWidth="1"/>
    <col min="13571" max="13582" width="6.7109375" customWidth="1"/>
    <col min="13586" max="13586" width="19.7109375" bestFit="1" customWidth="1"/>
    <col min="13587" max="13587" width="14.85546875" bestFit="1" customWidth="1"/>
    <col min="13588" max="13588" width="15" bestFit="1" customWidth="1"/>
    <col min="13589" max="13590" width="15.42578125" bestFit="1" customWidth="1"/>
    <col min="13825" max="13825" width="4.7109375" customWidth="1"/>
    <col min="13826" max="13826" width="31.7109375" customWidth="1"/>
    <col min="13827" max="13838" width="6.7109375" customWidth="1"/>
    <col min="13842" max="13842" width="19.7109375" bestFit="1" customWidth="1"/>
    <col min="13843" max="13843" width="14.85546875" bestFit="1" customWidth="1"/>
    <col min="13844" max="13844" width="15" bestFit="1" customWidth="1"/>
    <col min="13845" max="13846" width="15.42578125" bestFit="1" customWidth="1"/>
    <col min="14081" max="14081" width="4.7109375" customWidth="1"/>
    <col min="14082" max="14082" width="31.7109375" customWidth="1"/>
    <col min="14083" max="14094" width="6.7109375" customWidth="1"/>
    <col min="14098" max="14098" width="19.7109375" bestFit="1" customWidth="1"/>
    <col min="14099" max="14099" width="14.85546875" bestFit="1" customWidth="1"/>
    <col min="14100" max="14100" width="15" bestFit="1" customWidth="1"/>
    <col min="14101" max="14102" width="15.42578125" bestFit="1" customWidth="1"/>
    <col min="14337" max="14337" width="4.7109375" customWidth="1"/>
    <col min="14338" max="14338" width="31.7109375" customWidth="1"/>
    <col min="14339" max="14350" width="6.7109375" customWidth="1"/>
    <col min="14354" max="14354" width="19.7109375" bestFit="1" customWidth="1"/>
    <col min="14355" max="14355" width="14.85546875" bestFit="1" customWidth="1"/>
    <col min="14356" max="14356" width="15" bestFit="1" customWidth="1"/>
    <col min="14357" max="14358" width="15.42578125" bestFit="1" customWidth="1"/>
    <col min="14593" max="14593" width="4.7109375" customWidth="1"/>
    <col min="14594" max="14594" width="31.7109375" customWidth="1"/>
    <col min="14595" max="14606" width="6.7109375" customWidth="1"/>
    <col min="14610" max="14610" width="19.7109375" bestFit="1" customWidth="1"/>
    <col min="14611" max="14611" width="14.85546875" bestFit="1" customWidth="1"/>
    <col min="14612" max="14612" width="15" bestFit="1" customWidth="1"/>
    <col min="14613" max="14614" width="15.42578125" bestFit="1" customWidth="1"/>
    <col min="14849" max="14849" width="4.7109375" customWidth="1"/>
    <col min="14850" max="14850" width="31.7109375" customWidth="1"/>
    <col min="14851" max="14862" width="6.7109375" customWidth="1"/>
    <col min="14866" max="14866" width="19.7109375" bestFit="1" customWidth="1"/>
    <col min="14867" max="14867" width="14.85546875" bestFit="1" customWidth="1"/>
    <col min="14868" max="14868" width="15" bestFit="1" customWidth="1"/>
    <col min="14869" max="14870" width="15.42578125" bestFit="1" customWidth="1"/>
    <col min="15105" max="15105" width="4.7109375" customWidth="1"/>
    <col min="15106" max="15106" width="31.7109375" customWidth="1"/>
    <col min="15107" max="15118" width="6.7109375" customWidth="1"/>
    <col min="15122" max="15122" width="19.7109375" bestFit="1" customWidth="1"/>
    <col min="15123" max="15123" width="14.85546875" bestFit="1" customWidth="1"/>
    <col min="15124" max="15124" width="15" bestFit="1" customWidth="1"/>
    <col min="15125" max="15126" width="15.42578125" bestFit="1" customWidth="1"/>
    <col min="15361" max="15361" width="4.7109375" customWidth="1"/>
    <col min="15362" max="15362" width="31.7109375" customWidth="1"/>
    <col min="15363" max="15374" width="6.7109375" customWidth="1"/>
    <col min="15378" max="15378" width="19.7109375" bestFit="1" customWidth="1"/>
    <col min="15379" max="15379" width="14.85546875" bestFit="1" customWidth="1"/>
    <col min="15380" max="15380" width="15" bestFit="1" customWidth="1"/>
    <col min="15381" max="15382" width="15.42578125" bestFit="1" customWidth="1"/>
    <col min="15617" max="15617" width="4.7109375" customWidth="1"/>
    <col min="15618" max="15618" width="31.7109375" customWidth="1"/>
    <col min="15619" max="15630" width="6.7109375" customWidth="1"/>
    <col min="15634" max="15634" width="19.7109375" bestFit="1" customWidth="1"/>
    <col min="15635" max="15635" width="14.85546875" bestFit="1" customWidth="1"/>
    <col min="15636" max="15636" width="15" bestFit="1" customWidth="1"/>
    <col min="15637" max="15638" width="15.42578125" bestFit="1" customWidth="1"/>
    <col min="15873" max="15873" width="4.7109375" customWidth="1"/>
    <col min="15874" max="15874" width="31.7109375" customWidth="1"/>
    <col min="15875" max="15886" width="6.7109375" customWidth="1"/>
    <col min="15890" max="15890" width="19.7109375" bestFit="1" customWidth="1"/>
    <col min="15891" max="15891" width="14.85546875" bestFit="1" customWidth="1"/>
    <col min="15892" max="15892" width="15" bestFit="1" customWidth="1"/>
    <col min="15893" max="15894" width="15.42578125" bestFit="1" customWidth="1"/>
    <col min="16129" max="16129" width="4.7109375" customWidth="1"/>
    <col min="16130" max="16130" width="31.7109375" customWidth="1"/>
    <col min="16131" max="16142" width="6.7109375" customWidth="1"/>
    <col min="16146" max="16146" width="19.7109375" bestFit="1" customWidth="1"/>
    <col min="16147" max="16147" width="14.85546875" bestFit="1" customWidth="1"/>
    <col min="16148" max="16148" width="15" bestFit="1" customWidth="1"/>
    <col min="16149" max="16150" width="15.42578125" bestFit="1" customWidth="1"/>
  </cols>
  <sheetData>
    <row r="1" spans="2:21" x14ac:dyDescent="0.2">
      <c r="B1" s="1" t="s">
        <v>20</v>
      </c>
    </row>
    <row r="2" spans="2:21" x14ac:dyDescent="0.2">
      <c r="B2" s="2" t="str">
        <f>S22</f>
        <v>Zubní implantáty</v>
      </c>
    </row>
    <row r="3" spans="2:21" x14ac:dyDescent="0.2">
      <c r="B3" s="2" t="str">
        <f>T22</f>
        <v>Zubní můstky</v>
      </c>
    </row>
    <row r="4" spans="2:21" x14ac:dyDescent="0.2">
      <c r="B4" s="2" t="str">
        <f>U22</f>
        <v>Zubní korunky</v>
      </c>
    </row>
    <row r="5" spans="2:21" x14ac:dyDescent="0.2">
      <c r="B5" s="2" t="str">
        <f>V22</f>
        <v>Zubní náhrady(snímatelné)</v>
      </c>
      <c r="R5" s="70" t="s">
        <v>19</v>
      </c>
    </row>
    <row r="6" spans="2:21" x14ac:dyDescent="0.2">
      <c r="R6" s="70" t="s">
        <v>20</v>
      </c>
    </row>
    <row r="7" spans="2:21" x14ac:dyDescent="0.2">
      <c r="B7" s="1" t="s">
        <v>54</v>
      </c>
      <c r="R7" s="70" t="s">
        <v>21</v>
      </c>
    </row>
    <row r="8" spans="2:21" x14ac:dyDescent="0.2">
      <c r="B8" s="2" t="str">
        <f>R23</f>
        <v>Náklady</v>
      </c>
      <c r="R8" s="70" t="s">
        <v>22</v>
      </c>
    </row>
    <row r="9" spans="2:21" x14ac:dyDescent="0.2">
      <c r="B9" s="2" t="str">
        <f>R24</f>
        <v>Časová osa léčby (max)</v>
      </c>
    </row>
    <row r="10" spans="2:21" x14ac:dyDescent="0.2">
      <c r="B10" s="2" t="str">
        <f t="shared" ref="B10:B12" si="0">R25</f>
        <v>Trvalost zubu (max)</v>
      </c>
    </row>
    <row r="11" spans="2:21" x14ac:dyDescent="0.2">
      <c r="B11" s="2" t="str">
        <f t="shared" si="0"/>
        <v>Následná péče a údržba</v>
      </c>
    </row>
    <row r="12" spans="2:21" x14ac:dyDescent="0.2">
      <c r="B12" s="2" t="str">
        <f t="shared" si="0"/>
        <v>Estetika a Přirozený Vzhled</v>
      </c>
    </row>
    <row r="13" spans="2:21" ht="13.5" thickBot="1" x14ac:dyDescent="0.25"/>
    <row r="14" spans="2:21" ht="99.95" customHeight="1" x14ac:dyDescent="0.2">
      <c r="B14" s="147" t="s">
        <v>57</v>
      </c>
      <c r="C14" s="146" t="str">
        <f>B8</f>
        <v>Náklady</v>
      </c>
      <c r="D14" s="146"/>
      <c r="E14" s="88"/>
      <c r="F14" s="146" t="str">
        <f>B9</f>
        <v>Časová osa léčby (max)</v>
      </c>
      <c r="G14" s="146"/>
      <c r="H14" s="88"/>
      <c r="I14" s="146" t="str">
        <f>B10</f>
        <v>Trvalost zubu (max)</v>
      </c>
      <c r="J14" s="146"/>
      <c r="K14" s="88"/>
      <c r="L14" s="146" t="str">
        <f>B11</f>
        <v>Následná péče a údržba</v>
      </c>
      <c r="M14" s="146"/>
      <c r="N14" s="88"/>
      <c r="O14" s="146" t="str">
        <f>B12</f>
        <v>Estetika a Přirozený Vzhled</v>
      </c>
      <c r="P14" s="146"/>
      <c r="Q14" s="89"/>
      <c r="R14" s="138" t="s">
        <v>50</v>
      </c>
      <c r="S14" s="139"/>
      <c r="U14" s="28"/>
    </row>
    <row r="15" spans="2:21" ht="52.5" x14ac:dyDescent="0.2">
      <c r="B15" s="148"/>
      <c r="C15" s="90" t="s">
        <v>55</v>
      </c>
      <c r="D15" s="90" t="s">
        <v>60</v>
      </c>
      <c r="E15" s="90"/>
      <c r="F15" s="90" t="s">
        <v>55</v>
      </c>
      <c r="G15" s="90" t="s">
        <v>56</v>
      </c>
      <c r="H15" s="90"/>
      <c r="I15" s="90" t="s">
        <v>55</v>
      </c>
      <c r="J15" s="90" t="s">
        <v>56</v>
      </c>
      <c r="K15" s="90"/>
      <c r="L15" s="90" t="s">
        <v>55</v>
      </c>
      <c r="M15" s="90" t="s">
        <v>56</v>
      </c>
      <c r="N15" s="90"/>
      <c r="O15" s="90" t="s">
        <v>55</v>
      </c>
      <c r="P15" s="90" t="s">
        <v>56</v>
      </c>
      <c r="Q15" s="91"/>
      <c r="R15" s="140"/>
      <c r="S15" s="141"/>
      <c r="U15" s="28"/>
    </row>
    <row r="16" spans="2:21" ht="15" x14ac:dyDescent="0.2">
      <c r="B16" s="92" t="str">
        <f>B64</f>
        <v>Zubní implantáty</v>
      </c>
      <c r="C16" s="95">
        <f>$J$23</f>
        <v>2.6308061730558874E-2</v>
      </c>
      <c r="D16" s="93">
        <f>I32</f>
        <v>0.43233211458966209</v>
      </c>
      <c r="E16" s="94">
        <f>C16*D16</f>
        <v>1.1373819958727884E-2</v>
      </c>
      <c r="F16" s="95">
        <f>$J$24</f>
        <v>5.6328910979233697E-2</v>
      </c>
      <c r="G16" s="93">
        <f>I40</f>
        <v>8.5640789315069715E-2</v>
      </c>
      <c r="H16" s="94">
        <f>F16*G16</f>
        <v>4.82405239751987E-3</v>
      </c>
      <c r="I16" s="95">
        <f>$J$25</f>
        <v>0.22172655875050726</v>
      </c>
      <c r="J16" s="93">
        <f>I48</f>
        <v>0.17382706471348619</v>
      </c>
      <c r="K16" s="94">
        <f>I16*J16</f>
        <v>3.8542076876623026E-2</v>
      </c>
      <c r="L16" s="95">
        <f>$J$26</f>
        <v>0.23716102781335663</v>
      </c>
      <c r="M16" s="93">
        <f>I56</f>
        <v>0.22428119586906362</v>
      </c>
      <c r="N16" s="94">
        <f>L16*M16</f>
        <v>5.3190758931515883E-2</v>
      </c>
      <c r="O16" s="95">
        <f>$J$27</f>
        <v>0.45847544072634344</v>
      </c>
      <c r="P16" s="93">
        <f>I64</f>
        <v>0.47870304296169686</v>
      </c>
      <c r="Q16" s="96">
        <f>O16*P16</f>
        <v>0.21947358859890567</v>
      </c>
      <c r="R16" s="142">
        <f>C16*D16+F16*G16+I16*J16+L16*M16+O16*P16</f>
        <v>0.3274042967632923</v>
      </c>
      <c r="S16" s="143"/>
      <c r="T16" s="28"/>
      <c r="U16" s="28"/>
    </row>
    <row r="17" spans="2:34" ht="15" x14ac:dyDescent="0.2">
      <c r="B17" s="92" t="str">
        <f>B65</f>
        <v>Zubní můstky</v>
      </c>
      <c r="C17" s="95">
        <f t="shared" ref="C17:C19" si="1">$J$23</f>
        <v>2.6308061730558874E-2</v>
      </c>
      <c r="D17" s="93">
        <f t="shared" ref="D17:D19" si="2">I33</f>
        <v>0.11162767198909319</v>
      </c>
      <c r="E17" s="94">
        <f t="shared" ref="E17:E19" si="3">C17*D17</f>
        <v>2.9367076855276414E-3</v>
      </c>
      <c r="F17" s="95">
        <f t="shared" ref="F17:F19" si="4">$J$24</f>
        <v>5.6328910979233697E-2</v>
      </c>
      <c r="G17" s="93">
        <f t="shared" ref="G17:G19" si="5">I41</f>
        <v>0.11294081769601172</v>
      </c>
      <c r="H17" s="94">
        <f t="shared" ref="H17:H19" si="6">F17*G17</f>
        <v>6.361833265920506E-3</v>
      </c>
      <c r="I17" s="95">
        <f t="shared" ref="I17:I19" si="7">$J$25</f>
        <v>0.22172655875050726</v>
      </c>
      <c r="J17" s="93">
        <f t="shared" ref="J17:J19" si="8">I49</f>
        <v>4.2148842238064657E-2</v>
      </c>
      <c r="K17" s="94">
        <f t="shared" ref="K17:K19" si="9">I17*J17</f>
        <v>9.3455177447641057E-3</v>
      </c>
      <c r="L17" s="95">
        <f t="shared" ref="L17:L19" si="10">$J$26</f>
        <v>0.23716102781335663</v>
      </c>
      <c r="M17" s="93">
        <f t="shared" ref="M17:M19" si="11">I57</f>
        <v>0.51125056872578722</v>
      </c>
      <c r="N17" s="94">
        <f t="shared" ref="N17:N19" si="12">L17*M17</f>
        <v>0.12124871034917081</v>
      </c>
      <c r="O17" s="95">
        <f t="shared" ref="O17:O19" si="13">$J$27</f>
        <v>0.45847544072634344</v>
      </c>
      <c r="P17" s="93">
        <f t="shared" ref="P17:P19" si="14">I65</f>
        <v>4.38717967664587E-2</v>
      </c>
      <c r="Q17" s="96">
        <f t="shared" ref="Q17:Q19" si="15">O17*P17</f>
        <v>2.011414135795872E-2</v>
      </c>
      <c r="R17" s="142">
        <f t="shared" ref="R17:R19" si="16">C17*D17+F17*G17+I17*J17+L17*M17+O17*P17</f>
        <v>0.16000691040334178</v>
      </c>
      <c r="S17" s="143"/>
      <c r="T17" s="28"/>
      <c r="U17" s="28"/>
    </row>
    <row r="18" spans="2:34" ht="15" x14ac:dyDescent="0.2">
      <c r="B18" s="92" t="str">
        <f>B66</f>
        <v>Zubní korunky</v>
      </c>
      <c r="C18" s="95">
        <f t="shared" si="1"/>
        <v>2.6308061730558874E-2</v>
      </c>
      <c r="D18" s="93">
        <f t="shared" si="2"/>
        <v>0.28911791016179211</v>
      </c>
      <c r="E18" s="94">
        <f t="shared" si="3"/>
        <v>7.6061318279466014E-3</v>
      </c>
      <c r="F18" s="95">
        <f t="shared" si="4"/>
        <v>5.6328910979233697E-2</v>
      </c>
      <c r="G18" s="93">
        <f t="shared" si="5"/>
        <v>0.71003721938084674</v>
      </c>
      <c r="H18" s="94">
        <f t="shared" si="6"/>
        <v>3.9995623322446341E-2</v>
      </c>
      <c r="I18" s="95">
        <f t="shared" si="7"/>
        <v>0.22172655875050726</v>
      </c>
      <c r="J18" s="93">
        <f t="shared" si="8"/>
        <v>8.2948486180307354E-2</v>
      </c>
      <c r="K18" s="94">
        <f t="shared" si="9"/>
        <v>1.8391882394323558E-2</v>
      </c>
      <c r="L18" s="95">
        <f t="shared" si="10"/>
        <v>0.23716102781335663</v>
      </c>
      <c r="M18" s="93">
        <f t="shared" si="11"/>
        <v>0.19739251282642084</v>
      </c>
      <c r="N18" s="94">
        <f t="shared" si="12"/>
        <v>4.6813811224575147E-2</v>
      </c>
      <c r="O18" s="95">
        <f t="shared" si="13"/>
        <v>0.45847544072634344</v>
      </c>
      <c r="P18" s="93">
        <f t="shared" si="14"/>
        <v>0.27637933071582865</v>
      </c>
      <c r="Q18" s="96">
        <f t="shared" si="15"/>
        <v>0.12671313545759136</v>
      </c>
      <c r="R18" s="142">
        <f t="shared" si="16"/>
        <v>0.23952058422688299</v>
      </c>
      <c r="S18" s="143"/>
      <c r="T18" s="28"/>
      <c r="U18" s="29"/>
    </row>
    <row r="19" spans="2:34" ht="25.5" customHeight="1" thickBot="1" x14ac:dyDescent="0.25">
      <c r="B19" s="97" t="s">
        <v>51</v>
      </c>
      <c r="C19" s="100">
        <f t="shared" si="1"/>
        <v>2.6308061730558874E-2</v>
      </c>
      <c r="D19" s="98">
        <f t="shared" si="2"/>
        <v>0.1669223032594527</v>
      </c>
      <c r="E19" s="99">
        <f t="shared" si="3"/>
        <v>4.3914022583567509E-3</v>
      </c>
      <c r="F19" s="100">
        <f t="shared" si="4"/>
        <v>5.6328910979233697E-2</v>
      </c>
      <c r="G19" s="98">
        <f t="shared" si="5"/>
        <v>9.1381173608071894E-2</v>
      </c>
      <c r="H19" s="99">
        <f t="shared" si="6"/>
        <v>5.1474019933469813E-3</v>
      </c>
      <c r="I19" s="100">
        <f t="shared" si="7"/>
        <v>0.22172655875050726</v>
      </c>
      <c r="J19" s="98">
        <f t="shared" si="8"/>
        <v>0.70107560686814185</v>
      </c>
      <c r="K19" s="99">
        <f t="shared" si="9"/>
        <v>0.15544708173479657</v>
      </c>
      <c r="L19" s="100">
        <f t="shared" si="10"/>
        <v>0.23716102781335663</v>
      </c>
      <c r="M19" s="98">
        <f t="shared" si="11"/>
        <v>6.7075722578728431E-2</v>
      </c>
      <c r="N19" s="99">
        <f t="shared" si="12"/>
        <v>1.5907747308094806E-2</v>
      </c>
      <c r="O19" s="100">
        <f t="shared" si="13"/>
        <v>0.45847544072634344</v>
      </c>
      <c r="P19" s="98">
        <f t="shared" si="14"/>
        <v>0.20104582955601585</v>
      </c>
      <c r="Q19" s="101">
        <f t="shared" si="15"/>
        <v>9.2174575311887691E-2</v>
      </c>
      <c r="R19" s="144">
        <f t="shared" si="16"/>
        <v>0.27306820860648279</v>
      </c>
      <c r="S19" s="145"/>
      <c r="T19" s="31"/>
      <c r="U19" s="30"/>
    </row>
    <row r="21" spans="2:34" x14ac:dyDescent="0.2">
      <c r="I21" s="70" t="s">
        <v>59</v>
      </c>
      <c r="J21" s="70"/>
      <c r="K21" s="70"/>
      <c r="L21" s="70"/>
      <c r="M21" s="70"/>
      <c r="AE21" s="16" t="str">
        <f>R22</f>
        <v>Kritéria</v>
      </c>
      <c r="AF21" s="16" t="s">
        <v>47</v>
      </c>
      <c r="AG21" s="16" t="s">
        <v>48</v>
      </c>
      <c r="AH21" s="16" t="s">
        <v>49</v>
      </c>
    </row>
    <row r="22" spans="2:34" ht="98.25" customHeight="1" x14ac:dyDescent="0.2">
      <c r="B22" s="23" t="s">
        <v>2</v>
      </c>
      <c r="C22" s="63" t="str">
        <f>B8</f>
        <v>Náklady</v>
      </c>
      <c r="D22" s="63" t="str">
        <f>B9</f>
        <v>Časová osa léčby (max)</v>
      </c>
      <c r="E22" s="63" t="str">
        <f>B10</f>
        <v>Trvalost zubu (max)</v>
      </c>
      <c r="F22" s="63" t="str">
        <f>B11</f>
        <v>Následná péče a údržba</v>
      </c>
      <c r="G22" s="64" t="str">
        <f>B12</f>
        <v>Estetika a Přirozený Vzhled</v>
      </c>
      <c r="H22" s="62"/>
      <c r="I22" s="64" t="s">
        <v>63</v>
      </c>
      <c r="J22" s="64" t="s">
        <v>58</v>
      </c>
      <c r="K22" s="64"/>
      <c r="L22" s="64"/>
      <c r="M22" s="64"/>
      <c r="N22" s="21"/>
      <c r="O22" s="73"/>
      <c r="R22" s="55" t="s">
        <v>25</v>
      </c>
      <c r="S22" s="56" t="s">
        <v>20</v>
      </c>
      <c r="T22" s="56" t="s">
        <v>21</v>
      </c>
      <c r="U22" s="56" t="s">
        <v>22</v>
      </c>
      <c r="V22" s="56" t="s">
        <v>53</v>
      </c>
      <c r="AE22" s="15" t="str">
        <f>R23</f>
        <v>Náklady</v>
      </c>
      <c r="AF22" s="15">
        <v>10</v>
      </c>
      <c r="AG22" s="65">
        <f>AF22/$AF$27</f>
        <v>0.25</v>
      </c>
      <c r="AH22" s="15">
        <v>1</v>
      </c>
    </row>
    <row r="23" spans="2:34" ht="23.25" customHeight="1" x14ac:dyDescent="0.2">
      <c r="B23" s="26" t="str">
        <f>B8</f>
        <v>Náklady</v>
      </c>
      <c r="C23" s="10">
        <v>1</v>
      </c>
      <c r="D23" s="72">
        <f>'AHP výpočet účastniku č.3.'!D23</f>
        <v>0.2</v>
      </c>
      <c r="E23" s="72">
        <f>'AHP výpočet účastniku č.3.'!E23</f>
        <v>0.1111111111111111</v>
      </c>
      <c r="F23" s="72">
        <f>'AHP výpočet účastniku č.3.'!F23</f>
        <v>0.14285714285714285</v>
      </c>
      <c r="G23" s="72">
        <f>'AHP výpočet účastniku č.3.'!G23</f>
        <v>0.1111111111111111</v>
      </c>
      <c r="H23" s="9"/>
      <c r="I23" s="80">
        <f>GEOMEAN(C23:G23)</f>
        <v>0.20393388246557817</v>
      </c>
      <c r="J23" s="80">
        <f>I23/$I$28</f>
        <v>2.6308061730558874E-2</v>
      </c>
      <c r="K23" s="11"/>
      <c r="L23" s="11"/>
      <c r="M23" s="11"/>
      <c r="O23" s="12"/>
      <c r="P23" s="28">
        <v>5</v>
      </c>
      <c r="R23" s="57" t="s">
        <v>23</v>
      </c>
      <c r="S23" s="58" t="s">
        <v>27</v>
      </c>
      <c r="T23" s="58" t="s">
        <v>28</v>
      </c>
      <c r="U23" s="58" t="s">
        <v>29</v>
      </c>
      <c r="V23" s="11" t="s">
        <v>30</v>
      </c>
      <c r="AE23" s="15" t="str">
        <f t="shared" ref="AE23:AE26" si="17">R24</f>
        <v>Časová osa léčby (max)</v>
      </c>
      <c r="AF23" s="15">
        <v>6</v>
      </c>
      <c r="AG23" s="65">
        <f t="shared" ref="AG23:AG26" si="18">AF23/$AF$27</f>
        <v>0.15</v>
      </c>
      <c r="AH23" s="15">
        <v>4</v>
      </c>
    </row>
    <row r="24" spans="2:34" ht="23.25" customHeight="1" x14ac:dyDescent="0.2">
      <c r="B24" s="26" t="str">
        <f>B9</f>
        <v>Časová osa léčby (max)</v>
      </c>
      <c r="C24" s="13">
        <f>1/D23</f>
        <v>5</v>
      </c>
      <c r="D24" s="10">
        <v>1</v>
      </c>
      <c r="E24" s="72">
        <f>'AHP výpočet účastniku č.3.'!E24</f>
        <v>0.2</v>
      </c>
      <c r="F24" s="72">
        <f>'AHP výpočet účastniku č.3.'!F24</f>
        <v>0.14285714285714285</v>
      </c>
      <c r="G24" s="72">
        <f>'AHP výpočet účastniku č.3.'!G24</f>
        <v>0.1111111111111111</v>
      </c>
      <c r="H24" s="62"/>
      <c r="I24" s="80">
        <f t="shared" ref="I24:I27" si="19">GEOMEAN(C24:G24)</f>
        <v>0.43664841707854046</v>
      </c>
      <c r="J24" s="80">
        <f t="shared" ref="J24:J27" si="20">I24/$I$28</f>
        <v>5.6328910979233697E-2</v>
      </c>
      <c r="K24" s="11"/>
      <c r="L24" s="11"/>
      <c r="M24" s="11"/>
      <c r="O24" s="12"/>
      <c r="P24" s="28">
        <v>2</v>
      </c>
      <c r="R24" s="57" t="s">
        <v>36</v>
      </c>
      <c r="S24" s="11" t="s">
        <v>37</v>
      </c>
      <c r="T24" s="11" t="s">
        <v>38</v>
      </c>
      <c r="U24" s="71" t="s">
        <v>39</v>
      </c>
      <c r="V24" s="11" t="s">
        <v>40</v>
      </c>
      <c r="AE24" s="15" t="str">
        <f t="shared" si="17"/>
        <v>Trvalost zubu (max)</v>
      </c>
      <c r="AF24" s="15">
        <v>9</v>
      </c>
      <c r="AG24" s="65">
        <f t="shared" si="18"/>
        <v>0.22500000000000001</v>
      </c>
      <c r="AH24" s="15">
        <v>2</v>
      </c>
    </row>
    <row r="25" spans="2:34" ht="23.25" customHeight="1" x14ac:dyDescent="0.2">
      <c r="B25" s="26" t="str">
        <f>B10</f>
        <v>Trvalost zubu (max)</v>
      </c>
      <c r="C25" s="13">
        <f>1/E23</f>
        <v>9</v>
      </c>
      <c r="D25" s="13">
        <f>1/E24</f>
        <v>5</v>
      </c>
      <c r="E25" s="10">
        <v>1</v>
      </c>
      <c r="F25" s="72">
        <f>'AHP výpočet účastniku č.3.'!F25</f>
        <v>0.33333333333333331</v>
      </c>
      <c r="G25" s="72">
        <f>'AHP výpočet účastniku č.3.'!G25</f>
        <v>1</v>
      </c>
      <c r="H25" s="62"/>
      <c r="I25" s="80">
        <f t="shared" si="19"/>
        <v>1.7187719275874789</v>
      </c>
      <c r="J25" s="80">
        <f t="shared" si="20"/>
        <v>0.22172655875050726</v>
      </c>
      <c r="K25" s="11"/>
      <c r="L25" s="11"/>
      <c r="M25" s="11"/>
      <c r="O25" s="12"/>
      <c r="P25" s="28">
        <v>1</v>
      </c>
      <c r="R25" s="57" t="s">
        <v>35</v>
      </c>
      <c r="S25" s="11" t="s">
        <v>31</v>
      </c>
      <c r="T25" s="59" t="s">
        <v>32</v>
      </c>
      <c r="U25" s="11" t="s">
        <v>34</v>
      </c>
      <c r="V25" s="11" t="s">
        <v>33</v>
      </c>
      <c r="AE25" s="15" t="str">
        <f t="shared" si="17"/>
        <v>Následná péče a údržba</v>
      </c>
      <c r="AF25" s="15">
        <v>7</v>
      </c>
      <c r="AG25" s="65">
        <f t="shared" si="18"/>
        <v>0.17499999999999999</v>
      </c>
      <c r="AH25" s="15">
        <v>5</v>
      </c>
    </row>
    <row r="26" spans="2:34" ht="37.5" customHeight="1" x14ac:dyDescent="0.2">
      <c r="B26" s="26" t="str">
        <f>B11</f>
        <v>Následná péče a údržba</v>
      </c>
      <c r="C26" s="13">
        <f>1/F23</f>
        <v>7</v>
      </c>
      <c r="D26" s="13">
        <f>1/F24</f>
        <v>7</v>
      </c>
      <c r="E26" s="13">
        <f>1/F25</f>
        <v>3</v>
      </c>
      <c r="F26" s="10">
        <v>1</v>
      </c>
      <c r="G26" s="72">
        <f>'AHP výpočet účastniku č.3.'!G26</f>
        <v>0.14285714285714285</v>
      </c>
      <c r="H26" s="62"/>
      <c r="I26" s="80">
        <f t="shared" si="19"/>
        <v>1.838416287252544</v>
      </c>
      <c r="J26" s="80">
        <f>I26/$I$28</f>
        <v>0.23716102781335663</v>
      </c>
      <c r="K26" s="11"/>
      <c r="L26" s="11"/>
      <c r="M26" s="11"/>
      <c r="O26" s="12"/>
      <c r="P26" s="28">
        <v>3</v>
      </c>
      <c r="R26" s="57" t="s">
        <v>24</v>
      </c>
      <c r="S26" s="60" t="s">
        <v>42</v>
      </c>
      <c r="T26" s="60" t="s">
        <v>43</v>
      </c>
      <c r="U26" s="61" t="s">
        <v>42</v>
      </c>
      <c r="V26" s="61" t="s">
        <v>44</v>
      </c>
      <c r="AE26" s="15" t="str">
        <f t="shared" si="17"/>
        <v>Estetika a Přirozený Vzhled</v>
      </c>
      <c r="AF26" s="15">
        <v>8</v>
      </c>
      <c r="AG26" s="65">
        <f t="shared" si="18"/>
        <v>0.2</v>
      </c>
      <c r="AH26" s="15">
        <v>3</v>
      </c>
    </row>
    <row r="27" spans="2:34" ht="23.25" customHeight="1" x14ac:dyDescent="0.2">
      <c r="B27" s="26" t="str">
        <f>B12</f>
        <v>Estetika a Přirozený Vzhled</v>
      </c>
      <c r="C27" s="13">
        <f>1/G23</f>
        <v>9</v>
      </c>
      <c r="D27" s="13">
        <f>1/G24</f>
        <v>9</v>
      </c>
      <c r="E27" s="13">
        <f>1/G25</f>
        <v>1</v>
      </c>
      <c r="F27" s="13">
        <f>1/G26</f>
        <v>7</v>
      </c>
      <c r="G27" s="10">
        <v>1</v>
      </c>
      <c r="H27" s="62"/>
      <c r="I27" s="80">
        <f t="shared" si="19"/>
        <v>3.5539933576267324</v>
      </c>
      <c r="J27" s="80">
        <f t="shared" si="20"/>
        <v>0.45847544072634344</v>
      </c>
      <c r="K27" s="11"/>
      <c r="L27" s="11"/>
      <c r="M27" s="11"/>
      <c r="O27" s="12"/>
      <c r="P27" s="28">
        <v>4</v>
      </c>
      <c r="Q27" s="8"/>
      <c r="R27" s="57" t="s">
        <v>26</v>
      </c>
      <c r="S27" s="11" t="s">
        <v>41</v>
      </c>
      <c r="T27" s="59" t="s">
        <v>45</v>
      </c>
      <c r="U27" s="59" t="s">
        <v>41</v>
      </c>
      <c r="V27" s="59" t="s">
        <v>46</v>
      </c>
      <c r="AE27" s="15" t="s">
        <v>4</v>
      </c>
      <c r="AF27" s="15">
        <f>SUM(AF22:AF26)</f>
        <v>40</v>
      </c>
      <c r="AG27" s="18">
        <f>SUM(AG22:AG26)</f>
        <v>1</v>
      </c>
      <c r="AH27" s="4"/>
    </row>
    <row r="28" spans="2:34" x14ac:dyDescent="0.2">
      <c r="B28" s="15" t="s">
        <v>52</v>
      </c>
      <c r="C28" s="11">
        <f>SUM(C23:C27)</f>
        <v>31</v>
      </c>
      <c r="D28" s="11">
        <f>SUM(D23:D27)</f>
        <v>22.2</v>
      </c>
      <c r="E28" s="11">
        <f>SUM(E23:E27)</f>
        <v>5.3111111111111109</v>
      </c>
      <c r="F28" s="11">
        <f>SUM(F23:F27)</f>
        <v>8.6190476190476186</v>
      </c>
      <c r="G28" s="11">
        <f>SUM(G23:G27)</f>
        <v>2.3650793650793651</v>
      </c>
      <c r="H28" s="4"/>
      <c r="I28" s="81">
        <f>SUM(I23:I27)</f>
        <v>7.7517638720108746</v>
      </c>
      <c r="J28" s="81"/>
      <c r="K28" s="6"/>
      <c r="L28" s="6"/>
      <c r="M28" s="6"/>
      <c r="O28" s="19"/>
    </row>
    <row r="29" spans="2:34" x14ac:dyDescent="0.2"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2:34" x14ac:dyDescent="0.2"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2:34" ht="99.95" customHeight="1" x14ac:dyDescent="0.2">
      <c r="B31" s="24" t="str">
        <f>R23</f>
        <v>Náklady</v>
      </c>
      <c r="C31" s="25" t="str">
        <f>B32</f>
        <v>Zubní implantáty</v>
      </c>
      <c r="D31" s="25" t="str">
        <f>B33</f>
        <v>Zubní můstky</v>
      </c>
      <c r="E31" s="25" t="str">
        <f>B34</f>
        <v>Zubní korunky</v>
      </c>
      <c r="F31" s="25" t="str">
        <f>B35</f>
        <v>Zubní náhrady(snímatelné)</v>
      </c>
      <c r="G31" s="7"/>
      <c r="H31" s="64" t="s">
        <v>63</v>
      </c>
      <c r="I31" s="64" t="s">
        <v>58</v>
      </c>
      <c r="J31" s="3"/>
      <c r="K31" s="32"/>
      <c r="L31" s="32"/>
      <c r="M31" s="7"/>
      <c r="O31" s="20"/>
      <c r="R31" s="4" t="str">
        <f>R22</f>
        <v>Kritéria</v>
      </c>
      <c r="S31" s="4" t="str">
        <f t="shared" ref="S31:V32" si="21">S22</f>
        <v>Zubní implantáty</v>
      </c>
      <c r="T31" s="4" t="str">
        <f t="shared" si="21"/>
        <v>Zubní můstky</v>
      </c>
      <c r="U31" s="4" t="str">
        <f t="shared" si="21"/>
        <v>Zubní korunky</v>
      </c>
      <c r="V31" s="4" t="str">
        <f t="shared" si="21"/>
        <v>Zubní náhrady(snímatelné)</v>
      </c>
      <c r="AE31" s="16" t="s">
        <v>3</v>
      </c>
      <c r="AF31" s="16" t="s">
        <v>5</v>
      </c>
      <c r="AG31" s="16" t="s">
        <v>6</v>
      </c>
      <c r="AH31" s="16" t="s">
        <v>7</v>
      </c>
    </row>
    <row r="32" spans="2:34" x14ac:dyDescent="0.2">
      <c r="B32" s="27" t="str">
        <f>S22</f>
        <v>Zubní implantáty</v>
      </c>
      <c r="C32" s="66">
        <v>1</v>
      </c>
      <c r="D32" s="53">
        <f>'AHP výpočet účastniku č.3.'!D32</f>
        <v>3</v>
      </c>
      <c r="E32" s="53">
        <f>'AHP výpočet účastniku č.3.'!E32</f>
        <v>5</v>
      </c>
      <c r="F32" s="53">
        <f>'AHP výpočet účastniku č.3.'!F32</f>
        <v>1</v>
      </c>
      <c r="G32" s="7"/>
      <c r="H32" s="80">
        <f>GEOMEAN(B32:F32)</f>
        <v>1.9679896712654303</v>
      </c>
      <c r="I32" s="82">
        <f>H32/$H$36</f>
        <v>0.43233211458966209</v>
      </c>
      <c r="J32" s="53"/>
      <c r="K32" s="53"/>
      <c r="L32" s="53"/>
      <c r="M32" s="7"/>
      <c r="O32" s="14"/>
      <c r="R32" s="4" t="str">
        <f>R23</f>
        <v>Náklady</v>
      </c>
      <c r="S32" s="4" t="str">
        <f t="shared" si="21"/>
        <v>50 - 70 tisíc</v>
      </c>
      <c r="T32" s="4" t="str">
        <f t="shared" si="21"/>
        <v>5 - 15 tisíc</v>
      </c>
      <c r="U32" s="4" t="str">
        <f t="shared" si="21"/>
        <v xml:space="preserve">7 - 8 tisíc </v>
      </c>
      <c r="V32" s="4" t="str">
        <f t="shared" si="21"/>
        <v>12,5 - 15 tisíc</v>
      </c>
      <c r="AE32" s="15" t="str">
        <f>AE22</f>
        <v>Náklady</v>
      </c>
      <c r="AF32" s="15">
        <v>5</v>
      </c>
      <c r="AG32" s="17">
        <f>AF32/$AF$27</f>
        <v>0.125</v>
      </c>
      <c r="AH32" s="15">
        <v>1</v>
      </c>
    </row>
    <row r="33" spans="2:34" x14ac:dyDescent="0.2">
      <c r="B33" s="27" t="str">
        <f>T22</f>
        <v>Zubní můstky</v>
      </c>
      <c r="C33" s="67">
        <f>1/D32</f>
        <v>0.33333333333333331</v>
      </c>
      <c r="D33" s="66">
        <v>1</v>
      </c>
      <c r="E33" s="53">
        <f>'AHP výpočet účastniku č.3.'!E33</f>
        <v>0.2</v>
      </c>
      <c r="F33" s="53">
        <f>'AHP výpočet účastniku č.3.'!F33</f>
        <v>1</v>
      </c>
      <c r="G33" s="7"/>
      <c r="H33" s="80">
        <f t="shared" ref="H33:H35" si="22">GEOMEAN(B33:F33)</f>
        <v>0.50813274815461473</v>
      </c>
      <c r="I33" s="82">
        <f t="shared" ref="I33:I35" si="23">H33/$H$36</f>
        <v>0.11162767198909319</v>
      </c>
      <c r="J33" s="53"/>
      <c r="K33" s="53"/>
      <c r="L33" s="53"/>
      <c r="M33" s="7"/>
      <c r="O33" s="14"/>
      <c r="AE33" s="15" t="str">
        <f t="shared" ref="AE33:AE36" si="24">AE23</f>
        <v>Časová osa léčby (max)</v>
      </c>
      <c r="AF33" s="15">
        <v>3</v>
      </c>
      <c r="AG33" s="17">
        <f t="shared" ref="AG33:AG36" si="25">AF33/$AF$27</f>
        <v>7.4999999999999997E-2</v>
      </c>
      <c r="AH33" s="15">
        <v>3</v>
      </c>
    </row>
    <row r="34" spans="2:34" x14ac:dyDescent="0.2">
      <c r="B34" s="27" t="str">
        <f>U22</f>
        <v>Zubní korunky</v>
      </c>
      <c r="C34" s="67">
        <f>1/E32</f>
        <v>0.2</v>
      </c>
      <c r="D34" s="67">
        <f>1/E33</f>
        <v>5</v>
      </c>
      <c r="E34" s="66">
        <f>'AHP výpočet účastniku č.3.'!E34</f>
        <v>1</v>
      </c>
      <c r="F34" s="53">
        <f>'AHP výpočet účastniku č.3.'!F34</f>
        <v>3</v>
      </c>
      <c r="G34" s="7"/>
      <c r="H34" s="80">
        <f t="shared" si="22"/>
        <v>1.3160740129524926</v>
      </c>
      <c r="I34" s="82">
        <f t="shared" si="23"/>
        <v>0.28911791016179211</v>
      </c>
      <c r="J34" s="53"/>
      <c r="K34" s="53"/>
      <c r="L34" s="53"/>
      <c r="M34" s="7"/>
      <c r="O34" s="14"/>
      <c r="AE34" s="15" t="str">
        <f t="shared" si="24"/>
        <v>Trvalost zubu (max)</v>
      </c>
      <c r="AF34" s="15">
        <v>4</v>
      </c>
      <c r="AG34" s="17">
        <f t="shared" si="25"/>
        <v>0.1</v>
      </c>
      <c r="AH34" s="15">
        <v>2</v>
      </c>
    </row>
    <row r="35" spans="2:34" x14ac:dyDescent="0.2">
      <c r="B35" s="27" t="str">
        <f>V22</f>
        <v>Zubní náhrady(snímatelné)</v>
      </c>
      <c r="C35" s="67">
        <f>1/F32</f>
        <v>1</v>
      </c>
      <c r="D35" s="67">
        <f>1/F33</f>
        <v>1</v>
      </c>
      <c r="E35" s="67">
        <f>1/F34</f>
        <v>0.33333333333333331</v>
      </c>
      <c r="F35" s="66">
        <v>1</v>
      </c>
      <c r="G35" s="7"/>
      <c r="H35" s="80">
        <f t="shared" si="22"/>
        <v>0.75983568565159254</v>
      </c>
      <c r="I35" s="82">
        <f t="shared" si="23"/>
        <v>0.1669223032594527</v>
      </c>
      <c r="J35" s="53"/>
      <c r="K35" s="53"/>
      <c r="L35" s="53"/>
      <c r="M35" s="7"/>
      <c r="O35" s="14"/>
      <c r="Q35" s="8"/>
      <c r="AE35" s="15" t="str">
        <f t="shared" si="24"/>
        <v>Následná péče a údržba</v>
      </c>
      <c r="AF35" s="15">
        <v>2</v>
      </c>
      <c r="AG35" s="17">
        <f t="shared" si="25"/>
        <v>0.05</v>
      </c>
      <c r="AH35" s="15">
        <v>4</v>
      </c>
    </row>
    <row r="36" spans="2:34" x14ac:dyDescent="0.2">
      <c r="B36" s="27" t="s">
        <v>52</v>
      </c>
      <c r="C36" s="53">
        <f>SUM(C32:C35)</f>
        <v>2.5333333333333332</v>
      </c>
      <c r="D36" s="53">
        <f>SUM(D32:D35)</f>
        <v>10</v>
      </c>
      <c r="E36" s="53">
        <f>SUM(E32:E35)</f>
        <v>6.5333333333333332</v>
      </c>
      <c r="F36" s="53">
        <f>SUM(F32:F35)</f>
        <v>6</v>
      </c>
      <c r="G36" s="7"/>
      <c r="H36" s="80">
        <f>SUM(H32:H35)</f>
        <v>4.5520321180241297</v>
      </c>
      <c r="I36" s="53"/>
      <c r="J36" s="53"/>
      <c r="K36" s="53"/>
      <c r="L36" s="53"/>
      <c r="M36" s="7"/>
      <c r="O36" s="19"/>
      <c r="AE36" s="15" t="str">
        <f t="shared" si="24"/>
        <v>Estetika a Přirozený Vzhled</v>
      </c>
      <c r="AF36" s="15">
        <v>1</v>
      </c>
      <c r="AG36" s="17">
        <f t="shared" si="25"/>
        <v>2.5000000000000001E-2</v>
      </c>
      <c r="AH36" s="15">
        <v>5</v>
      </c>
    </row>
    <row r="37" spans="2:34" x14ac:dyDescent="0.2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AE37" s="15" t="s">
        <v>4</v>
      </c>
      <c r="AF37" s="15">
        <f>SUM(AF32:AF36)</f>
        <v>15</v>
      </c>
      <c r="AG37" s="18">
        <f>SUM(AG32:AG36)</f>
        <v>0.37500000000000006</v>
      </c>
      <c r="AH37" s="4"/>
    </row>
    <row r="38" spans="2:34" x14ac:dyDescent="0.2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2:34" ht="99.95" customHeight="1" x14ac:dyDescent="0.2">
      <c r="B39" s="9" t="str">
        <f>B9</f>
        <v>Časová osa léčby (max)</v>
      </c>
      <c r="C39" s="3" t="str">
        <f>B40</f>
        <v>Zubní implantáty</v>
      </c>
      <c r="D39" s="3" t="str">
        <f>B41</f>
        <v>Zubní můstky</v>
      </c>
      <c r="E39" s="32" t="str">
        <f>B42</f>
        <v>Zubní korunky</v>
      </c>
      <c r="F39" s="32" t="str">
        <f>B43</f>
        <v>Zubní náhrady(snímatelné)</v>
      </c>
      <c r="G39" s="7"/>
      <c r="H39" s="64" t="s">
        <v>63</v>
      </c>
      <c r="I39" s="64" t="s">
        <v>58</v>
      </c>
      <c r="J39" s="3"/>
      <c r="K39" s="32"/>
      <c r="L39" s="32"/>
      <c r="M39" s="7"/>
      <c r="O39" s="20"/>
      <c r="R39" s="4" t="str">
        <f>R22</f>
        <v>Kritéria</v>
      </c>
      <c r="S39" s="4" t="str">
        <f t="shared" ref="S39:V39" si="26">S22</f>
        <v>Zubní implantáty</v>
      </c>
      <c r="T39" s="4" t="str">
        <f t="shared" si="26"/>
        <v>Zubní můstky</v>
      </c>
      <c r="U39" s="4" t="str">
        <f t="shared" si="26"/>
        <v>Zubní korunky</v>
      </c>
      <c r="V39" s="4" t="str">
        <f t="shared" si="26"/>
        <v>Zubní náhrady(snímatelné)</v>
      </c>
    </row>
    <row r="40" spans="2:34" x14ac:dyDescent="0.2">
      <c r="B40" s="4" t="str">
        <f>$B$2</f>
        <v>Zubní implantáty</v>
      </c>
      <c r="C40" s="66">
        <v>1</v>
      </c>
      <c r="D40" s="72">
        <f>'AHP výpočet účastniku č.3.'!D40</f>
        <v>0.14285714285714285</v>
      </c>
      <c r="E40" s="72">
        <f>'AHP výpočet účastniku č.3.'!E40</f>
        <v>0.2</v>
      </c>
      <c r="F40" s="72">
        <f>'AHP výpočet účastniku č.3.'!F40</f>
        <v>3</v>
      </c>
      <c r="G40" s="69"/>
      <c r="H40" s="80">
        <f>GEOMEAN(B40:F40)</f>
        <v>0.54108226905393964</v>
      </c>
      <c r="I40" s="82">
        <f>H40/$H$44</f>
        <v>8.5640789315069715E-2</v>
      </c>
      <c r="J40" s="53"/>
      <c r="K40" s="53"/>
      <c r="L40" s="53"/>
      <c r="M40" s="7"/>
      <c r="O40" s="14"/>
      <c r="R40" s="4" t="str">
        <f>R24</f>
        <v>Časová osa léčby (max)</v>
      </c>
      <c r="S40" s="4" t="str">
        <f t="shared" ref="S40:V40" si="27">S24</f>
        <v>1,5 měsíce</v>
      </c>
      <c r="T40" s="4" t="str">
        <f t="shared" si="27"/>
        <v xml:space="preserve"> 14 dnů</v>
      </c>
      <c r="U40" s="4" t="str">
        <f t="shared" si="27"/>
        <v xml:space="preserve"> 2 dny</v>
      </c>
      <c r="V40" s="4" t="str">
        <f t="shared" si="27"/>
        <v>1 měsíc</v>
      </c>
    </row>
    <row r="41" spans="2:34" x14ac:dyDescent="0.2">
      <c r="B41" s="4" t="str">
        <f>$B$3</f>
        <v>Zubní můstky</v>
      </c>
      <c r="C41" s="67">
        <f>1/D40</f>
        <v>7</v>
      </c>
      <c r="D41" s="66">
        <v>1</v>
      </c>
      <c r="E41" s="72">
        <f>'AHP výpočet účastniku č.3.'!E41</f>
        <v>0.1111111111111111</v>
      </c>
      <c r="F41" s="72">
        <f>'AHP výpočet účastniku č.3.'!F41</f>
        <v>0.33333333333333331</v>
      </c>
      <c r="G41" s="69"/>
      <c r="H41" s="80">
        <f t="shared" ref="H41:H43" si="28">GEOMEAN(B41:F41)</f>
        <v>0.71356504764269069</v>
      </c>
      <c r="I41" s="82">
        <f t="shared" ref="I41:I43" si="29">H41/$H$44</f>
        <v>0.11294081769601172</v>
      </c>
      <c r="J41" s="53"/>
      <c r="K41" s="53"/>
      <c r="L41" s="53"/>
      <c r="M41" s="7"/>
      <c r="O41" s="14"/>
    </row>
    <row r="42" spans="2:34" x14ac:dyDescent="0.2">
      <c r="B42" s="4" t="str">
        <f>$B$4</f>
        <v>Zubní korunky</v>
      </c>
      <c r="C42" s="67">
        <f>1/E40</f>
        <v>5</v>
      </c>
      <c r="D42" s="67">
        <f>1/E41</f>
        <v>9</v>
      </c>
      <c r="E42" s="66">
        <v>1</v>
      </c>
      <c r="F42" s="72">
        <f>'AHP výpočet účastniku č.3.'!F42</f>
        <v>9</v>
      </c>
      <c r="G42" s="69"/>
      <c r="H42" s="80">
        <f t="shared" si="28"/>
        <v>4.486046343663662</v>
      </c>
      <c r="I42" s="82">
        <f t="shared" si="29"/>
        <v>0.71003721938084674</v>
      </c>
      <c r="J42" s="53"/>
      <c r="K42" s="53"/>
      <c r="L42" s="53"/>
      <c r="M42" s="7"/>
      <c r="O42" s="14"/>
    </row>
    <row r="43" spans="2:34" x14ac:dyDescent="0.2">
      <c r="B43" s="4" t="str">
        <f>$B$5</f>
        <v>Zubní náhrady(snímatelné)</v>
      </c>
      <c r="C43" s="67">
        <f>1/F40</f>
        <v>0.33333333333333331</v>
      </c>
      <c r="D43" s="67">
        <f>1/F41</f>
        <v>3</v>
      </c>
      <c r="E43" s="67">
        <f>1/F42</f>
        <v>0.1111111111111111</v>
      </c>
      <c r="F43" s="66">
        <v>1</v>
      </c>
      <c r="G43" s="69"/>
      <c r="H43" s="80">
        <f t="shared" si="28"/>
        <v>0.57735026918962573</v>
      </c>
      <c r="I43" s="82">
        <f t="shared" si="29"/>
        <v>9.1381173608071894E-2</v>
      </c>
      <c r="J43" s="53"/>
      <c r="K43" s="53"/>
      <c r="L43" s="53"/>
      <c r="M43" s="7"/>
      <c r="O43" s="14"/>
      <c r="Q43" s="8"/>
    </row>
    <row r="44" spans="2:34" x14ac:dyDescent="0.2">
      <c r="B44" s="27" t="s">
        <v>52</v>
      </c>
      <c r="C44" s="53">
        <f>SUM(C40:C43)</f>
        <v>13.333333333333334</v>
      </c>
      <c r="D44" s="53">
        <f>SUM(D40:D43)</f>
        <v>13.142857142857142</v>
      </c>
      <c r="E44" s="53">
        <f>SUM(E40:E43)</f>
        <v>1.4222222222222223</v>
      </c>
      <c r="F44" s="53">
        <f>SUM(F40:F43)</f>
        <v>13.333333333333334</v>
      </c>
      <c r="G44" s="69"/>
      <c r="H44" s="80">
        <f>SUM(H40:H43)</f>
        <v>6.3180439295499173</v>
      </c>
      <c r="I44" s="53"/>
      <c r="J44" s="53"/>
      <c r="K44" s="53"/>
      <c r="L44" s="53"/>
      <c r="M44" s="7"/>
      <c r="O44" s="19"/>
    </row>
    <row r="45" spans="2:34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2:34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2:34" ht="99.95" customHeight="1" x14ac:dyDescent="0.2">
      <c r="B47" s="9" t="str">
        <f>B10</f>
        <v>Trvalost zubu (max)</v>
      </c>
      <c r="C47" s="3" t="str">
        <f>B48</f>
        <v>Zubní implantáty</v>
      </c>
      <c r="D47" s="3" t="str">
        <f>B49</f>
        <v>Zubní můstky</v>
      </c>
      <c r="E47" s="32" t="str">
        <f>B50</f>
        <v>Zubní korunky</v>
      </c>
      <c r="F47" s="32" t="str">
        <f>B51</f>
        <v>Zubní náhrady(snímatelné)</v>
      </c>
      <c r="G47" s="7"/>
      <c r="H47" s="64" t="s">
        <v>63</v>
      </c>
      <c r="I47" s="64" t="s">
        <v>58</v>
      </c>
      <c r="J47" s="3"/>
      <c r="K47" s="32"/>
      <c r="L47" s="32"/>
      <c r="M47" s="7"/>
      <c r="O47" s="20"/>
      <c r="R47" s="4" t="str">
        <f>R39</f>
        <v>Kritéria</v>
      </c>
      <c r="S47" s="4" t="str">
        <f t="shared" ref="S47:V47" si="30">S39</f>
        <v>Zubní implantáty</v>
      </c>
      <c r="T47" s="4" t="str">
        <f t="shared" si="30"/>
        <v>Zubní můstky</v>
      </c>
      <c r="U47" s="4" t="str">
        <f t="shared" si="30"/>
        <v>Zubní korunky</v>
      </c>
      <c r="V47" s="4" t="str">
        <f t="shared" si="30"/>
        <v>Zubní náhrady(snímatelné)</v>
      </c>
    </row>
    <row r="48" spans="2:34" x14ac:dyDescent="0.2">
      <c r="B48" s="4" t="str">
        <f>$B$2</f>
        <v>Zubní implantáty</v>
      </c>
      <c r="C48" s="66">
        <v>1</v>
      </c>
      <c r="D48" s="53">
        <f>'AHP výpočet účastniku č.3.'!D48</f>
        <v>5</v>
      </c>
      <c r="E48" s="53">
        <f>'AHP výpočet účastniku č.3.'!E48</f>
        <v>3</v>
      </c>
      <c r="F48" s="53">
        <f>'AHP výpočet účastniku č.3.'!F48</f>
        <v>0.14285714285714285</v>
      </c>
      <c r="G48" s="69"/>
      <c r="H48" s="80">
        <f>GEOMEAN(B48:F48)</f>
        <v>1.2098967350244398</v>
      </c>
      <c r="I48" s="82">
        <f>H48/$H$52</f>
        <v>0.17382706471348619</v>
      </c>
      <c r="J48" s="53"/>
      <c r="K48" s="53"/>
      <c r="L48" s="53"/>
      <c r="M48" s="7"/>
      <c r="O48" s="14"/>
      <c r="R48" s="4" t="str">
        <f>R25</f>
        <v>Trvalost zubu (max)</v>
      </c>
      <c r="S48" s="4" t="str">
        <f t="shared" ref="S48:V48" si="31">S25</f>
        <v xml:space="preserve">10 let </v>
      </c>
      <c r="T48" s="4" t="str">
        <f t="shared" si="31"/>
        <v>5 let</v>
      </c>
      <c r="U48" s="4" t="str">
        <f t="shared" si="31"/>
        <v xml:space="preserve">7 let </v>
      </c>
      <c r="V48" s="4" t="str">
        <f t="shared" si="31"/>
        <v>15 let</v>
      </c>
    </row>
    <row r="49" spans="2:22" x14ac:dyDescent="0.2">
      <c r="B49" s="4" t="str">
        <f>$B$3</f>
        <v>Zubní můstky</v>
      </c>
      <c r="C49" s="67">
        <f>1/D48</f>
        <v>0.2</v>
      </c>
      <c r="D49" s="66">
        <v>1</v>
      </c>
      <c r="E49" s="53">
        <f>'AHP výpočet účastniku č.3.'!E49</f>
        <v>0.33333333333333331</v>
      </c>
      <c r="F49" s="53">
        <f>'AHP výpočet účastniku č.3.'!F49</f>
        <v>0.1111111111111111</v>
      </c>
      <c r="G49" s="69"/>
      <c r="H49" s="80">
        <f t="shared" ref="H49:H51" si="32">GEOMEAN(B49:F49)</f>
        <v>0.29337057893113111</v>
      </c>
      <c r="I49" s="82">
        <f t="shared" ref="I49:I51" si="33">H49/$H$52</f>
        <v>4.2148842238064657E-2</v>
      </c>
      <c r="J49" s="53"/>
      <c r="K49" s="53"/>
      <c r="L49" s="53"/>
      <c r="M49" s="7"/>
      <c r="O49" s="14"/>
    </row>
    <row r="50" spans="2:22" x14ac:dyDescent="0.2">
      <c r="B50" s="4" t="str">
        <f>$B$4</f>
        <v>Zubní korunky</v>
      </c>
      <c r="C50" s="67">
        <f>1/E48</f>
        <v>0.33333333333333331</v>
      </c>
      <c r="D50" s="67">
        <f>1/E49</f>
        <v>3</v>
      </c>
      <c r="E50" s="66">
        <v>1</v>
      </c>
      <c r="F50" s="53">
        <f>'AHP výpočet účastniku č.3.'!F50</f>
        <v>0.1111111111111111</v>
      </c>
      <c r="G50" s="69"/>
      <c r="H50" s="80">
        <f t="shared" si="32"/>
        <v>0.57735026918962573</v>
      </c>
      <c r="I50" s="82">
        <f t="shared" si="33"/>
        <v>8.2948486180307354E-2</v>
      </c>
      <c r="J50" s="53"/>
      <c r="K50" s="53"/>
      <c r="L50" s="53"/>
      <c r="M50" s="7"/>
      <c r="O50" s="14"/>
    </row>
    <row r="51" spans="2:22" x14ac:dyDescent="0.2">
      <c r="B51" s="4" t="str">
        <f>$B$5</f>
        <v>Zubní náhrady(snímatelné)</v>
      </c>
      <c r="C51" s="67">
        <f>1/F48</f>
        <v>7</v>
      </c>
      <c r="D51" s="67">
        <f>1/F49</f>
        <v>9</v>
      </c>
      <c r="E51" s="67">
        <f>1/F50</f>
        <v>9</v>
      </c>
      <c r="F51" s="66">
        <v>1</v>
      </c>
      <c r="G51" s="69"/>
      <c r="H51" s="80">
        <f t="shared" si="32"/>
        <v>4.8797296850933574</v>
      </c>
      <c r="I51" s="82">
        <f t="shared" si="33"/>
        <v>0.70107560686814185</v>
      </c>
      <c r="J51" s="53"/>
      <c r="K51" s="53"/>
      <c r="L51" s="53"/>
      <c r="M51" s="7"/>
      <c r="O51" s="14"/>
      <c r="Q51" s="8"/>
    </row>
    <row r="52" spans="2:22" x14ac:dyDescent="0.2">
      <c r="B52" s="27" t="s">
        <v>52</v>
      </c>
      <c r="C52" s="53">
        <f>SUM(C48:C51)</f>
        <v>8.5333333333333332</v>
      </c>
      <c r="D52" s="53">
        <f>SUM(D48:D51)</f>
        <v>18</v>
      </c>
      <c r="E52" s="53">
        <f>SUM(E48:E51)</f>
        <v>13.333333333333334</v>
      </c>
      <c r="F52" s="53">
        <f>SUM(F48:F51)</f>
        <v>1.3650793650793651</v>
      </c>
      <c r="G52" s="69"/>
      <c r="H52" s="80">
        <f>SUM(H48:H51)</f>
        <v>6.9603472682385537</v>
      </c>
      <c r="I52" s="53"/>
      <c r="J52" s="53"/>
      <c r="K52" s="53"/>
      <c r="L52" s="53"/>
      <c r="M52" s="7"/>
      <c r="O52" s="19"/>
    </row>
    <row r="53" spans="2:22" x14ac:dyDescent="0.2"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7"/>
    </row>
    <row r="54" spans="2:22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2:22" ht="99.95" customHeight="1" x14ac:dyDescent="0.2">
      <c r="B55" s="9" t="str">
        <f>B11</f>
        <v>Následná péče a údržba</v>
      </c>
      <c r="C55" s="3" t="str">
        <f>B56</f>
        <v>Zubní implantáty</v>
      </c>
      <c r="D55" s="3" t="str">
        <f>B57</f>
        <v>Zubní můstky</v>
      </c>
      <c r="E55" s="32" t="str">
        <f>B58</f>
        <v>Zubní korunky</v>
      </c>
      <c r="F55" s="32" t="str">
        <f>B59</f>
        <v>Zubní náhrady(snímatelné)</v>
      </c>
      <c r="G55" s="7"/>
      <c r="H55" s="9"/>
      <c r="I55" s="3"/>
      <c r="J55" s="3"/>
      <c r="K55" s="32"/>
      <c r="L55" s="32"/>
      <c r="M55" s="7"/>
      <c r="O55" s="20"/>
      <c r="R55" s="4" t="str">
        <f>R22</f>
        <v>Kritéria</v>
      </c>
      <c r="S55" s="4" t="str">
        <f t="shared" ref="S55:V55" si="34">S22</f>
        <v>Zubní implantáty</v>
      </c>
      <c r="T55" s="4" t="str">
        <f t="shared" si="34"/>
        <v>Zubní můstky</v>
      </c>
      <c r="U55" s="4" t="str">
        <f t="shared" si="34"/>
        <v>Zubní korunky</v>
      </c>
      <c r="V55" s="4" t="str">
        <f t="shared" si="34"/>
        <v>Zubní náhrady(snímatelné)</v>
      </c>
    </row>
    <row r="56" spans="2:22" ht="63.75" x14ac:dyDescent="0.2">
      <c r="B56" s="4" t="str">
        <f>$B$2</f>
        <v>Zubní implantáty</v>
      </c>
      <c r="C56" s="66">
        <v>1</v>
      </c>
      <c r="D56" s="53">
        <f>'AHP výpočet účastniku č.3.'!D56</f>
        <v>0.33333333333333331</v>
      </c>
      <c r="E56" s="53">
        <f>'AHP výpočet účastniku č.3.'!E56</f>
        <v>1</v>
      </c>
      <c r="F56" s="53">
        <f>'AHP výpočet účastniku č.3.'!F56</f>
        <v>5</v>
      </c>
      <c r="G56" s="69"/>
      <c r="H56" s="80">
        <f>GEOMEAN(B56:F56)</f>
        <v>1.1362193664674993</v>
      </c>
      <c r="I56" s="82">
        <f>H56/$H$60</f>
        <v>0.22428119586906362</v>
      </c>
      <c r="J56" s="53"/>
      <c r="K56" s="53"/>
      <c r="L56" s="53"/>
      <c r="M56" s="7"/>
      <c r="O56" s="14"/>
      <c r="R56" s="4" t="str">
        <f>R26</f>
        <v>Následná péče a údržba</v>
      </c>
      <c r="S56" s="54" t="str">
        <f t="shared" ref="S56:V56" si="35">S26</f>
        <v>Maximální, jednou za rok.</v>
      </c>
      <c r="T56" s="54" t="str">
        <f t="shared" si="35"/>
        <v>Maximální, v případě bolestí</v>
      </c>
      <c r="U56" s="54" t="str">
        <f t="shared" si="35"/>
        <v>Maximální, jednou za rok.</v>
      </c>
      <c r="V56" s="54" t="str">
        <f t="shared" si="35"/>
        <v>Střední, jednou za rok.</v>
      </c>
    </row>
    <row r="57" spans="2:22" x14ac:dyDescent="0.2">
      <c r="B57" s="4" t="str">
        <f>$B$3</f>
        <v>Zubní můstky</v>
      </c>
      <c r="C57" s="67">
        <f>1/D56</f>
        <v>3</v>
      </c>
      <c r="D57" s="66">
        <v>1</v>
      </c>
      <c r="E57" s="53">
        <f>'AHP výpočet účastniku č.3.'!E57</f>
        <v>3</v>
      </c>
      <c r="F57" s="53">
        <f>'AHP výpočet účastniku č.3.'!F57</f>
        <v>5</v>
      </c>
      <c r="G57" s="69"/>
      <c r="H57" s="80">
        <f t="shared" ref="H57:H59" si="36">GEOMEAN(B57:F57)</f>
        <v>2.5900200641113513</v>
      </c>
      <c r="I57" s="82">
        <f t="shared" ref="I57:I59" si="37">H57/$H$60</f>
        <v>0.51125056872578722</v>
      </c>
      <c r="J57" s="53"/>
      <c r="K57" s="53"/>
      <c r="L57" s="53"/>
      <c r="M57" s="7"/>
      <c r="O57" s="14"/>
    </row>
    <row r="58" spans="2:22" x14ac:dyDescent="0.2">
      <c r="B58" s="4" t="str">
        <f>$B$4</f>
        <v>Zubní korunky</v>
      </c>
      <c r="C58" s="67">
        <f>1/E56</f>
        <v>1</v>
      </c>
      <c r="D58" s="67">
        <f>1/E57</f>
        <v>0.33333333333333331</v>
      </c>
      <c r="E58" s="66">
        <v>1</v>
      </c>
      <c r="F58" s="53">
        <f>'AHP výpočet účastniku č.3.'!F58</f>
        <v>3</v>
      </c>
      <c r="G58" s="69"/>
      <c r="H58" s="80">
        <f t="shared" si="36"/>
        <v>1</v>
      </c>
      <c r="I58" s="82">
        <f t="shared" si="37"/>
        <v>0.19739251282642084</v>
      </c>
      <c r="J58" s="53"/>
      <c r="K58" s="53"/>
      <c r="L58" s="53"/>
      <c r="M58" s="7"/>
      <c r="O58" s="14"/>
    </row>
    <row r="59" spans="2:22" x14ac:dyDescent="0.2">
      <c r="B59" s="4" t="str">
        <f>$B$5</f>
        <v>Zubní náhrady(snímatelné)</v>
      </c>
      <c r="C59" s="67">
        <f>1/F56</f>
        <v>0.2</v>
      </c>
      <c r="D59" s="67">
        <f>1/F57</f>
        <v>0.2</v>
      </c>
      <c r="E59" s="67">
        <f>1/F58</f>
        <v>0.33333333333333331</v>
      </c>
      <c r="F59" s="66">
        <v>1</v>
      </c>
      <c r="G59" s="69"/>
      <c r="H59" s="80">
        <f t="shared" si="36"/>
        <v>0.33980884896942454</v>
      </c>
      <c r="I59" s="82">
        <f t="shared" si="37"/>
        <v>6.7075722578728431E-2</v>
      </c>
      <c r="J59" s="53"/>
      <c r="K59" s="53"/>
      <c r="L59" s="53"/>
      <c r="M59" s="7"/>
      <c r="O59" s="14"/>
      <c r="Q59" s="8"/>
    </row>
    <row r="60" spans="2:22" x14ac:dyDescent="0.2">
      <c r="B60" s="27" t="s">
        <v>52</v>
      </c>
      <c r="C60" s="53">
        <f>SUM(C56:C59)</f>
        <v>5.2</v>
      </c>
      <c r="D60" s="53">
        <f>SUM(D56:D59)</f>
        <v>1.8666666666666665</v>
      </c>
      <c r="E60" s="53">
        <f>SUM(E56:E59)</f>
        <v>5.333333333333333</v>
      </c>
      <c r="F60" s="53">
        <f>SUM(F56:F59)</f>
        <v>14</v>
      </c>
      <c r="G60" s="69"/>
      <c r="H60" s="80">
        <f>SUM(H56:H59)</f>
        <v>5.0660482795482746</v>
      </c>
      <c r="I60" s="53"/>
      <c r="J60" s="53"/>
      <c r="K60" s="53"/>
      <c r="L60" s="53"/>
      <c r="M60" s="7"/>
      <c r="O60" s="19"/>
    </row>
    <row r="61" spans="2:22" x14ac:dyDescent="0.2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2:22" x14ac:dyDescent="0.2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2:22" ht="99.95" customHeight="1" x14ac:dyDescent="0.2">
      <c r="B63" s="9" t="str">
        <f>B12</f>
        <v>Estetika a Přirozený Vzhled</v>
      </c>
      <c r="C63" s="3" t="str">
        <f>B64</f>
        <v>Zubní implantáty</v>
      </c>
      <c r="D63" s="3" t="str">
        <f>B65</f>
        <v>Zubní můstky</v>
      </c>
      <c r="E63" s="32" t="str">
        <f>B66</f>
        <v>Zubní korunky</v>
      </c>
      <c r="F63" s="32" t="str">
        <f>B67</f>
        <v>Zubní náhrady(snímatelné)</v>
      </c>
      <c r="G63" s="7"/>
      <c r="H63" s="64" t="s">
        <v>63</v>
      </c>
      <c r="I63" s="64" t="s">
        <v>58</v>
      </c>
      <c r="J63" s="3"/>
      <c r="K63" s="32"/>
      <c r="L63" s="32"/>
      <c r="M63" s="7"/>
      <c r="O63" s="20"/>
      <c r="R63" s="4" t="str">
        <f>R55</f>
        <v>Kritéria</v>
      </c>
      <c r="S63" s="4" t="str">
        <f t="shared" ref="S63:V63" si="38">S55</f>
        <v>Zubní implantáty</v>
      </c>
      <c r="T63" s="4" t="str">
        <f t="shared" si="38"/>
        <v>Zubní můstky</v>
      </c>
      <c r="U63" s="4" t="str">
        <f t="shared" si="38"/>
        <v>Zubní korunky</v>
      </c>
      <c r="V63" s="4" t="str">
        <f t="shared" si="38"/>
        <v>Zubní náhrady(snímatelné)</v>
      </c>
    </row>
    <row r="64" spans="2:22" x14ac:dyDescent="0.2">
      <c r="B64" s="4" t="str">
        <f>$B$2</f>
        <v>Zubní implantáty</v>
      </c>
      <c r="C64" s="66">
        <v>1</v>
      </c>
      <c r="D64" s="53">
        <f>'AHP výpočet účastniku č.3.'!D64</f>
        <v>9</v>
      </c>
      <c r="E64" s="53">
        <f>'AHP výpočet účastniku č.3.'!E64</f>
        <v>1</v>
      </c>
      <c r="F64" s="53">
        <f>'AHP výpočet účastniku č.3.'!F64</f>
        <v>5</v>
      </c>
      <c r="G64" s="7"/>
      <c r="H64" s="80">
        <f>GEOMEAN(B64:F64)</f>
        <v>2.5900200641113513</v>
      </c>
      <c r="I64" s="82">
        <f>H64/$H$68</f>
        <v>0.47870304296169686</v>
      </c>
      <c r="J64" s="53"/>
      <c r="K64" s="53"/>
      <c r="L64" s="53"/>
      <c r="M64" s="7"/>
      <c r="O64" s="14"/>
      <c r="R64" s="4" t="str">
        <f>R27</f>
        <v>Estetika a Přirozený Vzhled</v>
      </c>
      <c r="S64" s="4" t="str">
        <f t="shared" ref="S64:V64" si="39">S27</f>
        <v>Maximální</v>
      </c>
      <c r="T64" s="4" t="str">
        <f t="shared" si="39"/>
        <v xml:space="preserve">Středně maximální </v>
      </c>
      <c r="U64" s="4" t="str">
        <f t="shared" si="39"/>
        <v>Maximální</v>
      </c>
      <c r="V64" s="4" t="str">
        <f t="shared" si="39"/>
        <v>Střední</v>
      </c>
    </row>
    <row r="65" spans="2:17" x14ac:dyDescent="0.2">
      <c r="B65" s="4" t="str">
        <f>$B$3</f>
        <v>Zubní můstky</v>
      </c>
      <c r="C65" s="67">
        <f>1/D64</f>
        <v>0.1111111111111111</v>
      </c>
      <c r="D65" s="66">
        <v>1</v>
      </c>
      <c r="E65" s="53">
        <f>'AHP výpočet účastniku č.3.'!E65</f>
        <v>0.2</v>
      </c>
      <c r="F65" s="53">
        <f>'AHP výpočet účastniku č.3.'!F65</f>
        <v>0.14285714285714285</v>
      </c>
      <c r="G65" s="7"/>
      <c r="H65" s="80">
        <f t="shared" ref="H65:H67" si="40">GEOMEAN(B65:F65)</f>
        <v>0.23736810439041953</v>
      </c>
      <c r="I65" s="82">
        <f t="shared" ref="I65:I67" si="41">H65/$H$68</f>
        <v>4.38717967664587E-2</v>
      </c>
      <c r="J65" s="53"/>
      <c r="K65" s="53"/>
      <c r="L65" s="53"/>
      <c r="M65" s="7"/>
      <c r="O65" s="14"/>
    </row>
    <row r="66" spans="2:17" x14ac:dyDescent="0.2">
      <c r="B66" s="4" t="str">
        <f>$B$4</f>
        <v>Zubní korunky</v>
      </c>
      <c r="C66" s="67">
        <f>1/E64</f>
        <v>1</v>
      </c>
      <c r="D66" s="67">
        <f>1/E65</f>
        <v>5</v>
      </c>
      <c r="E66" s="66">
        <v>1</v>
      </c>
      <c r="F66" s="53">
        <f>'AHP výpočet účastniku č.3.'!F66</f>
        <v>1</v>
      </c>
      <c r="G66" s="7"/>
      <c r="H66" s="80">
        <f t="shared" si="40"/>
        <v>1.4953487812212205</v>
      </c>
      <c r="I66" s="82">
        <f t="shared" si="41"/>
        <v>0.27637933071582865</v>
      </c>
      <c r="J66" s="53"/>
      <c r="K66" s="53"/>
      <c r="L66" s="53"/>
      <c r="M66" s="7"/>
      <c r="O66" s="14"/>
    </row>
    <row r="67" spans="2:17" x14ac:dyDescent="0.2">
      <c r="B67" s="4" t="str">
        <f>$B$5</f>
        <v>Zubní náhrady(snímatelné)</v>
      </c>
      <c r="C67" s="67">
        <f>1/F64</f>
        <v>0.2</v>
      </c>
      <c r="D67" s="67">
        <f>1/F65</f>
        <v>7</v>
      </c>
      <c r="E67" s="67">
        <f>1/F66</f>
        <v>1</v>
      </c>
      <c r="F67" s="66">
        <v>1</v>
      </c>
      <c r="G67" s="7"/>
      <c r="H67" s="80">
        <f t="shared" si="40"/>
        <v>1.0877573059372772</v>
      </c>
      <c r="I67" s="82">
        <f t="shared" si="41"/>
        <v>0.20104582955601585</v>
      </c>
      <c r="J67" s="53"/>
      <c r="K67" s="53"/>
      <c r="L67" s="53"/>
      <c r="M67" s="7"/>
      <c r="O67" s="14"/>
      <c r="Q67" s="8"/>
    </row>
    <row r="68" spans="2:17" x14ac:dyDescent="0.2">
      <c r="B68" s="27" t="s">
        <v>52</v>
      </c>
      <c r="C68" s="53">
        <f>SUM(C64:C67)</f>
        <v>2.3111111111111113</v>
      </c>
      <c r="D68" s="53">
        <f>SUM(D64:D67)</f>
        <v>22</v>
      </c>
      <c r="E68" s="53">
        <f>SUM(E64:E67)</f>
        <v>3.2</v>
      </c>
      <c r="F68" s="53">
        <f>SUM(F64:F67)</f>
        <v>7.1428571428571432</v>
      </c>
      <c r="G68" s="7"/>
      <c r="H68" s="80">
        <f>SUM(H64:H67)</f>
        <v>5.410494255660268</v>
      </c>
      <c r="I68" s="53"/>
      <c r="J68" s="53"/>
      <c r="K68" s="53"/>
      <c r="L68" s="53"/>
      <c r="M68" s="7"/>
      <c r="O68" s="19"/>
    </row>
    <row r="69" spans="2:17" x14ac:dyDescent="0.2"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2" spans="2:17" ht="99.95" customHeight="1" x14ac:dyDescent="0.2"/>
    <row r="73" spans="2:17" ht="48.75" customHeight="1" x14ac:dyDescent="0.2"/>
  </sheetData>
  <mergeCells count="11">
    <mergeCell ref="O14:P14"/>
    <mergeCell ref="B14:B15"/>
    <mergeCell ref="C14:D14"/>
    <mergeCell ref="F14:G14"/>
    <mergeCell ref="I14:J14"/>
    <mergeCell ref="L14:M14"/>
    <mergeCell ref="R14:S15"/>
    <mergeCell ref="R16:S16"/>
    <mergeCell ref="R17:S17"/>
    <mergeCell ref="R18:S18"/>
    <mergeCell ref="R19:S19"/>
  </mergeCells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75B91-2179-4D22-A3B0-D598C316F39B}">
  <dimension ref="A1:P38"/>
  <sheetViews>
    <sheetView workbookViewId="0">
      <selection activeCell="J33" sqref="J33:P38"/>
    </sheetView>
  </sheetViews>
  <sheetFormatPr defaultRowHeight="12.75" x14ac:dyDescent="0.2"/>
  <cols>
    <col min="1" max="1" width="24.5703125" bestFit="1" customWidth="1"/>
    <col min="2" max="2" width="5.5703125" bestFit="1" customWidth="1"/>
    <col min="3" max="6" width="8.140625" bestFit="1" customWidth="1"/>
    <col min="7" max="7" width="5.7109375" bestFit="1" customWidth="1"/>
    <col min="8" max="8" width="4.5703125" bestFit="1" customWidth="1"/>
    <col min="10" max="10" width="26.42578125" bestFit="1" customWidth="1"/>
    <col min="11" max="13" width="5.5703125" bestFit="1" customWidth="1"/>
    <col min="14" max="14" width="8.140625" bestFit="1" customWidth="1"/>
    <col min="15" max="15" width="5.7109375" style="28" bestFit="1" customWidth="1"/>
    <col min="16" max="16" width="4.5703125" style="28" bestFit="1" customWidth="1"/>
  </cols>
  <sheetData>
    <row r="1" spans="1:16" ht="121.5" x14ac:dyDescent="0.2">
      <c r="A1" s="117" t="s">
        <v>2</v>
      </c>
      <c r="B1" s="116" t="s">
        <v>23</v>
      </c>
      <c r="C1" s="116" t="s">
        <v>36</v>
      </c>
      <c r="D1" s="116" t="s">
        <v>35</v>
      </c>
      <c r="E1" s="116" t="s">
        <v>24</v>
      </c>
      <c r="F1" s="106" t="s">
        <v>26</v>
      </c>
      <c r="G1" s="106" t="s">
        <v>63</v>
      </c>
      <c r="H1" s="106" t="s">
        <v>58</v>
      </c>
      <c r="J1" s="24" t="s">
        <v>23</v>
      </c>
      <c r="K1" s="25" t="s">
        <v>20</v>
      </c>
      <c r="L1" s="25" t="s">
        <v>21</v>
      </c>
      <c r="M1" s="25" t="s">
        <v>22</v>
      </c>
      <c r="N1" s="25" t="s">
        <v>53</v>
      </c>
      <c r="O1" s="116" t="s">
        <v>63</v>
      </c>
      <c r="P1" s="116" t="s">
        <v>58</v>
      </c>
    </row>
    <row r="2" spans="1:16" x14ac:dyDescent="0.2">
      <c r="A2" s="115" t="s">
        <v>23</v>
      </c>
      <c r="B2" s="111">
        <v>1</v>
      </c>
      <c r="C2" s="113">
        <v>0.2</v>
      </c>
      <c r="D2" s="113">
        <v>0.1111111111111111</v>
      </c>
      <c r="E2" s="113">
        <v>0.14285714285714285</v>
      </c>
      <c r="F2" s="113">
        <v>0.1111111111111111</v>
      </c>
      <c r="G2" s="113">
        <v>0.20393388246557817</v>
      </c>
      <c r="H2" s="113">
        <v>2.6308061730558874E-2</v>
      </c>
      <c r="J2" s="27" t="s">
        <v>20</v>
      </c>
      <c r="K2" s="66">
        <v>1</v>
      </c>
      <c r="L2" s="53">
        <v>3</v>
      </c>
      <c r="M2" s="53">
        <v>5</v>
      </c>
      <c r="N2" s="53">
        <v>1</v>
      </c>
      <c r="O2" s="113">
        <v>1.9679896712654303</v>
      </c>
      <c r="P2" s="113">
        <v>0.43233211458966209</v>
      </c>
    </row>
    <row r="3" spans="1:16" x14ac:dyDescent="0.2">
      <c r="A3" s="115" t="s">
        <v>36</v>
      </c>
      <c r="B3" s="114">
        <v>5</v>
      </c>
      <c r="C3" s="111">
        <v>1</v>
      </c>
      <c r="D3" s="113">
        <v>0.2</v>
      </c>
      <c r="E3" s="113">
        <v>0.14285714285714285</v>
      </c>
      <c r="F3" s="113">
        <v>0.1111111111111111</v>
      </c>
      <c r="G3" s="113">
        <v>0.43664841707854046</v>
      </c>
      <c r="H3" s="113">
        <v>5.6328910979233697E-2</v>
      </c>
      <c r="J3" s="27" t="s">
        <v>21</v>
      </c>
      <c r="K3" s="67">
        <v>0.33333333333333331</v>
      </c>
      <c r="L3" s="66">
        <v>1</v>
      </c>
      <c r="M3" s="53">
        <v>0.2</v>
      </c>
      <c r="N3" s="53">
        <v>1</v>
      </c>
      <c r="O3" s="113">
        <v>0.50813274815461473</v>
      </c>
      <c r="P3" s="113">
        <v>0.11162767198909319</v>
      </c>
    </row>
    <row r="4" spans="1:16" x14ac:dyDescent="0.2">
      <c r="A4" s="115" t="s">
        <v>35</v>
      </c>
      <c r="B4" s="114">
        <v>9</v>
      </c>
      <c r="C4" s="114">
        <v>5</v>
      </c>
      <c r="D4" s="111">
        <v>1</v>
      </c>
      <c r="E4" s="113">
        <v>0.33333333333333331</v>
      </c>
      <c r="F4" s="113">
        <v>1</v>
      </c>
      <c r="G4" s="113">
        <v>1.7187719275874789</v>
      </c>
      <c r="H4" s="113">
        <v>0.22172655875050726</v>
      </c>
      <c r="J4" s="27" t="s">
        <v>22</v>
      </c>
      <c r="K4" s="67">
        <v>0.2</v>
      </c>
      <c r="L4" s="67">
        <v>5</v>
      </c>
      <c r="M4" s="66">
        <v>1</v>
      </c>
      <c r="N4" s="53">
        <v>3</v>
      </c>
      <c r="O4" s="113">
        <v>1.3160740129524926</v>
      </c>
      <c r="P4" s="113">
        <v>0.28911791016179211</v>
      </c>
    </row>
    <row r="5" spans="1:16" x14ac:dyDescent="0.2">
      <c r="A5" s="115" t="s">
        <v>24</v>
      </c>
      <c r="B5" s="114">
        <v>7</v>
      </c>
      <c r="C5" s="114">
        <v>7</v>
      </c>
      <c r="D5" s="114">
        <v>3</v>
      </c>
      <c r="E5" s="111">
        <v>1</v>
      </c>
      <c r="F5" s="113">
        <v>0.14285714285714285</v>
      </c>
      <c r="G5" s="113">
        <v>1.838416287252544</v>
      </c>
      <c r="H5" s="113">
        <v>0.23716102781335663</v>
      </c>
      <c r="J5" s="27" t="s">
        <v>53</v>
      </c>
      <c r="K5" s="67">
        <v>1</v>
      </c>
      <c r="L5" s="67">
        <v>1</v>
      </c>
      <c r="M5" s="67">
        <v>0.33333333333333331</v>
      </c>
      <c r="N5" s="66">
        <v>1</v>
      </c>
      <c r="O5" s="113">
        <v>0.75983568565159254</v>
      </c>
      <c r="P5" s="113">
        <v>0.1669223032594527</v>
      </c>
    </row>
    <row r="6" spans="1:16" x14ac:dyDescent="0.2">
      <c r="A6" s="115" t="s">
        <v>26</v>
      </c>
      <c r="B6" s="114">
        <v>9</v>
      </c>
      <c r="C6" s="114">
        <v>9</v>
      </c>
      <c r="D6" s="114">
        <v>1</v>
      </c>
      <c r="E6" s="114">
        <v>7</v>
      </c>
      <c r="F6" s="111">
        <v>1</v>
      </c>
      <c r="G6" s="113">
        <v>3.5539933576267324</v>
      </c>
      <c r="H6" s="113">
        <v>0.45847544072634344</v>
      </c>
      <c r="J6" s="27" t="s">
        <v>52</v>
      </c>
      <c r="K6" s="53">
        <v>2.5333333333333332</v>
      </c>
      <c r="L6" s="53">
        <v>10</v>
      </c>
      <c r="M6" s="53">
        <v>6.5333333333333332</v>
      </c>
      <c r="N6" s="53">
        <v>6</v>
      </c>
      <c r="O6" s="113">
        <v>4.5520321180241297</v>
      </c>
      <c r="P6" s="113"/>
    </row>
    <row r="7" spans="1:16" x14ac:dyDescent="0.2">
      <c r="A7" s="110" t="s">
        <v>52</v>
      </c>
      <c r="B7" s="112">
        <v>31</v>
      </c>
      <c r="C7" s="112">
        <v>22.2</v>
      </c>
      <c r="D7" s="112">
        <v>5.3111111111111109</v>
      </c>
      <c r="E7" s="112">
        <v>8.6190476190476186</v>
      </c>
      <c r="F7" s="112">
        <v>2.3650793650793651</v>
      </c>
      <c r="G7" s="113">
        <v>7.7517638720108746</v>
      </c>
      <c r="H7" s="113"/>
      <c r="K7" s="7"/>
      <c r="L7" s="7"/>
      <c r="M7" s="7"/>
      <c r="N7" s="7"/>
      <c r="O7" s="136"/>
      <c r="P7" s="136"/>
    </row>
    <row r="8" spans="1:16" x14ac:dyDescent="0.2">
      <c r="K8" s="7"/>
      <c r="L8" s="7"/>
      <c r="M8" s="7"/>
      <c r="N8" s="7"/>
      <c r="O8" s="136"/>
      <c r="P8" s="136"/>
    </row>
    <row r="9" spans="1:16" ht="77.25" x14ac:dyDescent="0.2">
      <c r="J9" s="9" t="s">
        <v>36</v>
      </c>
      <c r="K9" s="3" t="s">
        <v>20</v>
      </c>
      <c r="L9" s="3" t="s">
        <v>21</v>
      </c>
      <c r="M9" s="32" t="s">
        <v>22</v>
      </c>
      <c r="N9" s="32" t="s">
        <v>53</v>
      </c>
      <c r="O9" s="116" t="s">
        <v>63</v>
      </c>
      <c r="P9" s="116" t="s">
        <v>58</v>
      </c>
    </row>
    <row r="10" spans="1:16" x14ac:dyDescent="0.2">
      <c r="J10" s="4" t="s">
        <v>20</v>
      </c>
      <c r="K10" s="66">
        <v>1</v>
      </c>
      <c r="L10" s="108">
        <v>0.14285714285714285</v>
      </c>
      <c r="M10" s="108">
        <v>0.2</v>
      </c>
      <c r="N10" s="108">
        <v>3</v>
      </c>
      <c r="O10" s="113">
        <v>0.54108226905393964</v>
      </c>
      <c r="P10" s="113">
        <v>8.5640789315069715E-2</v>
      </c>
    </row>
    <row r="11" spans="1:16" x14ac:dyDescent="0.2">
      <c r="J11" s="4" t="s">
        <v>21</v>
      </c>
      <c r="K11" s="67">
        <v>7</v>
      </c>
      <c r="L11" s="66">
        <v>1</v>
      </c>
      <c r="M11" s="108">
        <v>0.1111111111111111</v>
      </c>
      <c r="N11" s="108">
        <v>0.33333333333333331</v>
      </c>
      <c r="O11" s="113">
        <v>0.71356504764269069</v>
      </c>
      <c r="P11" s="113">
        <v>0.11294081769601172</v>
      </c>
    </row>
    <row r="12" spans="1:16" x14ac:dyDescent="0.2">
      <c r="J12" s="4" t="s">
        <v>22</v>
      </c>
      <c r="K12" s="67">
        <v>5</v>
      </c>
      <c r="L12" s="67">
        <v>9</v>
      </c>
      <c r="M12" s="66">
        <v>1</v>
      </c>
      <c r="N12" s="108">
        <v>9</v>
      </c>
      <c r="O12" s="113">
        <v>4.486046343663662</v>
      </c>
      <c r="P12" s="113">
        <v>0.71003721938084674</v>
      </c>
    </row>
    <row r="13" spans="1:16" x14ac:dyDescent="0.2">
      <c r="J13" s="4" t="s">
        <v>53</v>
      </c>
      <c r="K13" s="67">
        <v>0.33333333333333331</v>
      </c>
      <c r="L13" s="67">
        <v>3</v>
      </c>
      <c r="M13" s="67">
        <v>0.1111111111111111</v>
      </c>
      <c r="N13" s="66">
        <v>1</v>
      </c>
      <c r="O13" s="113">
        <v>0.57735026918962573</v>
      </c>
      <c r="P13" s="113">
        <v>9.1381173608071894E-2</v>
      </c>
    </row>
    <row r="14" spans="1:16" x14ac:dyDescent="0.2">
      <c r="J14" s="27" t="s">
        <v>52</v>
      </c>
      <c r="K14" s="53">
        <v>13.333333333333334</v>
      </c>
      <c r="L14" s="53">
        <v>13.142857142857142</v>
      </c>
      <c r="M14" s="53">
        <v>1.4222222222222223</v>
      </c>
      <c r="N14" s="53">
        <v>13.333333333333334</v>
      </c>
      <c r="O14" s="113">
        <v>6.3180439295499173</v>
      </c>
      <c r="P14" s="113"/>
    </row>
    <row r="15" spans="1:16" x14ac:dyDescent="0.2">
      <c r="K15" s="7"/>
      <c r="L15" s="7"/>
      <c r="M15" s="7"/>
      <c r="N15" s="7"/>
      <c r="O15" s="136"/>
      <c r="P15" s="136"/>
    </row>
    <row r="16" spans="1:16" x14ac:dyDescent="0.2">
      <c r="K16" s="7"/>
      <c r="L16" s="7"/>
      <c r="M16" s="7"/>
      <c r="N16" s="7"/>
      <c r="O16" s="136"/>
      <c r="P16" s="136"/>
    </row>
    <row r="17" spans="10:16" ht="77.25" x14ac:dyDescent="0.2">
      <c r="J17" s="9" t="s">
        <v>35</v>
      </c>
      <c r="K17" s="3" t="s">
        <v>20</v>
      </c>
      <c r="L17" s="3" t="s">
        <v>21</v>
      </c>
      <c r="M17" s="32" t="s">
        <v>22</v>
      </c>
      <c r="N17" s="32" t="s">
        <v>53</v>
      </c>
      <c r="O17" s="116" t="s">
        <v>63</v>
      </c>
      <c r="P17" s="116" t="s">
        <v>58</v>
      </c>
    </row>
    <row r="18" spans="10:16" x14ac:dyDescent="0.2">
      <c r="J18" s="4" t="s">
        <v>20</v>
      </c>
      <c r="K18" s="66">
        <v>1</v>
      </c>
      <c r="L18" s="53">
        <v>5</v>
      </c>
      <c r="M18" s="53">
        <v>3</v>
      </c>
      <c r="N18" s="53">
        <v>0.14285714285714285</v>
      </c>
      <c r="O18" s="113">
        <v>1.2098967350244398</v>
      </c>
      <c r="P18" s="113">
        <v>0.17382706471348619</v>
      </c>
    </row>
    <row r="19" spans="10:16" x14ac:dyDescent="0.2">
      <c r="J19" s="4" t="s">
        <v>21</v>
      </c>
      <c r="K19" s="67">
        <v>0.2</v>
      </c>
      <c r="L19" s="66">
        <v>1</v>
      </c>
      <c r="M19" s="53">
        <v>0.33333333333333331</v>
      </c>
      <c r="N19" s="53">
        <v>0.1111111111111111</v>
      </c>
      <c r="O19" s="113">
        <v>0.29337057893113111</v>
      </c>
      <c r="P19" s="113">
        <v>4.2148842238064657E-2</v>
      </c>
    </row>
    <row r="20" spans="10:16" x14ac:dyDescent="0.2">
      <c r="J20" s="4" t="s">
        <v>22</v>
      </c>
      <c r="K20" s="67">
        <v>0.33333333333333331</v>
      </c>
      <c r="L20" s="67">
        <v>3</v>
      </c>
      <c r="M20" s="66">
        <v>1</v>
      </c>
      <c r="N20" s="53">
        <v>0.1111111111111111</v>
      </c>
      <c r="O20" s="113">
        <v>0.57735026918962573</v>
      </c>
      <c r="P20" s="113">
        <v>8.2948486180307354E-2</v>
      </c>
    </row>
    <row r="21" spans="10:16" x14ac:dyDescent="0.2">
      <c r="J21" s="4" t="s">
        <v>53</v>
      </c>
      <c r="K21" s="67">
        <v>7</v>
      </c>
      <c r="L21" s="67">
        <v>9</v>
      </c>
      <c r="M21" s="67">
        <v>9</v>
      </c>
      <c r="N21" s="66">
        <v>1</v>
      </c>
      <c r="O21" s="113">
        <v>4.8797296850933574</v>
      </c>
      <c r="P21" s="113">
        <v>0.70107560686814185</v>
      </c>
    </row>
    <row r="22" spans="10:16" x14ac:dyDescent="0.2">
      <c r="J22" s="27" t="s">
        <v>52</v>
      </c>
      <c r="K22" s="53">
        <v>8.5333333333333332</v>
      </c>
      <c r="L22" s="53">
        <v>18</v>
      </c>
      <c r="M22" s="53">
        <v>13.333333333333334</v>
      </c>
      <c r="N22" s="53">
        <v>1.3650793650793651</v>
      </c>
      <c r="O22" s="113">
        <v>6.9603472682385537</v>
      </c>
      <c r="P22" s="113"/>
    </row>
    <row r="23" spans="10:16" x14ac:dyDescent="0.2">
      <c r="J23" s="69"/>
      <c r="K23" s="69"/>
      <c r="L23" s="69"/>
      <c r="M23" s="69"/>
      <c r="N23" s="69"/>
      <c r="O23" s="137"/>
      <c r="P23" s="137"/>
    </row>
    <row r="24" spans="10:16" x14ac:dyDescent="0.2">
      <c r="K24" s="7"/>
      <c r="L24" s="7"/>
      <c r="M24" s="7"/>
      <c r="N24" s="7"/>
      <c r="O24" s="136"/>
      <c r="P24" s="136"/>
    </row>
    <row r="25" spans="10:16" ht="77.25" x14ac:dyDescent="0.2">
      <c r="J25" s="9" t="s">
        <v>24</v>
      </c>
      <c r="K25" s="3" t="s">
        <v>20</v>
      </c>
      <c r="L25" s="3" t="s">
        <v>21</v>
      </c>
      <c r="M25" s="32" t="s">
        <v>22</v>
      </c>
      <c r="N25" s="32" t="s">
        <v>53</v>
      </c>
      <c r="O25" s="116" t="s">
        <v>63</v>
      </c>
      <c r="P25" s="116" t="s">
        <v>58</v>
      </c>
    </row>
    <row r="26" spans="10:16" x14ac:dyDescent="0.2">
      <c r="J26" s="4" t="s">
        <v>20</v>
      </c>
      <c r="K26" s="66">
        <v>1</v>
      </c>
      <c r="L26" s="53">
        <v>0.33333333333333331</v>
      </c>
      <c r="M26" s="53">
        <v>1</v>
      </c>
      <c r="N26" s="53">
        <v>5</v>
      </c>
      <c r="O26" s="113">
        <v>1.1362193664674993</v>
      </c>
      <c r="P26" s="113">
        <v>0.22428119586906362</v>
      </c>
    </row>
    <row r="27" spans="10:16" x14ac:dyDescent="0.2">
      <c r="J27" s="4" t="s">
        <v>21</v>
      </c>
      <c r="K27" s="67">
        <v>3</v>
      </c>
      <c r="L27" s="66">
        <v>1</v>
      </c>
      <c r="M27" s="53">
        <v>3</v>
      </c>
      <c r="N27" s="53">
        <v>5</v>
      </c>
      <c r="O27" s="113">
        <v>2.5900200641113513</v>
      </c>
      <c r="P27" s="113">
        <v>0.51125056872578722</v>
      </c>
    </row>
    <row r="28" spans="10:16" x14ac:dyDescent="0.2">
      <c r="J28" s="4" t="s">
        <v>22</v>
      </c>
      <c r="K28" s="67">
        <v>1</v>
      </c>
      <c r="L28" s="67">
        <v>0.33333333333333331</v>
      </c>
      <c r="M28" s="66">
        <v>1</v>
      </c>
      <c r="N28" s="53">
        <v>3</v>
      </c>
      <c r="O28" s="113">
        <v>1</v>
      </c>
      <c r="P28" s="113">
        <v>0.19739251282642084</v>
      </c>
    </row>
    <row r="29" spans="10:16" x14ac:dyDescent="0.2">
      <c r="J29" s="4" t="s">
        <v>53</v>
      </c>
      <c r="K29" s="67">
        <v>0.2</v>
      </c>
      <c r="L29" s="67">
        <v>0.2</v>
      </c>
      <c r="M29" s="67">
        <v>0.33333333333333331</v>
      </c>
      <c r="N29" s="66">
        <v>1</v>
      </c>
      <c r="O29" s="113">
        <v>0.33980884896942454</v>
      </c>
      <c r="P29" s="113">
        <v>6.7075722578728431E-2</v>
      </c>
    </row>
    <row r="30" spans="10:16" x14ac:dyDescent="0.2">
      <c r="J30" s="27" t="s">
        <v>52</v>
      </c>
      <c r="K30" s="53">
        <v>5.2</v>
      </c>
      <c r="L30" s="53">
        <v>1.8666666666666665</v>
      </c>
      <c r="M30" s="53">
        <v>5.333333333333333</v>
      </c>
      <c r="N30" s="53">
        <v>14</v>
      </c>
      <c r="O30" s="113">
        <v>5.0660482795482746</v>
      </c>
      <c r="P30" s="113"/>
    </row>
    <row r="31" spans="10:16" x14ac:dyDescent="0.2">
      <c r="K31" s="7"/>
      <c r="L31" s="7"/>
      <c r="M31" s="7"/>
      <c r="N31" s="7"/>
      <c r="O31" s="136"/>
      <c r="P31" s="136"/>
    </row>
    <row r="32" spans="10:16" x14ac:dyDescent="0.2">
      <c r="K32" s="7"/>
      <c r="L32" s="7"/>
      <c r="M32" s="7"/>
      <c r="N32" s="7"/>
      <c r="O32" s="136"/>
      <c r="P32" s="136"/>
    </row>
    <row r="33" spans="10:16" ht="77.25" x14ac:dyDescent="0.2">
      <c r="J33" s="9" t="s">
        <v>26</v>
      </c>
      <c r="K33" s="3" t="s">
        <v>20</v>
      </c>
      <c r="L33" s="3" t="s">
        <v>21</v>
      </c>
      <c r="M33" s="32" t="s">
        <v>22</v>
      </c>
      <c r="N33" s="32" t="s">
        <v>53</v>
      </c>
      <c r="O33" s="116" t="s">
        <v>63</v>
      </c>
      <c r="P33" s="116" t="s">
        <v>58</v>
      </c>
    </row>
    <row r="34" spans="10:16" x14ac:dyDescent="0.2">
      <c r="J34" s="4" t="s">
        <v>20</v>
      </c>
      <c r="K34" s="66">
        <v>1</v>
      </c>
      <c r="L34" s="53">
        <v>9</v>
      </c>
      <c r="M34" s="53">
        <v>1</v>
      </c>
      <c r="N34" s="53">
        <v>5</v>
      </c>
      <c r="O34" s="113">
        <v>2.5900200641113513</v>
      </c>
      <c r="P34" s="113">
        <v>0.47870304296169686</v>
      </c>
    </row>
    <row r="35" spans="10:16" x14ac:dyDescent="0.2">
      <c r="J35" s="4" t="s">
        <v>21</v>
      </c>
      <c r="K35" s="67">
        <v>0.1111111111111111</v>
      </c>
      <c r="L35" s="66">
        <v>1</v>
      </c>
      <c r="M35" s="53">
        <v>0.2</v>
      </c>
      <c r="N35" s="53">
        <v>0.14285714285714285</v>
      </c>
      <c r="O35" s="113">
        <v>0.23736810439041953</v>
      </c>
      <c r="P35" s="113">
        <v>4.38717967664587E-2</v>
      </c>
    </row>
    <row r="36" spans="10:16" x14ac:dyDescent="0.2">
      <c r="J36" s="4" t="s">
        <v>22</v>
      </c>
      <c r="K36" s="67">
        <v>1</v>
      </c>
      <c r="L36" s="67">
        <v>5</v>
      </c>
      <c r="M36" s="66">
        <v>1</v>
      </c>
      <c r="N36" s="53">
        <v>1</v>
      </c>
      <c r="O36" s="113">
        <v>1.4953487812212205</v>
      </c>
      <c r="P36" s="113">
        <v>0.27637933071582865</v>
      </c>
    </row>
    <row r="37" spans="10:16" x14ac:dyDescent="0.2">
      <c r="J37" s="4" t="s">
        <v>53</v>
      </c>
      <c r="K37" s="67">
        <v>0.2</v>
      </c>
      <c r="L37" s="67">
        <v>7</v>
      </c>
      <c r="M37" s="67">
        <v>1</v>
      </c>
      <c r="N37" s="66">
        <v>1</v>
      </c>
      <c r="O37" s="113">
        <v>1.0877573059372772</v>
      </c>
      <c r="P37" s="113">
        <v>0.20104582955601585</v>
      </c>
    </row>
    <row r="38" spans="10:16" x14ac:dyDescent="0.2">
      <c r="J38" s="27" t="s">
        <v>52</v>
      </c>
      <c r="K38" s="53">
        <v>2.3111111111111113</v>
      </c>
      <c r="L38" s="53">
        <v>22</v>
      </c>
      <c r="M38" s="53">
        <v>3.2</v>
      </c>
      <c r="N38" s="53">
        <v>7.1428571428571432</v>
      </c>
      <c r="O38" s="113">
        <v>5.410494255660268</v>
      </c>
      <c r="P38" s="1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63442-5D15-49A8-A2E1-60A445F84ABE}">
  <dimension ref="B1:AH73"/>
  <sheetViews>
    <sheetView showGridLines="0" topLeftCell="A49" zoomScale="85" zoomScaleNormal="85" workbookViewId="0">
      <selection activeCell="H37" sqref="H37"/>
    </sheetView>
  </sheetViews>
  <sheetFormatPr defaultRowHeight="12.75" x14ac:dyDescent="0.2"/>
  <cols>
    <col min="1" max="1" width="4.7109375" customWidth="1"/>
    <col min="2" max="2" width="16.5703125" customWidth="1"/>
    <col min="3" max="7" width="5.7109375" bestFit="1" customWidth="1"/>
    <col min="8" max="8" width="27" bestFit="1" customWidth="1"/>
    <col min="9" max="13" width="12.28515625" bestFit="1" customWidth="1"/>
    <col min="14" max="14" width="2.28515625" customWidth="1"/>
    <col min="15" max="15" width="5.7109375" bestFit="1" customWidth="1"/>
    <col min="16" max="16" width="9.140625" style="28"/>
    <col min="18" max="18" width="27" bestFit="1" customWidth="1"/>
    <col min="19" max="19" width="14" bestFit="1" customWidth="1"/>
    <col min="20" max="20" width="16.7109375" customWidth="1"/>
    <col min="21" max="21" width="19.28515625" bestFit="1" customWidth="1"/>
    <col min="22" max="22" width="23.28515625" bestFit="1" customWidth="1"/>
    <col min="31" max="31" width="27" bestFit="1" customWidth="1"/>
    <col min="32" max="34" width="18.42578125" customWidth="1"/>
    <col min="35" max="35" width="9.42578125" bestFit="1" customWidth="1"/>
    <col min="257" max="257" width="4.7109375" customWidth="1"/>
    <col min="258" max="258" width="31.7109375" customWidth="1"/>
    <col min="259" max="270" width="6.7109375" customWidth="1"/>
    <col min="274" max="274" width="19.7109375" bestFit="1" customWidth="1"/>
    <col min="275" max="275" width="14.85546875" bestFit="1" customWidth="1"/>
    <col min="276" max="276" width="15" bestFit="1" customWidth="1"/>
    <col min="277" max="278" width="15.42578125" bestFit="1" customWidth="1"/>
    <col min="513" max="513" width="4.7109375" customWidth="1"/>
    <col min="514" max="514" width="31.7109375" customWidth="1"/>
    <col min="515" max="526" width="6.7109375" customWidth="1"/>
    <col min="530" max="530" width="19.7109375" bestFit="1" customWidth="1"/>
    <col min="531" max="531" width="14.85546875" bestFit="1" customWidth="1"/>
    <col min="532" max="532" width="15" bestFit="1" customWidth="1"/>
    <col min="533" max="534" width="15.42578125" bestFit="1" customWidth="1"/>
    <col min="769" max="769" width="4.7109375" customWidth="1"/>
    <col min="770" max="770" width="31.7109375" customWidth="1"/>
    <col min="771" max="782" width="6.7109375" customWidth="1"/>
    <col min="786" max="786" width="19.7109375" bestFit="1" customWidth="1"/>
    <col min="787" max="787" width="14.85546875" bestFit="1" customWidth="1"/>
    <col min="788" max="788" width="15" bestFit="1" customWidth="1"/>
    <col min="789" max="790" width="15.42578125" bestFit="1" customWidth="1"/>
    <col min="1025" max="1025" width="4.7109375" customWidth="1"/>
    <col min="1026" max="1026" width="31.7109375" customWidth="1"/>
    <col min="1027" max="1038" width="6.7109375" customWidth="1"/>
    <col min="1042" max="1042" width="19.7109375" bestFit="1" customWidth="1"/>
    <col min="1043" max="1043" width="14.85546875" bestFit="1" customWidth="1"/>
    <col min="1044" max="1044" width="15" bestFit="1" customWidth="1"/>
    <col min="1045" max="1046" width="15.42578125" bestFit="1" customWidth="1"/>
    <col min="1281" max="1281" width="4.7109375" customWidth="1"/>
    <col min="1282" max="1282" width="31.7109375" customWidth="1"/>
    <col min="1283" max="1294" width="6.7109375" customWidth="1"/>
    <col min="1298" max="1298" width="19.7109375" bestFit="1" customWidth="1"/>
    <col min="1299" max="1299" width="14.85546875" bestFit="1" customWidth="1"/>
    <col min="1300" max="1300" width="15" bestFit="1" customWidth="1"/>
    <col min="1301" max="1302" width="15.42578125" bestFit="1" customWidth="1"/>
    <col min="1537" max="1537" width="4.7109375" customWidth="1"/>
    <col min="1538" max="1538" width="31.7109375" customWidth="1"/>
    <col min="1539" max="1550" width="6.7109375" customWidth="1"/>
    <col min="1554" max="1554" width="19.7109375" bestFit="1" customWidth="1"/>
    <col min="1555" max="1555" width="14.85546875" bestFit="1" customWidth="1"/>
    <col min="1556" max="1556" width="15" bestFit="1" customWidth="1"/>
    <col min="1557" max="1558" width="15.42578125" bestFit="1" customWidth="1"/>
    <col min="1793" max="1793" width="4.7109375" customWidth="1"/>
    <col min="1794" max="1794" width="31.7109375" customWidth="1"/>
    <col min="1795" max="1806" width="6.7109375" customWidth="1"/>
    <col min="1810" max="1810" width="19.7109375" bestFit="1" customWidth="1"/>
    <col min="1811" max="1811" width="14.85546875" bestFit="1" customWidth="1"/>
    <col min="1812" max="1812" width="15" bestFit="1" customWidth="1"/>
    <col min="1813" max="1814" width="15.42578125" bestFit="1" customWidth="1"/>
    <col min="2049" max="2049" width="4.7109375" customWidth="1"/>
    <col min="2050" max="2050" width="31.7109375" customWidth="1"/>
    <col min="2051" max="2062" width="6.7109375" customWidth="1"/>
    <col min="2066" max="2066" width="19.7109375" bestFit="1" customWidth="1"/>
    <col min="2067" max="2067" width="14.85546875" bestFit="1" customWidth="1"/>
    <col min="2068" max="2068" width="15" bestFit="1" customWidth="1"/>
    <col min="2069" max="2070" width="15.42578125" bestFit="1" customWidth="1"/>
    <col min="2305" max="2305" width="4.7109375" customWidth="1"/>
    <col min="2306" max="2306" width="31.7109375" customWidth="1"/>
    <col min="2307" max="2318" width="6.7109375" customWidth="1"/>
    <col min="2322" max="2322" width="19.7109375" bestFit="1" customWidth="1"/>
    <col min="2323" max="2323" width="14.85546875" bestFit="1" customWidth="1"/>
    <col min="2324" max="2324" width="15" bestFit="1" customWidth="1"/>
    <col min="2325" max="2326" width="15.42578125" bestFit="1" customWidth="1"/>
    <col min="2561" max="2561" width="4.7109375" customWidth="1"/>
    <col min="2562" max="2562" width="31.7109375" customWidth="1"/>
    <col min="2563" max="2574" width="6.7109375" customWidth="1"/>
    <col min="2578" max="2578" width="19.7109375" bestFit="1" customWidth="1"/>
    <col min="2579" max="2579" width="14.85546875" bestFit="1" customWidth="1"/>
    <col min="2580" max="2580" width="15" bestFit="1" customWidth="1"/>
    <col min="2581" max="2582" width="15.42578125" bestFit="1" customWidth="1"/>
    <col min="2817" max="2817" width="4.7109375" customWidth="1"/>
    <col min="2818" max="2818" width="31.7109375" customWidth="1"/>
    <col min="2819" max="2830" width="6.7109375" customWidth="1"/>
    <col min="2834" max="2834" width="19.7109375" bestFit="1" customWidth="1"/>
    <col min="2835" max="2835" width="14.85546875" bestFit="1" customWidth="1"/>
    <col min="2836" max="2836" width="15" bestFit="1" customWidth="1"/>
    <col min="2837" max="2838" width="15.42578125" bestFit="1" customWidth="1"/>
    <col min="3073" max="3073" width="4.7109375" customWidth="1"/>
    <col min="3074" max="3074" width="31.7109375" customWidth="1"/>
    <col min="3075" max="3086" width="6.7109375" customWidth="1"/>
    <col min="3090" max="3090" width="19.7109375" bestFit="1" customWidth="1"/>
    <col min="3091" max="3091" width="14.85546875" bestFit="1" customWidth="1"/>
    <col min="3092" max="3092" width="15" bestFit="1" customWidth="1"/>
    <col min="3093" max="3094" width="15.42578125" bestFit="1" customWidth="1"/>
    <col min="3329" max="3329" width="4.7109375" customWidth="1"/>
    <col min="3330" max="3330" width="31.7109375" customWidth="1"/>
    <col min="3331" max="3342" width="6.7109375" customWidth="1"/>
    <col min="3346" max="3346" width="19.7109375" bestFit="1" customWidth="1"/>
    <col min="3347" max="3347" width="14.85546875" bestFit="1" customWidth="1"/>
    <col min="3348" max="3348" width="15" bestFit="1" customWidth="1"/>
    <col min="3349" max="3350" width="15.42578125" bestFit="1" customWidth="1"/>
    <col min="3585" max="3585" width="4.7109375" customWidth="1"/>
    <col min="3586" max="3586" width="31.7109375" customWidth="1"/>
    <col min="3587" max="3598" width="6.7109375" customWidth="1"/>
    <col min="3602" max="3602" width="19.7109375" bestFit="1" customWidth="1"/>
    <col min="3603" max="3603" width="14.85546875" bestFit="1" customWidth="1"/>
    <col min="3604" max="3604" width="15" bestFit="1" customWidth="1"/>
    <col min="3605" max="3606" width="15.42578125" bestFit="1" customWidth="1"/>
    <col min="3841" max="3841" width="4.7109375" customWidth="1"/>
    <col min="3842" max="3842" width="31.7109375" customWidth="1"/>
    <col min="3843" max="3854" width="6.7109375" customWidth="1"/>
    <col min="3858" max="3858" width="19.7109375" bestFit="1" customWidth="1"/>
    <col min="3859" max="3859" width="14.85546875" bestFit="1" customWidth="1"/>
    <col min="3860" max="3860" width="15" bestFit="1" customWidth="1"/>
    <col min="3861" max="3862" width="15.42578125" bestFit="1" customWidth="1"/>
    <col min="4097" max="4097" width="4.7109375" customWidth="1"/>
    <col min="4098" max="4098" width="31.7109375" customWidth="1"/>
    <col min="4099" max="4110" width="6.7109375" customWidth="1"/>
    <col min="4114" max="4114" width="19.7109375" bestFit="1" customWidth="1"/>
    <col min="4115" max="4115" width="14.85546875" bestFit="1" customWidth="1"/>
    <col min="4116" max="4116" width="15" bestFit="1" customWidth="1"/>
    <col min="4117" max="4118" width="15.42578125" bestFit="1" customWidth="1"/>
    <col min="4353" max="4353" width="4.7109375" customWidth="1"/>
    <col min="4354" max="4354" width="31.7109375" customWidth="1"/>
    <col min="4355" max="4366" width="6.7109375" customWidth="1"/>
    <col min="4370" max="4370" width="19.7109375" bestFit="1" customWidth="1"/>
    <col min="4371" max="4371" width="14.85546875" bestFit="1" customWidth="1"/>
    <col min="4372" max="4372" width="15" bestFit="1" customWidth="1"/>
    <col min="4373" max="4374" width="15.42578125" bestFit="1" customWidth="1"/>
    <col min="4609" max="4609" width="4.7109375" customWidth="1"/>
    <col min="4610" max="4610" width="31.7109375" customWidth="1"/>
    <col min="4611" max="4622" width="6.7109375" customWidth="1"/>
    <col min="4626" max="4626" width="19.7109375" bestFit="1" customWidth="1"/>
    <col min="4627" max="4627" width="14.85546875" bestFit="1" customWidth="1"/>
    <col min="4628" max="4628" width="15" bestFit="1" customWidth="1"/>
    <col min="4629" max="4630" width="15.42578125" bestFit="1" customWidth="1"/>
    <col min="4865" max="4865" width="4.7109375" customWidth="1"/>
    <col min="4866" max="4866" width="31.7109375" customWidth="1"/>
    <col min="4867" max="4878" width="6.7109375" customWidth="1"/>
    <col min="4882" max="4882" width="19.7109375" bestFit="1" customWidth="1"/>
    <col min="4883" max="4883" width="14.85546875" bestFit="1" customWidth="1"/>
    <col min="4884" max="4884" width="15" bestFit="1" customWidth="1"/>
    <col min="4885" max="4886" width="15.42578125" bestFit="1" customWidth="1"/>
    <col min="5121" max="5121" width="4.7109375" customWidth="1"/>
    <col min="5122" max="5122" width="31.7109375" customWidth="1"/>
    <col min="5123" max="5134" width="6.7109375" customWidth="1"/>
    <col min="5138" max="5138" width="19.7109375" bestFit="1" customWidth="1"/>
    <col min="5139" max="5139" width="14.85546875" bestFit="1" customWidth="1"/>
    <col min="5140" max="5140" width="15" bestFit="1" customWidth="1"/>
    <col min="5141" max="5142" width="15.42578125" bestFit="1" customWidth="1"/>
    <col min="5377" max="5377" width="4.7109375" customWidth="1"/>
    <col min="5378" max="5378" width="31.7109375" customWidth="1"/>
    <col min="5379" max="5390" width="6.7109375" customWidth="1"/>
    <col min="5394" max="5394" width="19.7109375" bestFit="1" customWidth="1"/>
    <col min="5395" max="5395" width="14.85546875" bestFit="1" customWidth="1"/>
    <col min="5396" max="5396" width="15" bestFit="1" customWidth="1"/>
    <col min="5397" max="5398" width="15.42578125" bestFit="1" customWidth="1"/>
    <col min="5633" max="5633" width="4.7109375" customWidth="1"/>
    <col min="5634" max="5634" width="31.7109375" customWidth="1"/>
    <col min="5635" max="5646" width="6.7109375" customWidth="1"/>
    <col min="5650" max="5650" width="19.7109375" bestFit="1" customWidth="1"/>
    <col min="5651" max="5651" width="14.85546875" bestFit="1" customWidth="1"/>
    <col min="5652" max="5652" width="15" bestFit="1" customWidth="1"/>
    <col min="5653" max="5654" width="15.42578125" bestFit="1" customWidth="1"/>
    <col min="5889" max="5889" width="4.7109375" customWidth="1"/>
    <col min="5890" max="5890" width="31.7109375" customWidth="1"/>
    <col min="5891" max="5902" width="6.7109375" customWidth="1"/>
    <col min="5906" max="5906" width="19.7109375" bestFit="1" customWidth="1"/>
    <col min="5907" max="5907" width="14.85546875" bestFit="1" customWidth="1"/>
    <col min="5908" max="5908" width="15" bestFit="1" customWidth="1"/>
    <col min="5909" max="5910" width="15.42578125" bestFit="1" customWidth="1"/>
    <col min="6145" max="6145" width="4.7109375" customWidth="1"/>
    <col min="6146" max="6146" width="31.7109375" customWidth="1"/>
    <col min="6147" max="6158" width="6.7109375" customWidth="1"/>
    <col min="6162" max="6162" width="19.7109375" bestFit="1" customWidth="1"/>
    <col min="6163" max="6163" width="14.85546875" bestFit="1" customWidth="1"/>
    <col min="6164" max="6164" width="15" bestFit="1" customWidth="1"/>
    <col min="6165" max="6166" width="15.42578125" bestFit="1" customWidth="1"/>
    <col min="6401" max="6401" width="4.7109375" customWidth="1"/>
    <col min="6402" max="6402" width="31.7109375" customWidth="1"/>
    <col min="6403" max="6414" width="6.7109375" customWidth="1"/>
    <col min="6418" max="6418" width="19.7109375" bestFit="1" customWidth="1"/>
    <col min="6419" max="6419" width="14.85546875" bestFit="1" customWidth="1"/>
    <col min="6420" max="6420" width="15" bestFit="1" customWidth="1"/>
    <col min="6421" max="6422" width="15.42578125" bestFit="1" customWidth="1"/>
    <col min="6657" max="6657" width="4.7109375" customWidth="1"/>
    <col min="6658" max="6658" width="31.7109375" customWidth="1"/>
    <col min="6659" max="6670" width="6.7109375" customWidth="1"/>
    <col min="6674" max="6674" width="19.7109375" bestFit="1" customWidth="1"/>
    <col min="6675" max="6675" width="14.85546875" bestFit="1" customWidth="1"/>
    <col min="6676" max="6676" width="15" bestFit="1" customWidth="1"/>
    <col min="6677" max="6678" width="15.42578125" bestFit="1" customWidth="1"/>
    <col min="6913" max="6913" width="4.7109375" customWidth="1"/>
    <col min="6914" max="6914" width="31.7109375" customWidth="1"/>
    <col min="6915" max="6926" width="6.7109375" customWidth="1"/>
    <col min="6930" max="6930" width="19.7109375" bestFit="1" customWidth="1"/>
    <col min="6931" max="6931" width="14.85546875" bestFit="1" customWidth="1"/>
    <col min="6932" max="6932" width="15" bestFit="1" customWidth="1"/>
    <col min="6933" max="6934" width="15.42578125" bestFit="1" customWidth="1"/>
    <col min="7169" max="7169" width="4.7109375" customWidth="1"/>
    <col min="7170" max="7170" width="31.7109375" customWidth="1"/>
    <col min="7171" max="7182" width="6.7109375" customWidth="1"/>
    <col min="7186" max="7186" width="19.7109375" bestFit="1" customWidth="1"/>
    <col min="7187" max="7187" width="14.85546875" bestFit="1" customWidth="1"/>
    <col min="7188" max="7188" width="15" bestFit="1" customWidth="1"/>
    <col min="7189" max="7190" width="15.42578125" bestFit="1" customWidth="1"/>
    <col min="7425" max="7425" width="4.7109375" customWidth="1"/>
    <col min="7426" max="7426" width="31.7109375" customWidth="1"/>
    <col min="7427" max="7438" width="6.7109375" customWidth="1"/>
    <col min="7442" max="7442" width="19.7109375" bestFit="1" customWidth="1"/>
    <col min="7443" max="7443" width="14.85546875" bestFit="1" customWidth="1"/>
    <col min="7444" max="7444" width="15" bestFit="1" customWidth="1"/>
    <col min="7445" max="7446" width="15.42578125" bestFit="1" customWidth="1"/>
    <col min="7681" max="7681" width="4.7109375" customWidth="1"/>
    <col min="7682" max="7682" width="31.7109375" customWidth="1"/>
    <col min="7683" max="7694" width="6.7109375" customWidth="1"/>
    <col min="7698" max="7698" width="19.7109375" bestFit="1" customWidth="1"/>
    <col min="7699" max="7699" width="14.85546875" bestFit="1" customWidth="1"/>
    <col min="7700" max="7700" width="15" bestFit="1" customWidth="1"/>
    <col min="7701" max="7702" width="15.42578125" bestFit="1" customWidth="1"/>
    <col min="7937" max="7937" width="4.7109375" customWidth="1"/>
    <col min="7938" max="7938" width="31.7109375" customWidth="1"/>
    <col min="7939" max="7950" width="6.7109375" customWidth="1"/>
    <col min="7954" max="7954" width="19.7109375" bestFit="1" customWidth="1"/>
    <col min="7955" max="7955" width="14.85546875" bestFit="1" customWidth="1"/>
    <col min="7956" max="7956" width="15" bestFit="1" customWidth="1"/>
    <col min="7957" max="7958" width="15.42578125" bestFit="1" customWidth="1"/>
    <col min="8193" max="8193" width="4.7109375" customWidth="1"/>
    <col min="8194" max="8194" width="31.7109375" customWidth="1"/>
    <col min="8195" max="8206" width="6.7109375" customWidth="1"/>
    <col min="8210" max="8210" width="19.7109375" bestFit="1" customWidth="1"/>
    <col min="8211" max="8211" width="14.85546875" bestFit="1" customWidth="1"/>
    <col min="8212" max="8212" width="15" bestFit="1" customWidth="1"/>
    <col min="8213" max="8214" width="15.42578125" bestFit="1" customWidth="1"/>
    <col min="8449" max="8449" width="4.7109375" customWidth="1"/>
    <col min="8450" max="8450" width="31.7109375" customWidth="1"/>
    <col min="8451" max="8462" width="6.7109375" customWidth="1"/>
    <col min="8466" max="8466" width="19.7109375" bestFit="1" customWidth="1"/>
    <col min="8467" max="8467" width="14.85546875" bestFit="1" customWidth="1"/>
    <col min="8468" max="8468" width="15" bestFit="1" customWidth="1"/>
    <col min="8469" max="8470" width="15.42578125" bestFit="1" customWidth="1"/>
    <col min="8705" max="8705" width="4.7109375" customWidth="1"/>
    <col min="8706" max="8706" width="31.7109375" customWidth="1"/>
    <col min="8707" max="8718" width="6.7109375" customWidth="1"/>
    <col min="8722" max="8722" width="19.7109375" bestFit="1" customWidth="1"/>
    <col min="8723" max="8723" width="14.85546875" bestFit="1" customWidth="1"/>
    <col min="8724" max="8724" width="15" bestFit="1" customWidth="1"/>
    <col min="8725" max="8726" width="15.42578125" bestFit="1" customWidth="1"/>
    <col min="8961" max="8961" width="4.7109375" customWidth="1"/>
    <col min="8962" max="8962" width="31.7109375" customWidth="1"/>
    <col min="8963" max="8974" width="6.7109375" customWidth="1"/>
    <col min="8978" max="8978" width="19.7109375" bestFit="1" customWidth="1"/>
    <col min="8979" max="8979" width="14.85546875" bestFit="1" customWidth="1"/>
    <col min="8980" max="8980" width="15" bestFit="1" customWidth="1"/>
    <col min="8981" max="8982" width="15.42578125" bestFit="1" customWidth="1"/>
    <col min="9217" max="9217" width="4.7109375" customWidth="1"/>
    <col min="9218" max="9218" width="31.7109375" customWidth="1"/>
    <col min="9219" max="9230" width="6.7109375" customWidth="1"/>
    <col min="9234" max="9234" width="19.7109375" bestFit="1" customWidth="1"/>
    <col min="9235" max="9235" width="14.85546875" bestFit="1" customWidth="1"/>
    <col min="9236" max="9236" width="15" bestFit="1" customWidth="1"/>
    <col min="9237" max="9238" width="15.42578125" bestFit="1" customWidth="1"/>
    <col min="9473" max="9473" width="4.7109375" customWidth="1"/>
    <col min="9474" max="9474" width="31.7109375" customWidth="1"/>
    <col min="9475" max="9486" width="6.7109375" customWidth="1"/>
    <col min="9490" max="9490" width="19.7109375" bestFit="1" customWidth="1"/>
    <col min="9491" max="9491" width="14.85546875" bestFit="1" customWidth="1"/>
    <col min="9492" max="9492" width="15" bestFit="1" customWidth="1"/>
    <col min="9493" max="9494" width="15.42578125" bestFit="1" customWidth="1"/>
    <col min="9729" max="9729" width="4.7109375" customWidth="1"/>
    <col min="9730" max="9730" width="31.7109375" customWidth="1"/>
    <col min="9731" max="9742" width="6.7109375" customWidth="1"/>
    <col min="9746" max="9746" width="19.7109375" bestFit="1" customWidth="1"/>
    <col min="9747" max="9747" width="14.85546875" bestFit="1" customWidth="1"/>
    <col min="9748" max="9748" width="15" bestFit="1" customWidth="1"/>
    <col min="9749" max="9750" width="15.42578125" bestFit="1" customWidth="1"/>
    <col min="9985" max="9985" width="4.7109375" customWidth="1"/>
    <col min="9986" max="9986" width="31.7109375" customWidth="1"/>
    <col min="9987" max="9998" width="6.7109375" customWidth="1"/>
    <col min="10002" max="10002" width="19.7109375" bestFit="1" customWidth="1"/>
    <col min="10003" max="10003" width="14.85546875" bestFit="1" customWidth="1"/>
    <col min="10004" max="10004" width="15" bestFit="1" customWidth="1"/>
    <col min="10005" max="10006" width="15.42578125" bestFit="1" customWidth="1"/>
    <col min="10241" max="10241" width="4.7109375" customWidth="1"/>
    <col min="10242" max="10242" width="31.7109375" customWidth="1"/>
    <col min="10243" max="10254" width="6.7109375" customWidth="1"/>
    <col min="10258" max="10258" width="19.7109375" bestFit="1" customWidth="1"/>
    <col min="10259" max="10259" width="14.85546875" bestFit="1" customWidth="1"/>
    <col min="10260" max="10260" width="15" bestFit="1" customWidth="1"/>
    <col min="10261" max="10262" width="15.42578125" bestFit="1" customWidth="1"/>
    <col min="10497" max="10497" width="4.7109375" customWidth="1"/>
    <col min="10498" max="10498" width="31.7109375" customWidth="1"/>
    <col min="10499" max="10510" width="6.7109375" customWidth="1"/>
    <col min="10514" max="10514" width="19.7109375" bestFit="1" customWidth="1"/>
    <col min="10515" max="10515" width="14.85546875" bestFit="1" customWidth="1"/>
    <col min="10516" max="10516" width="15" bestFit="1" customWidth="1"/>
    <col min="10517" max="10518" width="15.42578125" bestFit="1" customWidth="1"/>
    <col min="10753" max="10753" width="4.7109375" customWidth="1"/>
    <col min="10754" max="10754" width="31.7109375" customWidth="1"/>
    <col min="10755" max="10766" width="6.7109375" customWidth="1"/>
    <col min="10770" max="10770" width="19.7109375" bestFit="1" customWidth="1"/>
    <col min="10771" max="10771" width="14.85546875" bestFit="1" customWidth="1"/>
    <col min="10772" max="10772" width="15" bestFit="1" customWidth="1"/>
    <col min="10773" max="10774" width="15.42578125" bestFit="1" customWidth="1"/>
    <col min="11009" max="11009" width="4.7109375" customWidth="1"/>
    <col min="11010" max="11010" width="31.7109375" customWidth="1"/>
    <col min="11011" max="11022" width="6.7109375" customWidth="1"/>
    <col min="11026" max="11026" width="19.7109375" bestFit="1" customWidth="1"/>
    <col min="11027" max="11027" width="14.85546875" bestFit="1" customWidth="1"/>
    <col min="11028" max="11028" width="15" bestFit="1" customWidth="1"/>
    <col min="11029" max="11030" width="15.42578125" bestFit="1" customWidth="1"/>
    <col min="11265" max="11265" width="4.7109375" customWidth="1"/>
    <col min="11266" max="11266" width="31.7109375" customWidth="1"/>
    <col min="11267" max="11278" width="6.7109375" customWidth="1"/>
    <col min="11282" max="11282" width="19.7109375" bestFit="1" customWidth="1"/>
    <col min="11283" max="11283" width="14.85546875" bestFit="1" customWidth="1"/>
    <col min="11284" max="11284" width="15" bestFit="1" customWidth="1"/>
    <col min="11285" max="11286" width="15.42578125" bestFit="1" customWidth="1"/>
    <col min="11521" max="11521" width="4.7109375" customWidth="1"/>
    <col min="11522" max="11522" width="31.7109375" customWidth="1"/>
    <col min="11523" max="11534" width="6.7109375" customWidth="1"/>
    <col min="11538" max="11538" width="19.7109375" bestFit="1" customWidth="1"/>
    <col min="11539" max="11539" width="14.85546875" bestFit="1" customWidth="1"/>
    <col min="11540" max="11540" width="15" bestFit="1" customWidth="1"/>
    <col min="11541" max="11542" width="15.42578125" bestFit="1" customWidth="1"/>
    <col min="11777" max="11777" width="4.7109375" customWidth="1"/>
    <col min="11778" max="11778" width="31.7109375" customWidth="1"/>
    <col min="11779" max="11790" width="6.7109375" customWidth="1"/>
    <col min="11794" max="11794" width="19.7109375" bestFit="1" customWidth="1"/>
    <col min="11795" max="11795" width="14.85546875" bestFit="1" customWidth="1"/>
    <col min="11796" max="11796" width="15" bestFit="1" customWidth="1"/>
    <col min="11797" max="11798" width="15.42578125" bestFit="1" customWidth="1"/>
    <col min="12033" max="12033" width="4.7109375" customWidth="1"/>
    <col min="12034" max="12034" width="31.7109375" customWidth="1"/>
    <col min="12035" max="12046" width="6.7109375" customWidth="1"/>
    <col min="12050" max="12050" width="19.7109375" bestFit="1" customWidth="1"/>
    <col min="12051" max="12051" width="14.85546875" bestFit="1" customWidth="1"/>
    <col min="12052" max="12052" width="15" bestFit="1" customWidth="1"/>
    <col min="12053" max="12054" width="15.42578125" bestFit="1" customWidth="1"/>
    <col min="12289" max="12289" width="4.7109375" customWidth="1"/>
    <col min="12290" max="12290" width="31.7109375" customWidth="1"/>
    <col min="12291" max="12302" width="6.7109375" customWidth="1"/>
    <col min="12306" max="12306" width="19.7109375" bestFit="1" customWidth="1"/>
    <col min="12307" max="12307" width="14.85546875" bestFit="1" customWidth="1"/>
    <col min="12308" max="12308" width="15" bestFit="1" customWidth="1"/>
    <col min="12309" max="12310" width="15.42578125" bestFit="1" customWidth="1"/>
    <col min="12545" max="12545" width="4.7109375" customWidth="1"/>
    <col min="12546" max="12546" width="31.7109375" customWidth="1"/>
    <col min="12547" max="12558" width="6.7109375" customWidth="1"/>
    <col min="12562" max="12562" width="19.7109375" bestFit="1" customWidth="1"/>
    <col min="12563" max="12563" width="14.85546875" bestFit="1" customWidth="1"/>
    <col min="12564" max="12564" width="15" bestFit="1" customWidth="1"/>
    <col min="12565" max="12566" width="15.42578125" bestFit="1" customWidth="1"/>
    <col min="12801" max="12801" width="4.7109375" customWidth="1"/>
    <col min="12802" max="12802" width="31.7109375" customWidth="1"/>
    <col min="12803" max="12814" width="6.7109375" customWidth="1"/>
    <col min="12818" max="12818" width="19.7109375" bestFit="1" customWidth="1"/>
    <col min="12819" max="12819" width="14.85546875" bestFit="1" customWidth="1"/>
    <col min="12820" max="12820" width="15" bestFit="1" customWidth="1"/>
    <col min="12821" max="12822" width="15.42578125" bestFit="1" customWidth="1"/>
    <col min="13057" max="13057" width="4.7109375" customWidth="1"/>
    <col min="13058" max="13058" width="31.7109375" customWidth="1"/>
    <col min="13059" max="13070" width="6.7109375" customWidth="1"/>
    <col min="13074" max="13074" width="19.7109375" bestFit="1" customWidth="1"/>
    <col min="13075" max="13075" width="14.85546875" bestFit="1" customWidth="1"/>
    <col min="13076" max="13076" width="15" bestFit="1" customWidth="1"/>
    <col min="13077" max="13078" width="15.42578125" bestFit="1" customWidth="1"/>
    <col min="13313" max="13313" width="4.7109375" customWidth="1"/>
    <col min="13314" max="13314" width="31.7109375" customWidth="1"/>
    <col min="13315" max="13326" width="6.7109375" customWidth="1"/>
    <col min="13330" max="13330" width="19.7109375" bestFit="1" customWidth="1"/>
    <col min="13331" max="13331" width="14.85546875" bestFit="1" customWidth="1"/>
    <col min="13332" max="13332" width="15" bestFit="1" customWidth="1"/>
    <col min="13333" max="13334" width="15.42578125" bestFit="1" customWidth="1"/>
    <col min="13569" max="13569" width="4.7109375" customWidth="1"/>
    <col min="13570" max="13570" width="31.7109375" customWidth="1"/>
    <col min="13571" max="13582" width="6.7109375" customWidth="1"/>
    <col min="13586" max="13586" width="19.7109375" bestFit="1" customWidth="1"/>
    <col min="13587" max="13587" width="14.85546875" bestFit="1" customWidth="1"/>
    <col min="13588" max="13588" width="15" bestFit="1" customWidth="1"/>
    <col min="13589" max="13590" width="15.42578125" bestFit="1" customWidth="1"/>
    <col min="13825" max="13825" width="4.7109375" customWidth="1"/>
    <col min="13826" max="13826" width="31.7109375" customWidth="1"/>
    <col min="13827" max="13838" width="6.7109375" customWidth="1"/>
    <col min="13842" max="13842" width="19.7109375" bestFit="1" customWidth="1"/>
    <col min="13843" max="13843" width="14.85546875" bestFit="1" customWidth="1"/>
    <col min="13844" max="13844" width="15" bestFit="1" customWidth="1"/>
    <col min="13845" max="13846" width="15.42578125" bestFit="1" customWidth="1"/>
    <col min="14081" max="14081" width="4.7109375" customWidth="1"/>
    <col min="14082" max="14082" width="31.7109375" customWidth="1"/>
    <col min="14083" max="14094" width="6.7109375" customWidth="1"/>
    <col min="14098" max="14098" width="19.7109375" bestFit="1" customWidth="1"/>
    <col min="14099" max="14099" width="14.85546875" bestFit="1" customWidth="1"/>
    <col min="14100" max="14100" width="15" bestFit="1" customWidth="1"/>
    <col min="14101" max="14102" width="15.42578125" bestFit="1" customWidth="1"/>
    <col min="14337" max="14337" width="4.7109375" customWidth="1"/>
    <col min="14338" max="14338" width="31.7109375" customWidth="1"/>
    <col min="14339" max="14350" width="6.7109375" customWidth="1"/>
    <col min="14354" max="14354" width="19.7109375" bestFit="1" customWidth="1"/>
    <col min="14355" max="14355" width="14.85546875" bestFit="1" customWidth="1"/>
    <col min="14356" max="14356" width="15" bestFit="1" customWidth="1"/>
    <col min="14357" max="14358" width="15.42578125" bestFit="1" customWidth="1"/>
    <col min="14593" max="14593" width="4.7109375" customWidth="1"/>
    <col min="14594" max="14594" width="31.7109375" customWidth="1"/>
    <col min="14595" max="14606" width="6.7109375" customWidth="1"/>
    <col min="14610" max="14610" width="19.7109375" bestFit="1" customWidth="1"/>
    <col min="14611" max="14611" width="14.85546875" bestFit="1" customWidth="1"/>
    <col min="14612" max="14612" width="15" bestFit="1" customWidth="1"/>
    <col min="14613" max="14614" width="15.42578125" bestFit="1" customWidth="1"/>
    <col min="14849" max="14849" width="4.7109375" customWidth="1"/>
    <col min="14850" max="14850" width="31.7109375" customWidth="1"/>
    <col min="14851" max="14862" width="6.7109375" customWidth="1"/>
    <col min="14866" max="14866" width="19.7109375" bestFit="1" customWidth="1"/>
    <col min="14867" max="14867" width="14.85546875" bestFit="1" customWidth="1"/>
    <col min="14868" max="14868" width="15" bestFit="1" customWidth="1"/>
    <col min="14869" max="14870" width="15.42578125" bestFit="1" customWidth="1"/>
    <col min="15105" max="15105" width="4.7109375" customWidth="1"/>
    <col min="15106" max="15106" width="31.7109375" customWidth="1"/>
    <col min="15107" max="15118" width="6.7109375" customWidth="1"/>
    <col min="15122" max="15122" width="19.7109375" bestFit="1" customWidth="1"/>
    <col min="15123" max="15123" width="14.85546875" bestFit="1" customWidth="1"/>
    <col min="15124" max="15124" width="15" bestFit="1" customWidth="1"/>
    <col min="15125" max="15126" width="15.42578125" bestFit="1" customWidth="1"/>
    <col min="15361" max="15361" width="4.7109375" customWidth="1"/>
    <col min="15362" max="15362" width="31.7109375" customWidth="1"/>
    <col min="15363" max="15374" width="6.7109375" customWidth="1"/>
    <col min="15378" max="15378" width="19.7109375" bestFit="1" customWidth="1"/>
    <col min="15379" max="15379" width="14.85546875" bestFit="1" customWidth="1"/>
    <col min="15380" max="15380" width="15" bestFit="1" customWidth="1"/>
    <col min="15381" max="15382" width="15.42578125" bestFit="1" customWidth="1"/>
    <col min="15617" max="15617" width="4.7109375" customWidth="1"/>
    <col min="15618" max="15618" width="31.7109375" customWidth="1"/>
    <col min="15619" max="15630" width="6.7109375" customWidth="1"/>
    <col min="15634" max="15634" width="19.7109375" bestFit="1" customWidth="1"/>
    <col min="15635" max="15635" width="14.85546875" bestFit="1" customWidth="1"/>
    <col min="15636" max="15636" width="15" bestFit="1" customWidth="1"/>
    <col min="15637" max="15638" width="15.42578125" bestFit="1" customWidth="1"/>
    <col min="15873" max="15873" width="4.7109375" customWidth="1"/>
    <col min="15874" max="15874" width="31.7109375" customWidth="1"/>
    <col min="15875" max="15886" width="6.7109375" customWidth="1"/>
    <col min="15890" max="15890" width="19.7109375" bestFit="1" customWidth="1"/>
    <col min="15891" max="15891" width="14.85546875" bestFit="1" customWidth="1"/>
    <col min="15892" max="15892" width="15" bestFit="1" customWidth="1"/>
    <col min="15893" max="15894" width="15.42578125" bestFit="1" customWidth="1"/>
    <col min="16129" max="16129" width="4.7109375" customWidth="1"/>
    <col min="16130" max="16130" width="31.7109375" customWidth="1"/>
    <col min="16131" max="16142" width="6.7109375" customWidth="1"/>
    <col min="16146" max="16146" width="19.7109375" bestFit="1" customWidth="1"/>
    <col min="16147" max="16147" width="14.85546875" bestFit="1" customWidth="1"/>
    <col min="16148" max="16148" width="15" bestFit="1" customWidth="1"/>
    <col min="16149" max="16150" width="15.42578125" bestFit="1" customWidth="1"/>
  </cols>
  <sheetData>
    <row r="1" spans="2:18" x14ac:dyDescent="0.2">
      <c r="B1" s="1" t="s">
        <v>17</v>
      </c>
    </row>
    <row r="2" spans="2:18" x14ac:dyDescent="0.2">
      <c r="B2" s="2" t="str">
        <f>S22</f>
        <v>Zubní implantáty</v>
      </c>
    </row>
    <row r="3" spans="2:18" x14ac:dyDescent="0.2">
      <c r="B3" s="2" t="str">
        <f>T22</f>
        <v>Zubní můstky</v>
      </c>
    </row>
    <row r="4" spans="2:18" x14ac:dyDescent="0.2">
      <c r="B4" s="2" t="str">
        <f>U22</f>
        <v>Zubní korunky</v>
      </c>
    </row>
    <row r="5" spans="2:18" x14ac:dyDescent="0.2">
      <c r="B5" s="2" t="str">
        <f>V22</f>
        <v>Zubní náhrady(snímatelné)</v>
      </c>
      <c r="R5" t="s">
        <v>19</v>
      </c>
    </row>
    <row r="6" spans="2:18" x14ac:dyDescent="0.2">
      <c r="R6" t="s">
        <v>20</v>
      </c>
    </row>
    <row r="7" spans="2:18" x14ac:dyDescent="0.2">
      <c r="B7" s="1" t="s">
        <v>0</v>
      </c>
      <c r="R7" t="s">
        <v>21</v>
      </c>
    </row>
    <row r="8" spans="2:18" x14ac:dyDescent="0.2">
      <c r="B8" s="2" t="str">
        <f>R23</f>
        <v>Náklady</v>
      </c>
      <c r="R8" t="s">
        <v>22</v>
      </c>
    </row>
    <row r="9" spans="2:18" x14ac:dyDescent="0.2">
      <c r="B9" s="2" t="str">
        <f>R24</f>
        <v>Časová osa léčby (max)</v>
      </c>
    </row>
    <row r="10" spans="2:18" x14ac:dyDescent="0.2">
      <c r="B10" s="2" t="str">
        <f t="shared" ref="B10:B12" si="0">R25</f>
        <v>Trvalost zubu (max)</v>
      </c>
    </row>
    <row r="11" spans="2:18" x14ac:dyDescent="0.2">
      <c r="B11" s="2" t="str">
        <f t="shared" si="0"/>
        <v>Následná péče a údržba</v>
      </c>
    </row>
    <row r="12" spans="2:18" x14ac:dyDescent="0.2">
      <c r="B12" s="2" t="str">
        <f t="shared" si="0"/>
        <v>Estetika a Přirozený Vzhled</v>
      </c>
    </row>
    <row r="14" spans="2:18" ht="99.95" customHeight="1" x14ac:dyDescent="0.2">
      <c r="B14" s="150" t="s">
        <v>57</v>
      </c>
      <c r="C14" s="149" t="str">
        <f>B8</f>
        <v>Náklady</v>
      </c>
      <c r="D14" s="149"/>
      <c r="E14" s="149" t="str">
        <f>B9</f>
        <v>Časová osa léčby (max)</v>
      </c>
      <c r="F14" s="149"/>
      <c r="G14" s="149" t="str">
        <f>B10</f>
        <v>Trvalost zubu (max)</v>
      </c>
      <c r="H14" s="149"/>
      <c r="I14" s="149" t="str">
        <f>B11</f>
        <v>Následná péče a údržba</v>
      </c>
      <c r="J14" s="149"/>
      <c r="K14" s="149" t="str">
        <f>B12</f>
        <v>Estetika a Přirozený Vzhled</v>
      </c>
      <c r="L14" s="149"/>
      <c r="M14" s="152" t="s">
        <v>50</v>
      </c>
      <c r="N14" s="152"/>
    </row>
    <row r="15" spans="2:18" ht="35.25" x14ac:dyDescent="0.2">
      <c r="B15" s="151"/>
      <c r="C15" s="3" t="s">
        <v>55</v>
      </c>
      <c r="D15" s="3" t="s">
        <v>56</v>
      </c>
      <c r="E15" s="3" t="s">
        <v>55</v>
      </c>
      <c r="F15" s="3" t="s">
        <v>56</v>
      </c>
      <c r="G15" s="3" t="s">
        <v>55</v>
      </c>
      <c r="H15" s="3" t="s">
        <v>56</v>
      </c>
      <c r="I15" s="3" t="s">
        <v>55</v>
      </c>
      <c r="J15" s="3" t="s">
        <v>56</v>
      </c>
      <c r="K15" s="3" t="s">
        <v>55</v>
      </c>
      <c r="L15" s="3" t="s">
        <v>56</v>
      </c>
      <c r="M15" s="152"/>
      <c r="N15" s="152"/>
    </row>
    <row r="16" spans="2:18" x14ac:dyDescent="0.2">
      <c r="B16" s="54" t="str">
        <f>B64</f>
        <v>Zubní implantáty</v>
      </c>
      <c r="C16" s="51">
        <f>O$23</f>
        <v>2.5148405404871888E-2</v>
      </c>
      <c r="D16" s="52">
        <f>O32</f>
        <v>0.40667740780522738</v>
      </c>
      <c r="E16" s="51">
        <f>O$24</f>
        <v>6.1509344559710355E-2</v>
      </c>
      <c r="F16" s="52">
        <f>O40</f>
        <v>0.11287364130434782</v>
      </c>
      <c r="G16" s="51">
        <f>O$25</f>
        <v>0.23306502995886369</v>
      </c>
      <c r="H16" s="52">
        <f>O48</f>
        <v>0.18115411014211885</v>
      </c>
      <c r="I16" s="51">
        <f>O$26</f>
        <v>0.25648002148496929</v>
      </c>
      <c r="J16" s="52">
        <f>O56</f>
        <v>0.22888049450549453</v>
      </c>
      <c r="K16" s="51">
        <f>O$27</f>
        <v>0.42379719859158482</v>
      </c>
      <c r="L16" s="52">
        <f>O64</f>
        <v>0.46357080419580415</v>
      </c>
      <c r="M16" s="153">
        <f>(C16*D16)+(E16*F16)+(G16*H16)+(I16*J16)+(K16*L16)</f>
        <v>0.31455404243792029</v>
      </c>
      <c r="N16" s="153"/>
      <c r="O16" s="28">
        <v>1</v>
      </c>
    </row>
    <row r="17" spans="2:34" x14ac:dyDescent="0.2">
      <c r="B17" s="54" t="str">
        <f>B65</f>
        <v>Zubní můstky</v>
      </c>
      <c r="C17" s="51">
        <f>O$23</f>
        <v>2.5148405404871888E-2</v>
      </c>
      <c r="D17" s="52">
        <f>O33</f>
        <v>0.10721446473326171</v>
      </c>
      <c r="E17" s="51">
        <f>O$24</f>
        <v>6.1509344559710355E-2</v>
      </c>
      <c r="F17" s="52">
        <f>O41</f>
        <v>0.17605298913043479</v>
      </c>
      <c r="G17" s="51">
        <f>O$25</f>
        <v>0.23306502995886369</v>
      </c>
      <c r="H17" s="52">
        <f>O49</f>
        <v>4.6347101098191207E-2</v>
      </c>
      <c r="I17" s="51">
        <f>O$26</f>
        <v>0.25648002148496929</v>
      </c>
      <c r="J17" s="52">
        <f>O57</f>
        <v>0.50807005494505497</v>
      </c>
      <c r="K17" s="51">
        <f>O$27</f>
        <v>0.42379719859158482</v>
      </c>
      <c r="L17" s="52">
        <f>O65</f>
        <v>4.4007867132867133E-2</v>
      </c>
      <c r="M17" s="153">
        <f>(C17*D17)+(E17*F17)+(G17*H17)+(I17*J17)+(K17*L17)</f>
        <v>0.17328729471460269</v>
      </c>
      <c r="N17" s="153"/>
      <c r="O17" s="28">
        <v>4</v>
      </c>
    </row>
    <row r="18" spans="2:34" x14ac:dyDescent="0.2">
      <c r="B18" s="54" t="str">
        <f>B66</f>
        <v>Zubní korunky</v>
      </c>
      <c r="C18" s="51">
        <f>O$23</f>
        <v>2.5148405404871888E-2</v>
      </c>
      <c r="D18" s="52">
        <f>O34</f>
        <v>0.30800214822771216</v>
      </c>
      <c r="E18" s="51">
        <f>O$24</f>
        <v>6.1509344559710355E-2</v>
      </c>
      <c r="F18" s="52">
        <f>O42</f>
        <v>0.60947690217391304</v>
      </c>
      <c r="G18" s="51">
        <f>O$25</f>
        <v>0.23306502995886369</v>
      </c>
      <c r="H18" s="52">
        <f>O50</f>
        <v>9.053112887596898E-2</v>
      </c>
      <c r="I18" s="51">
        <f>O$26</f>
        <v>0.25648002148496929</v>
      </c>
      <c r="J18" s="52">
        <f>O58</f>
        <v>0.1931662087912088</v>
      </c>
      <c r="K18" s="51">
        <f>O$27</f>
        <v>0.42379719859158482</v>
      </c>
      <c r="L18" s="52">
        <f>O66</f>
        <v>0.27811625874125873</v>
      </c>
      <c r="M18" s="153">
        <f>(C18*D18)+(E18*F18)+(G18*H18)+(I18*J18)+(K18*L18)</f>
        <v>0.23374209264814663</v>
      </c>
      <c r="N18" s="153"/>
      <c r="O18" s="28">
        <v>3</v>
      </c>
      <c r="P18" s="29"/>
    </row>
    <row r="19" spans="2:34" ht="25.5" customHeight="1" x14ac:dyDescent="0.2">
      <c r="B19" s="54" t="s">
        <v>51</v>
      </c>
      <c r="C19" s="51">
        <f>O$23</f>
        <v>2.5148405404871888E-2</v>
      </c>
      <c r="D19" s="52">
        <f>O35</f>
        <v>0.17810597923379876</v>
      </c>
      <c r="E19" s="51">
        <f>O$24</f>
        <v>6.1509344559710355E-2</v>
      </c>
      <c r="F19" s="52">
        <f>O43</f>
        <v>0.10159646739130436</v>
      </c>
      <c r="G19" s="51">
        <f>O$25</f>
        <v>0.23306502995886369</v>
      </c>
      <c r="H19" s="52">
        <f>O51</f>
        <v>0.68196765988372088</v>
      </c>
      <c r="I19" s="51">
        <f>O$26</f>
        <v>0.25648002148496929</v>
      </c>
      <c r="J19" s="52">
        <f>O59</f>
        <v>6.988324175824176E-2</v>
      </c>
      <c r="K19" s="51">
        <f>O$27</f>
        <v>0.42379719859158482</v>
      </c>
      <c r="L19" s="52">
        <f>O67</f>
        <v>0.21430506993006992</v>
      </c>
      <c r="M19" s="153">
        <f>(C19*D19)+(E19*F19)+(G19*H19)+(I19*J19)+(K19*L19)</f>
        <v>0.27841657019933042</v>
      </c>
      <c r="N19" s="153"/>
      <c r="O19" s="31">
        <v>2</v>
      </c>
      <c r="P19" s="30"/>
    </row>
    <row r="21" spans="2:34" x14ac:dyDescent="0.2">
      <c r="AE21" s="16" t="str">
        <f>R22</f>
        <v>Kritéria</v>
      </c>
      <c r="AF21" s="16" t="s">
        <v>47</v>
      </c>
      <c r="AG21" s="16" t="s">
        <v>48</v>
      </c>
      <c r="AH21" s="16" t="s">
        <v>49</v>
      </c>
    </row>
    <row r="22" spans="2:34" ht="98.25" customHeight="1" x14ac:dyDescent="0.2">
      <c r="B22" s="23" t="s">
        <v>2</v>
      </c>
      <c r="C22" s="63" t="str">
        <f>B8</f>
        <v>Náklady</v>
      </c>
      <c r="D22" s="63" t="str">
        <f>B9</f>
        <v>Časová osa léčby (max)</v>
      </c>
      <c r="E22" s="63" t="str">
        <f>B10</f>
        <v>Trvalost zubu (max)</v>
      </c>
      <c r="F22" s="63" t="str">
        <f>B11</f>
        <v>Následná péče a údržba</v>
      </c>
      <c r="G22" s="64" t="str">
        <f>B12</f>
        <v>Estetika a Přirozený Vzhled</v>
      </c>
      <c r="H22" s="62"/>
      <c r="I22" s="64" t="str">
        <f>C22</f>
        <v>Náklady</v>
      </c>
      <c r="J22" s="64" t="str">
        <f>D22</f>
        <v>Časová osa léčby (max)</v>
      </c>
      <c r="K22" s="64" t="str">
        <f>E22</f>
        <v>Trvalost zubu (max)</v>
      </c>
      <c r="L22" s="64" t="str">
        <f>F22</f>
        <v>Následná péče a údržba</v>
      </c>
      <c r="M22" s="64" t="str">
        <f>G22</f>
        <v>Estetika a Přirozený Vzhled</v>
      </c>
      <c r="N22" s="21"/>
      <c r="O22" s="20" t="s">
        <v>50</v>
      </c>
      <c r="R22" s="55" t="s">
        <v>25</v>
      </c>
      <c r="S22" s="56" t="s">
        <v>20</v>
      </c>
      <c r="T22" s="56" t="s">
        <v>21</v>
      </c>
      <c r="U22" s="56" t="s">
        <v>22</v>
      </c>
      <c r="V22" s="56" t="s">
        <v>53</v>
      </c>
      <c r="AE22" s="15" t="str">
        <f>R23</f>
        <v>Náklady</v>
      </c>
      <c r="AF22" s="15">
        <v>6</v>
      </c>
      <c r="AG22" s="65">
        <f>AF22/$AF$27</f>
        <v>0.15</v>
      </c>
      <c r="AH22" s="15">
        <v>5</v>
      </c>
    </row>
    <row r="23" spans="2:34" ht="23.25" customHeight="1" x14ac:dyDescent="0.2">
      <c r="B23" s="26" t="str">
        <f>B8</f>
        <v>Náklady</v>
      </c>
      <c r="C23" s="66">
        <v>1</v>
      </c>
      <c r="D23" s="53">
        <f>1/5</f>
        <v>0.2</v>
      </c>
      <c r="E23" s="53">
        <f>1/9</f>
        <v>0.1111111111111111</v>
      </c>
      <c r="F23" s="53">
        <f>1/7</f>
        <v>0.14285714285714285</v>
      </c>
      <c r="G23" s="53">
        <f>1/9</f>
        <v>0.1111111111111111</v>
      </c>
      <c r="H23" s="9" t="str">
        <f>B23</f>
        <v>Náklady</v>
      </c>
      <c r="I23" s="11">
        <f>C23/C$28</f>
        <v>3.2258064516129031E-2</v>
      </c>
      <c r="J23" s="11">
        <f t="shared" ref="J23:M27" si="1">D23/D$28</f>
        <v>9.0090090090090089E-3</v>
      </c>
      <c r="K23" s="11">
        <f t="shared" si="1"/>
        <v>2.0920502092050208E-2</v>
      </c>
      <c r="L23" s="11">
        <f t="shared" si="1"/>
        <v>1.6574585635359115E-2</v>
      </c>
      <c r="M23" s="11">
        <f t="shared" si="1"/>
        <v>4.6979865771812075E-2</v>
      </c>
      <c r="O23" s="12">
        <f>AVERAGE(I23:M23)</f>
        <v>2.5148405404871888E-2</v>
      </c>
      <c r="R23" s="57" t="s">
        <v>23</v>
      </c>
      <c r="S23" s="58" t="s">
        <v>27</v>
      </c>
      <c r="T23" s="58" t="s">
        <v>28</v>
      </c>
      <c r="U23" s="58" t="s">
        <v>29</v>
      </c>
      <c r="V23" s="11" t="s">
        <v>30</v>
      </c>
      <c r="AE23" s="15" t="str">
        <f t="shared" ref="AE23:AE26" si="2">R24</f>
        <v>Časová osa léčby (max)</v>
      </c>
      <c r="AF23" s="15">
        <v>7</v>
      </c>
      <c r="AG23" s="65">
        <f t="shared" ref="AG23:AG26" si="3">AF23/$AF$27</f>
        <v>0.17499999999999999</v>
      </c>
      <c r="AH23" s="15">
        <v>4</v>
      </c>
    </row>
    <row r="24" spans="2:34" ht="36.75" customHeight="1" x14ac:dyDescent="0.2">
      <c r="B24" s="26" t="str">
        <f>B9</f>
        <v>Časová osa léčby (max)</v>
      </c>
      <c r="C24" s="67">
        <f>1/D23</f>
        <v>5</v>
      </c>
      <c r="D24" s="66">
        <v>1</v>
      </c>
      <c r="E24" s="53">
        <f>1/5</f>
        <v>0.2</v>
      </c>
      <c r="F24" s="53">
        <f>1/7</f>
        <v>0.14285714285714285</v>
      </c>
      <c r="G24" s="53">
        <f>1/9</f>
        <v>0.1111111111111111</v>
      </c>
      <c r="H24" s="62" t="str">
        <f t="shared" ref="H24:H27" si="4">B24</f>
        <v>Časová osa léčby (max)</v>
      </c>
      <c r="I24" s="11">
        <f>C24/C$28</f>
        <v>0.16129032258064516</v>
      </c>
      <c r="J24" s="11">
        <f>D24/D$28</f>
        <v>4.504504504504505E-2</v>
      </c>
      <c r="K24" s="11">
        <f t="shared" si="1"/>
        <v>3.7656903765690378E-2</v>
      </c>
      <c r="L24" s="11">
        <f t="shared" si="1"/>
        <v>1.6574585635359115E-2</v>
      </c>
      <c r="M24" s="11">
        <f t="shared" si="1"/>
        <v>4.6979865771812075E-2</v>
      </c>
      <c r="O24" s="12">
        <f>AVERAGE(I24:M24)</f>
        <v>6.1509344559710355E-2</v>
      </c>
      <c r="R24" s="57" t="s">
        <v>36</v>
      </c>
      <c r="S24" s="11" t="s">
        <v>37</v>
      </c>
      <c r="T24" s="11" t="s">
        <v>38</v>
      </c>
      <c r="U24" s="11" t="s">
        <v>39</v>
      </c>
      <c r="V24" s="11" t="s">
        <v>40</v>
      </c>
      <c r="AE24" s="15" t="str">
        <f t="shared" si="2"/>
        <v>Trvalost zubu (max)</v>
      </c>
      <c r="AF24" s="15">
        <v>8</v>
      </c>
      <c r="AG24" s="65">
        <f t="shared" si="3"/>
        <v>0.2</v>
      </c>
      <c r="AH24" s="15">
        <v>3</v>
      </c>
    </row>
    <row r="25" spans="2:34" ht="54" customHeight="1" x14ac:dyDescent="0.2">
      <c r="B25" s="26" t="str">
        <f>B10</f>
        <v>Trvalost zubu (max)</v>
      </c>
      <c r="C25" s="67">
        <f>1/E23</f>
        <v>9</v>
      </c>
      <c r="D25" s="67">
        <f>1/E24</f>
        <v>5</v>
      </c>
      <c r="E25" s="66">
        <v>1</v>
      </c>
      <c r="F25" s="53">
        <f>1/3</f>
        <v>0.33333333333333331</v>
      </c>
      <c r="G25" s="53">
        <v>1</v>
      </c>
      <c r="H25" s="62" t="str">
        <f t="shared" si="4"/>
        <v>Trvalost zubu (max)</v>
      </c>
      <c r="I25" s="11">
        <f>C25/C$28</f>
        <v>0.29032258064516131</v>
      </c>
      <c r="J25" s="11">
        <f t="shared" si="1"/>
        <v>0.22522522522522523</v>
      </c>
      <c r="K25" s="11">
        <f t="shared" si="1"/>
        <v>0.1882845188284519</v>
      </c>
      <c r="L25" s="11">
        <f t="shared" si="1"/>
        <v>3.8674033149171269E-2</v>
      </c>
      <c r="M25" s="11">
        <f t="shared" si="1"/>
        <v>0.42281879194630873</v>
      </c>
      <c r="O25" s="12">
        <f>AVERAGE(I25:M25)</f>
        <v>0.23306502995886369</v>
      </c>
      <c r="R25" s="57" t="s">
        <v>35</v>
      </c>
      <c r="S25" s="11" t="s">
        <v>31</v>
      </c>
      <c r="T25" s="59" t="s">
        <v>32</v>
      </c>
      <c r="U25" s="11" t="s">
        <v>34</v>
      </c>
      <c r="V25" s="11" t="s">
        <v>33</v>
      </c>
      <c r="AE25" s="15" t="str">
        <f t="shared" si="2"/>
        <v>Následná péče a údržba</v>
      </c>
      <c r="AF25" s="15">
        <v>9</v>
      </c>
      <c r="AG25" s="65">
        <f t="shared" si="3"/>
        <v>0.22500000000000001</v>
      </c>
      <c r="AH25" s="15">
        <v>2</v>
      </c>
    </row>
    <row r="26" spans="2:34" ht="37.5" customHeight="1" x14ac:dyDescent="0.2">
      <c r="B26" s="26" t="str">
        <f>B11</f>
        <v>Následná péče a údržba</v>
      </c>
      <c r="C26" s="67">
        <f>1/F23</f>
        <v>7</v>
      </c>
      <c r="D26" s="67">
        <f>1/F24</f>
        <v>7</v>
      </c>
      <c r="E26" s="67">
        <f>1/F25</f>
        <v>3</v>
      </c>
      <c r="F26" s="66">
        <v>1</v>
      </c>
      <c r="G26" s="53">
        <f>1/7</f>
        <v>0.14285714285714285</v>
      </c>
      <c r="H26" s="62" t="str">
        <f t="shared" si="4"/>
        <v>Následná péče a údržba</v>
      </c>
      <c r="I26" s="11">
        <f>C26/C$28</f>
        <v>0.22580645161290322</v>
      </c>
      <c r="J26" s="11">
        <f t="shared" si="1"/>
        <v>0.31531531531531531</v>
      </c>
      <c r="K26" s="11">
        <f t="shared" si="1"/>
        <v>0.56485355648535562</v>
      </c>
      <c r="L26" s="11">
        <f t="shared" si="1"/>
        <v>0.11602209944751382</v>
      </c>
      <c r="M26" s="11">
        <f t="shared" si="1"/>
        <v>6.0402684563758385E-2</v>
      </c>
      <c r="O26" s="12">
        <f>AVERAGE(I26:M26)</f>
        <v>0.25648002148496929</v>
      </c>
      <c r="R26" s="57" t="s">
        <v>24</v>
      </c>
      <c r="S26" s="60" t="s">
        <v>42</v>
      </c>
      <c r="T26" s="60" t="s">
        <v>43</v>
      </c>
      <c r="U26" s="61" t="s">
        <v>42</v>
      </c>
      <c r="V26" s="61" t="s">
        <v>44</v>
      </c>
      <c r="AE26" s="15" t="str">
        <f t="shared" si="2"/>
        <v>Estetika a Přirozený Vzhled</v>
      </c>
      <c r="AF26" s="15">
        <v>10</v>
      </c>
      <c r="AG26" s="65">
        <f t="shared" si="3"/>
        <v>0.25</v>
      </c>
      <c r="AH26" s="15">
        <v>1</v>
      </c>
    </row>
    <row r="27" spans="2:34" ht="23.25" customHeight="1" x14ac:dyDescent="0.2">
      <c r="B27" s="26" t="str">
        <f>B12</f>
        <v>Estetika a Přirozený Vzhled</v>
      </c>
      <c r="C27" s="67">
        <f>1/G23</f>
        <v>9</v>
      </c>
      <c r="D27" s="67">
        <f>1/G24</f>
        <v>9</v>
      </c>
      <c r="E27" s="67">
        <f>1/G25</f>
        <v>1</v>
      </c>
      <c r="F27" s="67">
        <f>1/G26</f>
        <v>7</v>
      </c>
      <c r="G27" s="66">
        <v>1</v>
      </c>
      <c r="H27" s="62" t="str">
        <f t="shared" si="4"/>
        <v>Estetika a Přirozený Vzhled</v>
      </c>
      <c r="I27" s="11">
        <f>C27/C$28</f>
        <v>0.29032258064516131</v>
      </c>
      <c r="J27" s="11">
        <f t="shared" si="1"/>
        <v>0.40540540540540543</v>
      </c>
      <c r="K27" s="11">
        <f t="shared" si="1"/>
        <v>0.1882845188284519</v>
      </c>
      <c r="L27" s="11">
        <f t="shared" si="1"/>
        <v>0.81215469613259672</v>
      </c>
      <c r="M27" s="11">
        <f t="shared" si="1"/>
        <v>0.42281879194630873</v>
      </c>
      <c r="O27" s="12">
        <f>AVERAGE(I27:M27)</f>
        <v>0.42379719859158482</v>
      </c>
      <c r="P27" s="28">
        <v>1</v>
      </c>
      <c r="Q27" s="8"/>
      <c r="R27" s="57" t="s">
        <v>26</v>
      </c>
      <c r="S27" s="11" t="s">
        <v>41</v>
      </c>
      <c r="T27" s="59" t="s">
        <v>45</v>
      </c>
      <c r="U27" s="59" t="s">
        <v>41</v>
      </c>
      <c r="V27" s="59" t="s">
        <v>46</v>
      </c>
      <c r="AE27" s="15" t="s">
        <v>52</v>
      </c>
      <c r="AF27" s="15">
        <f>SUM(AF22:AF26)</f>
        <v>40</v>
      </c>
      <c r="AG27" s="18">
        <f>SUM(AG22:AG26)</f>
        <v>0.99999999999999989</v>
      </c>
      <c r="AH27" s="4"/>
    </row>
    <row r="28" spans="2:34" x14ac:dyDescent="0.2">
      <c r="B28" s="15" t="s">
        <v>52</v>
      </c>
      <c r="C28" s="53">
        <f>SUM(C23:C27)</f>
        <v>31</v>
      </c>
      <c r="D28" s="53">
        <f>SUM(D23:D27)</f>
        <v>22.2</v>
      </c>
      <c r="E28" s="53">
        <f>SUM(E23:E27)</f>
        <v>5.3111111111111109</v>
      </c>
      <c r="F28" s="53">
        <f>SUM(F23:F27)</f>
        <v>8.6190476190476186</v>
      </c>
      <c r="G28" s="53">
        <f>SUM(G23:G27)</f>
        <v>2.3650793650793651</v>
      </c>
      <c r="H28" s="4" t="s">
        <v>4</v>
      </c>
      <c r="I28" s="6">
        <f>SUM(I23:I27)</f>
        <v>1</v>
      </c>
      <c r="J28" s="6">
        <f>SUM(J23:J27)</f>
        <v>1</v>
      </c>
      <c r="K28" s="6">
        <f>SUM(K23:K27)</f>
        <v>1</v>
      </c>
      <c r="L28" s="6">
        <f>SUM(L23:L27)</f>
        <v>1</v>
      </c>
      <c r="M28" s="6">
        <f>SUM(M23:M27)</f>
        <v>1</v>
      </c>
      <c r="O28" s="19">
        <f>SUM(O23:O27)</f>
        <v>1</v>
      </c>
    </row>
    <row r="29" spans="2:34" x14ac:dyDescent="0.2"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2:34" x14ac:dyDescent="0.2"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2:34" ht="99.95" customHeight="1" x14ac:dyDescent="0.2">
      <c r="B31" s="24" t="str">
        <f>R23</f>
        <v>Náklady</v>
      </c>
      <c r="C31" s="25" t="str">
        <f>B32</f>
        <v>Zubní implantáty</v>
      </c>
      <c r="D31" s="25" t="str">
        <f>B33</f>
        <v>Zubní můstky</v>
      </c>
      <c r="E31" s="25" t="str">
        <f>B34</f>
        <v>Zubní korunky</v>
      </c>
      <c r="F31" s="25" t="str">
        <f>B35</f>
        <v>Zubní náhrady(snímatelné)</v>
      </c>
      <c r="G31" s="7"/>
      <c r="H31" s="9"/>
      <c r="I31" s="3" t="str">
        <f>C31</f>
        <v>Zubní implantáty</v>
      </c>
      <c r="J31" s="3" t="str">
        <f>D31</f>
        <v>Zubní můstky</v>
      </c>
      <c r="K31" s="32" t="str">
        <f>E31</f>
        <v>Zubní korunky</v>
      </c>
      <c r="L31" s="32" t="str">
        <f>F31</f>
        <v>Zubní náhrady(snímatelné)</v>
      </c>
      <c r="M31" s="7"/>
      <c r="O31" s="20" t="s">
        <v>50</v>
      </c>
      <c r="R31" s="4" t="str">
        <f>R22</f>
        <v>Kritéria</v>
      </c>
      <c r="S31" s="4" t="str">
        <f t="shared" ref="S31:V32" si="5">S22</f>
        <v>Zubní implantáty</v>
      </c>
      <c r="T31" s="4" t="str">
        <f t="shared" si="5"/>
        <v>Zubní můstky</v>
      </c>
      <c r="U31" s="4" t="str">
        <f t="shared" si="5"/>
        <v>Zubní korunky</v>
      </c>
      <c r="V31" s="4" t="str">
        <f t="shared" si="5"/>
        <v>Zubní náhrady(snímatelné)</v>
      </c>
      <c r="AE31" s="16" t="s">
        <v>3</v>
      </c>
      <c r="AF31" s="16" t="s">
        <v>5</v>
      </c>
      <c r="AG31" s="16" t="s">
        <v>6</v>
      </c>
      <c r="AH31" s="16" t="s">
        <v>7</v>
      </c>
    </row>
    <row r="32" spans="2:34" x14ac:dyDescent="0.2">
      <c r="B32" s="27" t="str">
        <f>S22</f>
        <v>Zubní implantáty</v>
      </c>
      <c r="C32" s="66">
        <v>1</v>
      </c>
      <c r="D32" s="53">
        <v>3</v>
      </c>
      <c r="E32" s="53">
        <v>5</v>
      </c>
      <c r="F32" s="53">
        <v>1</v>
      </c>
      <c r="G32" s="7"/>
      <c r="H32" s="4" t="str">
        <f>$B$2</f>
        <v>Zubní implantáty</v>
      </c>
      <c r="I32" s="53">
        <f>C32/C$36</f>
        <v>0.39473684210526316</v>
      </c>
      <c r="J32" s="53">
        <f t="shared" ref="J32:L35" si="6">D32/D$36</f>
        <v>0.3</v>
      </c>
      <c r="K32" s="53">
        <f t="shared" si="6"/>
        <v>0.76530612244897955</v>
      </c>
      <c r="L32" s="53">
        <f t="shared" si="6"/>
        <v>0.16666666666666666</v>
      </c>
      <c r="M32" s="7"/>
      <c r="O32" s="14">
        <f>AVERAGE(I32:L32)</f>
        <v>0.40667740780522738</v>
      </c>
      <c r="R32" s="4" t="str">
        <f>R23</f>
        <v>Náklady</v>
      </c>
      <c r="S32" s="4" t="str">
        <f t="shared" si="5"/>
        <v>50 - 70 tisíc</v>
      </c>
      <c r="T32" s="4" t="str">
        <f t="shared" si="5"/>
        <v>5 - 15 tisíc</v>
      </c>
      <c r="U32" s="4" t="str">
        <f t="shared" si="5"/>
        <v xml:space="preserve">7 - 8 tisíc </v>
      </c>
      <c r="V32" s="4" t="str">
        <f t="shared" si="5"/>
        <v>12,5 - 15 tisíc</v>
      </c>
      <c r="AE32" s="15" t="str">
        <f>AE22</f>
        <v>Náklady</v>
      </c>
      <c r="AF32" s="15">
        <v>5</v>
      </c>
      <c r="AG32" s="17">
        <f>AF32/$AF$27</f>
        <v>0.125</v>
      </c>
      <c r="AH32" s="15">
        <v>1</v>
      </c>
    </row>
    <row r="33" spans="2:34" x14ac:dyDescent="0.2">
      <c r="B33" s="27" t="str">
        <f>T22</f>
        <v>Zubní můstky</v>
      </c>
      <c r="C33" s="67">
        <f>1/D32</f>
        <v>0.33333333333333331</v>
      </c>
      <c r="D33" s="66">
        <v>1</v>
      </c>
      <c r="E33" s="53">
        <f>1/5</f>
        <v>0.2</v>
      </c>
      <c r="F33" s="53">
        <v>1</v>
      </c>
      <c r="G33" s="7"/>
      <c r="H33" s="4" t="str">
        <f>$B$3</f>
        <v>Zubní můstky</v>
      </c>
      <c r="I33" s="53">
        <f>C33/C$36</f>
        <v>0.13157894736842105</v>
      </c>
      <c r="J33" s="53">
        <f t="shared" si="6"/>
        <v>0.1</v>
      </c>
      <c r="K33" s="53">
        <f t="shared" si="6"/>
        <v>3.0612244897959186E-2</v>
      </c>
      <c r="L33" s="53">
        <f t="shared" si="6"/>
        <v>0.16666666666666666</v>
      </c>
      <c r="M33" s="7"/>
      <c r="O33" s="14">
        <f>AVERAGE(I33:L33)</f>
        <v>0.10721446473326171</v>
      </c>
      <c r="AE33" s="15" t="str">
        <f t="shared" ref="AE33:AE36" si="7">AE23</f>
        <v>Časová osa léčby (max)</v>
      </c>
      <c r="AF33" s="15">
        <v>3</v>
      </c>
      <c r="AG33" s="17">
        <f t="shared" ref="AG33:AG36" si="8">AF33/$AF$27</f>
        <v>7.4999999999999997E-2</v>
      </c>
      <c r="AH33" s="15">
        <v>3</v>
      </c>
    </row>
    <row r="34" spans="2:34" x14ac:dyDescent="0.2">
      <c r="B34" s="27" t="str">
        <f>U22</f>
        <v>Zubní korunky</v>
      </c>
      <c r="C34" s="67">
        <f>1/E32</f>
        <v>0.2</v>
      </c>
      <c r="D34" s="67">
        <f>1/E33</f>
        <v>5</v>
      </c>
      <c r="E34" s="66">
        <v>1</v>
      </c>
      <c r="F34" s="53">
        <v>3</v>
      </c>
      <c r="G34" s="7"/>
      <c r="H34" s="4" t="str">
        <f>$B$4</f>
        <v>Zubní korunky</v>
      </c>
      <c r="I34" s="53">
        <f>C34/C$36</f>
        <v>7.8947368421052641E-2</v>
      </c>
      <c r="J34" s="53">
        <f t="shared" si="6"/>
        <v>0.5</v>
      </c>
      <c r="K34" s="53">
        <f t="shared" si="6"/>
        <v>0.15306122448979592</v>
      </c>
      <c r="L34" s="53">
        <f t="shared" si="6"/>
        <v>0.5</v>
      </c>
      <c r="M34" s="7"/>
      <c r="O34" s="14">
        <f>AVERAGE(I34:L34)</f>
        <v>0.30800214822771216</v>
      </c>
      <c r="AE34" s="15" t="str">
        <f t="shared" si="7"/>
        <v>Trvalost zubu (max)</v>
      </c>
      <c r="AF34" s="15">
        <v>4</v>
      </c>
      <c r="AG34" s="17">
        <f t="shared" si="8"/>
        <v>0.1</v>
      </c>
      <c r="AH34" s="15">
        <v>2</v>
      </c>
    </row>
    <row r="35" spans="2:34" x14ac:dyDescent="0.2">
      <c r="B35" s="27" t="str">
        <f>V22</f>
        <v>Zubní náhrady(snímatelné)</v>
      </c>
      <c r="C35" s="67">
        <f>1/F32</f>
        <v>1</v>
      </c>
      <c r="D35" s="67">
        <f>1/F33</f>
        <v>1</v>
      </c>
      <c r="E35" s="67">
        <f>1/F34</f>
        <v>0.33333333333333331</v>
      </c>
      <c r="F35" s="66">
        <v>1</v>
      </c>
      <c r="G35" s="7"/>
      <c r="H35" s="4" t="str">
        <f>$B$5</f>
        <v>Zubní náhrady(snímatelné)</v>
      </c>
      <c r="I35" s="53">
        <f>C35/C$36</f>
        <v>0.39473684210526316</v>
      </c>
      <c r="J35" s="53">
        <f t="shared" si="6"/>
        <v>0.1</v>
      </c>
      <c r="K35" s="53">
        <f t="shared" si="6"/>
        <v>5.1020408163265307E-2</v>
      </c>
      <c r="L35" s="53">
        <f t="shared" si="6"/>
        <v>0.16666666666666666</v>
      </c>
      <c r="M35" s="7"/>
      <c r="O35" s="14">
        <f>AVERAGE(I35:L35)</f>
        <v>0.17810597923379876</v>
      </c>
      <c r="Q35" s="8"/>
      <c r="AE35" s="15" t="str">
        <f t="shared" si="7"/>
        <v>Následná péče a údržba</v>
      </c>
      <c r="AF35" s="15">
        <v>2</v>
      </c>
      <c r="AG35" s="17">
        <f t="shared" si="8"/>
        <v>0.05</v>
      </c>
      <c r="AH35" s="15">
        <v>4</v>
      </c>
    </row>
    <row r="36" spans="2:34" x14ac:dyDescent="0.2">
      <c r="B36" s="27" t="s">
        <v>52</v>
      </c>
      <c r="C36" s="53">
        <f>SUM(C32:C35)</f>
        <v>2.5333333333333332</v>
      </c>
      <c r="D36" s="53">
        <f>SUM(D32:D35)</f>
        <v>10</v>
      </c>
      <c r="E36" s="53">
        <f>SUM(E32:E35)</f>
        <v>6.5333333333333332</v>
      </c>
      <c r="F36" s="53">
        <f>SUM(F32:F35)</f>
        <v>6</v>
      </c>
      <c r="G36" s="7"/>
      <c r="H36" s="4" t="s">
        <v>4</v>
      </c>
      <c r="I36" s="53">
        <f>SUM(I32:I35)</f>
        <v>1</v>
      </c>
      <c r="J36" s="53">
        <f>SUM(J32:J35)</f>
        <v>1</v>
      </c>
      <c r="K36" s="53">
        <f>SUM(K32:K35)</f>
        <v>1</v>
      </c>
      <c r="L36" s="53">
        <f>SUM(L32:L35)</f>
        <v>0.99999999999999989</v>
      </c>
      <c r="M36" s="7"/>
      <c r="O36" s="19">
        <f>SUM(O32:O35)</f>
        <v>1</v>
      </c>
      <c r="AE36" s="15" t="str">
        <f t="shared" si="7"/>
        <v>Estetika a Přirozený Vzhled</v>
      </c>
      <c r="AF36" s="15">
        <v>1</v>
      </c>
      <c r="AG36" s="17">
        <f t="shared" si="8"/>
        <v>2.5000000000000001E-2</v>
      </c>
      <c r="AH36" s="15">
        <v>5</v>
      </c>
    </row>
    <row r="37" spans="2:34" x14ac:dyDescent="0.2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AE37" s="15" t="s">
        <v>52</v>
      </c>
      <c r="AF37" s="15">
        <f>SUM(AF32:AF36)</f>
        <v>15</v>
      </c>
      <c r="AG37" s="18">
        <f>SUM(AG32:AG36)</f>
        <v>0.37500000000000006</v>
      </c>
      <c r="AH37" s="4"/>
    </row>
    <row r="38" spans="2:34" x14ac:dyDescent="0.2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2:34" ht="99.95" customHeight="1" x14ac:dyDescent="0.2">
      <c r="B39" s="9" t="str">
        <f>B9</f>
        <v>Časová osa léčby (max)</v>
      </c>
      <c r="C39" s="3" t="str">
        <f>B40</f>
        <v>Zubní implantáty</v>
      </c>
      <c r="D39" s="3" t="str">
        <f>B41</f>
        <v>Zubní můstky</v>
      </c>
      <c r="E39" s="32" t="str">
        <f>B42</f>
        <v>Zubní korunky</v>
      </c>
      <c r="F39" s="32" t="str">
        <f>B43</f>
        <v>Zubní náhrady(snímatelné)</v>
      </c>
      <c r="G39" s="7"/>
      <c r="H39" s="9"/>
      <c r="I39" s="3" t="str">
        <f>C39</f>
        <v>Zubní implantáty</v>
      </c>
      <c r="J39" s="3" t="str">
        <f>D39</f>
        <v>Zubní můstky</v>
      </c>
      <c r="K39" s="32" t="str">
        <f>E39</f>
        <v>Zubní korunky</v>
      </c>
      <c r="L39" s="32" t="str">
        <f>F39</f>
        <v>Zubní náhrady(snímatelné)</v>
      </c>
      <c r="M39" s="7"/>
      <c r="O39" s="20" t="s">
        <v>50</v>
      </c>
      <c r="R39" s="4" t="str">
        <f>R22</f>
        <v>Kritéria</v>
      </c>
      <c r="S39" s="4" t="str">
        <f t="shared" ref="S39:V39" si="9">S22</f>
        <v>Zubní implantáty</v>
      </c>
      <c r="T39" s="4" t="str">
        <f t="shared" si="9"/>
        <v>Zubní můstky</v>
      </c>
      <c r="U39" s="4" t="str">
        <f t="shared" si="9"/>
        <v>Zubní korunky</v>
      </c>
      <c r="V39" s="4" t="str">
        <f t="shared" si="9"/>
        <v>Zubní náhrady(snímatelné)</v>
      </c>
    </row>
    <row r="40" spans="2:34" x14ac:dyDescent="0.2">
      <c r="B40" s="4" t="str">
        <f>$B$2</f>
        <v>Zubní implantáty</v>
      </c>
      <c r="C40" s="66">
        <v>1</v>
      </c>
      <c r="D40" s="53">
        <f>1/7</f>
        <v>0.14285714285714285</v>
      </c>
      <c r="E40" s="53">
        <f>1/5</f>
        <v>0.2</v>
      </c>
      <c r="F40" s="53">
        <v>3</v>
      </c>
      <c r="G40" s="69"/>
      <c r="H40" s="68" t="str">
        <f>$B$2</f>
        <v>Zubní implantáty</v>
      </c>
      <c r="I40" s="53">
        <f>C40/C$44</f>
        <v>7.4999999999999997E-2</v>
      </c>
      <c r="J40" s="53">
        <f t="shared" ref="J40:L43" si="10">D40/D$44</f>
        <v>1.0869565217391304E-2</v>
      </c>
      <c r="K40" s="53">
        <f t="shared" si="10"/>
        <v>0.140625</v>
      </c>
      <c r="L40" s="53">
        <f t="shared" si="10"/>
        <v>0.22499999999999998</v>
      </c>
      <c r="M40" s="7"/>
      <c r="O40" s="14">
        <f>AVERAGE(I40:L40)</f>
        <v>0.11287364130434782</v>
      </c>
      <c r="R40" s="4" t="str">
        <f>R24</f>
        <v>Časová osa léčby (max)</v>
      </c>
      <c r="S40" s="4" t="str">
        <f t="shared" ref="S40:V40" si="11">S24</f>
        <v>1,5 měsíce</v>
      </c>
      <c r="T40" s="4" t="str">
        <f t="shared" si="11"/>
        <v xml:space="preserve"> 14 dnů</v>
      </c>
      <c r="U40" s="4" t="str">
        <f t="shared" si="11"/>
        <v xml:space="preserve"> 2 dny</v>
      </c>
      <c r="V40" s="4" t="str">
        <f t="shared" si="11"/>
        <v>1 měsíc</v>
      </c>
    </row>
    <row r="41" spans="2:34" x14ac:dyDescent="0.2">
      <c r="B41" s="4" t="str">
        <f>$B$3</f>
        <v>Zubní můstky</v>
      </c>
      <c r="C41" s="67">
        <f>1/D40</f>
        <v>7</v>
      </c>
      <c r="D41" s="66">
        <v>1</v>
      </c>
      <c r="E41" s="53">
        <f>1/9</f>
        <v>0.1111111111111111</v>
      </c>
      <c r="F41" s="53">
        <f>1/3</f>
        <v>0.33333333333333331</v>
      </c>
      <c r="G41" s="69"/>
      <c r="H41" s="68" t="str">
        <f>$B$3</f>
        <v>Zubní můstky</v>
      </c>
      <c r="I41" s="53">
        <f>C41/C$44</f>
        <v>0.52500000000000002</v>
      </c>
      <c r="J41" s="53">
        <f t="shared" si="10"/>
        <v>7.6086956521739135E-2</v>
      </c>
      <c r="K41" s="53">
        <f t="shared" si="10"/>
        <v>7.8124999999999986E-2</v>
      </c>
      <c r="L41" s="53">
        <f t="shared" si="10"/>
        <v>2.4999999999999998E-2</v>
      </c>
      <c r="M41" s="7"/>
      <c r="O41" s="14">
        <f>AVERAGE(I41:L41)</f>
        <v>0.17605298913043479</v>
      </c>
    </row>
    <row r="42" spans="2:34" x14ac:dyDescent="0.2">
      <c r="B42" s="4" t="str">
        <f>$B$4</f>
        <v>Zubní korunky</v>
      </c>
      <c r="C42" s="67">
        <f>1/E40</f>
        <v>5</v>
      </c>
      <c r="D42" s="67">
        <f>1/E41</f>
        <v>9</v>
      </c>
      <c r="E42" s="66">
        <v>1</v>
      </c>
      <c r="F42" s="53">
        <v>9</v>
      </c>
      <c r="G42" s="69"/>
      <c r="H42" s="68" t="str">
        <f>$B$4</f>
        <v>Zubní korunky</v>
      </c>
      <c r="I42" s="53">
        <f>C42/C$44</f>
        <v>0.375</v>
      </c>
      <c r="J42" s="53">
        <f t="shared" si="10"/>
        <v>0.68478260869565222</v>
      </c>
      <c r="K42" s="53">
        <f t="shared" si="10"/>
        <v>0.703125</v>
      </c>
      <c r="L42" s="53">
        <f t="shared" si="10"/>
        <v>0.67499999999999993</v>
      </c>
      <c r="M42" s="7"/>
      <c r="O42" s="14">
        <f>AVERAGE(I42:L42)</f>
        <v>0.60947690217391304</v>
      </c>
    </row>
    <row r="43" spans="2:34" x14ac:dyDescent="0.2">
      <c r="B43" s="4" t="str">
        <f>$B$5</f>
        <v>Zubní náhrady(snímatelné)</v>
      </c>
      <c r="C43" s="67">
        <f>1/F40</f>
        <v>0.33333333333333331</v>
      </c>
      <c r="D43" s="67">
        <f>1/F41</f>
        <v>3</v>
      </c>
      <c r="E43" s="67">
        <f>1/F42</f>
        <v>0.1111111111111111</v>
      </c>
      <c r="F43" s="66">
        <v>1</v>
      </c>
      <c r="G43" s="69"/>
      <c r="H43" s="68" t="str">
        <f>$B$5</f>
        <v>Zubní náhrady(snímatelné)</v>
      </c>
      <c r="I43" s="53">
        <f>C43/C$44</f>
        <v>2.4999999999999998E-2</v>
      </c>
      <c r="J43" s="53">
        <f t="shared" si="10"/>
        <v>0.22826086956521741</v>
      </c>
      <c r="K43" s="53">
        <f t="shared" si="10"/>
        <v>7.8124999999999986E-2</v>
      </c>
      <c r="L43" s="53">
        <f t="shared" si="10"/>
        <v>7.4999999999999997E-2</v>
      </c>
      <c r="M43" s="7"/>
      <c r="O43" s="14">
        <f>AVERAGE(I43:L43)</f>
        <v>0.10159646739130436</v>
      </c>
      <c r="Q43" s="8"/>
    </row>
    <row r="44" spans="2:34" x14ac:dyDescent="0.2">
      <c r="B44" s="27" t="s">
        <v>52</v>
      </c>
      <c r="C44" s="53">
        <f>SUM(C40:C43)</f>
        <v>13.333333333333334</v>
      </c>
      <c r="D44" s="53">
        <f>SUM(D40:D43)</f>
        <v>13.142857142857142</v>
      </c>
      <c r="E44" s="53">
        <f>SUM(E40:E43)</f>
        <v>1.4222222222222223</v>
      </c>
      <c r="F44" s="53">
        <f>SUM(F40:F43)</f>
        <v>13.333333333333334</v>
      </c>
      <c r="G44" s="69"/>
      <c r="H44" s="68" t="s">
        <v>4</v>
      </c>
      <c r="I44" s="53">
        <f>SUM(I40:I43)</f>
        <v>1</v>
      </c>
      <c r="J44" s="53">
        <f>SUM(J40:J43)</f>
        <v>1</v>
      </c>
      <c r="K44" s="53">
        <f>SUM(K40:K43)</f>
        <v>1</v>
      </c>
      <c r="L44" s="53">
        <f>SUM(L40:L43)</f>
        <v>0.99999999999999989</v>
      </c>
      <c r="M44" s="7"/>
      <c r="O44" s="19">
        <f>SUM(O40:O43)</f>
        <v>1</v>
      </c>
    </row>
    <row r="45" spans="2:34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2:34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2:34" ht="99.95" customHeight="1" x14ac:dyDescent="0.2">
      <c r="B47" s="9" t="str">
        <f>B10</f>
        <v>Trvalost zubu (max)</v>
      </c>
      <c r="C47" s="3" t="str">
        <f>B48</f>
        <v>Zubní implantáty</v>
      </c>
      <c r="D47" s="3" t="str">
        <f>B49</f>
        <v>Zubní můstky</v>
      </c>
      <c r="E47" s="32" t="str">
        <f>B50</f>
        <v>Zubní korunky</v>
      </c>
      <c r="F47" s="79" t="str">
        <f>B51</f>
        <v>Zubní náhrady(snímatelné)</v>
      </c>
      <c r="G47" s="7"/>
      <c r="H47" s="22"/>
      <c r="I47" s="3" t="str">
        <f>C47</f>
        <v>Zubní implantáty</v>
      </c>
      <c r="J47" s="3" t="str">
        <f>D47</f>
        <v>Zubní můstky</v>
      </c>
      <c r="K47" s="32" t="str">
        <f>E47</f>
        <v>Zubní korunky</v>
      </c>
      <c r="L47" s="32" t="str">
        <f>F47</f>
        <v>Zubní náhrady(snímatelné)</v>
      </c>
      <c r="M47" s="7"/>
      <c r="O47" s="20" t="s">
        <v>50</v>
      </c>
      <c r="R47" s="4" t="str">
        <f>R39</f>
        <v>Kritéria</v>
      </c>
      <c r="S47" s="4" t="str">
        <f t="shared" ref="S47:V47" si="12">S39</f>
        <v>Zubní implantáty</v>
      </c>
      <c r="T47" s="4" t="str">
        <f t="shared" si="12"/>
        <v>Zubní můstky</v>
      </c>
      <c r="U47" s="4" t="str">
        <f t="shared" si="12"/>
        <v>Zubní korunky</v>
      </c>
      <c r="V47" s="4" t="str">
        <f t="shared" si="12"/>
        <v>Zubní náhrady(snímatelné)</v>
      </c>
    </row>
    <row r="48" spans="2:34" x14ac:dyDescent="0.2">
      <c r="B48" s="4" t="str">
        <f>$B$2</f>
        <v>Zubní implantáty</v>
      </c>
      <c r="C48" s="66">
        <v>1</v>
      </c>
      <c r="D48" s="53">
        <v>5</v>
      </c>
      <c r="E48" s="53">
        <v>3</v>
      </c>
      <c r="F48" s="78">
        <f>1/7</f>
        <v>0.14285714285714285</v>
      </c>
      <c r="G48" s="69"/>
      <c r="H48" s="68" t="str">
        <f>$B$2</f>
        <v>Zubní implantáty</v>
      </c>
      <c r="I48" s="53">
        <f>C48/C$52</f>
        <v>0.1171875</v>
      </c>
      <c r="J48" s="53">
        <f t="shared" ref="J48:L51" si="13">D48/D$52</f>
        <v>0.27777777777777779</v>
      </c>
      <c r="K48" s="53">
        <f t="shared" si="13"/>
        <v>0.22499999999999998</v>
      </c>
      <c r="L48" s="53">
        <f t="shared" si="13"/>
        <v>0.10465116279069767</v>
      </c>
      <c r="M48" s="7"/>
      <c r="O48" s="14">
        <f>AVERAGE(I48:L48)</f>
        <v>0.18115411014211885</v>
      </c>
      <c r="R48" s="4" t="str">
        <f>R25</f>
        <v>Trvalost zubu (max)</v>
      </c>
      <c r="S48" s="4" t="str">
        <f t="shared" ref="S48:V48" si="14">S25</f>
        <v xml:space="preserve">10 let </v>
      </c>
      <c r="T48" s="4" t="str">
        <f t="shared" si="14"/>
        <v>5 let</v>
      </c>
      <c r="U48" s="4" t="str">
        <f t="shared" si="14"/>
        <v xml:space="preserve">7 let </v>
      </c>
      <c r="V48" s="4" t="str">
        <f t="shared" si="14"/>
        <v>15 let</v>
      </c>
    </row>
    <row r="49" spans="2:22" x14ac:dyDescent="0.2">
      <c r="B49" s="4" t="str">
        <f>$B$3</f>
        <v>Zubní můstky</v>
      </c>
      <c r="C49" s="67">
        <f>1/D48</f>
        <v>0.2</v>
      </c>
      <c r="D49" s="66">
        <v>1</v>
      </c>
      <c r="E49" s="53">
        <f>1/3</f>
        <v>0.33333333333333331</v>
      </c>
      <c r="F49" s="53">
        <f>1/9</f>
        <v>0.1111111111111111</v>
      </c>
      <c r="G49" s="69"/>
      <c r="H49" s="68" t="str">
        <f>$B$3</f>
        <v>Zubní můstky</v>
      </c>
      <c r="I49" s="53">
        <f>C49/C$52</f>
        <v>2.34375E-2</v>
      </c>
      <c r="J49" s="53">
        <f t="shared" si="13"/>
        <v>5.5555555555555552E-2</v>
      </c>
      <c r="K49" s="53">
        <f t="shared" si="13"/>
        <v>2.4999999999999998E-2</v>
      </c>
      <c r="L49" s="53">
        <f t="shared" si="13"/>
        <v>8.1395348837209294E-2</v>
      </c>
      <c r="M49" s="7"/>
      <c r="O49" s="14">
        <f>AVERAGE(I49:L49)</f>
        <v>4.6347101098191207E-2</v>
      </c>
    </row>
    <row r="50" spans="2:22" x14ac:dyDescent="0.2">
      <c r="B50" s="4" t="str">
        <f>$B$4</f>
        <v>Zubní korunky</v>
      </c>
      <c r="C50" s="67">
        <f>1/E48</f>
        <v>0.33333333333333331</v>
      </c>
      <c r="D50" s="67">
        <f>1/E49</f>
        <v>3</v>
      </c>
      <c r="E50" s="66">
        <v>1</v>
      </c>
      <c r="F50" s="53">
        <f>1/9</f>
        <v>0.1111111111111111</v>
      </c>
      <c r="G50" s="69"/>
      <c r="H50" s="68" t="str">
        <f>$B$4</f>
        <v>Zubní korunky</v>
      </c>
      <c r="I50" s="53">
        <f>C50/C$52</f>
        <v>3.90625E-2</v>
      </c>
      <c r="J50" s="53">
        <f t="shared" si="13"/>
        <v>0.16666666666666666</v>
      </c>
      <c r="K50" s="53">
        <f t="shared" si="13"/>
        <v>7.4999999999999997E-2</v>
      </c>
      <c r="L50" s="53">
        <f t="shared" si="13"/>
        <v>8.1395348837209294E-2</v>
      </c>
      <c r="M50" s="7"/>
      <c r="O50" s="14">
        <f>AVERAGE(I50:L50)</f>
        <v>9.053112887596898E-2</v>
      </c>
    </row>
    <row r="51" spans="2:22" x14ac:dyDescent="0.2">
      <c r="B51" s="4" t="str">
        <f>$B$5</f>
        <v>Zubní náhrady(snímatelné)</v>
      </c>
      <c r="C51" s="67">
        <f>1/F48</f>
        <v>7</v>
      </c>
      <c r="D51" s="67">
        <f>1/F49</f>
        <v>9</v>
      </c>
      <c r="E51" s="67">
        <f>1/F50</f>
        <v>9</v>
      </c>
      <c r="F51" s="66">
        <v>1</v>
      </c>
      <c r="G51" s="69"/>
      <c r="H51" s="68" t="str">
        <f>$B$5</f>
        <v>Zubní náhrady(snímatelné)</v>
      </c>
      <c r="I51" s="53">
        <f>C51/C$52</f>
        <v>0.8203125</v>
      </c>
      <c r="J51" s="53">
        <f t="shared" si="13"/>
        <v>0.5</v>
      </c>
      <c r="K51" s="53">
        <f t="shared" si="13"/>
        <v>0.67499999999999993</v>
      </c>
      <c r="L51" s="53">
        <f t="shared" si="13"/>
        <v>0.73255813953488369</v>
      </c>
      <c r="M51" s="7"/>
      <c r="O51" s="14">
        <f>AVERAGE(I51:L51)</f>
        <v>0.68196765988372088</v>
      </c>
      <c r="Q51" s="8"/>
    </row>
    <row r="52" spans="2:22" x14ac:dyDescent="0.2">
      <c r="B52" s="27" t="s">
        <v>52</v>
      </c>
      <c r="C52" s="53">
        <f>SUM(C48:C51)</f>
        <v>8.5333333333333332</v>
      </c>
      <c r="D52" s="53">
        <f>SUM(D48:D51)</f>
        <v>18</v>
      </c>
      <c r="E52" s="53">
        <f>SUM(E48:E51)</f>
        <v>13.333333333333334</v>
      </c>
      <c r="F52" s="53">
        <f>SUM(F48:F51)</f>
        <v>1.3650793650793651</v>
      </c>
      <c r="G52" s="69"/>
      <c r="H52" s="68" t="s">
        <v>4</v>
      </c>
      <c r="I52" s="53">
        <f>SUM(I48:I51)</f>
        <v>1</v>
      </c>
      <c r="J52" s="53">
        <f>SUM(J48:J51)</f>
        <v>1</v>
      </c>
      <c r="K52" s="53">
        <f>SUM(K48:K51)</f>
        <v>0.99999999999999989</v>
      </c>
      <c r="L52" s="53">
        <f>SUM(L48:L51)</f>
        <v>1</v>
      </c>
      <c r="M52" s="7"/>
      <c r="O52" s="19">
        <f>SUM(O48:O51)</f>
        <v>0.99999999999999989</v>
      </c>
    </row>
    <row r="53" spans="2:22" x14ac:dyDescent="0.2"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7"/>
    </row>
    <row r="54" spans="2:22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2:22" ht="99.95" customHeight="1" x14ac:dyDescent="0.2">
      <c r="B55" s="9" t="str">
        <f>B11</f>
        <v>Následná péče a údržba</v>
      </c>
      <c r="C55" s="3" t="str">
        <f>B56</f>
        <v>Zubní implantáty</v>
      </c>
      <c r="D55" s="3" t="str">
        <f>B57</f>
        <v>Zubní můstky</v>
      </c>
      <c r="E55" s="32" t="str">
        <f>B58</f>
        <v>Zubní korunky</v>
      </c>
      <c r="F55" s="32" t="str">
        <f>B59</f>
        <v>Zubní náhrady(snímatelné)</v>
      </c>
      <c r="G55" s="7"/>
      <c r="H55" s="9"/>
      <c r="I55" s="3" t="str">
        <f>C55</f>
        <v>Zubní implantáty</v>
      </c>
      <c r="J55" s="3" t="str">
        <f>D55</f>
        <v>Zubní můstky</v>
      </c>
      <c r="K55" s="32" t="str">
        <f>E55</f>
        <v>Zubní korunky</v>
      </c>
      <c r="L55" s="32" t="str">
        <f>F55</f>
        <v>Zubní náhrady(snímatelné)</v>
      </c>
      <c r="M55" s="7"/>
      <c r="O55" s="20" t="s">
        <v>50</v>
      </c>
      <c r="R55" s="4" t="str">
        <f>R22</f>
        <v>Kritéria</v>
      </c>
      <c r="S55" s="4" t="str">
        <f t="shared" ref="S55:V55" si="15">S22</f>
        <v>Zubní implantáty</v>
      </c>
      <c r="T55" s="4" t="str">
        <f t="shared" si="15"/>
        <v>Zubní můstky</v>
      </c>
      <c r="U55" s="4" t="str">
        <f t="shared" si="15"/>
        <v>Zubní korunky</v>
      </c>
      <c r="V55" s="4" t="str">
        <f t="shared" si="15"/>
        <v>Zubní náhrady(snímatelné)</v>
      </c>
    </row>
    <row r="56" spans="2:22" ht="25.5" x14ac:dyDescent="0.2">
      <c r="B56" s="4" t="str">
        <f>$B$2</f>
        <v>Zubní implantáty</v>
      </c>
      <c r="C56" s="66">
        <v>1</v>
      </c>
      <c r="D56" s="53">
        <f>1/3</f>
        <v>0.33333333333333331</v>
      </c>
      <c r="E56" s="53">
        <v>1</v>
      </c>
      <c r="F56" s="53">
        <v>5</v>
      </c>
      <c r="G56" s="69"/>
      <c r="H56" s="68" t="str">
        <f>$B$2</f>
        <v>Zubní implantáty</v>
      </c>
      <c r="I56" s="53">
        <f>C56/C$60</f>
        <v>0.19230769230769229</v>
      </c>
      <c r="J56" s="53">
        <f t="shared" ref="J56:L59" si="16">D56/D$60</f>
        <v>0.17857142857142858</v>
      </c>
      <c r="K56" s="53">
        <f t="shared" si="16"/>
        <v>0.1875</v>
      </c>
      <c r="L56" s="53">
        <f t="shared" si="16"/>
        <v>0.35714285714285715</v>
      </c>
      <c r="M56" s="7"/>
      <c r="O56" s="14">
        <f>AVERAGE(I56:L56)</f>
        <v>0.22888049450549453</v>
      </c>
      <c r="R56" s="4" t="str">
        <f>R26</f>
        <v>Následná péče a údržba</v>
      </c>
      <c r="S56" s="54" t="str">
        <f t="shared" ref="S56:V56" si="17">S26</f>
        <v>Maximální, jednou za rok.</v>
      </c>
      <c r="T56" s="54" t="str">
        <f t="shared" si="17"/>
        <v>Maximální, v případě bolestí</v>
      </c>
      <c r="U56" s="54" t="str">
        <f t="shared" si="17"/>
        <v>Maximální, jednou za rok.</v>
      </c>
      <c r="V56" s="54" t="str">
        <f t="shared" si="17"/>
        <v>Střední, jednou za rok.</v>
      </c>
    </row>
    <row r="57" spans="2:22" x14ac:dyDescent="0.2">
      <c r="B57" s="4" t="str">
        <f>$B$3</f>
        <v>Zubní můstky</v>
      </c>
      <c r="C57" s="67">
        <f>1/D56</f>
        <v>3</v>
      </c>
      <c r="D57" s="66">
        <v>1</v>
      </c>
      <c r="E57" s="53">
        <v>3</v>
      </c>
      <c r="F57" s="53">
        <v>5</v>
      </c>
      <c r="G57" s="69"/>
      <c r="H57" s="68" t="str">
        <f>$B$3</f>
        <v>Zubní můstky</v>
      </c>
      <c r="I57" s="53">
        <f>C57/C$60</f>
        <v>0.57692307692307687</v>
      </c>
      <c r="J57" s="53">
        <f t="shared" si="16"/>
        <v>0.53571428571428581</v>
      </c>
      <c r="K57" s="53">
        <f t="shared" si="16"/>
        <v>0.5625</v>
      </c>
      <c r="L57" s="53">
        <f t="shared" si="16"/>
        <v>0.35714285714285715</v>
      </c>
      <c r="M57" s="7"/>
      <c r="O57" s="14">
        <f>AVERAGE(I57:L57)</f>
        <v>0.50807005494505497</v>
      </c>
    </row>
    <row r="58" spans="2:22" x14ac:dyDescent="0.2">
      <c r="B58" s="4" t="str">
        <f>$B$4</f>
        <v>Zubní korunky</v>
      </c>
      <c r="C58" s="67">
        <f>1/E56</f>
        <v>1</v>
      </c>
      <c r="D58" s="67">
        <f>1/E57</f>
        <v>0.33333333333333331</v>
      </c>
      <c r="E58" s="66">
        <v>1</v>
      </c>
      <c r="F58" s="53">
        <v>3</v>
      </c>
      <c r="G58" s="69"/>
      <c r="H58" s="68" t="str">
        <f>$B$4</f>
        <v>Zubní korunky</v>
      </c>
      <c r="I58" s="53">
        <f>C58/C$60</f>
        <v>0.19230769230769229</v>
      </c>
      <c r="J58" s="53">
        <f t="shared" si="16"/>
        <v>0.17857142857142858</v>
      </c>
      <c r="K58" s="53">
        <f t="shared" si="16"/>
        <v>0.1875</v>
      </c>
      <c r="L58" s="53">
        <f t="shared" si="16"/>
        <v>0.21428571428571427</v>
      </c>
      <c r="M58" s="7"/>
      <c r="O58" s="14">
        <f>AVERAGE(I58:L58)</f>
        <v>0.1931662087912088</v>
      </c>
    </row>
    <row r="59" spans="2:22" x14ac:dyDescent="0.2">
      <c r="B59" s="4" t="str">
        <f>$B$5</f>
        <v>Zubní náhrady(snímatelné)</v>
      </c>
      <c r="C59" s="67">
        <f>1/F56</f>
        <v>0.2</v>
      </c>
      <c r="D59" s="67">
        <f>1/F57</f>
        <v>0.2</v>
      </c>
      <c r="E59" s="67">
        <f>1/F58</f>
        <v>0.33333333333333331</v>
      </c>
      <c r="F59" s="66">
        <v>1</v>
      </c>
      <c r="G59" s="69"/>
      <c r="H59" s="68" t="str">
        <f>$B$5</f>
        <v>Zubní náhrady(snímatelné)</v>
      </c>
      <c r="I59" s="53">
        <f>C59/C$60</f>
        <v>3.8461538461538464E-2</v>
      </c>
      <c r="J59" s="53">
        <f t="shared" si="16"/>
        <v>0.10714285714285716</v>
      </c>
      <c r="K59" s="53">
        <f t="shared" si="16"/>
        <v>6.25E-2</v>
      </c>
      <c r="L59" s="53">
        <f t="shared" si="16"/>
        <v>7.1428571428571425E-2</v>
      </c>
      <c r="M59" s="7"/>
      <c r="O59" s="14">
        <f>AVERAGE(I59:L59)</f>
        <v>6.988324175824176E-2</v>
      </c>
      <c r="Q59" s="8"/>
    </row>
    <row r="60" spans="2:22" x14ac:dyDescent="0.2">
      <c r="B60" s="27" t="s">
        <v>52</v>
      </c>
      <c r="C60" s="53">
        <f>SUM(C56:C59)</f>
        <v>5.2</v>
      </c>
      <c r="D60" s="53">
        <f>SUM(D56:D59)</f>
        <v>1.8666666666666665</v>
      </c>
      <c r="E60" s="53">
        <f>SUM(E56:E59)</f>
        <v>5.333333333333333</v>
      </c>
      <c r="F60" s="53">
        <f>SUM(F56:F59)</f>
        <v>14</v>
      </c>
      <c r="G60" s="69"/>
      <c r="H60" s="68" t="s">
        <v>4</v>
      </c>
      <c r="I60" s="53">
        <f>SUM(I56:I59)</f>
        <v>0.99999999999999989</v>
      </c>
      <c r="J60" s="53">
        <f>SUM(J56:J59)</f>
        <v>1.0000000000000002</v>
      </c>
      <c r="K60" s="53">
        <f>SUM(K56:K59)</f>
        <v>1</v>
      </c>
      <c r="L60" s="53">
        <f>SUM(L56:L59)</f>
        <v>1</v>
      </c>
      <c r="M60" s="7"/>
      <c r="O60" s="19">
        <f>SUM(O56:O59)</f>
        <v>1</v>
      </c>
    </row>
    <row r="61" spans="2:22" x14ac:dyDescent="0.2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2:22" x14ac:dyDescent="0.2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2:22" ht="99.95" customHeight="1" x14ac:dyDescent="0.2">
      <c r="B63" s="9" t="str">
        <f>B12</f>
        <v>Estetika a Přirozený Vzhled</v>
      </c>
      <c r="C63" s="3" t="str">
        <f>B64</f>
        <v>Zubní implantáty</v>
      </c>
      <c r="D63" s="3" t="str">
        <f>B65</f>
        <v>Zubní můstky</v>
      </c>
      <c r="E63" s="32" t="str">
        <f>B66</f>
        <v>Zubní korunky</v>
      </c>
      <c r="F63" s="32" t="str">
        <f>B67</f>
        <v>Zubní náhrady(snímatelné)</v>
      </c>
      <c r="G63" s="7"/>
      <c r="H63" s="9"/>
      <c r="I63" s="3" t="str">
        <f>C63</f>
        <v>Zubní implantáty</v>
      </c>
      <c r="J63" s="3" t="str">
        <f>D63</f>
        <v>Zubní můstky</v>
      </c>
      <c r="K63" s="32" t="str">
        <f>E63</f>
        <v>Zubní korunky</v>
      </c>
      <c r="L63" s="32" t="str">
        <f>F63</f>
        <v>Zubní náhrady(snímatelné)</v>
      </c>
      <c r="M63" s="7"/>
      <c r="O63" s="20" t="s">
        <v>50</v>
      </c>
      <c r="R63" s="4" t="str">
        <f>R55</f>
        <v>Kritéria</v>
      </c>
      <c r="S63" s="4" t="str">
        <f t="shared" ref="S63:V63" si="18">S55</f>
        <v>Zubní implantáty</v>
      </c>
      <c r="T63" s="4" t="str">
        <f t="shared" si="18"/>
        <v>Zubní můstky</v>
      </c>
      <c r="U63" s="4" t="str">
        <f t="shared" si="18"/>
        <v>Zubní korunky</v>
      </c>
      <c r="V63" s="4" t="str">
        <f t="shared" si="18"/>
        <v>Zubní náhrady(snímatelné)</v>
      </c>
    </row>
    <row r="64" spans="2:22" x14ac:dyDescent="0.2">
      <c r="B64" s="4" t="str">
        <f>$B$2</f>
        <v>Zubní implantáty</v>
      </c>
      <c r="C64" s="66">
        <v>1</v>
      </c>
      <c r="D64" s="53">
        <v>9</v>
      </c>
      <c r="E64" s="53">
        <v>1</v>
      </c>
      <c r="F64" s="53">
        <v>5</v>
      </c>
      <c r="G64" s="7"/>
      <c r="H64" s="4" t="str">
        <f>$B$2</f>
        <v>Zubní implantáty</v>
      </c>
      <c r="I64" s="53">
        <f>C64/C$68</f>
        <v>0.43269230769230765</v>
      </c>
      <c r="J64" s="53">
        <f t="shared" ref="J64:L67" si="19">D64/D$68</f>
        <v>0.40909090909090912</v>
      </c>
      <c r="K64" s="53">
        <f t="shared" si="19"/>
        <v>0.3125</v>
      </c>
      <c r="L64" s="53">
        <f t="shared" si="19"/>
        <v>0.7</v>
      </c>
      <c r="M64" s="7"/>
      <c r="O64" s="14">
        <f>AVERAGE(I64:L64)</f>
        <v>0.46357080419580415</v>
      </c>
      <c r="R64" s="4" t="str">
        <f>R27</f>
        <v>Estetika a Přirozený Vzhled</v>
      </c>
      <c r="S64" s="4" t="str">
        <f t="shared" ref="S64:V64" si="20">S27</f>
        <v>Maximální</v>
      </c>
      <c r="T64" s="4" t="str">
        <f t="shared" si="20"/>
        <v xml:space="preserve">Středně maximální </v>
      </c>
      <c r="U64" s="4" t="str">
        <f t="shared" si="20"/>
        <v>Maximální</v>
      </c>
      <c r="V64" s="4" t="str">
        <f t="shared" si="20"/>
        <v>Střední</v>
      </c>
    </row>
    <row r="65" spans="2:17" x14ac:dyDescent="0.2">
      <c r="B65" s="4" t="str">
        <f>$B$3</f>
        <v>Zubní můstky</v>
      </c>
      <c r="C65" s="67">
        <f>1/D64</f>
        <v>0.1111111111111111</v>
      </c>
      <c r="D65" s="66">
        <v>1</v>
      </c>
      <c r="E65" s="53">
        <f>1/5</f>
        <v>0.2</v>
      </c>
      <c r="F65" s="53">
        <f>1/7</f>
        <v>0.14285714285714285</v>
      </c>
      <c r="G65" s="7"/>
      <c r="H65" s="4" t="str">
        <f>$B$3</f>
        <v>Zubní můstky</v>
      </c>
      <c r="I65" s="53">
        <f>C65/C$68</f>
        <v>4.8076923076923073E-2</v>
      </c>
      <c r="J65" s="53">
        <f t="shared" si="19"/>
        <v>4.5454545454545456E-2</v>
      </c>
      <c r="K65" s="53">
        <f t="shared" si="19"/>
        <v>6.25E-2</v>
      </c>
      <c r="L65" s="53">
        <f t="shared" si="19"/>
        <v>1.9999999999999997E-2</v>
      </c>
      <c r="M65" s="7"/>
      <c r="O65" s="14">
        <f>AVERAGE(I65:L65)</f>
        <v>4.4007867132867133E-2</v>
      </c>
    </row>
    <row r="66" spans="2:17" x14ac:dyDescent="0.2">
      <c r="B66" s="4" t="str">
        <f>$B$4</f>
        <v>Zubní korunky</v>
      </c>
      <c r="C66" s="67">
        <f>1/E64</f>
        <v>1</v>
      </c>
      <c r="D66" s="67">
        <f>1/E65</f>
        <v>5</v>
      </c>
      <c r="E66" s="66">
        <v>1</v>
      </c>
      <c r="F66" s="53">
        <v>1</v>
      </c>
      <c r="G66" s="7"/>
      <c r="H66" s="4" t="str">
        <f>$B$4</f>
        <v>Zubní korunky</v>
      </c>
      <c r="I66" s="53">
        <f>C66/C$68</f>
        <v>0.43269230769230765</v>
      </c>
      <c r="J66" s="53">
        <f t="shared" si="19"/>
        <v>0.22727272727272727</v>
      </c>
      <c r="K66" s="53">
        <f t="shared" si="19"/>
        <v>0.3125</v>
      </c>
      <c r="L66" s="53">
        <f t="shared" si="19"/>
        <v>0.13999999999999999</v>
      </c>
      <c r="M66" s="7"/>
      <c r="O66" s="14">
        <f>AVERAGE(I66:L66)</f>
        <v>0.27811625874125873</v>
      </c>
    </row>
    <row r="67" spans="2:17" x14ac:dyDescent="0.2">
      <c r="B67" s="4" t="str">
        <f>$B$5</f>
        <v>Zubní náhrady(snímatelné)</v>
      </c>
      <c r="C67" s="67">
        <f>1/F64</f>
        <v>0.2</v>
      </c>
      <c r="D67" s="67">
        <f>1/F65</f>
        <v>7</v>
      </c>
      <c r="E67" s="67">
        <f>1/F66</f>
        <v>1</v>
      </c>
      <c r="F67" s="66">
        <v>1</v>
      </c>
      <c r="G67" s="7"/>
      <c r="H67" s="4" t="str">
        <f>$B$5</f>
        <v>Zubní náhrady(snímatelné)</v>
      </c>
      <c r="I67" s="53">
        <f>C67/C$68</f>
        <v>8.6538461538461536E-2</v>
      </c>
      <c r="J67" s="53">
        <f t="shared" si="19"/>
        <v>0.31818181818181818</v>
      </c>
      <c r="K67" s="53">
        <f t="shared" si="19"/>
        <v>0.3125</v>
      </c>
      <c r="L67" s="53">
        <f t="shared" si="19"/>
        <v>0.13999999999999999</v>
      </c>
      <c r="M67" s="7"/>
      <c r="O67" s="14">
        <f>AVERAGE(I67:L67)</f>
        <v>0.21430506993006992</v>
      </c>
      <c r="Q67" s="8"/>
    </row>
    <row r="68" spans="2:17" x14ac:dyDescent="0.2">
      <c r="B68" s="27" t="s">
        <v>52</v>
      </c>
      <c r="C68" s="53">
        <f>SUM(C64:C67)</f>
        <v>2.3111111111111113</v>
      </c>
      <c r="D68" s="53">
        <f>SUM(D64:D67)</f>
        <v>22</v>
      </c>
      <c r="E68" s="53">
        <f>SUM(E64:E67)</f>
        <v>3.2</v>
      </c>
      <c r="F68" s="53">
        <f>SUM(F64:F67)</f>
        <v>7.1428571428571432</v>
      </c>
      <c r="G68" s="7"/>
      <c r="H68" s="4" t="s">
        <v>4</v>
      </c>
      <c r="I68" s="53">
        <f>SUM(I64:I67)</f>
        <v>0.99999999999999989</v>
      </c>
      <c r="J68" s="53">
        <f>SUM(J64:J67)</f>
        <v>1</v>
      </c>
      <c r="K68" s="53">
        <f>SUM(K64:K67)</f>
        <v>1</v>
      </c>
      <c r="L68" s="53">
        <f>SUM(L64:L67)</f>
        <v>1</v>
      </c>
      <c r="M68" s="7"/>
      <c r="O68" s="19">
        <f>SUM(O64:O67)</f>
        <v>1</v>
      </c>
    </row>
    <row r="69" spans="2:17" x14ac:dyDescent="0.2"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2" spans="2:17" ht="99.95" customHeight="1" x14ac:dyDescent="0.2"/>
    <row r="73" spans="2:17" ht="48.75" customHeight="1" x14ac:dyDescent="0.2"/>
  </sheetData>
  <mergeCells count="11">
    <mergeCell ref="M14:N15"/>
    <mergeCell ref="M16:N16"/>
    <mergeCell ref="M17:N17"/>
    <mergeCell ref="M18:N18"/>
    <mergeCell ref="M19:N19"/>
    <mergeCell ref="K14:L14"/>
    <mergeCell ref="B14:B15"/>
    <mergeCell ref="C14:D14"/>
    <mergeCell ref="E14:F14"/>
    <mergeCell ref="G14:H14"/>
    <mergeCell ref="I14:J14"/>
  </mergeCells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01E7B-3C5F-4DC1-B6DD-458B1B2D066F}">
  <dimension ref="B1:AH73"/>
  <sheetViews>
    <sheetView showGridLines="0" topLeftCell="A13" zoomScaleNormal="100" workbookViewId="0">
      <selection activeCell="AE3" sqref="AE3"/>
    </sheetView>
  </sheetViews>
  <sheetFormatPr defaultRowHeight="12.75" x14ac:dyDescent="0.2"/>
  <cols>
    <col min="1" max="1" width="4.7109375" customWidth="1"/>
    <col min="2" max="2" width="27.42578125" bestFit="1" customWidth="1"/>
    <col min="3" max="3" width="5.7109375" customWidth="1"/>
    <col min="4" max="4" width="5.5703125" customWidth="1"/>
    <col min="5" max="5" width="5" customWidth="1"/>
    <col min="6" max="6" width="5.42578125" customWidth="1"/>
    <col min="7" max="7" width="4.7109375" customWidth="1"/>
    <col min="8" max="8" width="5.140625" customWidth="1"/>
    <col min="9" max="10" width="5" customWidth="1"/>
    <col min="11" max="11" width="4.42578125" customWidth="1"/>
    <col min="12" max="12" width="4.7109375" customWidth="1"/>
    <col min="13" max="13" width="4.85546875" customWidth="1"/>
    <col min="14" max="14" width="4.28515625" customWidth="1"/>
    <col min="15" max="15" width="4.7109375" customWidth="1"/>
    <col min="16" max="16" width="4.85546875" style="28" customWidth="1"/>
    <col min="17" max="17" width="4.28515625" customWidth="1"/>
    <col min="18" max="18" width="27.42578125" hidden="1" customWidth="1"/>
    <col min="19" max="19" width="6.28515625" customWidth="1"/>
    <col min="20" max="20" width="18.28515625" bestFit="1" customWidth="1"/>
    <col min="21" max="21" width="18.85546875" bestFit="1" customWidth="1"/>
    <col min="22" max="22" width="25" bestFit="1" customWidth="1"/>
    <col min="31" max="31" width="27.42578125" bestFit="1" customWidth="1"/>
    <col min="32" max="32" width="7.28515625" bestFit="1" customWidth="1"/>
    <col min="33" max="33" width="16.7109375" bestFit="1" customWidth="1"/>
    <col min="34" max="34" width="9.140625" bestFit="1" customWidth="1"/>
    <col min="35" max="35" width="9.42578125" bestFit="1" customWidth="1"/>
    <col min="257" max="257" width="4.7109375" customWidth="1"/>
    <col min="258" max="258" width="31.7109375" customWidth="1"/>
    <col min="259" max="270" width="6.7109375" customWidth="1"/>
    <col min="274" max="274" width="19.7109375" bestFit="1" customWidth="1"/>
    <col min="275" max="275" width="14.85546875" bestFit="1" customWidth="1"/>
    <col min="276" max="276" width="15" bestFit="1" customWidth="1"/>
    <col min="277" max="278" width="15.42578125" bestFit="1" customWidth="1"/>
    <col min="513" max="513" width="4.7109375" customWidth="1"/>
    <col min="514" max="514" width="31.7109375" customWidth="1"/>
    <col min="515" max="526" width="6.7109375" customWidth="1"/>
    <col min="530" max="530" width="19.7109375" bestFit="1" customWidth="1"/>
    <col min="531" max="531" width="14.85546875" bestFit="1" customWidth="1"/>
    <col min="532" max="532" width="15" bestFit="1" customWidth="1"/>
    <col min="533" max="534" width="15.42578125" bestFit="1" customWidth="1"/>
    <col min="769" max="769" width="4.7109375" customWidth="1"/>
    <col min="770" max="770" width="31.7109375" customWidth="1"/>
    <col min="771" max="782" width="6.7109375" customWidth="1"/>
    <col min="786" max="786" width="19.7109375" bestFit="1" customWidth="1"/>
    <col min="787" max="787" width="14.85546875" bestFit="1" customWidth="1"/>
    <col min="788" max="788" width="15" bestFit="1" customWidth="1"/>
    <col min="789" max="790" width="15.42578125" bestFit="1" customWidth="1"/>
    <col min="1025" max="1025" width="4.7109375" customWidth="1"/>
    <col min="1026" max="1026" width="31.7109375" customWidth="1"/>
    <col min="1027" max="1038" width="6.7109375" customWidth="1"/>
    <col min="1042" max="1042" width="19.7109375" bestFit="1" customWidth="1"/>
    <col min="1043" max="1043" width="14.85546875" bestFit="1" customWidth="1"/>
    <col min="1044" max="1044" width="15" bestFit="1" customWidth="1"/>
    <col min="1045" max="1046" width="15.42578125" bestFit="1" customWidth="1"/>
    <col min="1281" max="1281" width="4.7109375" customWidth="1"/>
    <col min="1282" max="1282" width="31.7109375" customWidth="1"/>
    <col min="1283" max="1294" width="6.7109375" customWidth="1"/>
    <col min="1298" max="1298" width="19.7109375" bestFit="1" customWidth="1"/>
    <col min="1299" max="1299" width="14.85546875" bestFit="1" customWidth="1"/>
    <col min="1300" max="1300" width="15" bestFit="1" customWidth="1"/>
    <col min="1301" max="1302" width="15.42578125" bestFit="1" customWidth="1"/>
    <col min="1537" max="1537" width="4.7109375" customWidth="1"/>
    <col min="1538" max="1538" width="31.7109375" customWidth="1"/>
    <col min="1539" max="1550" width="6.7109375" customWidth="1"/>
    <col min="1554" max="1554" width="19.7109375" bestFit="1" customWidth="1"/>
    <col min="1555" max="1555" width="14.85546875" bestFit="1" customWidth="1"/>
    <col min="1556" max="1556" width="15" bestFit="1" customWidth="1"/>
    <col min="1557" max="1558" width="15.42578125" bestFit="1" customWidth="1"/>
    <col min="1793" max="1793" width="4.7109375" customWidth="1"/>
    <col min="1794" max="1794" width="31.7109375" customWidth="1"/>
    <col min="1795" max="1806" width="6.7109375" customWidth="1"/>
    <col min="1810" max="1810" width="19.7109375" bestFit="1" customWidth="1"/>
    <col min="1811" max="1811" width="14.85546875" bestFit="1" customWidth="1"/>
    <col min="1812" max="1812" width="15" bestFit="1" customWidth="1"/>
    <col min="1813" max="1814" width="15.42578125" bestFit="1" customWidth="1"/>
    <col min="2049" max="2049" width="4.7109375" customWidth="1"/>
    <col min="2050" max="2050" width="31.7109375" customWidth="1"/>
    <col min="2051" max="2062" width="6.7109375" customWidth="1"/>
    <col min="2066" max="2066" width="19.7109375" bestFit="1" customWidth="1"/>
    <col min="2067" max="2067" width="14.85546875" bestFit="1" customWidth="1"/>
    <col min="2068" max="2068" width="15" bestFit="1" customWidth="1"/>
    <col min="2069" max="2070" width="15.42578125" bestFit="1" customWidth="1"/>
    <col min="2305" max="2305" width="4.7109375" customWidth="1"/>
    <col min="2306" max="2306" width="31.7109375" customWidth="1"/>
    <col min="2307" max="2318" width="6.7109375" customWidth="1"/>
    <col min="2322" max="2322" width="19.7109375" bestFit="1" customWidth="1"/>
    <col min="2323" max="2323" width="14.85546875" bestFit="1" customWidth="1"/>
    <col min="2324" max="2324" width="15" bestFit="1" customWidth="1"/>
    <col min="2325" max="2326" width="15.42578125" bestFit="1" customWidth="1"/>
    <col min="2561" max="2561" width="4.7109375" customWidth="1"/>
    <col min="2562" max="2562" width="31.7109375" customWidth="1"/>
    <col min="2563" max="2574" width="6.7109375" customWidth="1"/>
    <col min="2578" max="2578" width="19.7109375" bestFit="1" customWidth="1"/>
    <col min="2579" max="2579" width="14.85546875" bestFit="1" customWidth="1"/>
    <col min="2580" max="2580" width="15" bestFit="1" customWidth="1"/>
    <col min="2581" max="2582" width="15.42578125" bestFit="1" customWidth="1"/>
    <col min="2817" max="2817" width="4.7109375" customWidth="1"/>
    <col min="2818" max="2818" width="31.7109375" customWidth="1"/>
    <col min="2819" max="2830" width="6.7109375" customWidth="1"/>
    <col min="2834" max="2834" width="19.7109375" bestFit="1" customWidth="1"/>
    <col min="2835" max="2835" width="14.85546875" bestFit="1" customWidth="1"/>
    <col min="2836" max="2836" width="15" bestFit="1" customWidth="1"/>
    <col min="2837" max="2838" width="15.42578125" bestFit="1" customWidth="1"/>
    <col min="3073" max="3073" width="4.7109375" customWidth="1"/>
    <col min="3074" max="3074" width="31.7109375" customWidth="1"/>
    <col min="3075" max="3086" width="6.7109375" customWidth="1"/>
    <col min="3090" max="3090" width="19.7109375" bestFit="1" customWidth="1"/>
    <col min="3091" max="3091" width="14.85546875" bestFit="1" customWidth="1"/>
    <col min="3092" max="3092" width="15" bestFit="1" customWidth="1"/>
    <col min="3093" max="3094" width="15.42578125" bestFit="1" customWidth="1"/>
    <col min="3329" max="3329" width="4.7109375" customWidth="1"/>
    <col min="3330" max="3330" width="31.7109375" customWidth="1"/>
    <col min="3331" max="3342" width="6.7109375" customWidth="1"/>
    <col min="3346" max="3346" width="19.7109375" bestFit="1" customWidth="1"/>
    <col min="3347" max="3347" width="14.85546875" bestFit="1" customWidth="1"/>
    <col min="3348" max="3348" width="15" bestFit="1" customWidth="1"/>
    <col min="3349" max="3350" width="15.42578125" bestFit="1" customWidth="1"/>
    <col min="3585" max="3585" width="4.7109375" customWidth="1"/>
    <col min="3586" max="3586" width="31.7109375" customWidth="1"/>
    <col min="3587" max="3598" width="6.7109375" customWidth="1"/>
    <col min="3602" max="3602" width="19.7109375" bestFit="1" customWidth="1"/>
    <col min="3603" max="3603" width="14.85546875" bestFit="1" customWidth="1"/>
    <col min="3604" max="3604" width="15" bestFit="1" customWidth="1"/>
    <col min="3605" max="3606" width="15.42578125" bestFit="1" customWidth="1"/>
    <col min="3841" max="3841" width="4.7109375" customWidth="1"/>
    <col min="3842" max="3842" width="31.7109375" customWidth="1"/>
    <col min="3843" max="3854" width="6.7109375" customWidth="1"/>
    <col min="3858" max="3858" width="19.7109375" bestFit="1" customWidth="1"/>
    <col min="3859" max="3859" width="14.85546875" bestFit="1" customWidth="1"/>
    <col min="3860" max="3860" width="15" bestFit="1" customWidth="1"/>
    <col min="3861" max="3862" width="15.42578125" bestFit="1" customWidth="1"/>
    <col min="4097" max="4097" width="4.7109375" customWidth="1"/>
    <col min="4098" max="4098" width="31.7109375" customWidth="1"/>
    <col min="4099" max="4110" width="6.7109375" customWidth="1"/>
    <col min="4114" max="4114" width="19.7109375" bestFit="1" customWidth="1"/>
    <col min="4115" max="4115" width="14.85546875" bestFit="1" customWidth="1"/>
    <col min="4116" max="4116" width="15" bestFit="1" customWidth="1"/>
    <col min="4117" max="4118" width="15.42578125" bestFit="1" customWidth="1"/>
    <col min="4353" max="4353" width="4.7109375" customWidth="1"/>
    <col min="4354" max="4354" width="31.7109375" customWidth="1"/>
    <col min="4355" max="4366" width="6.7109375" customWidth="1"/>
    <col min="4370" max="4370" width="19.7109375" bestFit="1" customWidth="1"/>
    <col min="4371" max="4371" width="14.85546875" bestFit="1" customWidth="1"/>
    <col min="4372" max="4372" width="15" bestFit="1" customWidth="1"/>
    <col min="4373" max="4374" width="15.42578125" bestFit="1" customWidth="1"/>
    <col min="4609" max="4609" width="4.7109375" customWidth="1"/>
    <col min="4610" max="4610" width="31.7109375" customWidth="1"/>
    <col min="4611" max="4622" width="6.7109375" customWidth="1"/>
    <col min="4626" max="4626" width="19.7109375" bestFit="1" customWidth="1"/>
    <col min="4627" max="4627" width="14.85546875" bestFit="1" customWidth="1"/>
    <col min="4628" max="4628" width="15" bestFit="1" customWidth="1"/>
    <col min="4629" max="4630" width="15.42578125" bestFit="1" customWidth="1"/>
    <col min="4865" max="4865" width="4.7109375" customWidth="1"/>
    <col min="4866" max="4866" width="31.7109375" customWidth="1"/>
    <col min="4867" max="4878" width="6.7109375" customWidth="1"/>
    <col min="4882" max="4882" width="19.7109375" bestFit="1" customWidth="1"/>
    <col min="4883" max="4883" width="14.85546875" bestFit="1" customWidth="1"/>
    <col min="4884" max="4884" width="15" bestFit="1" customWidth="1"/>
    <col min="4885" max="4886" width="15.42578125" bestFit="1" customWidth="1"/>
    <col min="5121" max="5121" width="4.7109375" customWidth="1"/>
    <col min="5122" max="5122" width="31.7109375" customWidth="1"/>
    <col min="5123" max="5134" width="6.7109375" customWidth="1"/>
    <col min="5138" max="5138" width="19.7109375" bestFit="1" customWidth="1"/>
    <col min="5139" max="5139" width="14.85546875" bestFit="1" customWidth="1"/>
    <col min="5140" max="5140" width="15" bestFit="1" customWidth="1"/>
    <col min="5141" max="5142" width="15.42578125" bestFit="1" customWidth="1"/>
    <col min="5377" max="5377" width="4.7109375" customWidth="1"/>
    <col min="5378" max="5378" width="31.7109375" customWidth="1"/>
    <col min="5379" max="5390" width="6.7109375" customWidth="1"/>
    <col min="5394" max="5394" width="19.7109375" bestFit="1" customWidth="1"/>
    <col min="5395" max="5395" width="14.85546875" bestFit="1" customWidth="1"/>
    <col min="5396" max="5396" width="15" bestFit="1" customWidth="1"/>
    <col min="5397" max="5398" width="15.42578125" bestFit="1" customWidth="1"/>
    <col min="5633" max="5633" width="4.7109375" customWidth="1"/>
    <col min="5634" max="5634" width="31.7109375" customWidth="1"/>
    <col min="5635" max="5646" width="6.7109375" customWidth="1"/>
    <col min="5650" max="5650" width="19.7109375" bestFit="1" customWidth="1"/>
    <col min="5651" max="5651" width="14.85546875" bestFit="1" customWidth="1"/>
    <col min="5652" max="5652" width="15" bestFit="1" customWidth="1"/>
    <col min="5653" max="5654" width="15.42578125" bestFit="1" customWidth="1"/>
    <col min="5889" max="5889" width="4.7109375" customWidth="1"/>
    <col min="5890" max="5890" width="31.7109375" customWidth="1"/>
    <col min="5891" max="5902" width="6.7109375" customWidth="1"/>
    <col min="5906" max="5906" width="19.7109375" bestFit="1" customWidth="1"/>
    <col min="5907" max="5907" width="14.85546875" bestFit="1" customWidth="1"/>
    <col min="5908" max="5908" width="15" bestFit="1" customWidth="1"/>
    <col min="5909" max="5910" width="15.42578125" bestFit="1" customWidth="1"/>
    <col min="6145" max="6145" width="4.7109375" customWidth="1"/>
    <col min="6146" max="6146" width="31.7109375" customWidth="1"/>
    <col min="6147" max="6158" width="6.7109375" customWidth="1"/>
    <col min="6162" max="6162" width="19.7109375" bestFit="1" customWidth="1"/>
    <col min="6163" max="6163" width="14.85546875" bestFit="1" customWidth="1"/>
    <col min="6164" max="6164" width="15" bestFit="1" customWidth="1"/>
    <col min="6165" max="6166" width="15.42578125" bestFit="1" customWidth="1"/>
    <col min="6401" max="6401" width="4.7109375" customWidth="1"/>
    <col min="6402" max="6402" width="31.7109375" customWidth="1"/>
    <col min="6403" max="6414" width="6.7109375" customWidth="1"/>
    <col min="6418" max="6418" width="19.7109375" bestFit="1" customWidth="1"/>
    <col min="6419" max="6419" width="14.85546875" bestFit="1" customWidth="1"/>
    <col min="6420" max="6420" width="15" bestFit="1" customWidth="1"/>
    <col min="6421" max="6422" width="15.42578125" bestFit="1" customWidth="1"/>
    <col min="6657" max="6657" width="4.7109375" customWidth="1"/>
    <col min="6658" max="6658" width="31.7109375" customWidth="1"/>
    <col min="6659" max="6670" width="6.7109375" customWidth="1"/>
    <col min="6674" max="6674" width="19.7109375" bestFit="1" customWidth="1"/>
    <col min="6675" max="6675" width="14.85546875" bestFit="1" customWidth="1"/>
    <col min="6676" max="6676" width="15" bestFit="1" customWidth="1"/>
    <col min="6677" max="6678" width="15.42578125" bestFit="1" customWidth="1"/>
    <col min="6913" max="6913" width="4.7109375" customWidth="1"/>
    <col min="6914" max="6914" width="31.7109375" customWidth="1"/>
    <col min="6915" max="6926" width="6.7109375" customWidth="1"/>
    <col min="6930" max="6930" width="19.7109375" bestFit="1" customWidth="1"/>
    <col min="6931" max="6931" width="14.85546875" bestFit="1" customWidth="1"/>
    <col min="6932" max="6932" width="15" bestFit="1" customWidth="1"/>
    <col min="6933" max="6934" width="15.42578125" bestFit="1" customWidth="1"/>
    <col min="7169" max="7169" width="4.7109375" customWidth="1"/>
    <col min="7170" max="7170" width="31.7109375" customWidth="1"/>
    <col min="7171" max="7182" width="6.7109375" customWidth="1"/>
    <col min="7186" max="7186" width="19.7109375" bestFit="1" customWidth="1"/>
    <col min="7187" max="7187" width="14.85546875" bestFit="1" customWidth="1"/>
    <col min="7188" max="7188" width="15" bestFit="1" customWidth="1"/>
    <col min="7189" max="7190" width="15.42578125" bestFit="1" customWidth="1"/>
    <col min="7425" max="7425" width="4.7109375" customWidth="1"/>
    <col min="7426" max="7426" width="31.7109375" customWidth="1"/>
    <col min="7427" max="7438" width="6.7109375" customWidth="1"/>
    <col min="7442" max="7442" width="19.7109375" bestFit="1" customWidth="1"/>
    <col min="7443" max="7443" width="14.85546875" bestFit="1" customWidth="1"/>
    <col min="7444" max="7444" width="15" bestFit="1" customWidth="1"/>
    <col min="7445" max="7446" width="15.42578125" bestFit="1" customWidth="1"/>
    <col min="7681" max="7681" width="4.7109375" customWidth="1"/>
    <col min="7682" max="7682" width="31.7109375" customWidth="1"/>
    <col min="7683" max="7694" width="6.7109375" customWidth="1"/>
    <col min="7698" max="7698" width="19.7109375" bestFit="1" customWidth="1"/>
    <col min="7699" max="7699" width="14.85546875" bestFit="1" customWidth="1"/>
    <col min="7700" max="7700" width="15" bestFit="1" customWidth="1"/>
    <col min="7701" max="7702" width="15.42578125" bestFit="1" customWidth="1"/>
    <col min="7937" max="7937" width="4.7109375" customWidth="1"/>
    <col min="7938" max="7938" width="31.7109375" customWidth="1"/>
    <col min="7939" max="7950" width="6.7109375" customWidth="1"/>
    <col min="7954" max="7954" width="19.7109375" bestFit="1" customWidth="1"/>
    <col min="7955" max="7955" width="14.85546875" bestFit="1" customWidth="1"/>
    <col min="7956" max="7956" width="15" bestFit="1" customWidth="1"/>
    <col min="7957" max="7958" width="15.42578125" bestFit="1" customWidth="1"/>
    <col min="8193" max="8193" width="4.7109375" customWidth="1"/>
    <col min="8194" max="8194" width="31.7109375" customWidth="1"/>
    <col min="8195" max="8206" width="6.7109375" customWidth="1"/>
    <col min="8210" max="8210" width="19.7109375" bestFit="1" customWidth="1"/>
    <col min="8211" max="8211" width="14.85546875" bestFit="1" customWidth="1"/>
    <col min="8212" max="8212" width="15" bestFit="1" customWidth="1"/>
    <col min="8213" max="8214" width="15.42578125" bestFit="1" customWidth="1"/>
    <col min="8449" max="8449" width="4.7109375" customWidth="1"/>
    <col min="8450" max="8450" width="31.7109375" customWidth="1"/>
    <col min="8451" max="8462" width="6.7109375" customWidth="1"/>
    <col min="8466" max="8466" width="19.7109375" bestFit="1" customWidth="1"/>
    <col min="8467" max="8467" width="14.85546875" bestFit="1" customWidth="1"/>
    <col min="8468" max="8468" width="15" bestFit="1" customWidth="1"/>
    <col min="8469" max="8470" width="15.42578125" bestFit="1" customWidth="1"/>
    <col min="8705" max="8705" width="4.7109375" customWidth="1"/>
    <col min="8706" max="8706" width="31.7109375" customWidth="1"/>
    <col min="8707" max="8718" width="6.7109375" customWidth="1"/>
    <col min="8722" max="8722" width="19.7109375" bestFit="1" customWidth="1"/>
    <col min="8723" max="8723" width="14.85546875" bestFit="1" customWidth="1"/>
    <col min="8724" max="8724" width="15" bestFit="1" customWidth="1"/>
    <col min="8725" max="8726" width="15.42578125" bestFit="1" customWidth="1"/>
    <col min="8961" max="8961" width="4.7109375" customWidth="1"/>
    <col min="8962" max="8962" width="31.7109375" customWidth="1"/>
    <col min="8963" max="8974" width="6.7109375" customWidth="1"/>
    <col min="8978" max="8978" width="19.7109375" bestFit="1" customWidth="1"/>
    <col min="8979" max="8979" width="14.85546875" bestFit="1" customWidth="1"/>
    <col min="8980" max="8980" width="15" bestFit="1" customWidth="1"/>
    <col min="8981" max="8982" width="15.42578125" bestFit="1" customWidth="1"/>
    <col min="9217" max="9217" width="4.7109375" customWidth="1"/>
    <col min="9218" max="9218" width="31.7109375" customWidth="1"/>
    <col min="9219" max="9230" width="6.7109375" customWidth="1"/>
    <col min="9234" max="9234" width="19.7109375" bestFit="1" customWidth="1"/>
    <col min="9235" max="9235" width="14.85546875" bestFit="1" customWidth="1"/>
    <col min="9236" max="9236" width="15" bestFit="1" customWidth="1"/>
    <col min="9237" max="9238" width="15.42578125" bestFit="1" customWidth="1"/>
    <col min="9473" max="9473" width="4.7109375" customWidth="1"/>
    <col min="9474" max="9474" width="31.7109375" customWidth="1"/>
    <col min="9475" max="9486" width="6.7109375" customWidth="1"/>
    <col min="9490" max="9490" width="19.7109375" bestFit="1" customWidth="1"/>
    <col min="9491" max="9491" width="14.85546875" bestFit="1" customWidth="1"/>
    <col min="9492" max="9492" width="15" bestFit="1" customWidth="1"/>
    <col min="9493" max="9494" width="15.42578125" bestFit="1" customWidth="1"/>
    <col min="9729" max="9729" width="4.7109375" customWidth="1"/>
    <col min="9730" max="9730" width="31.7109375" customWidth="1"/>
    <col min="9731" max="9742" width="6.7109375" customWidth="1"/>
    <col min="9746" max="9746" width="19.7109375" bestFit="1" customWidth="1"/>
    <col min="9747" max="9747" width="14.85546875" bestFit="1" customWidth="1"/>
    <col min="9748" max="9748" width="15" bestFit="1" customWidth="1"/>
    <col min="9749" max="9750" width="15.42578125" bestFit="1" customWidth="1"/>
    <col min="9985" max="9985" width="4.7109375" customWidth="1"/>
    <col min="9986" max="9986" width="31.7109375" customWidth="1"/>
    <col min="9987" max="9998" width="6.7109375" customWidth="1"/>
    <col min="10002" max="10002" width="19.7109375" bestFit="1" customWidth="1"/>
    <col min="10003" max="10003" width="14.85546875" bestFit="1" customWidth="1"/>
    <col min="10004" max="10004" width="15" bestFit="1" customWidth="1"/>
    <col min="10005" max="10006" width="15.42578125" bestFit="1" customWidth="1"/>
    <col min="10241" max="10241" width="4.7109375" customWidth="1"/>
    <col min="10242" max="10242" width="31.7109375" customWidth="1"/>
    <col min="10243" max="10254" width="6.7109375" customWidth="1"/>
    <col min="10258" max="10258" width="19.7109375" bestFit="1" customWidth="1"/>
    <col min="10259" max="10259" width="14.85546875" bestFit="1" customWidth="1"/>
    <col min="10260" max="10260" width="15" bestFit="1" customWidth="1"/>
    <col min="10261" max="10262" width="15.42578125" bestFit="1" customWidth="1"/>
    <col min="10497" max="10497" width="4.7109375" customWidth="1"/>
    <col min="10498" max="10498" width="31.7109375" customWidth="1"/>
    <col min="10499" max="10510" width="6.7109375" customWidth="1"/>
    <col min="10514" max="10514" width="19.7109375" bestFit="1" customWidth="1"/>
    <col min="10515" max="10515" width="14.85546875" bestFit="1" customWidth="1"/>
    <col min="10516" max="10516" width="15" bestFit="1" customWidth="1"/>
    <col min="10517" max="10518" width="15.42578125" bestFit="1" customWidth="1"/>
    <col min="10753" max="10753" width="4.7109375" customWidth="1"/>
    <col min="10754" max="10754" width="31.7109375" customWidth="1"/>
    <col min="10755" max="10766" width="6.7109375" customWidth="1"/>
    <col min="10770" max="10770" width="19.7109375" bestFit="1" customWidth="1"/>
    <col min="10771" max="10771" width="14.85546875" bestFit="1" customWidth="1"/>
    <col min="10772" max="10772" width="15" bestFit="1" customWidth="1"/>
    <col min="10773" max="10774" width="15.42578125" bestFit="1" customWidth="1"/>
    <col min="11009" max="11009" width="4.7109375" customWidth="1"/>
    <col min="11010" max="11010" width="31.7109375" customWidth="1"/>
    <col min="11011" max="11022" width="6.7109375" customWidth="1"/>
    <col min="11026" max="11026" width="19.7109375" bestFit="1" customWidth="1"/>
    <col min="11027" max="11027" width="14.85546875" bestFit="1" customWidth="1"/>
    <col min="11028" max="11028" width="15" bestFit="1" customWidth="1"/>
    <col min="11029" max="11030" width="15.42578125" bestFit="1" customWidth="1"/>
    <col min="11265" max="11265" width="4.7109375" customWidth="1"/>
    <col min="11266" max="11266" width="31.7109375" customWidth="1"/>
    <col min="11267" max="11278" width="6.7109375" customWidth="1"/>
    <col min="11282" max="11282" width="19.7109375" bestFit="1" customWidth="1"/>
    <col min="11283" max="11283" width="14.85546875" bestFit="1" customWidth="1"/>
    <col min="11284" max="11284" width="15" bestFit="1" customWidth="1"/>
    <col min="11285" max="11286" width="15.42578125" bestFit="1" customWidth="1"/>
    <col min="11521" max="11521" width="4.7109375" customWidth="1"/>
    <col min="11522" max="11522" width="31.7109375" customWidth="1"/>
    <col min="11523" max="11534" width="6.7109375" customWidth="1"/>
    <col min="11538" max="11538" width="19.7109375" bestFit="1" customWidth="1"/>
    <col min="11539" max="11539" width="14.85546875" bestFit="1" customWidth="1"/>
    <col min="11540" max="11540" width="15" bestFit="1" customWidth="1"/>
    <col min="11541" max="11542" width="15.42578125" bestFit="1" customWidth="1"/>
    <col min="11777" max="11777" width="4.7109375" customWidth="1"/>
    <col min="11778" max="11778" width="31.7109375" customWidth="1"/>
    <col min="11779" max="11790" width="6.7109375" customWidth="1"/>
    <col min="11794" max="11794" width="19.7109375" bestFit="1" customWidth="1"/>
    <col min="11795" max="11795" width="14.85546875" bestFit="1" customWidth="1"/>
    <col min="11796" max="11796" width="15" bestFit="1" customWidth="1"/>
    <col min="11797" max="11798" width="15.42578125" bestFit="1" customWidth="1"/>
    <col min="12033" max="12033" width="4.7109375" customWidth="1"/>
    <col min="12034" max="12034" width="31.7109375" customWidth="1"/>
    <col min="12035" max="12046" width="6.7109375" customWidth="1"/>
    <col min="12050" max="12050" width="19.7109375" bestFit="1" customWidth="1"/>
    <col min="12051" max="12051" width="14.85546875" bestFit="1" customWidth="1"/>
    <col min="12052" max="12052" width="15" bestFit="1" customWidth="1"/>
    <col min="12053" max="12054" width="15.42578125" bestFit="1" customWidth="1"/>
    <col min="12289" max="12289" width="4.7109375" customWidth="1"/>
    <col min="12290" max="12290" width="31.7109375" customWidth="1"/>
    <col min="12291" max="12302" width="6.7109375" customWidth="1"/>
    <col min="12306" max="12306" width="19.7109375" bestFit="1" customWidth="1"/>
    <col min="12307" max="12307" width="14.85546875" bestFit="1" customWidth="1"/>
    <col min="12308" max="12308" width="15" bestFit="1" customWidth="1"/>
    <col min="12309" max="12310" width="15.42578125" bestFit="1" customWidth="1"/>
    <col min="12545" max="12545" width="4.7109375" customWidth="1"/>
    <col min="12546" max="12546" width="31.7109375" customWidth="1"/>
    <col min="12547" max="12558" width="6.7109375" customWidth="1"/>
    <col min="12562" max="12562" width="19.7109375" bestFit="1" customWidth="1"/>
    <col min="12563" max="12563" width="14.85546875" bestFit="1" customWidth="1"/>
    <col min="12564" max="12564" width="15" bestFit="1" customWidth="1"/>
    <col min="12565" max="12566" width="15.42578125" bestFit="1" customWidth="1"/>
    <col min="12801" max="12801" width="4.7109375" customWidth="1"/>
    <col min="12802" max="12802" width="31.7109375" customWidth="1"/>
    <col min="12803" max="12814" width="6.7109375" customWidth="1"/>
    <col min="12818" max="12818" width="19.7109375" bestFit="1" customWidth="1"/>
    <col min="12819" max="12819" width="14.85546875" bestFit="1" customWidth="1"/>
    <col min="12820" max="12820" width="15" bestFit="1" customWidth="1"/>
    <col min="12821" max="12822" width="15.42578125" bestFit="1" customWidth="1"/>
    <col min="13057" max="13057" width="4.7109375" customWidth="1"/>
    <col min="13058" max="13058" width="31.7109375" customWidth="1"/>
    <col min="13059" max="13070" width="6.7109375" customWidth="1"/>
    <col min="13074" max="13074" width="19.7109375" bestFit="1" customWidth="1"/>
    <col min="13075" max="13075" width="14.85546875" bestFit="1" customWidth="1"/>
    <col min="13076" max="13076" width="15" bestFit="1" customWidth="1"/>
    <col min="13077" max="13078" width="15.42578125" bestFit="1" customWidth="1"/>
    <col min="13313" max="13313" width="4.7109375" customWidth="1"/>
    <col min="13314" max="13314" width="31.7109375" customWidth="1"/>
    <col min="13315" max="13326" width="6.7109375" customWidth="1"/>
    <col min="13330" max="13330" width="19.7109375" bestFit="1" customWidth="1"/>
    <col min="13331" max="13331" width="14.85546875" bestFit="1" customWidth="1"/>
    <col min="13332" max="13332" width="15" bestFit="1" customWidth="1"/>
    <col min="13333" max="13334" width="15.42578125" bestFit="1" customWidth="1"/>
    <col min="13569" max="13569" width="4.7109375" customWidth="1"/>
    <col min="13570" max="13570" width="31.7109375" customWidth="1"/>
    <col min="13571" max="13582" width="6.7109375" customWidth="1"/>
    <col min="13586" max="13586" width="19.7109375" bestFit="1" customWidth="1"/>
    <col min="13587" max="13587" width="14.85546875" bestFit="1" customWidth="1"/>
    <col min="13588" max="13588" width="15" bestFit="1" customWidth="1"/>
    <col min="13589" max="13590" width="15.42578125" bestFit="1" customWidth="1"/>
    <col min="13825" max="13825" width="4.7109375" customWidth="1"/>
    <col min="13826" max="13826" width="31.7109375" customWidth="1"/>
    <col min="13827" max="13838" width="6.7109375" customWidth="1"/>
    <col min="13842" max="13842" width="19.7109375" bestFit="1" customWidth="1"/>
    <col min="13843" max="13843" width="14.85546875" bestFit="1" customWidth="1"/>
    <col min="13844" max="13844" width="15" bestFit="1" customWidth="1"/>
    <col min="13845" max="13846" width="15.42578125" bestFit="1" customWidth="1"/>
    <col min="14081" max="14081" width="4.7109375" customWidth="1"/>
    <col min="14082" max="14082" width="31.7109375" customWidth="1"/>
    <col min="14083" max="14094" width="6.7109375" customWidth="1"/>
    <col min="14098" max="14098" width="19.7109375" bestFit="1" customWidth="1"/>
    <col min="14099" max="14099" width="14.85546875" bestFit="1" customWidth="1"/>
    <col min="14100" max="14100" width="15" bestFit="1" customWidth="1"/>
    <col min="14101" max="14102" width="15.42578125" bestFit="1" customWidth="1"/>
    <col min="14337" max="14337" width="4.7109375" customWidth="1"/>
    <col min="14338" max="14338" width="31.7109375" customWidth="1"/>
    <col min="14339" max="14350" width="6.7109375" customWidth="1"/>
    <col min="14354" max="14354" width="19.7109375" bestFit="1" customWidth="1"/>
    <col min="14355" max="14355" width="14.85546875" bestFit="1" customWidth="1"/>
    <col min="14356" max="14356" width="15" bestFit="1" customWidth="1"/>
    <col min="14357" max="14358" width="15.42578125" bestFit="1" customWidth="1"/>
    <col min="14593" max="14593" width="4.7109375" customWidth="1"/>
    <col min="14594" max="14594" width="31.7109375" customWidth="1"/>
    <col min="14595" max="14606" width="6.7109375" customWidth="1"/>
    <col min="14610" max="14610" width="19.7109375" bestFit="1" customWidth="1"/>
    <col min="14611" max="14611" width="14.85546875" bestFit="1" customWidth="1"/>
    <col min="14612" max="14612" width="15" bestFit="1" customWidth="1"/>
    <col min="14613" max="14614" width="15.42578125" bestFit="1" customWidth="1"/>
    <col min="14849" max="14849" width="4.7109375" customWidth="1"/>
    <col min="14850" max="14850" width="31.7109375" customWidth="1"/>
    <col min="14851" max="14862" width="6.7109375" customWidth="1"/>
    <col min="14866" max="14866" width="19.7109375" bestFit="1" customWidth="1"/>
    <col min="14867" max="14867" width="14.85546875" bestFit="1" customWidth="1"/>
    <col min="14868" max="14868" width="15" bestFit="1" customWidth="1"/>
    <col min="14869" max="14870" width="15.42578125" bestFit="1" customWidth="1"/>
    <col min="15105" max="15105" width="4.7109375" customWidth="1"/>
    <col min="15106" max="15106" width="31.7109375" customWidth="1"/>
    <col min="15107" max="15118" width="6.7109375" customWidth="1"/>
    <col min="15122" max="15122" width="19.7109375" bestFit="1" customWidth="1"/>
    <col min="15123" max="15123" width="14.85546875" bestFit="1" customWidth="1"/>
    <col min="15124" max="15124" width="15" bestFit="1" customWidth="1"/>
    <col min="15125" max="15126" width="15.42578125" bestFit="1" customWidth="1"/>
    <col min="15361" max="15361" width="4.7109375" customWidth="1"/>
    <col min="15362" max="15362" width="31.7109375" customWidth="1"/>
    <col min="15363" max="15374" width="6.7109375" customWidth="1"/>
    <col min="15378" max="15378" width="19.7109375" bestFit="1" customWidth="1"/>
    <col min="15379" max="15379" width="14.85546875" bestFit="1" customWidth="1"/>
    <col min="15380" max="15380" width="15" bestFit="1" customWidth="1"/>
    <col min="15381" max="15382" width="15.42578125" bestFit="1" customWidth="1"/>
    <col min="15617" max="15617" width="4.7109375" customWidth="1"/>
    <col min="15618" max="15618" width="31.7109375" customWidth="1"/>
    <col min="15619" max="15630" width="6.7109375" customWidth="1"/>
    <col min="15634" max="15634" width="19.7109375" bestFit="1" customWidth="1"/>
    <col min="15635" max="15635" width="14.85546875" bestFit="1" customWidth="1"/>
    <col min="15636" max="15636" width="15" bestFit="1" customWidth="1"/>
    <col min="15637" max="15638" width="15.42578125" bestFit="1" customWidth="1"/>
    <col min="15873" max="15873" width="4.7109375" customWidth="1"/>
    <col min="15874" max="15874" width="31.7109375" customWidth="1"/>
    <col min="15875" max="15886" width="6.7109375" customWidth="1"/>
    <col min="15890" max="15890" width="19.7109375" bestFit="1" customWidth="1"/>
    <col min="15891" max="15891" width="14.85546875" bestFit="1" customWidth="1"/>
    <col min="15892" max="15892" width="15" bestFit="1" customWidth="1"/>
    <col min="15893" max="15894" width="15.42578125" bestFit="1" customWidth="1"/>
    <col min="16129" max="16129" width="4.7109375" customWidth="1"/>
    <col min="16130" max="16130" width="31.7109375" customWidth="1"/>
    <col min="16131" max="16142" width="6.7109375" customWidth="1"/>
    <col min="16146" max="16146" width="19.7109375" bestFit="1" customWidth="1"/>
    <col min="16147" max="16147" width="14.85546875" bestFit="1" customWidth="1"/>
    <col min="16148" max="16148" width="15" bestFit="1" customWidth="1"/>
    <col min="16149" max="16150" width="15.42578125" bestFit="1" customWidth="1"/>
  </cols>
  <sheetData>
    <row r="1" spans="2:21" x14ac:dyDescent="0.2">
      <c r="B1" s="1" t="s">
        <v>20</v>
      </c>
    </row>
    <row r="2" spans="2:21" x14ac:dyDescent="0.2">
      <c r="B2" s="2" t="str">
        <f>S22</f>
        <v>Zubní implantáty</v>
      </c>
    </row>
    <row r="3" spans="2:21" x14ac:dyDescent="0.2">
      <c r="B3" s="2" t="str">
        <f>T22</f>
        <v>Zubní můstky</v>
      </c>
    </row>
    <row r="4" spans="2:21" x14ac:dyDescent="0.2">
      <c r="B4" s="2" t="str">
        <f>U22</f>
        <v>Zubní korunky</v>
      </c>
    </row>
    <row r="5" spans="2:21" x14ac:dyDescent="0.2">
      <c r="B5" s="2" t="str">
        <f>V22</f>
        <v>Zubní náhrady(snímatelné)</v>
      </c>
      <c r="R5" s="70" t="s">
        <v>19</v>
      </c>
    </row>
    <row r="6" spans="2:21" x14ac:dyDescent="0.2">
      <c r="R6" s="70" t="s">
        <v>20</v>
      </c>
    </row>
    <row r="7" spans="2:21" x14ac:dyDescent="0.2">
      <c r="B7" s="1" t="s">
        <v>54</v>
      </c>
      <c r="R7" s="70" t="s">
        <v>21</v>
      </c>
    </row>
    <row r="8" spans="2:21" x14ac:dyDescent="0.2">
      <c r="B8" s="2" t="str">
        <f>R23</f>
        <v>Náklady</v>
      </c>
      <c r="R8" s="70" t="s">
        <v>22</v>
      </c>
    </row>
    <row r="9" spans="2:21" x14ac:dyDescent="0.2">
      <c r="B9" s="2" t="str">
        <f>R24</f>
        <v>Časová osa léčby (max)</v>
      </c>
    </row>
    <row r="10" spans="2:21" x14ac:dyDescent="0.2">
      <c r="B10" s="2" t="str">
        <f t="shared" ref="B10:B12" si="0">R25</f>
        <v>Trvalost zubu (max)</v>
      </c>
    </row>
    <row r="11" spans="2:21" x14ac:dyDescent="0.2">
      <c r="B11" s="2" t="str">
        <f t="shared" si="0"/>
        <v>Následná péče a údržba</v>
      </c>
    </row>
    <row r="12" spans="2:21" x14ac:dyDescent="0.2">
      <c r="B12" s="2" t="str">
        <f t="shared" si="0"/>
        <v>Estetika a Přirozený Vzhled</v>
      </c>
    </row>
    <row r="13" spans="2:21" ht="13.5" thickBot="1" x14ac:dyDescent="0.25"/>
    <row r="14" spans="2:21" ht="99.95" customHeight="1" x14ac:dyDescent="0.2">
      <c r="B14" s="162" t="s">
        <v>57</v>
      </c>
      <c r="C14" s="154" t="str">
        <f>B8</f>
        <v>Náklady</v>
      </c>
      <c r="D14" s="146"/>
      <c r="E14" s="88"/>
      <c r="F14" s="146" t="str">
        <f>B9</f>
        <v>Časová osa léčby (max)</v>
      </c>
      <c r="G14" s="146"/>
      <c r="H14" s="88"/>
      <c r="I14" s="146" t="str">
        <f>B10</f>
        <v>Trvalost zubu (max)</v>
      </c>
      <c r="J14" s="146"/>
      <c r="K14" s="88"/>
      <c r="L14" s="146" t="str">
        <f>B11</f>
        <v>Následná péče a údržba</v>
      </c>
      <c r="M14" s="146"/>
      <c r="N14" s="88"/>
      <c r="O14" s="146" t="str">
        <f>B12</f>
        <v>Estetika a Přirozený Vzhled</v>
      </c>
      <c r="P14" s="146"/>
      <c r="Q14" s="88"/>
      <c r="R14" s="154" t="s">
        <v>50</v>
      </c>
      <c r="S14" s="155"/>
      <c r="U14" s="28"/>
    </row>
    <row r="15" spans="2:21" ht="52.5" thickBot="1" x14ac:dyDescent="0.25">
      <c r="B15" s="163"/>
      <c r="C15" s="131" t="s">
        <v>55</v>
      </c>
      <c r="D15" s="90" t="s">
        <v>60</v>
      </c>
      <c r="E15" s="90"/>
      <c r="F15" s="90" t="s">
        <v>55</v>
      </c>
      <c r="G15" s="90" t="s">
        <v>56</v>
      </c>
      <c r="H15" s="90"/>
      <c r="I15" s="90" t="s">
        <v>55</v>
      </c>
      <c r="J15" s="90" t="s">
        <v>56</v>
      </c>
      <c r="K15" s="90"/>
      <c r="L15" s="90" t="s">
        <v>55</v>
      </c>
      <c r="M15" s="90" t="s">
        <v>56</v>
      </c>
      <c r="N15" s="90"/>
      <c r="O15" s="90" t="s">
        <v>55</v>
      </c>
      <c r="P15" s="90" t="s">
        <v>56</v>
      </c>
      <c r="Q15" s="90"/>
      <c r="R15" s="156"/>
      <c r="S15" s="157"/>
      <c r="U15" s="28"/>
    </row>
    <row r="16" spans="2:21" x14ac:dyDescent="0.2">
      <c r="B16" s="132" t="str">
        <f>B64</f>
        <v>Zubní implantáty</v>
      </c>
      <c r="C16" s="95">
        <f>$J$23</f>
        <v>0.10477969482170771</v>
      </c>
      <c r="D16" s="93">
        <f>I32</f>
        <v>0.41863312555082982</v>
      </c>
      <c r="E16" s="94">
        <f>C16*D16</f>
        <v>4.3864251137473595E-2</v>
      </c>
      <c r="F16" s="95">
        <f>$J$24</f>
        <v>0.17734160306415062</v>
      </c>
      <c r="G16" s="93">
        <f>I40</f>
        <v>0.20026390546094996</v>
      </c>
      <c r="H16" s="94">
        <f>F16*G16</f>
        <v>3.5515122030332372E-2</v>
      </c>
      <c r="I16" s="95">
        <f>$J$25</f>
        <v>0.4730176908157393</v>
      </c>
      <c r="J16" s="93">
        <f>I48</f>
        <v>0.42658172056195975</v>
      </c>
      <c r="K16" s="94">
        <f>I16*J16</f>
        <v>0.20178070040442317</v>
      </c>
      <c r="L16" s="95">
        <f>$J$26</f>
        <v>0.17734160306415062</v>
      </c>
      <c r="M16" s="93">
        <f>I56</f>
        <v>0.47912317479956779</v>
      </c>
      <c r="N16" s="94">
        <f>L16*M16</f>
        <v>8.4968471884140598E-2</v>
      </c>
      <c r="O16" s="95">
        <f>$J$27</f>
        <v>6.7519408234251649E-2</v>
      </c>
      <c r="P16" s="93">
        <f>I64</f>
        <v>0.46919628079560671</v>
      </c>
      <c r="Q16" s="94">
        <f>O16*P16</f>
        <v>3.1679855225031139E-2</v>
      </c>
      <c r="R16" s="158">
        <f>C16*D16+F16*G16+I16*J16+L16*M16+O16*P16</f>
        <v>0.39780840068140089</v>
      </c>
      <c r="S16" s="159"/>
      <c r="T16" s="28"/>
      <c r="U16" s="28"/>
    </row>
    <row r="17" spans="2:34" x14ac:dyDescent="0.2">
      <c r="B17" s="92" t="str">
        <f>B65</f>
        <v>Zubní můstky</v>
      </c>
      <c r="C17" s="95">
        <f t="shared" ref="C17:C19" si="1">$J$23</f>
        <v>0.10477969482170771</v>
      </c>
      <c r="D17" s="93">
        <f t="shared" ref="D17:D19" si="2">I33</f>
        <v>0.31809238798938405</v>
      </c>
      <c r="E17" s="94">
        <f t="shared" ref="E17:E19" si="3">C17*D17</f>
        <v>3.3329623338635907E-2</v>
      </c>
      <c r="F17" s="95">
        <f t="shared" ref="F17:F19" si="4">$J$24</f>
        <v>0.17734160306415062</v>
      </c>
      <c r="G17" s="93">
        <f t="shared" ref="G17:G19" si="5">I41</f>
        <v>0.39411729747442614</v>
      </c>
      <c r="H17" s="94">
        <f t="shared" ref="H17:H19" si="6">F17*G17</f>
        <v>6.9893393329425457E-2</v>
      </c>
      <c r="I17" s="95">
        <f t="shared" ref="I17:I19" si="7">$J$25</f>
        <v>0.4730176908157393</v>
      </c>
      <c r="J17" s="93">
        <f t="shared" ref="J17:J19" si="8">I49</f>
        <v>5.9596384664195111E-2</v>
      </c>
      <c r="K17" s="94">
        <f t="shared" ref="K17:K19" si="9">I17*J17</f>
        <v>2.819014425482411E-2</v>
      </c>
      <c r="L17" s="95">
        <f t="shared" ref="L17:L19" si="10">$J$26</f>
        <v>0.17734160306415062</v>
      </c>
      <c r="M17" s="93">
        <f t="shared" ref="M17:M19" si="11">I57</f>
        <v>6.6936785264191972E-2</v>
      </c>
      <c r="N17" s="94">
        <f t="shared" ref="N17:N19" si="12">L17*M17</f>
        <v>1.1870676802712619E-2</v>
      </c>
      <c r="O17" s="95">
        <f t="shared" ref="O17:O19" si="13">$J$27</f>
        <v>6.7519408234251649E-2</v>
      </c>
      <c r="P17" s="93">
        <f t="shared" ref="P17:P19" si="14">I65</f>
        <v>5.3145682705963343E-2</v>
      </c>
      <c r="Q17" s="94">
        <f t="shared" ref="Q17:Q19" si="15">O17*P17</f>
        <v>3.5883650465119467E-3</v>
      </c>
      <c r="R17" s="158">
        <f t="shared" ref="R17:R19" si="16">C17*D17+F17*G17+I17*J17+L17*M17+O17*P17</f>
        <v>0.14687220277211002</v>
      </c>
      <c r="S17" s="159"/>
      <c r="T17" s="28"/>
      <c r="U17" s="28"/>
    </row>
    <row r="18" spans="2:34" x14ac:dyDescent="0.2">
      <c r="B18" s="92" t="str">
        <f>B66</f>
        <v>Zubní korunky</v>
      </c>
      <c r="C18" s="95">
        <f t="shared" si="1"/>
        <v>0.10477969482170771</v>
      </c>
      <c r="D18" s="93">
        <f t="shared" si="2"/>
        <v>0.17581764988431189</v>
      </c>
      <c r="E18" s="94">
        <f t="shared" si="3"/>
        <v>1.8422119699148053E-2</v>
      </c>
      <c r="F18" s="95">
        <f t="shared" si="4"/>
        <v>0.17734160306415062</v>
      </c>
      <c r="G18" s="93">
        <f t="shared" si="5"/>
        <v>0.34686725918053574</v>
      </c>
      <c r="H18" s="94">
        <f t="shared" si="6"/>
        <v>6.151399579354442E-2</v>
      </c>
      <c r="I18" s="95">
        <f t="shared" si="7"/>
        <v>0.4730176908157393</v>
      </c>
      <c r="J18" s="93">
        <f t="shared" si="8"/>
        <v>8.7240174211885277E-2</v>
      </c>
      <c r="K18" s="94">
        <f t="shared" si="9"/>
        <v>4.1266145752068786E-2</v>
      </c>
      <c r="L18" s="95">
        <f t="shared" si="10"/>
        <v>0.17734160306415062</v>
      </c>
      <c r="M18" s="93">
        <f t="shared" si="11"/>
        <v>0.29455925167117203</v>
      </c>
      <c r="N18" s="94">
        <f t="shared" si="12"/>
        <v>5.2237609888742237E-2</v>
      </c>
      <c r="O18" s="95">
        <f t="shared" si="13"/>
        <v>6.7519408234251649E-2</v>
      </c>
      <c r="P18" s="93">
        <f t="shared" si="14"/>
        <v>0.12114595877492292</v>
      </c>
      <c r="Q18" s="94">
        <f t="shared" si="15"/>
        <v>8.1797034464538409E-3</v>
      </c>
      <c r="R18" s="158">
        <f t="shared" si="16"/>
        <v>0.18161957457995734</v>
      </c>
      <c r="S18" s="159"/>
      <c r="T18" s="28"/>
      <c r="U18" s="29"/>
    </row>
    <row r="19" spans="2:34" ht="25.5" customHeight="1" thickBot="1" x14ac:dyDescent="0.25">
      <c r="B19" s="97" t="s">
        <v>51</v>
      </c>
      <c r="C19" s="95">
        <f t="shared" si="1"/>
        <v>0.10477969482170771</v>
      </c>
      <c r="D19" s="98">
        <f t="shared" si="2"/>
        <v>8.7456836575474248E-2</v>
      </c>
      <c r="E19" s="99">
        <f t="shared" si="3"/>
        <v>9.1637006464501559E-3</v>
      </c>
      <c r="F19" s="95">
        <f t="shared" si="4"/>
        <v>0.17734160306415062</v>
      </c>
      <c r="G19" s="98">
        <f t="shared" si="5"/>
        <v>5.8751537884088198E-2</v>
      </c>
      <c r="H19" s="99">
        <f t="shared" si="6"/>
        <v>1.0419091910848376E-2</v>
      </c>
      <c r="I19" s="100">
        <f t="shared" si="7"/>
        <v>0.4730176908157393</v>
      </c>
      <c r="J19" s="98">
        <f t="shared" si="8"/>
        <v>0.42658172056195975</v>
      </c>
      <c r="K19" s="99">
        <f t="shared" si="9"/>
        <v>0.20178070040442317</v>
      </c>
      <c r="L19" s="100">
        <f t="shared" si="10"/>
        <v>0.17734160306415062</v>
      </c>
      <c r="M19" s="98">
        <f t="shared" si="11"/>
        <v>0.15938078826506824</v>
      </c>
      <c r="N19" s="99">
        <f t="shared" si="12"/>
        <v>2.8264844488555166E-2</v>
      </c>
      <c r="O19" s="100">
        <f t="shared" si="13"/>
        <v>6.7519408234251649E-2</v>
      </c>
      <c r="P19" s="98">
        <f t="shared" si="14"/>
        <v>0.35651207772350696</v>
      </c>
      <c r="Q19" s="99">
        <f t="shared" si="15"/>
        <v>2.407148451625472E-2</v>
      </c>
      <c r="R19" s="160">
        <f t="shared" si="16"/>
        <v>0.27369982196653159</v>
      </c>
      <c r="S19" s="161"/>
      <c r="T19" s="31"/>
      <c r="U19" s="30"/>
    </row>
    <row r="21" spans="2:34" x14ac:dyDescent="0.2">
      <c r="I21" s="28" t="s">
        <v>64</v>
      </c>
      <c r="J21" s="28"/>
      <c r="K21" s="28"/>
      <c r="L21" s="28"/>
      <c r="M21" s="28"/>
      <c r="AE21" s="16" t="str">
        <f>R22</f>
        <v>Kritéria</v>
      </c>
      <c r="AF21" s="16" t="s">
        <v>47</v>
      </c>
      <c r="AG21" s="16" t="s">
        <v>48</v>
      </c>
      <c r="AH21" s="16" t="s">
        <v>49</v>
      </c>
    </row>
    <row r="22" spans="2:34" ht="98.25" customHeight="1" x14ac:dyDescent="0.2">
      <c r="B22" s="23" t="s">
        <v>62</v>
      </c>
      <c r="C22" s="63" t="str">
        <f>B8</f>
        <v>Náklady</v>
      </c>
      <c r="D22" s="63" t="str">
        <f>B9</f>
        <v>Časová osa léčby (max)</v>
      </c>
      <c r="E22" s="63" t="str">
        <f>B10</f>
        <v>Trvalost zubu (max)</v>
      </c>
      <c r="F22" s="63" t="str">
        <f>B11</f>
        <v>Následná péče a údržba</v>
      </c>
      <c r="G22" s="64" t="str">
        <f>B12</f>
        <v>Estetika a Přirozený Vzhled</v>
      </c>
      <c r="H22" s="62"/>
      <c r="I22" s="63" t="s">
        <v>63</v>
      </c>
      <c r="J22" s="63" t="s">
        <v>58</v>
      </c>
      <c r="K22" s="64"/>
      <c r="L22" s="64"/>
      <c r="M22" s="64"/>
      <c r="N22" s="21"/>
      <c r="O22" s="73"/>
      <c r="R22" s="55" t="s">
        <v>25</v>
      </c>
      <c r="S22" s="56" t="s">
        <v>20</v>
      </c>
      <c r="T22" s="56" t="s">
        <v>21</v>
      </c>
      <c r="U22" s="56" t="s">
        <v>22</v>
      </c>
      <c r="V22" s="56" t="s">
        <v>53</v>
      </c>
      <c r="AE22" s="15" t="str">
        <f>R23</f>
        <v>Náklady</v>
      </c>
      <c r="AF22" s="15">
        <v>10</v>
      </c>
      <c r="AG22" s="65">
        <f>AF22/$AF$27</f>
        <v>0.25</v>
      </c>
      <c r="AH22" s="15">
        <v>1</v>
      </c>
    </row>
    <row r="23" spans="2:34" ht="23.25" customHeight="1" x14ac:dyDescent="0.2">
      <c r="B23" s="26" t="str">
        <f>B8</f>
        <v>Náklady</v>
      </c>
      <c r="C23" s="10">
        <v>1</v>
      </c>
      <c r="D23" s="108">
        <f>'AHP výpočet účastniku č.2.'!D23</f>
        <v>0.2</v>
      </c>
      <c r="E23" s="108">
        <f>'AHP výpočet účastniku č.2.'!E23</f>
        <v>1</v>
      </c>
      <c r="F23" s="108">
        <f>'AHP výpočet účastniku č.2.'!F23</f>
        <v>0.2</v>
      </c>
      <c r="G23" s="108">
        <f>'AHP výpočet účastniku č.2.'!G23</f>
        <v>3</v>
      </c>
      <c r="H23" s="9"/>
      <c r="I23" s="107">
        <f>GEOMEAN(C23:G23)</f>
        <v>0.6543893899412373</v>
      </c>
      <c r="J23" s="129">
        <f>I23/$I$28</f>
        <v>0.10477969482170771</v>
      </c>
      <c r="K23" s="11"/>
      <c r="L23" s="11"/>
      <c r="M23" s="11"/>
      <c r="O23" s="12"/>
      <c r="P23" s="28">
        <v>5</v>
      </c>
      <c r="R23" s="57" t="s">
        <v>23</v>
      </c>
      <c r="S23" s="58" t="s">
        <v>27</v>
      </c>
      <c r="T23" s="58" t="s">
        <v>28</v>
      </c>
      <c r="U23" s="58" t="s">
        <v>29</v>
      </c>
      <c r="V23" s="11" t="s">
        <v>30</v>
      </c>
      <c r="AE23" s="15" t="str">
        <f t="shared" ref="AE23:AE26" si="17">R24</f>
        <v>Časová osa léčby (max)</v>
      </c>
      <c r="AF23" s="15">
        <v>6</v>
      </c>
      <c r="AG23" s="65">
        <f t="shared" ref="AG23:AG26" si="18">AF23/$AF$27</f>
        <v>0.15</v>
      </c>
      <c r="AH23" s="15">
        <v>4</v>
      </c>
    </row>
    <row r="24" spans="2:34" ht="23.25" customHeight="1" x14ac:dyDescent="0.2">
      <c r="B24" s="26" t="str">
        <f>B9</f>
        <v>Časová osa léčby (max)</v>
      </c>
      <c r="C24" s="13">
        <f>1/D23</f>
        <v>5</v>
      </c>
      <c r="D24" s="10">
        <v>1</v>
      </c>
      <c r="E24" s="108">
        <f>'AHP výpočet účastniku č.2.'!E24</f>
        <v>0.2</v>
      </c>
      <c r="F24" s="108">
        <f>'AHP výpočet účastniku č.2.'!F24</f>
        <v>0.33333333333333331</v>
      </c>
      <c r="G24" s="108">
        <f>'AHP výpočet účastniku č.2.'!G24</f>
        <v>5</v>
      </c>
      <c r="H24" s="62"/>
      <c r="I24" s="107">
        <f t="shared" ref="I24:I27" si="19">GEOMEAN(C24:G24)</f>
        <v>1.1075663432482898</v>
      </c>
      <c r="J24" s="129">
        <f t="shared" ref="J24:J27" si="20">I24/$I$28</f>
        <v>0.17734160306415062</v>
      </c>
      <c r="K24" s="11"/>
      <c r="L24" s="11"/>
      <c r="M24" s="11"/>
      <c r="O24" s="12"/>
      <c r="P24" s="28">
        <v>2</v>
      </c>
      <c r="R24" s="57" t="s">
        <v>36</v>
      </c>
      <c r="S24" s="11" t="s">
        <v>37</v>
      </c>
      <c r="T24" s="11" t="s">
        <v>38</v>
      </c>
      <c r="U24" s="71" t="s">
        <v>39</v>
      </c>
      <c r="V24" s="11" t="s">
        <v>40</v>
      </c>
      <c r="AE24" s="15" t="str">
        <f t="shared" si="17"/>
        <v>Trvalost zubu (max)</v>
      </c>
      <c r="AF24" s="15">
        <v>9</v>
      </c>
      <c r="AG24" s="65">
        <f t="shared" si="18"/>
        <v>0.22500000000000001</v>
      </c>
      <c r="AH24" s="15">
        <v>2</v>
      </c>
    </row>
    <row r="25" spans="2:34" ht="23.25" customHeight="1" x14ac:dyDescent="0.2">
      <c r="B25" s="26" t="str">
        <f>B10</f>
        <v>Trvalost zubu (max)</v>
      </c>
      <c r="C25" s="13">
        <f>1/E23</f>
        <v>1</v>
      </c>
      <c r="D25" s="13">
        <f>1/E24</f>
        <v>5</v>
      </c>
      <c r="E25" s="10">
        <v>1</v>
      </c>
      <c r="F25" s="108">
        <f>'AHP výpočet účastniku č.2.'!F25</f>
        <v>9</v>
      </c>
      <c r="G25" s="108">
        <f>'AHP výpočet účastniku č.2.'!G25</f>
        <v>5</v>
      </c>
      <c r="H25" s="62"/>
      <c r="I25" s="107">
        <f t="shared" si="19"/>
        <v>2.9541769390627777</v>
      </c>
      <c r="J25" s="129">
        <f t="shared" si="20"/>
        <v>0.4730176908157393</v>
      </c>
      <c r="K25" s="11"/>
      <c r="L25" s="11"/>
      <c r="M25" s="11"/>
      <c r="O25" s="12"/>
      <c r="P25" s="28">
        <v>1</v>
      </c>
      <c r="R25" s="57" t="s">
        <v>35</v>
      </c>
      <c r="S25" s="11" t="s">
        <v>31</v>
      </c>
      <c r="T25" s="59" t="s">
        <v>32</v>
      </c>
      <c r="U25" s="11" t="s">
        <v>34</v>
      </c>
      <c r="V25" s="11" t="s">
        <v>33</v>
      </c>
      <c r="AE25" s="15" t="str">
        <f t="shared" si="17"/>
        <v>Následná péče a údržba</v>
      </c>
      <c r="AF25" s="15">
        <v>7</v>
      </c>
      <c r="AG25" s="65">
        <f t="shared" si="18"/>
        <v>0.17499999999999999</v>
      </c>
      <c r="AH25" s="15">
        <v>5</v>
      </c>
    </row>
    <row r="26" spans="2:34" ht="37.5" customHeight="1" x14ac:dyDescent="0.2">
      <c r="B26" s="26" t="str">
        <f>B11</f>
        <v>Následná péče a údržba</v>
      </c>
      <c r="C26" s="13">
        <f>1/F23</f>
        <v>5</v>
      </c>
      <c r="D26" s="13">
        <f>1/F24</f>
        <v>3</v>
      </c>
      <c r="E26" s="13">
        <f>1/F25</f>
        <v>0.1111111111111111</v>
      </c>
      <c r="F26" s="10">
        <v>1</v>
      </c>
      <c r="G26" s="108">
        <f>'AHP výpočet účastniku č.2.'!G26</f>
        <v>1</v>
      </c>
      <c r="H26" s="62"/>
      <c r="I26" s="107">
        <f t="shared" si="19"/>
        <v>1.1075663432482898</v>
      </c>
      <c r="J26" s="129">
        <f t="shared" si="20"/>
        <v>0.17734160306415062</v>
      </c>
      <c r="K26" s="11"/>
      <c r="L26" s="11"/>
      <c r="M26" s="11"/>
      <c r="O26" s="12"/>
      <c r="P26" s="28">
        <v>3</v>
      </c>
      <c r="R26" s="57" t="s">
        <v>24</v>
      </c>
      <c r="S26" s="60" t="s">
        <v>42</v>
      </c>
      <c r="T26" s="60" t="s">
        <v>43</v>
      </c>
      <c r="U26" s="61" t="s">
        <v>42</v>
      </c>
      <c r="V26" s="61" t="s">
        <v>44</v>
      </c>
      <c r="AE26" s="15" t="str">
        <f t="shared" si="17"/>
        <v>Estetika a Přirozený Vzhled</v>
      </c>
      <c r="AF26" s="15">
        <v>8</v>
      </c>
      <c r="AG26" s="65">
        <f t="shared" si="18"/>
        <v>0.2</v>
      </c>
      <c r="AH26" s="15">
        <v>3</v>
      </c>
    </row>
    <row r="27" spans="2:34" ht="23.25" customHeight="1" x14ac:dyDescent="0.2">
      <c r="B27" s="26" t="str">
        <f>B12</f>
        <v>Estetika a Přirozený Vzhled</v>
      </c>
      <c r="C27" s="13">
        <f>1/G23</f>
        <v>0.33333333333333331</v>
      </c>
      <c r="D27" s="13">
        <f>1/G24</f>
        <v>0.2</v>
      </c>
      <c r="E27" s="13">
        <f>1/G25</f>
        <v>0.2</v>
      </c>
      <c r="F27" s="13">
        <f>1/G26</f>
        <v>1</v>
      </c>
      <c r="G27" s="10">
        <v>1</v>
      </c>
      <c r="H27" s="62"/>
      <c r="I27" s="107">
        <f t="shared" si="19"/>
        <v>0.42168460634274996</v>
      </c>
      <c r="J27" s="129">
        <f t="shared" si="20"/>
        <v>6.7519408234251649E-2</v>
      </c>
      <c r="K27" s="11"/>
      <c r="L27" s="11"/>
      <c r="M27" s="11"/>
      <c r="O27" s="12"/>
      <c r="P27" s="28">
        <v>4</v>
      </c>
      <c r="Q27" s="8"/>
      <c r="R27" s="57" t="s">
        <v>26</v>
      </c>
      <c r="S27" s="11" t="s">
        <v>41</v>
      </c>
      <c r="T27" s="59" t="s">
        <v>45</v>
      </c>
      <c r="U27" s="59" t="s">
        <v>41</v>
      </c>
      <c r="V27" s="59" t="s">
        <v>46</v>
      </c>
      <c r="AE27" s="15" t="s">
        <v>4</v>
      </c>
      <c r="AF27" s="15">
        <f>SUM(AF22:AF26)</f>
        <v>40</v>
      </c>
      <c r="AG27" s="18">
        <f>SUM(AG22:AG26)</f>
        <v>1</v>
      </c>
      <c r="AH27" s="4"/>
    </row>
    <row r="28" spans="2:34" x14ac:dyDescent="0.2">
      <c r="B28" s="15" t="s">
        <v>52</v>
      </c>
      <c r="C28" s="11">
        <f>SUM(C23:C27)</f>
        <v>12.333333333333334</v>
      </c>
      <c r="D28" s="11">
        <f>SUM(D23:D27)</f>
        <v>9.3999999999999986</v>
      </c>
      <c r="E28" s="11">
        <f>SUM(E23:E27)</f>
        <v>2.5111111111111115</v>
      </c>
      <c r="F28" s="11">
        <f>SUM(F23:F27)</f>
        <v>11.533333333333333</v>
      </c>
      <c r="G28" s="11">
        <f>SUM(G23:G27)</f>
        <v>15</v>
      </c>
      <c r="H28" s="4"/>
      <c r="I28" s="129">
        <f>SUM(I23:I27)</f>
        <v>6.2453836218433452</v>
      </c>
      <c r="J28" s="129"/>
      <c r="K28" s="6"/>
      <c r="L28" s="6"/>
      <c r="M28" s="6"/>
      <c r="O28" s="19"/>
    </row>
    <row r="29" spans="2:34" x14ac:dyDescent="0.2"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2:34" x14ac:dyDescent="0.2"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2:34" ht="99.95" customHeight="1" x14ac:dyDescent="0.2">
      <c r="B31" s="24" t="str">
        <f>R23</f>
        <v>Náklady</v>
      </c>
      <c r="C31" s="25" t="str">
        <f>B32</f>
        <v>Zubní implantáty</v>
      </c>
      <c r="D31" s="25" t="str">
        <f>B33</f>
        <v>Zubní můstky</v>
      </c>
      <c r="E31" s="25" t="str">
        <f>B34</f>
        <v>Zubní korunky</v>
      </c>
      <c r="F31" s="25" t="str">
        <f>B35</f>
        <v>Zubní náhrady(snímatelné)</v>
      </c>
      <c r="G31" s="7"/>
      <c r="H31" s="63" t="s">
        <v>63</v>
      </c>
      <c r="I31" s="63" t="s">
        <v>58</v>
      </c>
      <c r="J31" s="3"/>
      <c r="K31" s="32"/>
      <c r="L31" s="32"/>
      <c r="M31" s="7"/>
      <c r="O31" s="20"/>
      <c r="R31" s="4" t="str">
        <f>R22</f>
        <v>Kritéria</v>
      </c>
      <c r="S31" s="4" t="str">
        <f t="shared" ref="S31:V32" si="21">S22</f>
        <v>Zubní implantáty</v>
      </c>
      <c r="T31" s="4" t="str">
        <f t="shared" si="21"/>
        <v>Zubní můstky</v>
      </c>
      <c r="U31" s="4" t="str">
        <f t="shared" si="21"/>
        <v>Zubní korunky</v>
      </c>
      <c r="V31" s="4" t="str">
        <f t="shared" si="21"/>
        <v>Zubní náhrady(snímatelné)</v>
      </c>
      <c r="AE31" s="16" t="s">
        <v>3</v>
      </c>
      <c r="AF31" s="16" t="s">
        <v>5</v>
      </c>
      <c r="AG31" s="16" t="s">
        <v>6</v>
      </c>
      <c r="AH31" s="16" t="s">
        <v>7</v>
      </c>
    </row>
    <row r="32" spans="2:34" x14ac:dyDescent="0.2">
      <c r="B32" s="27" t="str">
        <f>S22</f>
        <v>Zubní implantáty</v>
      </c>
      <c r="C32" s="66">
        <v>1</v>
      </c>
      <c r="D32" s="53">
        <f>'AHP výpočet účastniku č.2.'!D32</f>
        <v>3</v>
      </c>
      <c r="E32" s="53">
        <f>'AHP výpočet účastniku č.2.'!E32</f>
        <v>5</v>
      </c>
      <c r="F32" s="53">
        <f>'AHP výpočet účastniku č.2.'!F32</f>
        <v>1</v>
      </c>
      <c r="G32" s="7"/>
      <c r="H32" s="107">
        <f>GEOMEAN(B32:F32)</f>
        <v>1.9679896712654303</v>
      </c>
      <c r="I32" s="108">
        <f>H32/$H$36</f>
        <v>0.41863312555082982</v>
      </c>
      <c r="J32" s="53"/>
      <c r="K32" s="53"/>
      <c r="L32" s="53"/>
      <c r="M32" s="7"/>
      <c r="O32" s="14"/>
      <c r="R32" s="4" t="str">
        <f>R23</f>
        <v>Náklady</v>
      </c>
      <c r="S32" s="4" t="str">
        <f t="shared" si="21"/>
        <v>50 - 70 tisíc</v>
      </c>
      <c r="T32" s="4" t="str">
        <f t="shared" si="21"/>
        <v>5 - 15 tisíc</v>
      </c>
      <c r="U32" s="4" t="str">
        <f t="shared" si="21"/>
        <v xml:space="preserve">7 - 8 tisíc </v>
      </c>
      <c r="V32" s="4" t="str">
        <f t="shared" si="21"/>
        <v>12,5 - 15 tisíc</v>
      </c>
      <c r="AE32" s="15" t="str">
        <f>AE22</f>
        <v>Náklady</v>
      </c>
      <c r="AF32" s="15">
        <v>5</v>
      </c>
      <c r="AG32" s="17">
        <f>AF32/$AF$27</f>
        <v>0.125</v>
      </c>
      <c r="AH32" s="15">
        <v>1</v>
      </c>
    </row>
    <row r="33" spans="2:34" x14ac:dyDescent="0.2">
      <c r="B33" s="27" t="str">
        <f>T22</f>
        <v>Zubní můstky</v>
      </c>
      <c r="C33" s="67">
        <f>1/D32</f>
        <v>0.33333333333333331</v>
      </c>
      <c r="D33" s="66">
        <v>1</v>
      </c>
      <c r="E33" s="53">
        <f>'AHP výpočet účastniku č.2.'!E33</f>
        <v>3</v>
      </c>
      <c r="F33" s="53">
        <f>'AHP výpočet účastniku č.2.'!F33</f>
        <v>5</v>
      </c>
      <c r="G33" s="7"/>
      <c r="H33" s="107">
        <f t="shared" ref="H33:H35" si="22">GEOMEAN(B33:F33)</f>
        <v>1.4953487812212205</v>
      </c>
      <c r="I33" s="108">
        <f t="shared" ref="I33:I35" si="23">H33/$H$36</f>
        <v>0.31809238798938405</v>
      </c>
      <c r="J33" s="53"/>
      <c r="K33" s="53"/>
      <c r="L33" s="53"/>
      <c r="M33" s="7"/>
      <c r="O33" s="14"/>
      <c r="AE33" s="15" t="str">
        <f t="shared" ref="AE33:AE36" si="24">AE23</f>
        <v>Časová osa léčby (max)</v>
      </c>
      <c r="AF33" s="15">
        <v>3</v>
      </c>
      <c r="AG33" s="17">
        <f t="shared" ref="AG33:AG36" si="25">AF33/$AF$27</f>
        <v>7.4999999999999997E-2</v>
      </c>
      <c r="AH33" s="15">
        <v>3</v>
      </c>
    </row>
    <row r="34" spans="2:34" x14ac:dyDescent="0.2">
      <c r="B34" s="27" t="str">
        <f>U22</f>
        <v>Zubní korunky</v>
      </c>
      <c r="C34" s="67">
        <f>1/E32</f>
        <v>0.2</v>
      </c>
      <c r="D34" s="67">
        <f>1/E33</f>
        <v>0.33333333333333331</v>
      </c>
      <c r="E34" s="66">
        <v>1</v>
      </c>
      <c r="F34" s="53">
        <f>'AHP výpočet účastniku č.2.'!F34</f>
        <v>7</v>
      </c>
      <c r="G34" s="7"/>
      <c r="H34" s="107">
        <f t="shared" si="22"/>
        <v>0.82651681837938018</v>
      </c>
      <c r="I34" s="108">
        <f t="shared" si="23"/>
        <v>0.17581764988431189</v>
      </c>
      <c r="J34" s="53"/>
      <c r="K34" s="53"/>
      <c r="L34" s="53"/>
      <c r="M34" s="7"/>
      <c r="O34" s="14"/>
      <c r="AE34" s="15" t="str">
        <f t="shared" si="24"/>
        <v>Trvalost zubu (max)</v>
      </c>
      <c r="AF34" s="15">
        <v>4</v>
      </c>
      <c r="AG34" s="17">
        <f t="shared" si="25"/>
        <v>0.1</v>
      </c>
      <c r="AH34" s="15">
        <v>2</v>
      </c>
    </row>
    <row r="35" spans="2:34" x14ac:dyDescent="0.2">
      <c r="B35" s="27" t="str">
        <f>V22</f>
        <v>Zubní náhrady(snímatelné)</v>
      </c>
      <c r="C35" s="67">
        <f>1/F32</f>
        <v>1</v>
      </c>
      <c r="D35" s="67">
        <f>1/F33</f>
        <v>0.2</v>
      </c>
      <c r="E35" s="67">
        <f>1/F34</f>
        <v>0.14285714285714285</v>
      </c>
      <c r="F35" s="66">
        <v>1</v>
      </c>
      <c r="G35" s="7"/>
      <c r="H35" s="107">
        <f t="shared" si="22"/>
        <v>0.41113361690051969</v>
      </c>
      <c r="I35" s="108">
        <f t="shared" si="23"/>
        <v>8.7456836575474248E-2</v>
      </c>
      <c r="J35" s="53"/>
      <c r="K35" s="53"/>
      <c r="L35" s="53"/>
      <c r="M35" s="7"/>
      <c r="O35" s="14"/>
      <c r="Q35" s="8"/>
      <c r="AE35" s="15" t="str">
        <f t="shared" si="24"/>
        <v>Následná péče a údržba</v>
      </c>
      <c r="AF35" s="15">
        <v>2</v>
      </c>
      <c r="AG35" s="17">
        <f t="shared" si="25"/>
        <v>0.05</v>
      </c>
      <c r="AH35" s="15">
        <v>4</v>
      </c>
    </row>
    <row r="36" spans="2:34" x14ac:dyDescent="0.2">
      <c r="B36" s="27" t="s">
        <v>52</v>
      </c>
      <c r="C36" s="53">
        <f>SUM(C32:C35)</f>
        <v>2.5333333333333332</v>
      </c>
      <c r="D36" s="53">
        <f>SUM(D32:D35)</f>
        <v>4.5333333333333332</v>
      </c>
      <c r="E36" s="53">
        <f>SUM(E32:E35)</f>
        <v>9.1428571428571423</v>
      </c>
      <c r="F36" s="53">
        <f>SUM(F32:F35)</f>
        <v>14</v>
      </c>
      <c r="G36" s="7"/>
      <c r="H36" s="107">
        <f>SUM(H32:H35)</f>
        <v>4.7009888877665507</v>
      </c>
      <c r="I36" s="108"/>
      <c r="J36" s="53"/>
      <c r="K36" s="53"/>
      <c r="L36" s="53"/>
      <c r="M36" s="7"/>
      <c r="O36" s="19"/>
      <c r="AE36" s="15" t="str">
        <f t="shared" si="24"/>
        <v>Estetika a Přirozený Vzhled</v>
      </c>
      <c r="AF36" s="15">
        <v>1</v>
      </c>
      <c r="AG36" s="17">
        <f t="shared" si="25"/>
        <v>2.5000000000000001E-2</v>
      </c>
      <c r="AH36" s="15">
        <v>5</v>
      </c>
    </row>
    <row r="37" spans="2:34" x14ac:dyDescent="0.2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AE37" s="15" t="s">
        <v>4</v>
      </c>
      <c r="AF37" s="15">
        <f>SUM(AF32:AF36)</f>
        <v>15</v>
      </c>
      <c r="AG37" s="18">
        <f>SUM(AG32:AG36)</f>
        <v>0.37500000000000006</v>
      </c>
      <c r="AH37" s="4"/>
    </row>
    <row r="38" spans="2:34" x14ac:dyDescent="0.2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2:34" ht="99.95" customHeight="1" x14ac:dyDescent="0.2">
      <c r="B39" s="9" t="str">
        <f>B9</f>
        <v>Časová osa léčby (max)</v>
      </c>
      <c r="C39" s="3" t="str">
        <f>B40</f>
        <v>Zubní implantáty</v>
      </c>
      <c r="D39" s="3" t="str">
        <f>B41</f>
        <v>Zubní můstky</v>
      </c>
      <c r="E39" s="32" t="str">
        <f>B42</f>
        <v>Zubní korunky</v>
      </c>
      <c r="F39" s="32" t="str">
        <f>B43</f>
        <v>Zubní náhrady(snímatelné)</v>
      </c>
      <c r="G39" s="7"/>
      <c r="H39" s="63" t="str">
        <f>H31</f>
        <v>Geometrický průměr</v>
      </c>
      <c r="I39" s="63" t="str">
        <f>I31</f>
        <v>váhy</v>
      </c>
      <c r="J39" s="3"/>
      <c r="K39" s="32"/>
      <c r="L39" s="32"/>
      <c r="M39" s="7"/>
      <c r="O39" s="20"/>
      <c r="R39" s="4" t="str">
        <f>R22</f>
        <v>Kritéria</v>
      </c>
      <c r="S39" s="4" t="str">
        <f t="shared" ref="S39:V39" si="26">S22</f>
        <v>Zubní implantáty</v>
      </c>
      <c r="T39" s="4" t="str">
        <f t="shared" si="26"/>
        <v>Zubní můstky</v>
      </c>
      <c r="U39" s="4" t="str">
        <f t="shared" si="26"/>
        <v>Zubní korunky</v>
      </c>
      <c r="V39" s="4" t="str">
        <f t="shared" si="26"/>
        <v>Zubní náhrady(snímatelné)</v>
      </c>
    </row>
    <row r="40" spans="2:34" x14ac:dyDescent="0.2">
      <c r="B40" s="4" t="str">
        <f>$B$2</f>
        <v>Zubní implantáty</v>
      </c>
      <c r="C40" s="66">
        <v>1</v>
      </c>
      <c r="D40" s="108">
        <f>'AHP výpočet účastniku č.2.'!D40</f>
        <v>0.33333333333333331</v>
      </c>
      <c r="E40" s="108">
        <f>'AHP výpočet účastniku č.2.'!E40</f>
        <v>1</v>
      </c>
      <c r="F40" s="108">
        <f>'AHP výpočet účastniku č.2.'!F40</f>
        <v>3</v>
      </c>
      <c r="G40" s="69"/>
      <c r="H40" s="107">
        <f>GEOMEAN(B40:F40)</f>
        <v>1</v>
      </c>
      <c r="I40" s="108">
        <f>H40/$H$44</f>
        <v>0.20026390546094996</v>
      </c>
      <c r="J40" s="53"/>
      <c r="K40" s="53"/>
      <c r="L40" s="53"/>
      <c r="M40" s="7"/>
      <c r="O40" s="14"/>
      <c r="R40" s="4" t="str">
        <f>R24</f>
        <v>Časová osa léčby (max)</v>
      </c>
      <c r="S40" s="4" t="str">
        <f t="shared" ref="S40:V40" si="27">S24</f>
        <v>1,5 měsíce</v>
      </c>
      <c r="T40" s="4" t="str">
        <f t="shared" si="27"/>
        <v xml:space="preserve"> 14 dnů</v>
      </c>
      <c r="U40" s="4" t="str">
        <f t="shared" si="27"/>
        <v xml:space="preserve"> 2 dny</v>
      </c>
      <c r="V40" s="4" t="str">
        <f t="shared" si="27"/>
        <v>1 měsíc</v>
      </c>
    </row>
    <row r="41" spans="2:34" x14ac:dyDescent="0.2">
      <c r="B41" s="4" t="str">
        <f>$B$3</f>
        <v>Zubní můstky</v>
      </c>
      <c r="C41" s="67">
        <f>1/D40</f>
        <v>3</v>
      </c>
      <c r="D41" s="66">
        <v>1</v>
      </c>
      <c r="E41" s="108">
        <f>'AHP výpočet účastniku č.2.'!E41</f>
        <v>1</v>
      </c>
      <c r="F41" s="108">
        <f>'AHP výpočet účastniku č.2.'!F41</f>
        <v>5</v>
      </c>
      <c r="G41" s="69"/>
      <c r="H41" s="107">
        <f t="shared" ref="H41:H43" si="28">GEOMEAN(B41:F41)</f>
        <v>1.9679896712654303</v>
      </c>
      <c r="I41" s="108">
        <f t="shared" ref="I41:I43" si="29">H41/$H$44</f>
        <v>0.39411729747442614</v>
      </c>
      <c r="J41" s="53"/>
      <c r="K41" s="53"/>
      <c r="L41" s="53"/>
      <c r="M41" s="7"/>
      <c r="O41" s="14"/>
    </row>
    <row r="42" spans="2:34" x14ac:dyDescent="0.2">
      <c r="B42" s="4" t="str">
        <f>$B$4</f>
        <v>Zubní korunky</v>
      </c>
      <c r="C42" s="67">
        <f>1/E40</f>
        <v>1</v>
      </c>
      <c r="D42" s="67">
        <f>1/E41</f>
        <v>1</v>
      </c>
      <c r="E42" s="66">
        <v>1</v>
      </c>
      <c r="F42" s="108">
        <f>'AHP výpočet účastniku č.2.'!F42</f>
        <v>9</v>
      </c>
      <c r="G42" s="69"/>
      <c r="H42" s="107">
        <f t="shared" si="28"/>
        <v>1.7320508075688774</v>
      </c>
      <c r="I42" s="108">
        <f t="shared" si="29"/>
        <v>0.34686725918053574</v>
      </c>
      <c r="J42" s="53"/>
      <c r="K42" s="53"/>
      <c r="L42" s="53"/>
      <c r="M42" s="7"/>
      <c r="O42" s="14"/>
    </row>
    <row r="43" spans="2:34" x14ac:dyDescent="0.2">
      <c r="B43" s="4" t="str">
        <f>$B$5</f>
        <v>Zubní náhrady(snímatelné)</v>
      </c>
      <c r="C43" s="67">
        <f>1/F40</f>
        <v>0.33333333333333331</v>
      </c>
      <c r="D43" s="67">
        <f>1/F41</f>
        <v>0.2</v>
      </c>
      <c r="E43" s="67">
        <f>1/F42</f>
        <v>0.1111111111111111</v>
      </c>
      <c r="F43" s="66">
        <f>'AHP výpočet účastniku č.2.'!F43</f>
        <v>1</v>
      </c>
      <c r="G43" s="69"/>
      <c r="H43" s="107">
        <f t="shared" si="28"/>
        <v>0.29337057893113111</v>
      </c>
      <c r="I43" s="108">
        <f t="shared" si="29"/>
        <v>5.8751537884088198E-2</v>
      </c>
      <c r="J43" s="53"/>
      <c r="K43" s="53"/>
      <c r="L43" s="53"/>
      <c r="M43" s="7"/>
      <c r="O43" s="14"/>
      <c r="Q43" s="8"/>
    </row>
    <row r="44" spans="2:34" x14ac:dyDescent="0.2">
      <c r="B44" s="27" t="s">
        <v>52</v>
      </c>
      <c r="C44" s="53">
        <f>SUM(C40:C43)</f>
        <v>5.333333333333333</v>
      </c>
      <c r="D44" s="53">
        <f>SUM(D40:D43)</f>
        <v>2.5333333333333332</v>
      </c>
      <c r="E44" s="53">
        <f>SUM(E40:E43)</f>
        <v>3.1111111111111112</v>
      </c>
      <c r="F44" s="53">
        <f>SUM(F40:F43)</f>
        <v>18</v>
      </c>
      <c r="G44" s="69"/>
      <c r="H44" s="107">
        <f>SUM(H40:H43)</f>
        <v>4.9934110577654387</v>
      </c>
      <c r="I44" s="108"/>
      <c r="J44" s="53"/>
      <c r="K44" s="53"/>
      <c r="L44" s="53"/>
      <c r="M44" s="7"/>
      <c r="O44" s="19"/>
    </row>
    <row r="45" spans="2:34" x14ac:dyDescent="0.2">
      <c r="C45" s="7"/>
      <c r="D45" s="7"/>
      <c r="E45" s="7"/>
      <c r="F45" s="7"/>
      <c r="G45" s="7"/>
      <c r="H45" s="29"/>
      <c r="I45" s="29"/>
      <c r="J45" s="7"/>
      <c r="K45" s="7"/>
      <c r="L45" s="7"/>
      <c r="M45" s="7"/>
    </row>
    <row r="46" spans="2:34" x14ac:dyDescent="0.2">
      <c r="C46" s="7"/>
      <c r="D46" s="7"/>
      <c r="E46" s="7"/>
      <c r="F46" s="7"/>
      <c r="G46" s="7"/>
      <c r="H46" s="29"/>
      <c r="I46" s="29"/>
      <c r="J46" s="7"/>
      <c r="K46" s="7"/>
      <c r="L46" s="7"/>
      <c r="M46" s="7"/>
    </row>
    <row r="47" spans="2:34" ht="99.95" customHeight="1" x14ac:dyDescent="0.2">
      <c r="B47" s="9" t="str">
        <f>B10</f>
        <v>Trvalost zubu (max)</v>
      </c>
      <c r="C47" s="3" t="str">
        <f>B48</f>
        <v>Zubní implantáty</v>
      </c>
      <c r="D47" s="3" t="str">
        <f>B49</f>
        <v>Zubní můstky</v>
      </c>
      <c r="E47" s="32" t="str">
        <f>B50</f>
        <v>Zubní korunky</v>
      </c>
      <c r="F47" s="32" t="str">
        <f>B51</f>
        <v>Zubní náhrady(snímatelné)</v>
      </c>
      <c r="G47" s="7"/>
      <c r="H47" s="63" t="str">
        <f>H39</f>
        <v>Geometrický průměr</v>
      </c>
      <c r="I47" s="63" t="str">
        <f>I39</f>
        <v>váhy</v>
      </c>
      <c r="J47" s="3"/>
      <c r="K47" s="32"/>
      <c r="L47" s="32"/>
      <c r="M47" s="7"/>
      <c r="O47" s="20"/>
      <c r="R47" s="4" t="str">
        <f>R39</f>
        <v>Kritéria</v>
      </c>
      <c r="S47" s="4" t="str">
        <f t="shared" ref="S47:V47" si="30">S39</f>
        <v>Zubní implantáty</v>
      </c>
      <c r="T47" s="4" t="str">
        <f t="shared" si="30"/>
        <v>Zubní můstky</v>
      </c>
      <c r="U47" s="4" t="str">
        <f t="shared" si="30"/>
        <v>Zubní korunky</v>
      </c>
      <c r="V47" s="4" t="str">
        <f t="shared" si="30"/>
        <v>Zubní náhrady(snímatelné)</v>
      </c>
    </row>
    <row r="48" spans="2:34" x14ac:dyDescent="0.2">
      <c r="B48" s="4" t="str">
        <f>$B$2</f>
        <v>Zubní implantáty</v>
      </c>
      <c r="C48" s="66">
        <v>1</v>
      </c>
      <c r="D48" s="53">
        <f>'AHP výpočet účastniku č.2.'!D48</f>
        <v>5</v>
      </c>
      <c r="E48" s="53">
        <f>'AHP výpočet účastniku č.2.'!E48</f>
        <v>7</v>
      </c>
      <c r="F48" s="53">
        <f>'AHP výpočet účastniku č.2.'!F48</f>
        <v>1</v>
      </c>
      <c r="G48" s="69"/>
      <c r="H48" s="107">
        <f>GEOMEAN(B48:F48)</f>
        <v>2.4322992790977875</v>
      </c>
      <c r="I48" s="108">
        <f>H48/$H$52</f>
        <v>0.42658172056195975</v>
      </c>
      <c r="J48" s="53"/>
      <c r="K48" s="53"/>
      <c r="L48" s="53"/>
      <c r="M48" s="7"/>
      <c r="O48" s="14"/>
      <c r="R48" s="4" t="str">
        <f>R25</f>
        <v>Trvalost zubu (max)</v>
      </c>
      <c r="S48" s="4" t="str">
        <f t="shared" ref="S48:V48" si="31">S25</f>
        <v xml:space="preserve">10 let </v>
      </c>
      <c r="T48" s="4" t="str">
        <f t="shared" si="31"/>
        <v>5 let</v>
      </c>
      <c r="U48" s="4" t="str">
        <f t="shared" si="31"/>
        <v xml:space="preserve">7 let </v>
      </c>
      <c r="V48" s="4" t="str">
        <f t="shared" si="31"/>
        <v>15 let</v>
      </c>
    </row>
    <row r="49" spans="2:22" x14ac:dyDescent="0.2">
      <c r="B49" s="4" t="str">
        <f>$B$3</f>
        <v>Zubní můstky</v>
      </c>
      <c r="C49" s="67">
        <f>1/D48</f>
        <v>0.2</v>
      </c>
      <c r="D49" s="66">
        <v>1</v>
      </c>
      <c r="E49" s="53">
        <f>'AHP výpočet účastniku č.2.'!E49</f>
        <v>0.33333333333333331</v>
      </c>
      <c r="F49" s="53">
        <f>'AHP výpočet účastniku č.2.'!F49</f>
        <v>0.2</v>
      </c>
      <c r="G49" s="69"/>
      <c r="H49" s="107">
        <f t="shared" ref="H49:H51" si="32">GEOMEAN(B49:F49)</f>
        <v>0.33980884896942448</v>
      </c>
      <c r="I49" s="108">
        <f>H49/$H$52</f>
        <v>5.9596384664195111E-2</v>
      </c>
      <c r="J49" s="53"/>
      <c r="K49" s="53"/>
      <c r="L49" s="53"/>
      <c r="M49" s="7"/>
      <c r="O49" s="14"/>
    </row>
    <row r="50" spans="2:22" x14ac:dyDescent="0.2">
      <c r="B50" s="4" t="str">
        <f>$B$4</f>
        <v>Zubní korunky</v>
      </c>
      <c r="C50" s="67">
        <f>1/E48</f>
        <v>0.14285714285714285</v>
      </c>
      <c r="D50" s="67">
        <f>1/E49</f>
        <v>3</v>
      </c>
      <c r="E50" s="66">
        <v>1</v>
      </c>
      <c r="F50" s="53">
        <f>'AHP výpočet účastniku č.2.'!F50</f>
        <v>0.14285714285714285</v>
      </c>
      <c r="G50" s="69"/>
      <c r="H50" s="107">
        <f t="shared" si="32"/>
        <v>0.49742922074672768</v>
      </c>
      <c r="I50" s="108">
        <f t="shared" ref="I50:I51" si="33">H50/$H$52</f>
        <v>8.7240174211885277E-2</v>
      </c>
      <c r="J50" s="53"/>
      <c r="K50" s="53"/>
      <c r="L50" s="53"/>
      <c r="M50" s="7"/>
      <c r="O50" s="14"/>
    </row>
    <row r="51" spans="2:22" x14ac:dyDescent="0.2">
      <c r="B51" s="4" t="str">
        <f>$B$5</f>
        <v>Zubní náhrady(snímatelné)</v>
      </c>
      <c r="C51" s="67">
        <f>1/F48</f>
        <v>1</v>
      </c>
      <c r="D51" s="67">
        <f>1/F49</f>
        <v>5</v>
      </c>
      <c r="E51" s="67">
        <f>1/F50</f>
        <v>7</v>
      </c>
      <c r="F51" s="66">
        <v>1</v>
      </c>
      <c r="G51" s="69"/>
      <c r="H51" s="107">
        <f t="shared" si="32"/>
        <v>2.4322992790977875</v>
      </c>
      <c r="I51" s="108">
        <f t="shared" si="33"/>
        <v>0.42658172056195975</v>
      </c>
      <c r="J51" s="53"/>
      <c r="K51" s="53"/>
      <c r="L51" s="53"/>
      <c r="M51" s="7"/>
      <c r="O51" s="14"/>
      <c r="Q51" s="8"/>
    </row>
    <row r="52" spans="2:22" x14ac:dyDescent="0.2">
      <c r="B52" s="27" t="s">
        <v>52</v>
      </c>
      <c r="C52" s="53">
        <f>SUM(C48:C51)</f>
        <v>2.3428571428571425</v>
      </c>
      <c r="D52" s="53">
        <f>SUM(D48:D51)</f>
        <v>14</v>
      </c>
      <c r="E52" s="53">
        <f>SUM(E48:E51)</f>
        <v>15.333333333333332</v>
      </c>
      <c r="F52" s="53">
        <f>SUM(F48:F51)</f>
        <v>2.3428571428571425</v>
      </c>
      <c r="G52" s="69"/>
      <c r="H52" s="107">
        <f>SUM(H48:H51)</f>
        <v>5.7018366279117281</v>
      </c>
      <c r="I52" s="108"/>
      <c r="J52" s="53"/>
      <c r="K52" s="53"/>
      <c r="L52" s="53"/>
      <c r="M52" s="7"/>
      <c r="O52" s="19"/>
    </row>
    <row r="53" spans="2:22" x14ac:dyDescent="0.2">
      <c r="B53" s="69"/>
      <c r="C53" s="69"/>
      <c r="D53" s="69"/>
      <c r="E53" s="69"/>
      <c r="F53" s="69"/>
      <c r="G53" s="69"/>
      <c r="H53" s="130"/>
      <c r="I53" s="130"/>
      <c r="J53" s="69"/>
      <c r="K53" s="69"/>
      <c r="L53" s="69"/>
      <c r="M53" s="7"/>
    </row>
    <row r="54" spans="2:22" x14ac:dyDescent="0.2">
      <c r="C54" s="7"/>
      <c r="D54" s="7"/>
      <c r="E54" s="7"/>
      <c r="F54" s="7"/>
      <c r="G54" s="7"/>
      <c r="H54" s="29"/>
      <c r="I54" s="29"/>
      <c r="J54" s="7"/>
      <c r="K54" s="7"/>
      <c r="L54" s="7"/>
      <c r="M54" s="7"/>
    </row>
    <row r="55" spans="2:22" ht="99.95" customHeight="1" x14ac:dyDescent="0.2">
      <c r="B55" s="9" t="str">
        <f>B11</f>
        <v>Následná péče a údržba</v>
      </c>
      <c r="C55" s="3" t="str">
        <f>B56</f>
        <v>Zubní implantáty</v>
      </c>
      <c r="D55" s="3" t="str">
        <f>B57</f>
        <v>Zubní můstky</v>
      </c>
      <c r="E55" s="32" t="str">
        <f>B58</f>
        <v>Zubní korunky</v>
      </c>
      <c r="F55" s="32" t="str">
        <f>B59</f>
        <v>Zubní náhrady(snímatelné)</v>
      </c>
      <c r="G55" s="7"/>
      <c r="H55" s="63" t="str">
        <f>H47</f>
        <v>Geometrický průměr</v>
      </c>
      <c r="I55" s="63" t="str">
        <f>I47</f>
        <v>váhy</v>
      </c>
      <c r="J55" s="3"/>
      <c r="K55" s="32"/>
      <c r="L55" s="32"/>
      <c r="M55" s="7"/>
      <c r="O55" s="20"/>
      <c r="R55" s="4" t="str">
        <f>R22</f>
        <v>Kritéria</v>
      </c>
      <c r="S55" s="4" t="str">
        <f t="shared" ref="S55:V55" si="34">S22</f>
        <v>Zubní implantáty</v>
      </c>
      <c r="T55" s="4" t="str">
        <f t="shared" si="34"/>
        <v>Zubní můstky</v>
      </c>
      <c r="U55" s="4" t="str">
        <f t="shared" si="34"/>
        <v>Zubní korunky</v>
      </c>
      <c r="V55" s="4" t="str">
        <f t="shared" si="34"/>
        <v>Zubní náhrady(snímatelné)</v>
      </c>
    </row>
    <row r="56" spans="2:22" ht="63.75" x14ac:dyDescent="0.2">
      <c r="B56" s="4" t="str">
        <f>$B$2</f>
        <v>Zubní implantáty</v>
      </c>
      <c r="C56" s="66">
        <v>1</v>
      </c>
      <c r="D56" s="53">
        <f>'AHP výpočet účastniku č.2.'!D56</f>
        <v>5</v>
      </c>
      <c r="E56" s="53">
        <f>'AHP výpočet účastniku č.2.'!E56</f>
        <v>7</v>
      </c>
      <c r="F56" s="53">
        <f>'AHP výpočet účastniku č.2.'!F56</f>
        <v>1</v>
      </c>
      <c r="G56" s="69"/>
      <c r="H56" s="107">
        <f>GEOMEAN(B56:F56)</f>
        <v>2.4322992790977875</v>
      </c>
      <c r="I56" s="108">
        <f>H56/$H$60</f>
        <v>0.47912317479956779</v>
      </c>
      <c r="J56" s="53"/>
      <c r="K56" s="53"/>
      <c r="L56" s="53"/>
      <c r="M56" s="7"/>
      <c r="O56" s="14"/>
      <c r="R56" s="4" t="str">
        <f>R26</f>
        <v>Následná péče a údržba</v>
      </c>
      <c r="S56" s="54" t="str">
        <f t="shared" ref="S56:V56" si="35">S26</f>
        <v>Maximální, jednou za rok.</v>
      </c>
      <c r="T56" s="54" t="str">
        <f t="shared" si="35"/>
        <v>Maximální, v případě bolestí</v>
      </c>
      <c r="U56" s="54" t="str">
        <f t="shared" si="35"/>
        <v>Maximální, jednou za rok.</v>
      </c>
      <c r="V56" s="54" t="str">
        <f t="shared" si="35"/>
        <v>Střední, jednou za rok.</v>
      </c>
    </row>
    <row r="57" spans="2:22" x14ac:dyDescent="0.2">
      <c r="B57" s="4" t="str">
        <f>$B$3</f>
        <v>Zubní můstky</v>
      </c>
      <c r="C57" s="67">
        <f>1/D56</f>
        <v>0.2</v>
      </c>
      <c r="D57" s="66">
        <v>1</v>
      </c>
      <c r="E57" s="53">
        <f>'AHP výpočet účastniku č.2.'!E57</f>
        <v>0.2</v>
      </c>
      <c r="F57" s="53">
        <f>'AHP výpočet účastniku č.2.'!F57</f>
        <v>0.33333333333333331</v>
      </c>
      <c r="G57" s="69"/>
      <c r="H57" s="107">
        <f t="shared" ref="H57:H59" si="36">GEOMEAN(B57:F57)</f>
        <v>0.33980884896942454</v>
      </c>
      <c r="I57" s="108">
        <f t="shared" ref="I57:I59" si="37">H57/$H$60</f>
        <v>6.6936785264191972E-2</v>
      </c>
      <c r="J57" s="53"/>
      <c r="K57" s="53"/>
      <c r="L57" s="53"/>
      <c r="M57" s="7"/>
      <c r="O57" s="14"/>
    </row>
    <row r="58" spans="2:22" x14ac:dyDescent="0.2">
      <c r="B58" s="4" t="str">
        <f>$B$4</f>
        <v>Zubní korunky</v>
      </c>
      <c r="C58" s="67">
        <f>1/E56</f>
        <v>0.14285714285714285</v>
      </c>
      <c r="D58" s="67">
        <f>1/E57</f>
        <v>5</v>
      </c>
      <c r="E58" s="66">
        <v>1</v>
      </c>
      <c r="F58" s="53">
        <f>'AHP výpočet účastniku č.2.'!F58</f>
        <v>7</v>
      </c>
      <c r="G58" s="69"/>
      <c r="H58" s="107">
        <f t="shared" si="36"/>
        <v>1.4953487812212205</v>
      </c>
      <c r="I58" s="108">
        <f>H58/$H$60</f>
        <v>0.29455925167117203</v>
      </c>
      <c r="J58" s="53"/>
      <c r="K58" s="53"/>
      <c r="L58" s="53"/>
      <c r="M58" s="7"/>
      <c r="O58" s="14"/>
    </row>
    <row r="59" spans="2:22" x14ac:dyDescent="0.2">
      <c r="B59" s="4" t="str">
        <f>$B$5</f>
        <v>Zubní náhrady(snímatelné)</v>
      </c>
      <c r="C59" s="67">
        <f>1/F56</f>
        <v>1</v>
      </c>
      <c r="D59" s="67">
        <f>1/F57</f>
        <v>3</v>
      </c>
      <c r="E59" s="67">
        <f>1/F58</f>
        <v>0.14285714285714285</v>
      </c>
      <c r="F59" s="66">
        <v>1</v>
      </c>
      <c r="G59" s="69"/>
      <c r="H59" s="107">
        <f t="shared" si="36"/>
        <v>0.80910671157022118</v>
      </c>
      <c r="I59" s="108">
        <f t="shared" si="37"/>
        <v>0.15938078826506824</v>
      </c>
      <c r="J59" s="53"/>
      <c r="K59" s="53"/>
      <c r="L59" s="53"/>
      <c r="M59" s="7"/>
      <c r="O59" s="14"/>
      <c r="Q59" s="8"/>
    </row>
    <row r="60" spans="2:22" x14ac:dyDescent="0.2">
      <c r="B60" s="27" t="s">
        <v>52</v>
      </c>
      <c r="C60" s="53">
        <f>SUM(C56:C59)</f>
        <v>2.3428571428571425</v>
      </c>
      <c r="D60" s="53">
        <f>SUM(D56:D59)</f>
        <v>14</v>
      </c>
      <c r="E60" s="53">
        <f>SUM(E56:E59)</f>
        <v>8.3428571428571416</v>
      </c>
      <c r="F60" s="53">
        <f>SUM(F56:F59)</f>
        <v>9.3333333333333339</v>
      </c>
      <c r="G60" s="69"/>
      <c r="H60" s="107">
        <f>SUM(H56:H59)</f>
        <v>5.0765636208586535</v>
      </c>
      <c r="I60" s="108"/>
      <c r="J60" s="53"/>
      <c r="K60" s="53"/>
      <c r="L60" s="53"/>
      <c r="M60" s="7"/>
      <c r="O60" s="19"/>
    </row>
    <row r="61" spans="2:22" x14ac:dyDescent="0.2">
      <c r="C61" s="7"/>
      <c r="D61" s="7"/>
      <c r="E61" s="7"/>
      <c r="F61" s="7"/>
      <c r="G61" s="7"/>
      <c r="H61" s="29"/>
      <c r="I61" s="29"/>
      <c r="J61" s="7"/>
      <c r="K61" s="7"/>
      <c r="L61" s="7"/>
      <c r="M61" s="7"/>
    </row>
    <row r="62" spans="2:22" x14ac:dyDescent="0.2">
      <c r="C62" s="7"/>
      <c r="D62" s="7"/>
      <c r="E62" s="7"/>
      <c r="F62" s="7"/>
      <c r="G62" s="7"/>
      <c r="H62" s="29"/>
      <c r="I62" s="29"/>
      <c r="J62" s="7"/>
      <c r="K62" s="7"/>
      <c r="L62" s="7"/>
      <c r="M62" s="7"/>
    </row>
    <row r="63" spans="2:22" ht="99.95" customHeight="1" x14ac:dyDescent="0.2">
      <c r="B63" s="9" t="str">
        <f>B12</f>
        <v>Estetika a Přirozený Vzhled</v>
      </c>
      <c r="C63" s="3" t="str">
        <f>B64</f>
        <v>Zubní implantáty</v>
      </c>
      <c r="D63" s="3" t="str">
        <f>B65</f>
        <v>Zubní můstky</v>
      </c>
      <c r="E63" s="32" t="str">
        <f>B66</f>
        <v>Zubní korunky</v>
      </c>
      <c r="F63" s="32" t="str">
        <f>B67</f>
        <v>Zubní náhrady(snímatelné)</v>
      </c>
      <c r="G63" s="7"/>
      <c r="H63" s="63" t="str">
        <f>H55</f>
        <v>Geometrický průměr</v>
      </c>
      <c r="I63" s="63" t="str">
        <f>I55</f>
        <v>váhy</v>
      </c>
      <c r="J63" s="3"/>
      <c r="K63" s="32"/>
      <c r="L63" s="32"/>
      <c r="M63" s="7"/>
      <c r="O63" s="20"/>
      <c r="R63" s="4" t="str">
        <f>R55</f>
        <v>Kritéria</v>
      </c>
      <c r="S63" s="4" t="str">
        <f t="shared" ref="S63:V63" si="38">S55</f>
        <v>Zubní implantáty</v>
      </c>
      <c r="T63" s="4" t="str">
        <f t="shared" si="38"/>
        <v>Zubní můstky</v>
      </c>
      <c r="U63" s="4" t="str">
        <f t="shared" si="38"/>
        <v>Zubní korunky</v>
      </c>
      <c r="V63" s="4" t="str">
        <f t="shared" si="38"/>
        <v>Zubní náhrady(snímatelné)</v>
      </c>
    </row>
    <row r="64" spans="2:22" x14ac:dyDescent="0.2">
      <c r="B64" s="4" t="str">
        <f>$B$2</f>
        <v>Zubní implantáty</v>
      </c>
      <c r="C64" s="66">
        <v>1</v>
      </c>
      <c r="D64" s="53">
        <f>'AHP výpočet účastniku č.2.'!D64</f>
        <v>9</v>
      </c>
      <c r="E64" s="53">
        <f>'AHP výpočet účastniku č.2.'!E64</f>
        <v>5</v>
      </c>
      <c r="F64" s="53">
        <f>'AHP výpočet účastniku č.2.'!F64</f>
        <v>1</v>
      </c>
      <c r="G64" s="7"/>
      <c r="H64" s="107">
        <f>GEOMEAN(B64:F64)</f>
        <v>2.5900200641113513</v>
      </c>
      <c r="I64" s="108">
        <f>H64/$H$68</f>
        <v>0.46919628079560671</v>
      </c>
      <c r="J64" s="53"/>
      <c r="K64" s="53"/>
      <c r="L64" s="53"/>
      <c r="M64" s="7"/>
      <c r="O64" s="14"/>
      <c r="R64" s="4" t="str">
        <f>R27</f>
        <v>Estetika a Přirozený Vzhled</v>
      </c>
      <c r="S64" s="4" t="str">
        <f t="shared" ref="S64:V64" si="39">S27</f>
        <v>Maximální</v>
      </c>
      <c r="T64" s="4" t="str">
        <f t="shared" si="39"/>
        <v xml:space="preserve">Středně maximální </v>
      </c>
      <c r="U64" s="4" t="str">
        <f t="shared" si="39"/>
        <v>Maximální</v>
      </c>
      <c r="V64" s="4" t="str">
        <f t="shared" si="39"/>
        <v>Střední</v>
      </c>
    </row>
    <row r="65" spans="2:17" x14ac:dyDescent="0.2">
      <c r="B65" s="4" t="str">
        <f>$B$3</f>
        <v>Zubní můstky</v>
      </c>
      <c r="C65" s="67">
        <f>1/D64</f>
        <v>0.1111111111111111</v>
      </c>
      <c r="D65" s="66">
        <v>1</v>
      </c>
      <c r="E65" s="53">
        <f>'AHP výpočet účastniku č.2.'!E65</f>
        <v>0.2</v>
      </c>
      <c r="F65" s="53">
        <f>'AHP výpočet účastniku č.2.'!F65</f>
        <v>0.33333333333333331</v>
      </c>
      <c r="G65" s="7"/>
      <c r="H65" s="107">
        <f t="shared" ref="H65:H67" si="40">GEOMEAN(B65:F65)</f>
        <v>0.29337057893113117</v>
      </c>
      <c r="I65" s="108">
        <f t="shared" ref="I65:I67" si="41">H65/$H$68</f>
        <v>5.3145682705963343E-2</v>
      </c>
      <c r="J65" s="53"/>
      <c r="K65" s="53"/>
      <c r="L65" s="53"/>
      <c r="M65" s="7"/>
      <c r="O65" s="14"/>
    </row>
    <row r="66" spans="2:17" x14ac:dyDescent="0.2">
      <c r="B66" s="4" t="str">
        <f>$B$4</f>
        <v>Zubní korunky</v>
      </c>
      <c r="C66" s="67">
        <f>1/E64</f>
        <v>0.2</v>
      </c>
      <c r="D66" s="67">
        <f>1/E65</f>
        <v>5</v>
      </c>
      <c r="E66" s="66">
        <v>1</v>
      </c>
      <c r="F66" s="53">
        <f>'AHP výpočet účastniku č.2.'!F66</f>
        <v>0.2</v>
      </c>
      <c r="G66" s="7"/>
      <c r="H66" s="107">
        <f t="shared" si="40"/>
        <v>0.66874030497642201</v>
      </c>
      <c r="I66" s="108">
        <f t="shared" si="41"/>
        <v>0.12114595877492292</v>
      </c>
      <c r="J66" s="53"/>
      <c r="K66" s="53"/>
      <c r="L66" s="53"/>
      <c r="M66" s="7"/>
      <c r="O66" s="14"/>
    </row>
    <row r="67" spans="2:17" x14ac:dyDescent="0.2">
      <c r="B67" s="4" t="str">
        <f>$B$5</f>
        <v>Zubní náhrady(snímatelné)</v>
      </c>
      <c r="C67" s="67">
        <f>1/F64</f>
        <v>1</v>
      </c>
      <c r="D67" s="67">
        <f>1/F65</f>
        <v>3</v>
      </c>
      <c r="E67" s="67">
        <f>1/F66</f>
        <v>5</v>
      </c>
      <c r="F67" s="66">
        <v>1</v>
      </c>
      <c r="G67" s="7"/>
      <c r="H67" s="107">
        <f t="shared" si="40"/>
        <v>1.9679896712654303</v>
      </c>
      <c r="I67" s="108">
        <f t="shared" si="41"/>
        <v>0.35651207772350696</v>
      </c>
      <c r="J67" s="53"/>
      <c r="K67" s="53"/>
      <c r="L67" s="53"/>
      <c r="M67" s="7"/>
      <c r="O67" s="14"/>
      <c r="Q67" s="8"/>
    </row>
    <row r="68" spans="2:17" x14ac:dyDescent="0.2">
      <c r="B68" s="27" t="s">
        <v>52</v>
      </c>
      <c r="C68" s="53">
        <f>SUM(C64:C67)</f>
        <v>2.3111111111111109</v>
      </c>
      <c r="D68" s="53">
        <f>SUM(D64:D67)</f>
        <v>18</v>
      </c>
      <c r="E68" s="53">
        <f>SUM(E64:E67)</f>
        <v>11.2</v>
      </c>
      <c r="F68" s="53">
        <f>SUM(F64:F67)</f>
        <v>2.5333333333333332</v>
      </c>
      <c r="G68" s="7"/>
      <c r="H68" s="107">
        <f>SUM(H64:H67)</f>
        <v>5.5201206192843353</v>
      </c>
      <c r="I68" s="108"/>
      <c r="J68" s="53"/>
      <c r="K68" s="53"/>
      <c r="L68" s="53"/>
      <c r="M68" s="7"/>
      <c r="O68" s="19"/>
    </row>
    <row r="69" spans="2:17" x14ac:dyDescent="0.2"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2" spans="2:17" ht="99.95" customHeight="1" x14ac:dyDescent="0.2"/>
    <row r="73" spans="2:17" ht="48.75" customHeight="1" x14ac:dyDescent="0.2"/>
  </sheetData>
  <mergeCells count="11">
    <mergeCell ref="O14:P14"/>
    <mergeCell ref="B14:B15"/>
    <mergeCell ref="C14:D14"/>
    <mergeCell ref="F14:G14"/>
    <mergeCell ref="I14:J14"/>
    <mergeCell ref="L14:M14"/>
    <mergeCell ref="R14:S15"/>
    <mergeCell ref="R16:S16"/>
    <mergeCell ref="R17:S17"/>
    <mergeCell ref="R18:S18"/>
    <mergeCell ref="R19:S19"/>
  </mergeCells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466DA-7291-4D61-8194-00CC1613B1C9}">
  <dimension ref="A1:W70"/>
  <sheetViews>
    <sheetView tabSelected="1" workbookViewId="0">
      <selection activeCell="V6" sqref="V6"/>
    </sheetView>
  </sheetViews>
  <sheetFormatPr defaultRowHeight="12.75" x14ac:dyDescent="0.2"/>
  <cols>
    <col min="1" max="1" width="26.42578125" bestFit="1" customWidth="1"/>
    <col min="2" max="2" width="5.5703125" bestFit="1" customWidth="1"/>
    <col min="3" max="5" width="8.140625" bestFit="1" customWidth="1"/>
    <col min="6" max="6" width="5.7109375" bestFit="1" customWidth="1"/>
    <col min="11" max="11" width="5.5703125" bestFit="1" customWidth="1"/>
    <col min="12" max="13" width="5.7109375" bestFit="1" customWidth="1"/>
    <col min="14" max="15" width="8.140625" bestFit="1" customWidth="1"/>
    <col min="16" max="16" width="8.85546875" bestFit="1" customWidth="1"/>
    <col min="17" max="17" width="5.5703125" bestFit="1" customWidth="1"/>
    <col min="18" max="19" width="5.7109375" bestFit="1" customWidth="1"/>
    <col min="20" max="21" width="8.140625" bestFit="1" customWidth="1"/>
    <col min="23" max="23" width="5.5703125" bestFit="1" customWidth="1"/>
  </cols>
  <sheetData>
    <row r="1" spans="1:23" ht="87.75" x14ac:dyDescent="0.2">
      <c r="A1" s="118" t="s">
        <v>62</v>
      </c>
      <c r="B1" s="119" t="s">
        <v>23</v>
      </c>
      <c r="C1" s="119" t="s">
        <v>36</v>
      </c>
      <c r="D1" s="119" t="s">
        <v>35</v>
      </c>
      <c r="E1" s="119" t="s">
        <v>24</v>
      </c>
      <c r="J1" s="123" t="s">
        <v>62</v>
      </c>
      <c r="K1" s="123" t="s">
        <v>23</v>
      </c>
      <c r="L1" s="123" t="s">
        <v>36</v>
      </c>
      <c r="M1" s="123" t="s">
        <v>35</v>
      </c>
      <c r="N1" s="123" t="s">
        <v>24</v>
      </c>
      <c r="O1" s="64" t="s">
        <v>26</v>
      </c>
      <c r="P1" s="62"/>
      <c r="Q1" s="64" t="s">
        <v>23</v>
      </c>
      <c r="R1" s="64" t="s">
        <v>36</v>
      </c>
      <c r="S1" s="64" t="s">
        <v>35</v>
      </c>
      <c r="T1" s="64" t="s">
        <v>24</v>
      </c>
      <c r="U1" s="64" t="s">
        <v>26</v>
      </c>
      <c r="V1" s="21"/>
      <c r="W1" s="124" t="s">
        <v>50</v>
      </c>
    </row>
    <row r="2" spans="1:23" x14ac:dyDescent="0.2">
      <c r="A2" s="120" t="s">
        <v>23</v>
      </c>
      <c r="B2" s="66">
        <v>1</v>
      </c>
      <c r="C2" s="72">
        <v>0.2</v>
      </c>
      <c r="D2" s="72">
        <v>1</v>
      </c>
      <c r="E2" s="72">
        <v>0.2</v>
      </c>
      <c r="J2" s="125" t="s">
        <v>23</v>
      </c>
      <c r="K2" s="126">
        <v>1</v>
      </c>
      <c r="L2" s="53">
        <v>0.2</v>
      </c>
      <c r="M2" s="53">
        <v>1</v>
      </c>
      <c r="N2" s="53">
        <v>0.2</v>
      </c>
      <c r="O2" s="53">
        <v>3</v>
      </c>
      <c r="P2" s="9" t="s">
        <v>23</v>
      </c>
      <c r="Q2" s="53">
        <v>8.1081081081081072E-2</v>
      </c>
      <c r="R2" s="53">
        <v>2.1276595744680854E-2</v>
      </c>
      <c r="S2" s="53">
        <v>0.39823008849557517</v>
      </c>
      <c r="T2" s="53">
        <v>1.7341040462427747E-2</v>
      </c>
      <c r="U2" s="53">
        <v>0.2</v>
      </c>
      <c r="W2" s="128">
        <v>0.14358576115675298</v>
      </c>
    </row>
    <row r="3" spans="1:23" ht="51" x14ac:dyDescent="0.2">
      <c r="A3" s="120" t="s">
        <v>36</v>
      </c>
      <c r="B3" s="67">
        <v>5</v>
      </c>
      <c r="C3" s="66">
        <v>1</v>
      </c>
      <c r="D3" s="72">
        <v>0.2</v>
      </c>
      <c r="E3" s="72">
        <v>0.33333333333333331</v>
      </c>
      <c r="J3" s="125" t="s">
        <v>36</v>
      </c>
      <c r="K3" s="127">
        <v>5</v>
      </c>
      <c r="L3" s="126">
        <v>1</v>
      </c>
      <c r="M3" s="53">
        <v>0.2</v>
      </c>
      <c r="N3" s="53">
        <v>0.33333333333333331</v>
      </c>
      <c r="O3" s="53">
        <v>5</v>
      </c>
      <c r="P3" s="62" t="s">
        <v>36</v>
      </c>
      <c r="Q3" s="53">
        <v>0.40540540540540537</v>
      </c>
      <c r="R3" s="53">
        <v>0.10638297872340427</v>
      </c>
      <c r="S3" s="53">
        <v>7.9646017699115029E-2</v>
      </c>
      <c r="T3" s="53">
        <v>2.8901734104046242E-2</v>
      </c>
      <c r="U3" s="53">
        <v>0.33333333333333331</v>
      </c>
      <c r="W3" s="128">
        <v>0.19073389385306086</v>
      </c>
    </row>
    <row r="4" spans="1:23" ht="38.25" x14ac:dyDescent="0.2">
      <c r="A4" s="120" t="s">
        <v>35</v>
      </c>
      <c r="B4" s="67">
        <v>1</v>
      </c>
      <c r="C4" s="67">
        <v>5</v>
      </c>
      <c r="D4" s="66">
        <v>1</v>
      </c>
      <c r="E4" s="72">
        <v>9</v>
      </c>
      <c r="J4" s="125" t="s">
        <v>35</v>
      </c>
      <c r="K4" s="127">
        <v>1</v>
      </c>
      <c r="L4" s="127">
        <v>5</v>
      </c>
      <c r="M4" s="126">
        <v>1</v>
      </c>
      <c r="N4" s="53">
        <v>9</v>
      </c>
      <c r="O4" s="53">
        <v>5</v>
      </c>
      <c r="P4" s="62" t="s">
        <v>35</v>
      </c>
      <c r="Q4" s="53">
        <v>8.1081081081081072E-2</v>
      </c>
      <c r="R4" s="53">
        <v>0.53191489361702138</v>
      </c>
      <c r="S4" s="53">
        <v>0.39823008849557517</v>
      </c>
      <c r="T4" s="53">
        <v>0.78034682080924855</v>
      </c>
      <c r="U4" s="53">
        <v>0.33333333333333331</v>
      </c>
      <c r="W4" s="128">
        <v>0.42498124346725186</v>
      </c>
    </row>
    <row r="5" spans="1:23" ht="38.25" x14ac:dyDescent="0.2">
      <c r="A5" s="120" t="s">
        <v>24</v>
      </c>
      <c r="B5" s="67">
        <v>5</v>
      </c>
      <c r="C5" s="67">
        <v>3</v>
      </c>
      <c r="D5" s="67">
        <v>0.1111111111111111</v>
      </c>
      <c r="E5" s="66">
        <v>1</v>
      </c>
      <c r="J5" s="125" t="s">
        <v>24</v>
      </c>
      <c r="K5" s="127">
        <v>5</v>
      </c>
      <c r="L5" s="127">
        <v>3</v>
      </c>
      <c r="M5" s="127">
        <v>0.1111111111111111</v>
      </c>
      <c r="N5" s="126">
        <v>1</v>
      </c>
      <c r="O5" s="53">
        <v>1</v>
      </c>
      <c r="P5" s="62" t="s">
        <v>24</v>
      </c>
      <c r="Q5" s="53">
        <v>0.40540540540540537</v>
      </c>
      <c r="R5" s="53">
        <v>0.31914893617021284</v>
      </c>
      <c r="S5" s="53">
        <v>4.4247787610619461E-2</v>
      </c>
      <c r="T5" s="53">
        <v>8.6705202312138727E-2</v>
      </c>
      <c r="U5" s="53">
        <v>6.6666666666666666E-2</v>
      </c>
      <c r="W5" s="128">
        <v>0.1844347996330086</v>
      </c>
    </row>
    <row r="6" spans="1:23" ht="51" x14ac:dyDescent="0.2">
      <c r="A6" s="120" t="s">
        <v>26</v>
      </c>
      <c r="B6" s="67">
        <v>0.33333333333333331</v>
      </c>
      <c r="C6" s="67">
        <v>0.2</v>
      </c>
      <c r="D6" s="67">
        <v>0.2</v>
      </c>
      <c r="E6" s="67">
        <v>1</v>
      </c>
      <c r="J6" s="125" t="s">
        <v>26</v>
      </c>
      <c r="K6" s="127">
        <v>0.33333333333333331</v>
      </c>
      <c r="L6" s="127">
        <v>0.2</v>
      </c>
      <c r="M6" s="127">
        <v>0.2</v>
      </c>
      <c r="N6" s="127">
        <v>1</v>
      </c>
      <c r="O6" s="126">
        <v>1</v>
      </c>
      <c r="P6" s="62" t="s">
        <v>26</v>
      </c>
      <c r="Q6" s="53">
        <v>2.7027027027027025E-2</v>
      </c>
      <c r="R6" s="53">
        <v>2.1276595744680854E-2</v>
      </c>
      <c r="S6" s="53">
        <v>7.9646017699115029E-2</v>
      </c>
      <c r="T6" s="53">
        <v>8.6705202312138727E-2</v>
      </c>
      <c r="U6" s="53">
        <v>6.6666666666666666E-2</v>
      </c>
      <c r="W6" s="128">
        <v>5.6264301889925664E-2</v>
      </c>
    </row>
    <row r="7" spans="1:23" ht="13.5" thickBot="1" x14ac:dyDescent="0.25">
      <c r="A7" s="121" t="s">
        <v>52</v>
      </c>
      <c r="B7" s="122">
        <v>12.333333333333334</v>
      </c>
      <c r="C7" s="122">
        <v>9.3999999999999986</v>
      </c>
      <c r="D7" s="122">
        <v>2.5111111111111115</v>
      </c>
      <c r="E7" s="122">
        <v>11.533333333333333</v>
      </c>
      <c r="J7" s="15" t="s">
        <v>52</v>
      </c>
      <c r="K7" s="53">
        <v>12.333333333333334</v>
      </c>
      <c r="L7" s="53">
        <v>9.3999999999999986</v>
      </c>
      <c r="M7" s="53">
        <v>2.5111111111111115</v>
      </c>
      <c r="N7" s="53">
        <v>11.533333333333333</v>
      </c>
      <c r="O7" s="53">
        <v>15</v>
      </c>
      <c r="P7" s="4" t="s">
        <v>4</v>
      </c>
      <c r="Q7" s="6">
        <v>0.99999999999999989</v>
      </c>
      <c r="R7" s="6">
        <v>1.0000000000000002</v>
      </c>
      <c r="S7" s="6">
        <v>0.99999999999999989</v>
      </c>
      <c r="T7" s="6">
        <v>1</v>
      </c>
      <c r="U7" s="6">
        <v>1</v>
      </c>
      <c r="W7" s="19">
        <v>1</v>
      </c>
    </row>
    <row r="15" spans="1:23" ht="121.5" x14ac:dyDescent="0.2">
      <c r="A15" s="24" t="s">
        <v>23</v>
      </c>
      <c r="B15" s="25" t="s">
        <v>20</v>
      </c>
      <c r="C15" s="25" t="s">
        <v>21</v>
      </c>
      <c r="D15" s="25" t="s">
        <v>22</v>
      </c>
      <c r="E15" s="25" t="s">
        <v>53</v>
      </c>
    </row>
    <row r="16" spans="1:23" x14ac:dyDescent="0.2">
      <c r="A16" s="27" t="s">
        <v>20</v>
      </c>
      <c r="B16" s="66">
        <v>1</v>
      </c>
      <c r="C16" s="53">
        <v>3</v>
      </c>
      <c r="D16" s="53">
        <v>5</v>
      </c>
      <c r="E16" s="53">
        <v>1</v>
      </c>
    </row>
    <row r="17" spans="1:6" x14ac:dyDescent="0.2">
      <c r="A17" s="27" t="s">
        <v>21</v>
      </c>
      <c r="B17" s="67">
        <v>0.33333333333333331</v>
      </c>
      <c r="C17" s="66">
        <v>1</v>
      </c>
      <c r="D17" s="53">
        <v>3</v>
      </c>
      <c r="E17" s="53">
        <v>5</v>
      </c>
    </row>
    <row r="18" spans="1:6" x14ac:dyDescent="0.2">
      <c r="A18" s="27" t="s">
        <v>22</v>
      </c>
      <c r="B18" s="67">
        <v>0.2</v>
      </c>
      <c r="C18" s="67">
        <v>0.33333333333333331</v>
      </c>
      <c r="D18" s="66">
        <v>1</v>
      </c>
      <c r="E18" s="53">
        <v>7</v>
      </c>
    </row>
    <row r="19" spans="1:6" x14ac:dyDescent="0.2">
      <c r="A19" s="27" t="s">
        <v>53</v>
      </c>
      <c r="B19" s="67">
        <v>1</v>
      </c>
      <c r="C19" s="67">
        <v>0.2</v>
      </c>
      <c r="D19" s="67">
        <v>0.14285714285714285</v>
      </c>
      <c r="E19" s="66">
        <v>1</v>
      </c>
    </row>
    <row r="20" spans="1:6" x14ac:dyDescent="0.2">
      <c r="A20" s="27" t="s">
        <v>52</v>
      </c>
      <c r="B20" s="53">
        <v>2.5333333333333332</v>
      </c>
      <c r="C20" s="53">
        <v>4.5333333333333332</v>
      </c>
      <c r="D20" s="53">
        <v>9.1428571428571423</v>
      </c>
      <c r="E20" s="53">
        <v>14</v>
      </c>
    </row>
    <row r="26" spans="1:6" ht="85.5" x14ac:dyDescent="0.2">
      <c r="A26" s="109" t="s">
        <v>36</v>
      </c>
      <c r="B26" s="90" t="s">
        <v>20</v>
      </c>
      <c r="C26" s="90" t="s">
        <v>21</v>
      </c>
      <c r="D26" s="106" t="s">
        <v>22</v>
      </c>
      <c r="E26" s="106" t="s">
        <v>53</v>
      </c>
      <c r="F26" s="116" t="s">
        <v>58</v>
      </c>
    </row>
    <row r="27" spans="1:6" x14ac:dyDescent="0.2">
      <c r="A27" s="110" t="s">
        <v>20</v>
      </c>
      <c r="B27" s="111">
        <v>1</v>
      </c>
      <c r="C27" s="113">
        <v>0.33333333333333331</v>
      </c>
      <c r="D27" s="113">
        <v>1</v>
      </c>
      <c r="E27" s="113">
        <v>3</v>
      </c>
      <c r="F27" s="113">
        <v>0.20026390546094996</v>
      </c>
    </row>
    <row r="28" spans="1:6" x14ac:dyDescent="0.2">
      <c r="A28" s="110" t="s">
        <v>21</v>
      </c>
      <c r="B28" s="114">
        <v>3</v>
      </c>
      <c r="C28" s="111">
        <v>1</v>
      </c>
      <c r="D28" s="113">
        <v>1</v>
      </c>
      <c r="E28" s="113">
        <v>5</v>
      </c>
      <c r="F28" s="113">
        <v>0.39411729747442614</v>
      </c>
    </row>
    <row r="29" spans="1:6" x14ac:dyDescent="0.2">
      <c r="A29" s="110" t="s">
        <v>22</v>
      </c>
      <c r="B29" s="114">
        <v>1</v>
      </c>
      <c r="C29" s="114">
        <v>1</v>
      </c>
      <c r="D29" s="111">
        <v>1</v>
      </c>
      <c r="E29" s="113">
        <v>9</v>
      </c>
      <c r="F29" s="113">
        <v>0.34686725918053574</v>
      </c>
    </row>
    <row r="30" spans="1:6" x14ac:dyDescent="0.2">
      <c r="A30" s="110" t="s">
        <v>53</v>
      </c>
      <c r="B30" s="114">
        <v>0.33333333333333331</v>
      </c>
      <c r="C30" s="114">
        <v>0.2</v>
      </c>
      <c r="D30" s="114">
        <v>0.1111111111111111</v>
      </c>
      <c r="E30" s="111">
        <v>1</v>
      </c>
      <c r="F30" s="113">
        <v>5.8751537884088198E-2</v>
      </c>
    </row>
    <row r="31" spans="1:6" x14ac:dyDescent="0.2">
      <c r="A31" s="115" t="s">
        <v>52</v>
      </c>
      <c r="B31" s="112">
        <v>5.333333333333333</v>
      </c>
      <c r="C31" s="112">
        <v>2.5333333333333332</v>
      </c>
      <c r="D31" s="112">
        <v>3.1111111111111112</v>
      </c>
      <c r="E31" s="112">
        <v>18</v>
      </c>
      <c r="F31" s="113"/>
    </row>
    <row r="40" spans="1:7" ht="77.25" x14ac:dyDescent="0.2">
      <c r="A40" s="9" t="s">
        <v>35</v>
      </c>
      <c r="B40" s="3" t="s">
        <v>20</v>
      </c>
      <c r="C40" s="3" t="s">
        <v>21</v>
      </c>
      <c r="D40" s="32" t="s">
        <v>22</v>
      </c>
      <c r="E40" s="32" t="s">
        <v>53</v>
      </c>
      <c r="F40" s="63" t="s">
        <v>63</v>
      </c>
      <c r="G40" s="63" t="s">
        <v>58</v>
      </c>
    </row>
    <row r="41" spans="1:7" x14ac:dyDescent="0.2">
      <c r="A41" s="4" t="s">
        <v>20</v>
      </c>
      <c r="B41" s="66">
        <v>1</v>
      </c>
      <c r="C41" s="53">
        <v>5</v>
      </c>
      <c r="D41" s="53">
        <v>7</v>
      </c>
      <c r="E41" s="53">
        <v>1</v>
      </c>
      <c r="F41" s="108">
        <v>2.4322992790977875</v>
      </c>
      <c r="G41" s="108">
        <v>0.42658172056195975</v>
      </c>
    </row>
    <row r="42" spans="1:7" x14ac:dyDescent="0.2">
      <c r="A42" s="4" t="s">
        <v>21</v>
      </c>
      <c r="B42" s="67">
        <v>0.2</v>
      </c>
      <c r="C42" s="66">
        <v>1</v>
      </c>
      <c r="D42" s="53">
        <v>0.33333333333333331</v>
      </c>
      <c r="E42" s="53">
        <v>0.2</v>
      </c>
      <c r="F42" s="108">
        <v>0.33980884896942448</v>
      </c>
      <c r="G42" s="108">
        <v>5.9596384664195111E-2</v>
      </c>
    </row>
    <row r="43" spans="1:7" x14ac:dyDescent="0.2">
      <c r="A43" s="4" t="s">
        <v>22</v>
      </c>
      <c r="B43" s="67">
        <v>0.14285714285714285</v>
      </c>
      <c r="C43" s="67">
        <v>3</v>
      </c>
      <c r="D43" s="66">
        <v>1</v>
      </c>
      <c r="E43" s="53">
        <v>0.14285714285714285</v>
      </c>
      <c r="F43" s="108">
        <v>0.49742922074672768</v>
      </c>
      <c r="G43" s="108">
        <v>8.7240174211885277E-2</v>
      </c>
    </row>
    <row r="44" spans="1:7" x14ac:dyDescent="0.2">
      <c r="A44" s="4" t="s">
        <v>53</v>
      </c>
      <c r="B44" s="67">
        <v>1</v>
      </c>
      <c r="C44" s="67">
        <v>5</v>
      </c>
      <c r="D44" s="67">
        <v>7</v>
      </c>
      <c r="E44" s="66">
        <v>1</v>
      </c>
      <c r="F44" s="108">
        <v>2.4322992790977875</v>
      </c>
      <c r="G44" s="108">
        <v>0.42658172056195975</v>
      </c>
    </row>
    <row r="45" spans="1:7" x14ac:dyDescent="0.2">
      <c r="A45" s="27" t="s">
        <v>52</v>
      </c>
      <c r="B45" s="53">
        <v>2.3428571428571425</v>
      </c>
      <c r="C45" s="53">
        <v>14</v>
      </c>
      <c r="D45" s="53">
        <v>15.333333333333332</v>
      </c>
      <c r="E45" s="53">
        <v>2.3428571428571425</v>
      </c>
      <c r="F45" s="108">
        <v>5.7018366279117281</v>
      </c>
      <c r="G45" s="108"/>
    </row>
    <row r="46" spans="1:7" x14ac:dyDescent="0.2">
      <c r="A46" s="69"/>
      <c r="B46" s="69"/>
      <c r="C46" s="69"/>
      <c r="D46" s="69"/>
      <c r="E46" s="69"/>
      <c r="F46" s="130"/>
      <c r="G46" s="130"/>
    </row>
    <row r="47" spans="1:7" x14ac:dyDescent="0.2">
      <c r="B47" s="7"/>
      <c r="C47" s="7"/>
      <c r="D47" s="7"/>
      <c r="E47" s="7"/>
      <c r="F47" s="29"/>
      <c r="G47" s="29"/>
    </row>
    <row r="48" spans="1:7" ht="77.25" x14ac:dyDescent="0.2">
      <c r="A48" s="9" t="s">
        <v>24</v>
      </c>
      <c r="B48" s="3" t="s">
        <v>20</v>
      </c>
      <c r="C48" s="3" t="s">
        <v>21</v>
      </c>
      <c r="D48" s="32" t="s">
        <v>22</v>
      </c>
      <c r="E48" s="32" t="s">
        <v>53</v>
      </c>
      <c r="F48" s="63" t="s">
        <v>63</v>
      </c>
      <c r="G48" s="63" t="s">
        <v>58</v>
      </c>
    </row>
    <row r="49" spans="1:7" x14ac:dyDescent="0.2">
      <c r="A49" s="4" t="s">
        <v>20</v>
      </c>
      <c r="B49" s="66">
        <v>1</v>
      </c>
      <c r="C49" s="53">
        <v>5</v>
      </c>
      <c r="D49" s="53">
        <v>7</v>
      </c>
      <c r="E49" s="53">
        <v>1</v>
      </c>
      <c r="F49" s="108">
        <v>2.4322992790977875</v>
      </c>
      <c r="G49" s="108">
        <v>0.47912317479956779</v>
      </c>
    </row>
    <row r="50" spans="1:7" x14ac:dyDescent="0.2">
      <c r="A50" s="4" t="s">
        <v>21</v>
      </c>
      <c r="B50" s="67">
        <v>0.2</v>
      </c>
      <c r="C50" s="66">
        <v>1</v>
      </c>
      <c r="D50" s="53">
        <v>0.2</v>
      </c>
      <c r="E50" s="53">
        <v>0.33333333333333331</v>
      </c>
      <c r="F50" s="108">
        <v>0.33980884896942454</v>
      </c>
      <c r="G50" s="108">
        <v>6.6936785264191972E-2</v>
      </c>
    </row>
    <row r="51" spans="1:7" x14ac:dyDescent="0.2">
      <c r="A51" s="4" t="s">
        <v>22</v>
      </c>
      <c r="B51" s="67">
        <v>0.14285714285714285</v>
      </c>
      <c r="C51" s="67">
        <v>5</v>
      </c>
      <c r="D51" s="66">
        <v>1</v>
      </c>
      <c r="E51" s="53">
        <v>7</v>
      </c>
      <c r="F51" s="108">
        <v>1.4953487812212205</v>
      </c>
      <c r="G51" s="108">
        <v>0.29455925167117203</v>
      </c>
    </row>
    <row r="52" spans="1:7" x14ac:dyDescent="0.2">
      <c r="A52" s="4" t="s">
        <v>53</v>
      </c>
      <c r="B52" s="67">
        <v>1</v>
      </c>
      <c r="C52" s="67">
        <v>3</v>
      </c>
      <c r="D52" s="67">
        <v>0.14285714285714285</v>
      </c>
      <c r="E52" s="66">
        <v>1</v>
      </c>
      <c r="F52" s="108">
        <v>0.80910671157022118</v>
      </c>
      <c r="G52" s="108">
        <v>0.15938078826506824</v>
      </c>
    </row>
    <row r="53" spans="1:7" x14ac:dyDescent="0.2">
      <c r="A53" s="27" t="s">
        <v>52</v>
      </c>
      <c r="B53" s="53">
        <v>2.3428571428571425</v>
      </c>
      <c r="C53" s="53">
        <v>14</v>
      </c>
      <c r="D53" s="53">
        <v>8.3428571428571416</v>
      </c>
      <c r="E53" s="53">
        <v>9.3333333333333339</v>
      </c>
      <c r="F53" s="108">
        <v>5.0765636208586535</v>
      </c>
      <c r="G53" s="108"/>
    </row>
    <row r="54" spans="1:7" x14ac:dyDescent="0.2">
      <c r="B54" s="7"/>
      <c r="C54" s="7"/>
      <c r="D54" s="7"/>
      <c r="E54" s="7"/>
      <c r="F54" s="29"/>
      <c r="G54" s="29"/>
    </row>
    <row r="55" spans="1:7" x14ac:dyDescent="0.2">
      <c r="B55" s="7"/>
      <c r="C55" s="7"/>
      <c r="D55" s="7"/>
      <c r="E55" s="7"/>
      <c r="F55" s="29"/>
      <c r="G55" s="29"/>
    </row>
    <row r="56" spans="1:7" ht="77.25" x14ac:dyDescent="0.2">
      <c r="A56" s="9" t="s">
        <v>26</v>
      </c>
      <c r="B56" s="3" t="s">
        <v>20</v>
      </c>
      <c r="C56" s="3" t="s">
        <v>21</v>
      </c>
      <c r="D56" s="32" t="s">
        <v>22</v>
      </c>
      <c r="E56" s="32" t="s">
        <v>53</v>
      </c>
      <c r="F56" s="63" t="s">
        <v>63</v>
      </c>
      <c r="G56" s="63" t="s">
        <v>58</v>
      </c>
    </row>
    <row r="57" spans="1:7" x14ac:dyDescent="0.2">
      <c r="A57" s="4" t="s">
        <v>20</v>
      </c>
      <c r="B57" s="66">
        <v>1</v>
      </c>
      <c r="C57" s="53">
        <v>9</v>
      </c>
      <c r="D57" s="53">
        <v>5</v>
      </c>
      <c r="E57" s="53">
        <v>1</v>
      </c>
      <c r="F57" s="108">
        <v>2.5900200641113513</v>
      </c>
      <c r="G57" s="108">
        <v>0.46919628079560671</v>
      </c>
    </row>
    <row r="58" spans="1:7" x14ac:dyDescent="0.2">
      <c r="A58" s="4" t="s">
        <v>21</v>
      </c>
      <c r="B58" s="67">
        <v>0.1111111111111111</v>
      </c>
      <c r="C58" s="66">
        <v>1</v>
      </c>
      <c r="D58" s="53">
        <v>0.2</v>
      </c>
      <c r="E58" s="53">
        <v>0.33333333333333331</v>
      </c>
      <c r="F58" s="108">
        <v>0.29337057893113117</v>
      </c>
      <c r="G58" s="108">
        <v>5.3145682705963343E-2</v>
      </c>
    </row>
    <row r="59" spans="1:7" x14ac:dyDescent="0.2">
      <c r="A59" s="4" t="s">
        <v>22</v>
      </c>
      <c r="B59" s="67">
        <v>0.2</v>
      </c>
      <c r="C59" s="67">
        <v>5</v>
      </c>
      <c r="D59" s="66">
        <v>1</v>
      </c>
      <c r="E59" s="53">
        <v>0.2</v>
      </c>
      <c r="F59" s="108">
        <v>0.66874030497642201</v>
      </c>
      <c r="G59" s="108">
        <v>0.12114595877492292</v>
      </c>
    </row>
    <row r="60" spans="1:7" x14ac:dyDescent="0.2">
      <c r="A60" s="4" t="s">
        <v>53</v>
      </c>
      <c r="B60" s="67">
        <v>1</v>
      </c>
      <c r="C60" s="67">
        <v>3</v>
      </c>
      <c r="D60" s="67">
        <v>5</v>
      </c>
      <c r="E60" s="66">
        <v>1</v>
      </c>
      <c r="F60" s="108">
        <v>1.9679896712654303</v>
      </c>
      <c r="G60" s="108">
        <v>0.35651207772350696</v>
      </c>
    </row>
    <row r="61" spans="1:7" x14ac:dyDescent="0.2">
      <c r="A61" s="27" t="s">
        <v>52</v>
      </c>
      <c r="B61" s="53">
        <v>2.3111111111111109</v>
      </c>
      <c r="C61" s="53">
        <v>18</v>
      </c>
      <c r="D61" s="53">
        <v>11.2</v>
      </c>
      <c r="E61" s="53">
        <v>2.5333333333333332</v>
      </c>
      <c r="F61" s="108">
        <v>5.5201206192843353</v>
      </c>
      <c r="G61" s="108"/>
    </row>
    <row r="64" spans="1:7" ht="13.5" thickBot="1" x14ac:dyDescent="0.25"/>
    <row r="65" spans="1:18" x14ac:dyDescent="0.2">
      <c r="A65" s="168" t="s">
        <v>57</v>
      </c>
      <c r="B65" s="154" t="str">
        <f>A59</f>
        <v>Zubní korunky</v>
      </c>
      <c r="C65" s="146"/>
      <c r="D65" s="88"/>
      <c r="E65" s="146" t="str">
        <f>A60</f>
        <v>Zubní náhrady(snímatelné)</v>
      </c>
      <c r="F65" s="146"/>
      <c r="G65" s="88"/>
      <c r="H65" s="146" t="str">
        <f>A61</f>
        <v>Celkem</v>
      </c>
      <c r="I65" s="146"/>
      <c r="J65" s="88"/>
      <c r="K65" s="146">
        <f>A62</f>
        <v>0</v>
      </c>
      <c r="L65" s="146"/>
      <c r="M65" s="88"/>
      <c r="N65" s="146">
        <f>A63</f>
        <v>0</v>
      </c>
      <c r="O65" s="146"/>
      <c r="P65" s="89"/>
      <c r="Q65" s="138" t="s">
        <v>50</v>
      </c>
      <c r="R65" s="139"/>
    </row>
    <row r="66" spans="1:18" ht="52.5" thickBot="1" x14ac:dyDescent="0.25">
      <c r="A66" s="169"/>
      <c r="B66" s="131" t="s">
        <v>55</v>
      </c>
      <c r="C66" s="90" t="s">
        <v>60</v>
      </c>
      <c r="D66" s="90"/>
      <c r="E66" s="90" t="s">
        <v>55</v>
      </c>
      <c r="F66" s="90" t="s">
        <v>56</v>
      </c>
      <c r="G66" s="90"/>
      <c r="H66" s="90" t="s">
        <v>55</v>
      </c>
      <c r="I66" s="90" t="s">
        <v>56</v>
      </c>
      <c r="J66" s="90"/>
      <c r="K66" s="90" t="s">
        <v>55</v>
      </c>
      <c r="L66" s="90" t="s">
        <v>56</v>
      </c>
      <c r="M66" s="90"/>
      <c r="N66" s="90" t="s">
        <v>55</v>
      </c>
      <c r="O66" s="90" t="s">
        <v>56</v>
      </c>
      <c r="P66" s="91"/>
      <c r="Q66" s="140"/>
      <c r="R66" s="141"/>
    </row>
    <row r="67" spans="1:18" ht="15" x14ac:dyDescent="0.2">
      <c r="A67" s="132">
        <f>A115</f>
        <v>0</v>
      </c>
      <c r="B67" s="112">
        <f>$J$23</f>
        <v>0</v>
      </c>
      <c r="C67" s="93">
        <f>H83</f>
        <v>0</v>
      </c>
      <c r="D67" s="133">
        <f>B67*C67</f>
        <v>0</v>
      </c>
      <c r="E67" s="134">
        <f>$J$24</f>
        <v>0</v>
      </c>
      <c r="F67" s="93">
        <f>H91</f>
        <v>0</v>
      </c>
      <c r="G67" s="133">
        <f>E67*F67</f>
        <v>0</v>
      </c>
      <c r="H67" s="95">
        <f>$J$25</f>
        <v>0</v>
      </c>
      <c r="I67" s="93">
        <f>H99</f>
        <v>0</v>
      </c>
      <c r="J67" s="133">
        <f>H67*I67</f>
        <v>0</v>
      </c>
      <c r="K67" s="95">
        <f>$J$26</f>
        <v>0</v>
      </c>
      <c r="L67" s="93">
        <f>H107</f>
        <v>0</v>
      </c>
      <c r="M67" s="133">
        <f>K67*L67</f>
        <v>0</v>
      </c>
      <c r="N67" s="95">
        <f>$J$27</f>
        <v>0</v>
      </c>
      <c r="O67" s="93">
        <f>H115</f>
        <v>0</v>
      </c>
      <c r="P67" s="135">
        <f>N67*O67</f>
        <v>0</v>
      </c>
      <c r="Q67" s="164">
        <f>B67*C67+E67*F67+H67*I67+K67*L67+N67*O67</f>
        <v>0</v>
      </c>
      <c r="R67" s="165"/>
    </row>
    <row r="68" spans="1:18" ht="15" x14ac:dyDescent="0.2">
      <c r="A68" s="92">
        <f>A116</f>
        <v>0</v>
      </c>
      <c r="B68" s="112">
        <f t="shared" ref="B68:B70" si="0">$J$23</f>
        <v>0</v>
      </c>
      <c r="C68" s="93">
        <f t="shared" ref="C68:C70" si="1">H84</f>
        <v>0</v>
      </c>
      <c r="D68" s="133">
        <f t="shared" ref="D68:D70" si="2">B68*C68</f>
        <v>0</v>
      </c>
      <c r="E68" s="134">
        <f t="shared" ref="E68:E70" si="3">$J$24</f>
        <v>0</v>
      </c>
      <c r="F68" s="93">
        <f t="shared" ref="F68:F70" si="4">H92</f>
        <v>0</v>
      </c>
      <c r="G68" s="133">
        <f t="shared" ref="G68:G70" si="5">E68*F68</f>
        <v>0</v>
      </c>
      <c r="H68" s="95">
        <f t="shared" ref="H68:H70" si="6">$J$25</f>
        <v>0</v>
      </c>
      <c r="I68" s="93">
        <f t="shared" ref="I68:I70" si="7">H100</f>
        <v>0</v>
      </c>
      <c r="J68" s="133">
        <f t="shared" ref="J68:J70" si="8">H68*I68</f>
        <v>0</v>
      </c>
      <c r="K68" s="95">
        <f t="shared" ref="K68:K70" si="9">$J$26</f>
        <v>0</v>
      </c>
      <c r="L68" s="93">
        <f t="shared" ref="L68:L70" si="10">H108</f>
        <v>0</v>
      </c>
      <c r="M68" s="133">
        <f t="shared" ref="M68:M70" si="11">K68*L68</f>
        <v>0</v>
      </c>
      <c r="N68" s="95">
        <f t="shared" ref="N68:N70" si="12">$J$27</f>
        <v>0</v>
      </c>
      <c r="O68" s="93">
        <f t="shared" ref="O68:O70" si="13">H116</f>
        <v>0</v>
      </c>
      <c r="P68" s="135">
        <f t="shared" ref="P68:P70" si="14">N68*O68</f>
        <v>0</v>
      </c>
      <c r="Q68" s="164">
        <f t="shared" ref="Q68:Q70" si="15">B68*C68+E68*F68+H68*I68+K68*L68+N68*O68</f>
        <v>0</v>
      </c>
      <c r="R68" s="165"/>
    </row>
    <row r="69" spans="1:18" ht="15" x14ac:dyDescent="0.2">
      <c r="A69" s="92">
        <f>A117</f>
        <v>0</v>
      </c>
      <c r="B69" s="112">
        <f t="shared" si="0"/>
        <v>0</v>
      </c>
      <c r="C69" s="93">
        <f t="shared" si="1"/>
        <v>0</v>
      </c>
      <c r="D69" s="133">
        <f t="shared" si="2"/>
        <v>0</v>
      </c>
      <c r="E69" s="134">
        <f t="shared" si="3"/>
        <v>0</v>
      </c>
      <c r="F69" s="93">
        <f t="shared" si="4"/>
        <v>0</v>
      </c>
      <c r="G69" s="133">
        <f t="shared" si="5"/>
        <v>0</v>
      </c>
      <c r="H69" s="95">
        <f t="shared" si="6"/>
        <v>0</v>
      </c>
      <c r="I69" s="93">
        <f t="shared" si="7"/>
        <v>0</v>
      </c>
      <c r="J69" s="133">
        <f t="shared" si="8"/>
        <v>0</v>
      </c>
      <c r="K69" s="95">
        <f t="shared" si="9"/>
        <v>0</v>
      </c>
      <c r="L69" s="93">
        <f t="shared" si="10"/>
        <v>0</v>
      </c>
      <c r="M69" s="133">
        <f t="shared" si="11"/>
        <v>0</v>
      </c>
      <c r="N69" s="95">
        <f t="shared" si="12"/>
        <v>0</v>
      </c>
      <c r="O69" s="93">
        <f t="shared" si="13"/>
        <v>0</v>
      </c>
      <c r="P69" s="135">
        <f t="shared" si="14"/>
        <v>0</v>
      </c>
      <c r="Q69" s="164">
        <f t="shared" si="15"/>
        <v>0</v>
      </c>
      <c r="R69" s="165"/>
    </row>
    <row r="70" spans="1:18" ht="15.75" thickBot="1" x14ac:dyDescent="0.25">
      <c r="A70" s="97" t="s">
        <v>51</v>
      </c>
      <c r="B70" s="112">
        <f t="shared" si="0"/>
        <v>0</v>
      </c>
      <c r="C70" s="93">
        <f t="shared" si="1"/>
        <v>0</v>
      </c>
      <c r="D70" s="133">
        <f t="shared" si="2"/>
        <v>0</v>
      </c>
      <c r="E70" s="134">
        <f t="shared" si="3"/>
        <v>0</v>
      </c>
      <c r="F70" s="93">
        <f t="shared" si="4"/>
        <v>0</v>
      </c>
      <c r="G70" s="133">
        <f t="shared" si="5"/>
        <v>0</v>
      </c>
      <c r="H70" s="95">
        <f t="shared" si="6"/>
        <v>0</v>
      </c>
      <c r="I70" s="93">
        <f t="shared" si="7"/>
        <v>0</v>
      </c>
      <c r="J70" s="133">
        <f t="shared" si="8"/>
        <v>0</v>
      </c>
      <c r="K70" s="95">
        <f t="shared" si="9"/>
        <v>0</v>
      </c>
      <c r="L70" s="93">
        <f t="shared" si="10"/>
        <v>0</v>
      </c>
      <c r="M70" s="133">
        <f t="shared" si="11"/>
        <v>0</v>
      </c>
      <c r="N70" s="95">
        <f t="shared" si="12"/>
        <v>0</v>
      </c>
      <c r="O70" s="93">
        <f t="shared" si="13"/>
        <v>0</v>
      </c>
      <c r="P70" s="135">
        <f t="shared" si="14"/>
        <v>0</v>
      </c>
      <c r="Q70" s="166">
        <f t="shared" si="15"/>
        <v>0</v>
      </c>
      <c r="R70" s="167"/>
    </row>
  </sheetData>
  <mergeCells count="11">
    <mergeCell ref="N65:O65"/>
    <mergeCell ref="A65:A66"/>
    <mergeCell ref="B65:C65"/>
    <mergeCell ref="E65:F65"/>
    <mergeCell ref="H65:I65"/>
    <mergeCell ref="K65:L65"/>
    <mergeCell ref="Q65:R66"/>
    <mergeCell ref="Q67:R67"/>
    <mergeCell ref="Q68:R68"/>
    <mergeCell ref="Q69:R69"/>
    <mergeCell ref="Q70:R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AC445-23DD-49B7-89DD-120AF7F78998}">
  <dimension ref="B1:AH73"/>
  <sheetViews>
    <sheetView showGridLines="0" zoomScaleNormal="100" workbookViewId="0">
      <selection activeCell="E39" sqref="E39"/>
    </sheetView>
  </sheetViews>
  <sheetFormatPr defaultRowHeight="12.75" x14ac:dyDescent="0.2"/>
  <cols>
    <col min="1" max="1" width="4.7109375" customWidth="1"/>
    <col min="2" max="2" width="29.140625" bestFit="1" customWidth="1"/>
    <col min="3" max="3" width="5.5703125" bestFit="1" customWidth="1"/>
    <col min="4" max="7" width="5.7109375" bestFit="1" customWidth="1"/>
    <col min="8" max="8" width="26.42578125" bestFit="1" customWidth="1"/>
    <col min="9" max="13" width="12" bestFit="1" customWidth="1"/>
    <col min="14" max="14" width="2.5703125" customWidth="1"/>
    <col min="15" max="15" width="5.5703125" bestFit="1" customWidth="1"/>
    <col min="16" max="16" width="2" style="28" bestFit="1" customWidth="1"/>
    <col min="18" max="18" width="26.42578125" bestFit="1" customWidth="1"/>
    <col min="19" max="19" width="14.7109375" bestFit="1" customWidth="1"/>
    <col min="20" max="20" width="17.28515625" bestFit="1" customWidth="1"/>
    <col min="21" max="21" width="18.85546875" bestFit="1" customWidth="1"/>
    <col min="22" max="22" width="23.140625" bestFit="1" customWidth="1"/>
    <col min="31" max="31" width="26.42578125" bestFit="1" customWidth="1"/>
    <col min="32" max="32" width="6.5703125" bestFit="1" customWidth="1"/>
    <col min="33" max="33" width="16.140625" bestFit="1" customWidth="1"/>
    <col min="34" max="34" width="8.42578125" bestFit="1" customWidth="1"/>
    <col min="35" max="35" width="9.42578125" bestFit="1" customWidth="1"/>
    <col min="257" max="257" width="4.7109375" customWidth="1"/>
    <col min="258" max="258" width="31.7109375" customWidth="1"/>
    <col min="259" max="270" width="6.7109375" customWidth="1"/>
    <col min="274" max="274" width="19.7109375" bestFit="1" customWidth="1"/>
    <col min="275" max="275" width="14.85546875" bestFit="1" customWidth="1"/>
    <col min="276" max="276" width="15" bestFit="1" customWidth="1"/>
    <col min="277" max="278" width="15.42578125" bestFit="1" customWidth="1"/>
    <col min="513" max="513" width="4.7109375" customWidth="1"/>
    <col min="514" max="514" width="31.7109375" customWidth="1"/>
    <col min="515" max="526" width="6.7109375" customWidth="1"/>
    <col min="530" max="530" width="19.7109375" bestFit="1" customWidth="1"/>
    <col min="531" max="531" width="14.85546875" bestFit="1" customWidth="1"/>
    <col min="532" max="532" width="15" bestFit="1" customWidth="1"/>
    <col min="533" max="534" width="15.42578125" bestFit="1" customWidth="1"/>
    <col min="769" max="769" width="4.7109375" customWidth="1"/>
    <col min="770" max="770" width="31.7109375" customWidth="1"/>
    <col min="771" max="782" width="6.7109375" customWidth="1"/>
    <col min="786" max="786" width="19.7109375" bestFit="1" customWidth="1"/>
    <col min="787" max="787" width="14.85546875" bestFit="1" customWidth="1"/>
    <col min="788" max="788" width="15" bestFit="1" customWidth="1"/>
    <col min="789" max="790" width="15.42578125" bestFit="1" customWidth="1"/>
    <col min="1025" max="1025" width="4.7109375" customWidth="1"/>
    <col min="1026" max="1026" width="31.7109375" customWidth="1"/>
    <col min="1027" max="1038" width="6.7109375" customWidth="1"/>
    <col min="1042" max="1042" width="19.7109375" bestFit="1" customWidth="1"/>
    <col min="1043" max="1043" width="14.85546875" bestFit="1" customWidth="1"/>
    <col min="1044" max="1044" width="15" bestFit="1" customWidth="1"/>
    <col min="1045" max="1046" width="15.42578125" bestFit="1" customWidth="1"/>
    <col min="1281" max="1281" width="4.7109375" customWidth="1"/>
    <col min="1282" max="1282" width="31.7109375" customWidth="1"/>
    <col min="1283" max="1294" width="6.7109375" customWidth="1"/>
    <col min="1298" max="1298" width="19.7109375" bestFit="1" customWidth="1"/>
    <col min="1299" max="1299" width="14.85546875" bestFit="1" customWidth="1"/>
    <col min="1300" max="1300" width="15" bestFit="1" customWidth="1"/>
    <col min="1301" max="1302" width="15.42578125" bestFit="1" customWidth="1"/>
    <col min="1537" max="1537" width="4.7109375" customWidth="1"/>
    <col min="1538" max="1538" width="31.7109375" customWidth="1"/>
    <col min="1539" max="1550" width="6.7109375" customWidth="1"/>
    <col min="1554" max="1554" width="19.7109375" bestFit="1" customWidth="1"/>
    <col min="1555" max="1555" width="14.85546875" bestFit="1" customWidth="1"/>
    <col min="1556" max="1556" width="15" bestFit="1" customWidth="1"/>
    <col min="1557" max="1558" width="15.42578125" bestFit="1" customWidth="1"/>
    <col min="1793" max="1793" width="4.7109375" customWidth="1"/>
    <col min="1794" max="1794" width="31.7109375" customWidth="1"/>
    <col min="1795" max="1806" width="6.7109375" customWidth="1"/>
    <col min="1810" max="1810" width="19.7109375" bestFit="1" customWidth="1"/>
    <col min="1811" max="1811" width="14.85546875" bestFit="1" customWidth="1"/>
    <col min="1812" max="1812" width="15" bestFit="1" customWidth="1"/>
    <col min="1813" max="1814" width="15.42578125" bestFit="1" customWidth="1"/>
    <col min="2049" max="2049" width="4.7109375" customWidth="1"/>
    <col min="2050" max="2050" width="31.7109375" customWidth="1"/>
    <col min="2051" max="2062" width="6.7109375" customWidth="1"/>
    <col min="2066" max="2066" width="19.7109375" bestFit="1" customWidth="1"/>
    <col min="2067" max="2067" width="14.85546875" bestFit="1" customWidth="1"/>
    <col min="2068" max="2068" width="15" bestFit="1" customWidth="1"/>
    <col min="2069" max="2070" width="15.42578125" bestFit="1" customWidth="1"/>
    <col min="2305" max="2305" width="4.7109375" customWidth="1"/>
    <col min="2306" max="2306" width="31.7109375" customWidth="1"/>
    <col min="2307" max="2318" width="6.7109375" customWidth="1"/>
    <col min="2322" max="2322" width="19.7109375" bestFit="1" customWidth="1"/>
    <col min="2323" max="2323" width="14.85546875" bestFit="1" customWidth="1"/>
    <col min="2324" max="2324" width="15" bestFit="1" customWidth="1"/>
    <col min="2325" max="2326" width="15.42578125" bestFit="1" customWidth="1"/>
    <col min="2561" max="2561" width="4.7109375" customWidth="1"/>
    <col min="2562" max="2562" width="31.7109375" customWidth="1"/>
    <col min="2563" max="2574" width="6.7109375" customWidth="1"/>
    <col min="2578" max="2578" width="19.7109375" bestFit="1" customWidth="1"/>
    <col min="2579" max="2579" width="14.85546875" bestFit="1" customWidth="1"/>
    <col min="2580" max="2580" width="15" bestFit="1" customWidth="1"/>
    <col min="2581" max="2582" width="15.42578125" bestFit="1" customWidth="1"/>
    <col min="2817" max="2817" width="4.7109375" customWidth="1"/>
    <col min="2818" max="2818" width="31.7109375" customWidth="1"/>
    <col min="2819" max="2830" width="6.7109375" customWidth="1"/>
    <col min="2834" max="2834" width="19.7109375" bestFit="1" customWidth="1"/>
    <col min="2835" max="2835" width="14.85546875" bestFit="1" customWidth="1"/>
    <col min="2836" max="2836" width="15" bestFit="1" customWidth="1"/>
    <col min="2837" max="2838" width="15.42578125" bestFit="1" customWidth="1"/>
    <col min="3073" max="3073" width="4.7109375" customWidth="1"/>
    <col min="3074" max="3074" width="31.7109375" customWidth="1"/>
    <col min="3075" max="3086" width="6.7109375" customWidth="1"/>
    <col min="3090" max="3090" width="19.7109375" bestFit="1" customWidth="1"/>
    <col min="3091" max="3091" width="14.85546875" bestFit="1" customWidth="1"/>
    <col min="3092" max="3092" width="15" bestFit="1" customWidth="1"/>
    <col min="3093" max="3094" width="15.42578125" bestFit="1" customWidth="1"/>
    <col min="3329" max="3329" width="4.7109375" customWidth="1"/>
    <col min="3330" max="3330" width="31.7109375" customWidth="1"/>
    <col min="3331" max="3342" width="6.7109375" customWidth="1"/>
    <col min="3346" max="3346" width="19.7109375" bestFit="1" customWidth="1"/>
    <col min="3347" max="3347" width="14.85546875" bestFit="1" customWidth="1"/>
    <col min="3348" max="3348" width="15" bestFit="1" customWidth="1"/>
    <col min="3349" max="3350" width="15.42578125" bestFit="1" customWidth="1"/>
    <col min="3585" max="3585" width="4.7109375" customWidth="1"/>
    <col min="3586" max="3586" width="31.7109375" customWidth="1"/>
    <col min="3587" max="3598" width="6.7109375" customWidth="1"/>
    <col min="3602" max="3602" width="19.7109375" bestFit="1" customWidth="1"/>
    <col min="3603" max="3603" width="14.85546875" bestFit="1" customWidth="1"/>
    <col min="3604" max="3604" width="15" bestFit="1" customWidth="1"/>
    <col min="3605" max="3606" width="15.42578125" bestFit="1" customWidth="1"/>
    <col min="3841" max="3841" width="4.7109375" customWidth="1"/>
    <col min="3842" max="3842" width="31.7109375" customWidth="1"/>
    <col min="3843" max="3854" width="6.7109375" customWidth="1"/>
    <col min="3858" max="3858" width="19.7109375" bestFit="1" customWidth="1"/>
    <col min="3859" max="3859" width="14.85546875" bestFit="1" customWidth="1"/>
    <col min="3860" max="3860" width="15" bestFit="1" customWidth="1"/>
    <col min="3861" max="3862" width="15.42578125" bestFit="1" customWidth="1"/>
    <col min="4097" max="4097" width="4.7109375" customWidth="1"/>
    <col min="4098" max="4098" width="31.7109375" customWidth="1"/>
    <col min="4099" max="4110" width="6.7109375" customWidth="1"/>
    <col min="4114" max="4114" width="19.7109375" bestFit="1" customWidth="1"/>
    <col min="4115" max="4115" width="14.85546875" bestFit="1" customWidth="1"/>
    <col min="4116" max="4116" width="15" bestFit="1" customWidth="1"/>
    <col min="4117" max="4118" width="15.42578125" bestFit="1" customWidth="1"/>
    <col min="4353" max="4353" width="4.7109375" customWidth="1"/>
    <col min="4354" max="4354" width="31.7109375" customWidth="1"/>
    <col min="4355" max="4366" width="6.7109375" customWidth="1"/>
    <col min="4370" max="4370" width="19.7109375" bestFit="1" customWidth="1"/>
    <col min="4371" max="4371" width="14.85546875" bestFit="1" customWidth="1"/>
    <col min="4372" max="4372" width="15" bestFit="1" customWidth="1"/>
    <col min="4373" max="4374" width="15.42578125" bestFit="1" customWidth="1"/>
    <col min="4609" max="4609" width="4.7109375" customWidth="1"/>
    <col min="4610" max="4610" width="31.7109375" customWidth="1"/>
    <col min="4611" max="4622" width="6.7109375" customWidth="1"/>
    <col min="4626" max="4626" width="19.7109375" bestFit="1" customWidth="1"/>
    <col min="4627" max="4627" width="14.85546875" bestFit="1" customWidth="1"/>
    <col min="4628" max="4628" width="15" bestFit="1" customWidth="1"/>
    <col min="4629" max="4630" width="15.42578125" bestFit="1" customWidth="1"/>
    <col min="4865" max="4865" width="4.7109375" customWidth="1"/>
    <col min="4866" max="4866" width="31.7109375" customWidth="1"/>
    <col min="4867" max="4878" width="6.7109375" customWidth="1"/>
    <col min="4882" max="4882" width="19.7109375" bestFit="1" customWidth="1"/>
    <col min="4883" max="4883" width="14.85546875" bestFit="1" customWidth="1"/>
    <col min="4884" max="4884" width="15" bestFit="1" customWidth="1"/>
    <col min="4885" max="4886" width="15.42578125" bestFit="1" customWidth="1"/>
    <col min="5121" max="5121" width="4.7109375" customWidth="1"/>
    <col min="5122" max="5122" width="31.7109375" customWidth="1"/>
    <col min="5123" max="5134" width="6.7109375" customWidth="1"/>
    <col min="5138" max="5138" width="19.7109375" bestFit="1" customWidth="1"/>
    <col min="5139" max="5139" width="14.85546875" bestFit="1" customWidth="1"/>
    <col min="5140" max="5140" width="15" bestFit="1" customWidth="1"/>
    <col min="5141" max="5142" width="15.42578125" bestFit="1" customWidth="1"/>
    <col min="5377" max="5377" width="4.7109375" customWidth="1"/>
    <col min="5378" max="5378" width="31.7109375" customWidth="1"/>
    <col min="5379" max="5390" width="6.7109375" customWidth="1"/>
    <col min="5394" max="5394" width="19.7109375" bestFit="1" customWidth="1"/>
    <col min="5395" max="5395" width="14.85546875" bestFit="1" customWidth="1"/>
    <col min="5396" max="5396" width="15" bestFit="1" customWidth="1"/>
    <col min="5397" max="5398" width="15.42578125" bestFit="1" customWidth="1"/>
    <col min="5633" max="5633" width="4.7109375" customWidth="1"/>
    <col min="5634" max="5634" width="31.7109375" customWidth="1"/>
    <col min="5635" max="5646" width="6.7109375" customWidth="1"/>
    <col min="5650" max="5650" width="19.7109375" bestFit="1" customWidth="1"/>
    <col min="5651" max="5651" width="14.85546875" bestFit="1" customWidth="1"/>
    <col min="5652" max="5652" width="15" bestFit="1" customWidth="1"/>
    <col min="5653" max="5654" width="15.42578125" bestFit="1" customWidth="1"/>
    <col min="5889" max="5889" width="4.7109375" customWidth="1"/>
    <col min="5890" max="5890" width="31.7109375" customWidth="1"/>
    <col min="5891" max="5902" width="6.7109375" customWidth="1"/>
    <col min="5906" max="5906" width="19.7109375" bestFit="1" customWidth="1"/>
    <col min="5907" max="5907" width="14.85546875" bestFit="1" customWidth="1"/>
    <col min="5908" max="5908" width="15" bestFit="1" customWidth="1"/>
    <col min="5909" max="5910" width="15.42578125" bestFit="1" customWidth="1"/>
    <col min="6145" max="6145" width="4.7109375" customWidth="1"/>
    <col min="6146" max="6146" width="31.7109375" customWidth="1"/>
    <col min="6147" max="6158" width="6.7109375" customWidth="1"/>
    <col min="6162" max="6162" width="19.7109375" bestFit="1" customWidth="1"/>
    <col min="6163" max="6163" width="14.85546875" bestFit="1" customWidth="1"/>
    <col min="6164" max="6164" width="15" bestFit="1" customWidth="1"/>
    <col min="6165" max="6166" width="15.42578125" bestFit="1" customWidth="1"/>
    <col min="6401" max="6401" width="4.7109375" customWidth="1"/>
    <col min="6402" max="6402" width="31.7109375" customWidth="1"/>
    <col min="6403" max="6414" width="6.7109375" customWidth="1"/>
    <col min="6418" max="6418" width="19.7109375" bestFit="1" customWidth="1"/>
    <col min="6419" max="6419" width="14.85546875" bestFit="1" customWidth="1"/>
    <col min="6420" max="6420" width="15" bestFit="1" customWidth="1"/>
    <col min="6421" max="6422" width="15.42578125" bestFit="1" customWidth="1"/>
    <col min="6657" max="6657" width="4.7109375" customWidth="1"/>
    <col min="6658" max="6658" width="31.7109375" customWidth="1"/>
    <col min="6659" max="6670" width="6.7109375" customWidth="1"/>
    <col min="6674" max="6674" width="19.7109375" bestFit="1" customWidth="1"/>
    <col min="6675" max="6675" width="14.85546875" bestFit="1" customWidth="1"/>
    <col min="6676" max="6676" width="15" bestFit="1" customWidth="1"/>
    <col min="6677" max="6678" width="15.42578125" bestFit="1" customWidth="1"/>
    <col min="6913" max="6913" width="4.7109375" customWidth="1"/>
    <col min="6914" max="6914" width="31.7109375" customWidth="1"/>
    <col min="6915" max="6926" width="6.7109375" customWidth="1"/>
    <col min="6930" max="6930" width="19.7109375" bestFit="1" customWidth="1"/>
    <col min="6931" max="6931" width="14.85546875" bestFit="1" customWidth="1"/>
    <col min="6932" max="6932" width="15" bestFit="1" customWidth="1"/>
    <col min="6933" max="6934" width="15.42578125" bestFit="1" customWidth="1"/>
    <col min="7169" max="7169" width="4.7109375" customWidth="1"/>
    <col min="7170" max="7170" width="31.7109375" customWidth="1"/>
    <col min="7171" max="7182" width="6.7109375" customWidth="1"/>
    <col min="7186" max="7186" width="19.7109375" bestFit="1" customWidth="1"/>
    <col min="7187" max="7187" width="14.85546875" bestFit="1" customWidth="1"/>
    <col min="7188" max="7188" width="15" bestFit="1" customWidth="1"/>
    <col min="7189" max="7190" width="15.42578125" bestFit="1" customWidth="1"/>
    <col min="7425" max="7425" width="4.7109375" customWidth="1"/>
    <col min="7426" max="7426" width="31.7109375" customWidth="1"/>
    <col min="7427" max="7438" width="6.7109375" customWidth="1"/>
    <col min="7442" max="7442" width="19.7109375" bestFit="1" customWidth="1"/>
    <col min="7443" max="7443" width="14.85546875" bestFit="1" customWidth="1"/>
    <col min="7444" max="7444" width="15" bestFit="1" customWidth="1"/>
    <col min="7445" max="7446" width="15.42578125" bestFit="1" customWidth="1"/>
    <col min="7681" max="7681" width="4.7109375" customWidth="1"/>
    <col min="7682" max="7682" width="31.7109375" customWidth="1"/>
    <col min="7683" max="7694" width="6.7109375" customWidth="1"/>
    <col min="7698" max="7698" width="19.7109375" bestFit="1" customWidth="1"/>
    <col min="7699" max="7699" width="14.85546875" bestFit="1" customWidth="1"/>
    <col min="7700" max="7700" width="15" bestFit="1" customWidth="1"/>
    <col min="7701" max="7702" width="15.42578125" bestFit="1" customWidth="1"/>
    <col min="7937" max="7937" width="4.7109375" customWidth="1"/>
    <col min="7938" max="7938" width="31.7109375" customWidth="1"/>
    <col min="7939" max="7950" width="6.7109375" customWidth="1"/>
    <col min="7954" max="7954" width="19.7109375" bestFit="1" customWidth="1"/>
    <col min="7955" max="7955" width="14.85546875" bestFit="1" customWidth="1"/>
    <col min="7956" max="7956" width="15" bestFit="1" customWidth="1"/>
    <col min="7957" max="7958" width="15.42578125" bestFit="1" customWidth="1"/>
    <col min="8193" max="8193" width="4.7109375" customWidth="1"/>
    <col min="8194" max="8194" width="31.7109375" customWidth="1"/>
    <col min="8195" max="8206" width="6.7109375" customWidth="1"/>
    <col min="8210" max="8210" width="19.7109375" bestFit="1" customWidth="1"/>
    <col min="8211" max="8211" width="14.85546875" bestFit="1" customWidth="1"/>
    <col min="8212" max="8212" width="15" bestFit="1" customWidth="1"/>
    <col min="8213" max="8214" width="15.42578125" bestFit="1" customWidth="1"/>
    <col min="8449" max="8449" width="4.7109375" customWidth="1"/>
    <col min="8450" max="8450" width="31.7109375" customWidth="1"/>
    <col min="8451" max="8462" width="6.7109375" customWidth="1"/>
    <col min="8466" max="8466" width="19.7109375" bestFit="1" customWidth="1"/>
    <col min="8467" max="8467" width="14.85546875" bestFit="1" customWidth="1"/>
    <col min="8468" max="8468" width="15" bestFit="1" customWidth="1"/>
    <col min="8469" max="8470" width="15.42578125" bestFit="1" customWidth="1"/>
    <col min="8705" max="8705" width="4.7109375" customWidth="1"/>
    <col min="8706" max="8706" width="31.7109375" customWidth="1"/>
    <col min="8707" max="8718" width="6.7109375" customWidth="1"/>
    <col min="8722" max="8722" width="19.7109375" bestFit="1" customWidth="1"/>
    <col min="8723" max="8723" width="14.85546875" bestFit="1" customWidth="1"/>
    <col min="8724" max="8724" width="15" bestFit="1" customWidth="1"/>
    <col min="8725" max="8726" width="15.42578125" bestFit="1" customWidth="1"/>
    <col min="8961" max="8961" width="4.7109375" customWidth="1"/>
    <col min="8962" max="8962" width="31.7109375" customWidth="1"/>
    <col min="8963" max="8974" width="6.7109375" customWidth="1"/>
    <col min="8978" max="8978" width="19.7109375" bestFit="1" customWidth="1"/>
    <col min="8979" max="8979" width="14.85546875" bestFit="1" customWidth="1"/>
    <col min="8980" max="8980" width="15" bestFit="1" customWidth="1"/>
    <col min="8981" max="8982" width="15.42578125" bestFit="1" customWidth="1"/>
    <col min="9217" max="9217" width="4.7109375" customWidth="1"/>
    <col min="9218" max="9218" width="31.7109375" customWidth="1"/>
    <col min="9219" max="9230" width="6.7109375" customWidth="1"/>
    <col min="9234" max="9234" width="19.7109375" bestFit="1" customWidth="1"/>
    <col min="9235" max="9235" width="14.85546875" bestFit="1" customWidth="1"/>
    <col min="9236" max="9236" width="15" bestFit="1" customWidth="1"/>
    <col min="9237" max="9238" width="15.42578125" bestFit="1" customWidth="1"/>
    <col min="9473" max="9473" width="4.7109375" customWidth="1"/>
    <col min="9474" max="9474" width="31.7109375" customWidth="1"/>
    <col min="9475" max="9486" width="6.7109375" customWidth="1"/>
    <col min="9490" max="9490" width="19.7109375" bestFit="1" customWidth="1"/>
    <col min="9491" max="9491" width="14.85546875" bestFit="1" customWidth="1"/>
    <col min="9492" max="9492" width="15" bestFit="1" customWidth="1"/>
    <col min="9493" max="9494" width="15.42578125" bestFit="1" customWidth="1"/>
    <col min="9729" max="9729" width="4.7109375" customWidth="1"/>
    <col min="9730" max="9730" width="31.7109375" customWidth="1"/>
    <col min="9731" max="9742" width="6.7109375" customWidth="1"/>
    <col min="9746" max="9746" width="19.7109375" bestFit="1" customWidth="1"/>
    <col min="9747" max="9747" width="14.85546875" bestFit="1" customWidth="1"/>
    <col min="9748" max="9748" width="15" bestFit="1" customWidth="1"/>
    <col min="9749" max="9750" width="15.42578125" bestFit="1" customWidth="1"/>
    <col min="9985" max="9985" width="4.7109375" customWidth="1"/>
    <col min="9986" max="9986" width="31.7109375" customWidth="1"/>
    <col min="9987" max="9998" width="6.7109375" customWidth="1"/>
    <col min="10002" max="10002" width="19.7109375" bestFit="1" customWidth="1"/>
    <col min="10003" max="10003" width="14.85546875" bestFit="1" customWidth="1"/>
    <col min="10004" max="10004" width="15" bestFit="1" customWidth="1"/>
    <col min="10005" max="10006" width="15.42578125" bestFit="1" customWidth="1"/>
    <col min="10241" max="10241" width="4.7109375" customWidth="1"/>
    <col min="10242" max="10242" width="31.7109375" customWidth="1"/>
    <col min="10243" max="10254" width="6.7109375" customWidth="1"/>
    <col min="10258" max="10258" width="19.7109375" bestFit="1" customWidth="1"/>
    <col min="10259" max="10259" width="14.85546875" bestFit="1" customWidth="1"/>
    <col min="10260" max="10260" width="15" bestFit="1" customWidth="1"/>
    <col min="10261" max="10262" width="15.42578125" bestFit="1" customWidth="1"/>
    <col min="10497" max="10497" width="4.7109375" customWidth="1"/>
    <col min="10498" max="10498" width="31.7109375" customWidth="1"/>
    <col min="10499" max="10510" width="6.7109375" customWidth="1"/>
    <col min="10514" max="10514" width="19.7109375" bestFit="1" customWidth="1"/>
    <col min="10515" max="10515" width="14.85546875" bestFit="1" customWidth="1"/>
    <col min="10516" max="10516" width="15" bestFit="1" customWidth="1"/>
    <col min="10517" max="10518" width="15.42578125" bestFit="1" customWidth="1"/>
    <col min="10753" max="10753" width="4.7109375" customWidth="1"/>
    <col min="10754" max="10754" width="31.7109375" customWidth="1"/>
    <col min="10755" max="10766" width="6.7109375" customWidth="1"/>
    <col min="10770" max="10770" width="19.7109375" bestFit="1" customWidth="1"/>
    <col min="10771" max="10771" width="14.85546875" bestFit="1" customWidth="1"/>
    <col min="10772" max="10772" width="15" bestFit="1" customWidth="1"/>
    <col min="10773" max="10774" width="15.42578125" bestFit="1" customWidth="1"/>
    <col min="11009" max="11009" width="4.7109375" customWidth="1"/>
    <col min="11010" max="11010" width="31.7109375" customWidth="1"/>
    <col min="11011" max="11022" width="6.7109375" customWidth="1"/>
    <col min="11026" max="11026" width="19.7109375" bestFit="1" customWidth="1"/>
    <col min="11027" max="11027" width="14.85546875" bestFit="1" customWidth="1"/>
    <col min="11028" max="11028" width="15" bestFit="1" customWidth="1"/>
    <col min="11029" max="11030" width="15.42578125" bestFit="1" customWidth="1"/>
    <col min="11265" max="11265" width="4.7109375" customWidth="1"/>
    <col min="11266" max="11266" width="31.7109375" customWidth="1"/>
    <col min="11267" max="11278" width="6.7109375" customWidth="1"/>
    <col min="11282" max="11282" width="19.7109375" bestFit="1" customWidth="1"/>
    <col min="11283" max="11283" width="14.85546875" bestFit="1" customWidth="1"/>
    <col min="11284" max="11284" width="15" bestFit="1" customWidth="1"/>
    <col min="11285" max="11286" width="15.42578125" bestFit="1" customWidth="1"/>
    <col min="11521" max="11521" width="4.7109375" customWidth="1"/>
    <col min="11522" max="11522" width="31.7109375" customWidth="1"/>
    <col min="11523" max="11534" width="6.7109375" customWidth="1"/>
    <col min="11538" max="11538" width="19.7109375" bestFit="1" customWidth="1"/>
    <col min="11539" max="11539" width="14.85546875" bestFit="1" customWidth="1"/>
    <col min="11540" max="11540" width="15" bestFit="1" customWidth="1"/>
    <col min="11541" max="11542" width="15.42578125" bestFit="1" customWidth="1"/>
    <col min="11777" max="11777" width="4.7109375" customWidth="1"/>
    <col min="11778" max="11778" width="31.7109375" customWidth="1"/>
    <col min="11779" max="11790" width="6.7109375" customWidth="1"/>
    <col min="11794" max="11794" width="19.7109375" bestFit="1" customWidth="1"/>
    <col min="11795" max="11795" width="14.85546875" bestFit="1" customWidth="1"/>
    <col min="11796" max="11796" width="15" bestFit="1" customWidth="1"/>
    <col min="11797" max="11798" width="15.42578125" bestFit="1" customWidth="1"/>
    <col min="12033" max="12033" width="4.7109375" customWidth="1"/>
    <col min="12034" max="12034" width="31.7109375" customWidth="1"/>
    <col min="12035" max="12046" width="6.7109375" customWidth="1"/>
    <col min="12050" max="12050" width="19.7109375" bestFit="1" customWidth="1"/>
    <col min="12051" max="12051" width="14.85546875" bestFit="1" customWidth="1"/>
    <col min="12052" max="12052" width="15" bestFit="1" customWidth="1"/>
    <col min="12053" max="12054" width="15.42578125" bestFit="1" customWidth="1"/>
    <col min="12289" max="12289" width="4.7109375" customWidth="1"/>
    <col min="12290" max="12290" width="31.7109375" customWidth="1"/>
    <col min="12291" max="12302" width="6.7109375" customWidth="1"/>
    <col min="12306" max="12306" width="19.7109375" bestFit="1" customWidth="1"/>
    <col min="12307" max="12307" width="14.85546875" bestFit="1" customWidth="1"/>
    <col min="12308" max="12308" width="15" bestFit="1" customWidth="1"/>
    <col min="12309" max="12310" width="15.42578125" bestFit="1" customWidth="1"/>
    <col min="12545" max="12545" width="4.7109375" customWidth="1"/>
    <col min="12546" max="12546" width="31.7109375" customWidth="1"/>
    <col min="12547" max="12558" width="6.7109375" customWidth="1"/>
    <col min="12562" max="12562" width="19.7109375" bestFit="1" customWidth="1"/>
    <col min="12563" max="12563" width="14.85546875" bestFit="1" customWidth="1"/>
    <col min="12564" max="12564" width="15" bestFit="1" customWidth="1"/>
    <col min="12565" max="12566" width="15.42578125" bestFit="1" customWidth="1"/>
    <col min="12801" max="12801" width="4.7109375" customWidth="1"/>
    <col min="12802" max="12802" width="31.7109375" customWidth="1"/>
    <col min="12803" max="12814" width="6.7109375" customWidth="1"/>
    <col min="12818" max="12818" width="19.7109375" bestFit="1" customWidth="1"/>
    <col min="12819" max="12819" width="14.85546875" bestFit="1" customWidth="1"/>
    <col min="12820" max="12820" width="15" bestFit="1" customWidth="1"/>
    <col min="12821" max="12822" width="15.42578125" bestFit="1" customWidth="1"/>
    <col min="13057" max="13057" width="4.7109375" customWidth="1"/>
    <col min="13058" max="13058" width="31.7109375" customWidth="1"/>
    <col min="13059" max="13070" width="6.7109375" customWidth="1"/>
    <col min="13074" max="13074" width="19.7109375" bestFit="1" customWidth="1"/>
    <col min="13075" max="13075" width="14.85546875" bestFit="1" customWidth="1"/>
    <col min="13076" max="13076" width="15" bestFit="1" customWidth="1"/>
    <col min="13077" max="13078" width="15.42578125" bestFit="1" customWidth="1"/>
    <col min="13313" max="13313" width="4.7109375" customWidth="1"/>
    <col min="13314" max="13314" width="31.7109375" customWidth="1"/>
    <col min="13315" max="13326" width="6.7109375" customWidth="1"/>
    <col min="13330" max="13330" width="19.7109375" bestFit="1" customWidth="1"/>
    <col min="13331" max="13331" width="14.85546875" bestFit="1" customWidth="1"/>
    <col min="13332" max="13332" width="15" bestFit="1" customWidth="1"/>
    <col min="13333" max="13334" width="15.42578125" bestFit="1" customWidth="1"/>
    <col min="13569" max="13569" width="4.7109375" customWidth="1"/>
    <col min="13570" max="13570" width="31.7109375" customWidth="1"/>
    <col min="13571" max="13582" width="6.7109375" customWidth="1"/>
    <col min="13586" max="13586" width="19.7109375" bestFit="1" customWidth="1"/>
    <col min="13587" max="13587" width="14.85546875" bestFit="1" customWidth="1"/>
    <col min="13588" max="13588" width="15" bestFit="1" customWidth="1"/>
    <col min="13589" max="13590" width="15.42578125" bestFit="1" customWidth="1"/>
    <col min="13825" max="13825" width="4.7109375" customWidth="1"/>
    <col min="13826" max="13826" width="31.7109375" customWidth="1"/>
    <col min="13827" max="13838" width="6.7109375" customWidth="1"/>
    <col min="13842" max="13842" width="19.7109375" bestFit="1" customWidth="1"/>
    <col min="13843" max="13843" width="14.85546875" bestFit="1" customWidth="1"/>
    <col min="13844" max="13844" width="15" bestFit="1" customWidth="1"/>
    <col min="13845" max="13846" width="15.42578125" bestFit="1" customWidth="1"/>
    <col min="14081" max="14081" width="4.7109375" customWidth="1"/>
    <col min="14082" max="14082" width="31.7109375" customWidth="1"/>
    <col min="14083" max="14094" width="6.7109375" customWidth="1"/>
    <col min="14098" max="14098" width="19.7109375" bestFit="1" customWidth="1"/>
    <col min="14099" max="14099" width="14.85546875" bestFit="1" customWidth="1"/>
    <col min="14100" max="14100" width="15" bestFit="1" customWidth="1"/>
    <col min="14101" max="14102" width="15.42578125" bestFit="1" customWidth="1"/>
    <col min="14337" max="14337" width="4.7109375" customWidth="1"/>
    <col min="14338" max="14338" width="31.7109375" customWidth="1"/>
    <col min="14339" max="14350" width="6.7109375" customWidth="1"/>
    <col min="14354" max="14354" width="19.7109375" bestFit="1" customWidth="1"/>
    <col min="14355" max="14355" width="14.85546875" bestFit="1" customWidth="1"/>
    <col min="14356" max="14356" width="15" bestFit="1" customWidth="1"/>
    <col min="14357" max="14358" width="15.42578125" bestFit="1" customWidth="1"/>
    <col min="14593" max="14593" width="4.7109375" customWidth="1"/>
    <col min="14594" max="14594" width="31.7109375" customWidth="1"/>
    <col min="14595" max="14606" width="6.7109375" customWidth="1"/>
    <col min="14610" max="14610" width="19.7109375" bestFit="1" customWidth="1"/>
    <col min="14611" max="14611" width="14.85546875" bestFit="1" customWidth="1"/>
    <col min="14612" max="14612" width="15" bestFit="1" customWidth="1"/>
    <col min="14613" max="14614" width="15.42578125" bestFit="1" customWidth="1"/>
    <col min="14849" max="14849" width="4.7109375" customWidth="1"/>
    <col min="14850" max="14850" width="31.7109375" customWidth="1"/>
    <col min="14851" max="14862" width="6.7109375" customWidth="1"/>
    <col min="14866" max="14866" width="19.7109375" bestFit="1" customWidth="1"/>
    <col min="14867" max="14867" width="14.85546875" bestFit="1" customWidth="1"/>
    <col min="14868" max="14868" width="15" bestFit="1" customWidth="1"/>
    <col min="14869" max="14870" width="15.42578125" bestFit="1" customWidth="1"/>
    <col min="15105" max="15105" width="4.7109375" customWidth="1"/>
    <col min="15106" max="15106" width="31.7109375" customWidth="1"/>
    <col min="15107" max="15118" width="6.7109375" customWidth="1"/>
    <col min="15122" max="15122" width="19.7109375" bestFit="1" customWidth="1"/>
    <col min="15123" max="15123" width="14.85546875" bestFit="1" customWidth="1"/>
    <col min="15124" max="15124" width="15" bestFit="1" customWidth="1"/>
    <col min="15125" max="15126" width="15.42578125" bestFit="1" customWidth="1"/>
    <col min="15361" max="15361" width="4.7109375" customWidth="1"/>
    <col min="15362" max="15362" width="31.7109375" customWidth="1"/>
    <col min="15363" max="15374" width="6.7109375" customWidth="1"/>
    <col min="15378" max="15378" width="19.7109375" bestFit="1" customWidth="1"/>
    <col min="15379" max="15379" width="14.85546875" bestFit="1" customWidth="1"/>
    <col min="15380" max="15380" width="15" bestFit="1" customWidth="1"/>
    <col min="15381" max="15382" width="15.42578125" bestFit="1" customWidth="1"/>
    <col min="15617" max="15617" width="4.7109375" customWidth="1"/>
    <col min="15618" max="15618" width="31.7109375" customWidth="1"/>
    <col min="15619" max="15630" width="6.7109375" customWidth="1"/>
    <col min="15634" max="15634" width="19.7109375" bestFit="1" customWidth="1"/>
    <col min="15635" max="15635" width="14.85546875" bestFit="1" customWidth="1"/>
    <col min="15636" max="15636" width="15" bestFit="1" customWidth="1"/>
    <col min="15637" max="15638" width="15.42578125" bestFit="1" customWidth="1"/>
    <col min="15873" max="15873" width="4.7109375" customWidth="1"/>
    <col min="15874" max="15874" width="31.7109375" customWidth="1"/>
    <col min="15875" max="15886" width="6.7109375" customWidth="1"/>
    <col min="15890" max="15890" width="19.7109375" bestFit="1" customWidth="1"/>
    <col min="15891" max="15891" width="14.85546875" bestFit="1" customWidth="1"/>
    <col min="15892" max="15892" width="15" bestFit="1" customWidth="1"/>
    <col min="15893" max="15894" width="15.42578125" bestFit="1" customWidth="1"/>
    <col min="16129" max="16129" width="4.7109375" customWidth="1"/>
    <col min="16130" max="16130" width="31.7109375" customWidth="1"/>
    <col min="16131" max="16142" width="6.7109375" customWidth="1"/>
    <col min="16146" max="16146" width="19.7109375" bestFit="1" customWidth="1"/>
    <col min="16147" max="16147" width="14.85546875" bestFit="1" customWidth="1"/>
    <col min="16148" max="16148" width="15" bestFit="1" customWidth="1"/>
    <col min="16149" max="16150" width="15.42578125" bestFit="1" customWidth="1"/>
  </cols>
  <sheetData>
    <row r="1" spans="2:18" x14ac:dyDescent="0.2">
      <c r="B1" s="1" t="s">
        <v>17</v>
      </c>
    </row>
    <row r="2" spans="2:18" x14ac:dyDescent="0.2">
      <c r="B2" s="2" t="str">
        <f>S22</f>
        <v>Zubní implantáty</v>
      </c>
    </row>
    <row r="3" spans="2:18" x14ac:dyDescent="0.2">
      <c r="B3" s="2" t="str">
        <f>T22</f>
        <v>Zubní můstky</v>
      </c>
    </row>
    <row r="4" spans="2:18" x14ac:dyDescent="0.2">
      <c r="B4" s="2" t="str">
        <f>U22</f>
        <v>Zubní korunky</v>
      </c>
    </row>
    <row r="5" spans="2:18" x14ac:dyDescent="0.2">
      <c r="B5" s="2" t="str">
        <f>V22</f>
        <v>Zubní náhrady(snímatelné)</v>
      </c>
      <c r="R5" t="s">
        <v>19</v>
      </c>
    </row>
    <row r="6" spans="2:18" x14ac:dyDescent="0.2">
      <c r="R6" t="s">
        <v>20</v>
      </c>
    </row>
    <row r="7" spans="2:18" x14ac:dyDescent="0.2">
      <c r="B7" s="1" t="s">
        <v>0</v>
      </c>
      <c r="R7" t="s">
        <v>21</v>
      </c>
    </row>
    <row r="8" spans="2:18" x14ac:dyDescent="0.2">
      <c r="B8" s="2" t="str">
        <f>R23</f>
        <v>Náklady</v>
      </c>
      <c r="R8" t="s">
        <v>22</v>
      </c>
    </row>
    <row r="9" spans="2:18" x14ac:dyDescent="0.2">
      <c r="B9" s="2" t="str">
        <f>R24</f>
        <v>Časová osa léčby (max)</v>
      </c>
    </row>
    <row r="10" spans="2:18" x14ac:dyDescent="0.2">
      <c r="B10" s="2" t="str">
        <f t="shared" ref="B10:B12" si="0">R25</f>
        <v>Trvalost zubu (max)</v>
      </c>
    </row>
    <row r="11" spans="2:18" x14ac:dyDescent="0.2">
      <c r="B11" s="2" t="str">
        <f t="shared" si="0"/>
        <v>Následná péče a údržba</v>
      </c>
    </row>
    <row r="12" spans="2:18" x14ac:dyDescent="0.2">
      <c r="B12" s="2" t="str">
        <f t="shared" si="0"/>
        <v>Estetika a Přirozený Vzhled</v>
      </c>
    </row>
    <row r="13" spans="2:18" ht="13.5" thickBot="1" x14ac:dyDescent="0.25"/>
    <row r="14" spans="2:18" ht="99.95" customHeight="1" x14ac:dyDescent="0.2">
      <c r="B14" s="171" t="s">
        <v>57</v>
      </c>
      <c r="C14" s="170" t="str">
        <f>B8</f>
        <v>Náklady</v>
      </c>
      <c r="D14" s="170"/>
      <c r="E14" s="170" t="str">
        <f>B9</f>
        <v>Časová osa léčby (max)</v>
      </c>
      <c r="F14" s="170"/>
      <c r="G14" s="170" t="str">
        <f>B10</f>
        <v>Trvalost zubu (max)</v>
      </c>
      <c r="H14" s="170"/>
      <c r="I14" s="170" t="str">
        <f>B11</f>
        <v>Následná péče a údržba</v>
      </c>
      <c r="J14" s="170"/>
      <c r="K14" s="170" t="str">
        <f>B12</f>
        <v>Estetika a Přirozený Vzhled</v>
      </c>
      <c r="L14" s="170"/>
      <c r="M14" s="173" t="s">
        <v>50</v>
      </c>
      <c r="N14" s="174"/>
    </row>
    <row r="15" spans="2:18" ht="35.25" x14ac:dyDescent="0.2">
      <c r="B15" s="172"/>
      <c r="C15" s="3" t="s">
        <v>55</v>
      </c>
      <c r="D15" s="3" t="s">
        <v>56</v>
      </c>
      <c r="E15" s="3" t="s">
        <v>55</v>
      </c>
      <c r="F15" s="3" t="s">
        <v>56</v>
      </c>
      <c r="G15" s="3" t="s">
        <v>55</v>
      </c>
      <c r="H15" s="3" t="s">
        <v>56</v>
      </c>
      <c r="I15" s="3" t="s">
        <v>55</v>
      </c>
      <c r="J15" s="3" t="s">
        <v>56</v>
      </c>
      <c r="K15" s="3" t="s">
        <v>55</v>
      </c>
      <c r="L15" s="3" t="s">
        <v>56</v>
      </c>
      <c r="M15" s="152"/>
      <c r="N15" s="175"/>
    </row>
    <row r="16" spans="2:18" x14ac:dyDescent="0.2">
      <c r="B16" s="74" t="str">
        <f>B64</f>
        <v>Zubní implantáty</v>
      </c>
      <c r="C16" s="51">
        <f>O$23</f>
        <v>0.14358576115675298</v>
      </c>
      <c r="D16" s="52">
        <f>O32</f>
        <v>0.41870127985404687</v>
      </c>
      <c r="E16" s="51">
        <f>O$24</f>
        <v>0.19073389385306086</v>
      </c>
      <c r="F16" s="52">
        <f>O40</f>
        <v>0.20179354636591476</v>
      </c>
      <c r="G16" s="51">
        <f>O$25</f>
        <v>0.42498124346725186</v>
      </c>
      <c r="H16" s="52">
        <f>O48</f>
        <v>0.41683078321466449</v>
      </c>
      <c r="I16" s="51">
        <f>O$26</f>
        <v>0.1844347996330086</v>
      </c>
      <c r="J16" s="52">
        <f>O56</f>
        <v>0.43253901961720209</v>
      </c>
      <c r="K16" s="51">
        <f>O$27</f>
        <v>5.6264301889925664E-2</v>
      </c>
      <c r="L16" s="52">
        <f>O64</f>
        <v>0.4434644303065356</v>
      </c>
      <c r="M16" s="153">
        <f>(C16*D16)+(E16*F16)+(G16*H16)+(I16*J16)+(K16*L16)</f>
        <v>0.38048013938470315</v>
      </c>
      <c r="N16" s="176"/>
      <c r="O16" s="28">
        <v>1</v>
      </c>
    </row>
    <row r="17" spans="2:34" x14ac:dyDescent="0.2">
      <c r="B17" s="74" t="str">
        <f>B65</f>
        <v>Zubní můstky</v>
      </c>
      <c r="C17" s="51">
        <f>O$23</f>
        <v>0.14358576115675298</v>
      </c>
      <c r="D17" s="52">
        <f>O33</f>
        <v>0.25935875995134894</v>
      </c>
      <c r="E17" s="51">
        <f>O$24</f>
        <v>0.19073389385306086</v>
      </c>
      <c r="F17" s="52">
        <f>O41</f>
        <v>0.38911079782790303</v>
      </c>
      <c r="G17" s="51">
        <f>O$25</f>
        <v>0.42498124346725186</v>
      </c>
      <c r="H17" s="52">
        <f>O49</f>
        <v>6.5974852295106814E-2</v>
      </c>
      <c r="I17" s="51">
        <f>O$26</f>
        <v>0.1844347996330086</v>
      </c>
      <c r="J17" s="52">
        <f>O57</f>
        <v>5.4120328385279942E-2</v>
      </c>
      <c r="K17" s="51">
        <f>O$27</f>
        <v>5.6264301889925664E-2</v>
      </c>
      <c r="L17" s="52">
        <f>O65</f>
        <v>6.326714221451063E-2</v>
      </c>
      <c r="M17" s="153">
        <f>(C17*D17)+(E17*F17)+(G17*H17)+(I17*J17)+(K17*L17)</f>
        <v>0.15303627084729771</v>
      </c>
      <c r="N17" s="176"/>
      <c r="O17" s="28">
        <v>4</v>
      </c>
    </row>
    <row r="18" spans="2:34" x14ac:dyDescent="0.2">
      <c r="B18" s="74" t="str">
        <f>B66</f>
        <v>Zubní korunky</v>
      </c>
      <c r="C18" s="51">
        <f>O$23</f>
        <v>0.14358576115675298</v>
      </c>
      <c r="D18" s="52">
        <f>O34</f>
        <v>0.19046294504643962</v>
      </c>
      <c r="E18" s="51">
        <f>O$24</f>
        <v>0.19073389385306086</v>
      </c>
      <c r="F18" s="52">
        <f>O42</f>
        <v>0.35091635338345861</v>
      </c>
      <c r="G18" s="51">
        <f>O$25</f>
        <v>0.42498124346725186</v>
      </c>
      <c r="H18" s="52">
        <f>O50</f>
        <v>0.10036358127556431</v>
      </c>
      <c r="I18" s="51">
        <f>O$26</f>
        <v>0.1844347996330086</v>
      </c>
      <c r="J18" s="52">
        <f>O58</f>
        <v>0.32199537014939622</v>
      </c>
      <c r="K18" s="51">
        <f>O$27</f>
        <v>5.6264301889925664E-2</v>
      </c>
      <c r="L18" s="52">
        <f>O66</f>
        <v>0.13313733050575158</v>
      </c>
      <c r="M18" s="153">
        <f>(C18*D18)+(E18*F18)+(G18*H18)+(I18*J18)+(K18*L18)</f>
        <v>0.20381007953616428</v>
      </c>
      <c r="N18" s="176"/>
      <c r="O18" s="28">
        <v>3</v>
      </c>
      <c r="P18" s="29"/>
    </row>
    <row r="19" spans="2:34" ht="25.5" customHeight="1" thickBot="1" x14ac:dyDescent="0.25">
      <c r="B19" s="75" t="s">
        <v>51</v>
      </c>
      <c r="C19" s="76">
        <f>O$23</f>
        <v>0.14358576115675298</v>
      </c>
      <c r="D19" s="77">
        <f>O35</f>
        <v>0.13147701514816454</v>
      </c>
      <c r="E19" s="76">
        <f>O$24</f>
        <v>0.19073389385306086</v>
      </c>
      <c r="F19" s="77">
        <f>O43</f>
        <v>5.8179302422723476E-2</v>
      </c>
      <c r="G19" s="76">
        <f>O$25</f>
        <v>0.42498124346725186</v>
      </c>
      <c r="H19" s="77">
        <f>O51</f>
        <v>0.41683078321466449</v>
      </c>
      <c r="I19" s="76">
        <f>O$26</f>
        <v>0.1844347996330086</v>
      </c>
      <c r="J19" s="77">
        <f>O59</f>
        <v>0.1913452818481218</v>
      </c>
      <c r="K19" s="76">
        <f>O$27</f>
        <v>5.6264301889925664E-2</v>
      </c>
      <c r="L19" s="77">
        <f>O67</f>
        <v>0.36013109697320222</v>
      </c>
      <c r="M19" s="177">
        <f>(C19*D19)+(E19*F19)+(G19*H19)+(I19*J19)+(K19*L19)</f>
        <v>0.26267351023183488</v>
      </c>
      <c r="N19" s="178"/>
      <c r="O19" s="31">
        <v>2</v>
      </c>
      <c r="P19" s="30"/>
    </row>
    <row r="21" spans="2:34" x14ac:dyDescent="0.2">
      <c r="AE21" s="16" t="str">
        <f>R22</f>
        <v>Kritéria</v>
      </c>
      <c r="AF21" s="16" t="s">
        <v>47</v>
      </c>
      <c r="AG21" s="16" t="s">
        <v>48</v>
      </c>
      <c r="AH21" s="16" t="s">
        <v>49</v>
      </c>
    </row>
    <row r="22" spans="2:34" ht="98.25" customHeight="1" x14ac:dyDescent="0.2">
      <c r="B22" s="23" t="s">
        <v>2</v>
      </c>
      <c r="C22" s="63" t="str">
        <f>B8</f>
        <v>Náklady</v>
      </c>
      <c r="D22" s="63" t="str">
        <f>B9</f>
        <v>Časová osa léčby (max)</v>
      </c>
      <c r="E22" s="63" t="str">
        <f>B10</f>
        <v>Trvalost zubu (max)</v>
      </c>
      <c r="F22" s="63" t="str">
        <f>B11</f>
        <v>Následná péče a údržba</v>
      </c>
      <c r="G22" s="64" t="str">
        <f>B12</f>
        <v>Estetika a Přirozený Vzhled</v>
      </c>
      <c r="H22" s="62"/>
      <c r="I22" s="64" t="str">
        <f>C22</f>
        <v>Náklady</v>
      </c>
      <c r="J22" s="64" t="str">
        <f>D22</f>
        <v>Časová osa léčby (max)</v>
      </c>
      <c r="K22" s="64" t="str">
        <f>E22</f>
        <v>Trvalost zubu (max)</v>
      </c>
      <c r="L22" s="64" t="str">
        <f>F22</f>
        <v>Následná péče a údržba</v>
      </c>
      <c r="M22" s="64" t="str">
        <f>G22</f>
        <v>Estetika a Přirozený Vzhled</v>
      </c>
      <c r="N22" s="21"/>
      <c r="O22" s="20" t="s">
        <v>50</v>
      </c>
      <c r="R22" s="55" t="s">
        <v>25</v>
      </c>
      <c r="S22" s="56" t="s">
        <v>20</v>
      </c>
      <c r="T22" s="56" t="s">
        <v>21</v>
      </c>
      <c r="U22" s="56" t="s">
        <v>22</v>
      </c>
      <c r="V22" s="56" t="s">
        <v>53</v>
      </c>
      <c r="AE22" s="15" t="str">
        <f>R23</f>
        <v>Náklady</v>
      </c>
      <c r="AF22" s="15">
        <v>8</v>
      </c>
      <c r="AG22" s="65">
        <f>AF22/$AF$27</f>
        <v>0.2</v>
      </c>
      <c r="AH22" s="15">
        <v>1</v>
      </c>
    </row>
    <row r="23" spans="2:34" ht="23.25" customHeight="1" x14ac:dyDescent="0.2">
      <c r="B23" s="26" t="str">
        <f>B8</f>
        <v>Náklady</v>
      </c>
      <c r="C23" s="66">
        <v>1</v>
      </c>
      <c r="D23" s="53">
        <f>1/5</f>
        <v>0.2</v>
      </c>
      <c r="E23" s="53">
        <v>1</v>
      </c>
      <c r="F23" s="53">
        <f>1/5</f>
        <v>0.2</v>
      </c>
      <c r="G23" s="53">
        <v>3</v>
      </c>
      <c r="H23" s="9" t="str">
        <f>B23</f>
        <v>Náklady</v>
      </c>
      <c r="I23" s="11">
        <f>C23/C$28</f>
        <v>8.1081081081081072E-2</v>
      </c>
      <c r="J23" s="11">
        <f t="shared" ref="J23:M27" si="1">D23/D$28</f>
        <v>2.1276595744680854E-2</v>
      </c>
      <c r="K23" s="11">
        <f t="shared" si="1"/>
        <v>0.39823008849557517</v>
      </c>
      <c r="L23" s="11">
        <f t="shared" si="1"/>
        <v>1.7341040462427747E-2</v>
      </c>
      <c r="M23" s="11">
        <f t="shared" si="1"/>
        <v>0.2</v>
      </c>
      <c r="O23" s="12">
        <f>AVERAGE(I23:M23)</f>
        <v>0.14358576115675298</v>
      </c>
      <c r="P23" s="28">
        <v>4</v>
      </c>
      <c r="R23" s="57" t="s">
        <v>23</v>
      </c>
      <c r="S23" s="58" t="s">
        <v>27</v>
      </c>
      <c r="T23" s="58" t="s">
        <v>28</v>
      </c>
      <c r="U23" s="58" t="s">
        <v>29</v>
      </c>
      <c r="V23" s="11" t="s">
        <v>30</v>
      </c>
      <c r="AE23" s="15" t="str">
        <f t="shared" ref="AE23:AE26" si="2">R24</f>
        <v>Časová osa léčby (max)</v>
      </c>
      <c r="AF23" s="15">
        <v>6</v>
      </c>
      <c r="AG23" s="65">
        <f t="shared" ref="AG23:AG26" si="3">AF23/$AF$27</f>
        <v>0.15</v>
      </c>
      <c r="AH23" s="15">
        <v>4</v>
      </c>
    </row>
    <row r="24" spans="2:34" ht="23.25" customHeight="1" x14ac:dyDescent="0.2">
      <c r="B24" s="26" t="str">
        <f>B9</f>
        <v>Časová osa léčby (max)</v>
      </c>
      <c r="C24" s="67">
        <f>1/D23</f>
        <v>5</v>
      </c>
      <c r="D24" s="66">
        <v>1</v>
      </c>
      <c r="E24" s="53">
        <f>1/5</f>
        <v>0.2</v>
      </c>
      <c r="F24" s="53">
        <f>1/3</f>
        <v>0.33333333333333331</v>
      </c>
      <c r="G24" s="53">
        <v>5</v>
      </c>
      <c r="H24" s="62" t="str">
        <f t="shared" ref="H24:H27" si="4">B24</f>
        <v>Časová osa léčby (max)</v>
      </c>
      <c r="I24" s="11">
        <f>C24/C$28</f>
        <v>0.40540540540540537</v>
      </c>
      <c r="J24" s="11">
        <f>D24/D$28</f>
        <v>0.10638297872340427</v>
      </c>
      <c r="K24" s="11">
        <f t="shared" si="1"/>
        <v>7.9646017699115029E-2</v>
      </c>
      <c r="L24" s="11">
        <f t="shared" si="1"/>
        <v>2.8901734104046242E-2</v>
      </c>
      <c r="M24" s="11">
        <f t="shared" si="1"/>
        <v>0.33333333333333331</v>
      </c>
      <c r="O24" s="12">
        <f>AVERAGE(I24:M24)</f>
        <v>0.19073389385306086</v>
      </c>
      <c r="P24" s="28">
        <v>2</v>
      </c>
      <c r="R24" s="57" t="s">
        <v>36</v>
      </c>
      <c r="S24" s="11" t="s">
        <v>37</v>
      </c>
      <c r="T24" s="11" t="s">
        <v>38</v>
      </c>
      <c r="U24" s="11" t="s">
        <v>39</v>
      </c>
      <c r="V24" s="11" t="s">
        <v>40</v>
      </c>
      <c r="AE24" s="15" t="str">
        <f t="shared" si="2"/>
        <v>Trvalost zubu (max)</v>
      </c>
      <c r="AF24" s="15">
        <v>10</v>
      </c>
      <c r="AG24" s="65">
        <f t="shared" si="3"/>
        <v>0.25</v>
      </c>
      <c r="AH24" s="15">
        <v>2</v>
      </c>
    </row>
    <row r="25" spans="2:34" ht="23.25" customHeight="1" x14ac:dyDescent="0.2">
      <c r="B25" s="26" t="str">
        <f>B10</f>
        <v>Trvalost zubu (max)</v>
      </c>
      <c r="C25" s="67">
        <f>1/E23</f>
        <v>1</v>
      </c>
      <c r="D25" s="67">
        <f>1/E24</f>
        <v>5</v>
      </c>
      <c r="E25" s="66">
        <v>1</v>
      </c>
      <c r="F25" s="53">
        <v>9</v>
      </c>
      <c r="G25" s="53">
        <v>5</v>
      </c>
      <c r="H25" s="62" t="str">
        <f t="shared" si="4"/>
        <v>Trvalost zubu (max)</v>
      </c>
      <c r="I25" s="11">
        <f>C25/C$28</f>
        <v>8.1081081081081072E-2</v>
      </c>
      <c r="J25" s="11">
        <f t="shared" si="1"/>
        <v>0.53191489361702138</v>
      </c>
      <c r="K25" s="11">
        <f t="shared" si="1"/>
        <v>0.39823008849557517</v>
      </c>
      <c r="L25" s="11">
        <f t="shared" si="1"/>
        <v>0.78034682080924855</v>
      </c>
      <c r="M25" s="11">
        <f t="shared" si="1"/>
        <v>0.33333333333333331</v>
      </c>
      <c r="O25" s="12">
        <f>AVERAGE(I25:M25)</f>
        <v>0.42498124346725186</v>
      </c>
      <c r="P25" s="28">
        <v>1</v>
      </c>
      <c r="R25" s="57" t="s">
        <v>35</v>
      </c>
      <c r="S25" s="11" t="s">
        <v>31</v>
      </c>
      <c r="T25" s="59" t="s">
        <v>32</v>
      </c>
      <c r="U25" s="11" t="s">
        <v>34</v>
      </c>
      <c r="V25" s="11" t="s">
        <v>33</v>
      </c>
      <c r="AE25" s="15" t="str">
        <f t="shared" si="2"/>
        <v>Následná péče a údržba</v>
      </c>
      <c r="AF25" s="15">
        <v>7</v>
      </c>
      <c r="AG25" s="65">
        <f t="shared" si="3"/>
        <v>0.17499999999999999</v>
      </c>
      <c r="AH25" s="15">
        <v>5</v>
      </c>
    </row>
    <row r="26" spans="2:34" ht="37.5" customHeight="1" x14ac:dyDescent="0.2">
      <c r="B26" s="26" t="str">
        <f>B11</f>
        <v>Následná péče a údržba</v>
      </c>
      <c r="C26" s="67">
        <f>1/F23</f>
        <v>5</v>
      </c>
      <c r="D26" s="67">
        <f>1/F24</f>
        <v>3</v>
      </c>
      <c r="E26" s="67">
        <f>1/F25</f>
        <v>0.1111111111111111</v>
      </c>
      <c r="F26" s="66">
        <v>1</v>
      </c>
      <c r="G26" s="53">
        <v>1</v>
      </c>
      <c r="H26" s="62" t="str">
        <f t="shared" si="4"/>
        <v>Následná péče a údržba</v>
      </c>
      <c r="I26" s="11">
        <f>C26/C$28</f>
        <v>0.40540540540540537</v>
      </c>
      <c r="J26" s="11">
        <f t="shared" si="1"/>
        <v>0.31914893617021284</v>
      </c>
      <c r="K26" s="11">
        <f t="shared" si="1"/>
        <v>4.4247787610619461E-2</v>
      </c>
      <c r="L26" s="11">
        <f t="shared" si="1"/>
        <v>8.6705202312138727E-2</v>
      </c>
      <c r="M26" s="11">
        <f t="shared" si="1"/>
        <v>6.6666666666666666E-2</v>
      </c>
      <c r="O26" s="12">
        <f>AVERAGE(I26:M26)</f>
        <v>0.1844347996330086</v>
      </c>
      <c r="P26" s="28">
        <v>3</v>
      </c>
      <c r="R26" s="57" t="s">
        <v>24</v>
      </c>
      <c r="S26" s="60" t="s">
        <v>42</v>
      </c>
      <c r="T26" s="60" t="s">
        <v>43</v>
      </c>
      <c r="U26" s="61" t="s">
        <v>42</v>
      </c>
      <c r="V26" s="61" t="s">
        <v>44</v>
      </c>
      <c r="AE26" s="15" t="str">
        <f t="shared" si="2"/>
        <v>Estetika a Přirozený Vzhled</v>
      </c>
      <c r="AF26" s="15">
        <v>9</v>
      </c>
      <c r="AG26" s="65">
        <f t="shared" si="3"/>
        <v>0.22500000000000001</v>
      </c>
      <c r="AH26" s="15">
        <v>3</v>
      </c>
    </row>
    <row r="27" spans="2:34" ht="23.25" customHeight="1" x14ac:dyDescent="0.2">
      <c r="B27" s="26" t="str">
        <f>B12</f>
        <v>Estetika a Přirozený Vzhled</v>
      </c>
      <c r="C27" s="67">
        <f>1/G23</f>
        <v>0.33333333333333331</v>
      </c>
      <c r="D27" s="67">
        <f>1/G24</f>
        <v>0.2</v>
      </c>
      <c r="E27" s="67">
        <f>1/G25</f>
        <v>0.2</v>
      </c>
      <c r="F27" s="67">
        <f>1/G26</f>
        <v>1</v>
      </c>
      <c r="G27" s="66">
        <v>1</v>
      </c>
      <c r="H27" s="62" t="str">
        <f t="shared" si="4"/>
        <v>Estetika a Přirozený Vzhled</v>
      </c>
      <c r="I27" s="11">
        <f>C27/C$28</f>
        <v>2.7027027027027025E-2</v>
      </c>
      <c r="J27" s="11">
        <f t="shared" si="1"/>
        <v>2.1276595744680854E-2</v>
      </c>
      <c r="K27" s="11">
        <f t="shared" si="1"/>
        <v>7.9646017699115029E-2</v>
      </c>
      <c r="L27" s="11">
        <f t="shared" si="1"/>
        <v>8.6705202312138727E-2</v>
      </c>
      <c r="M27" s="11">
        <f t="shared" si="1"/>
        <v>6.6666666666666666E-2</v>
      </c>
      <c r="O27" s="12">
        <f>AVERAGE(I27:M27)</f>
        <v>5.6264301889925664E-2</v>
      </c>
      <c r="P27" s="28">
        <v>5</v>
      </c>
      <c r="Q27" s="8"/>
      <c r="R27" s="57" t="s">
        <v>26</v>
      </c>
      <c r="S27" s="11" t="s">
        <v>41</v>
      </c>
      <c r="T27" s="59" t="s">
        <v>45</v>
      </c>
      <c r="U27" s="59" t="s">
        <v>41</v>
      </c>
      <c r="V27" s="59" t="s">
        <v>46</v>
      </c>
      <c r="AE27" s="15" t="s">
        <v>52</v>
      </c>
      <c r="AF27" s="15">
        <f>SUM(AF22:AF26)</f>
        <v>40</v>
      </c>
      <c r="AG27" s="18">
        <f>SUM(AG22:AG26)</f>
        <v>0.99999999999999989</v>
      </c>
      <c r="AH27" s="4"/>
    </row>
    <row r="28" spans="2:34" x14ac:dyDescent="0.2">
      <c r="B28" s="15" t="s">
        <v>52</v>
      </c>
      <c r="C28" s="53">
        <f>SUM(C23:C27)</f>
        <v>12.333333333333334</v>
      </c>
      <c r="D28" s="53">
        <f>SUM(D23:D27)</f>
        <v>9.3999999999999986</v>
      </c>
      <c r="E28" s="53">
        <f>SUM(E23:E27)</f>
        <v>2.5111111111111115</v>
      </c>
      <c r="F28" s="53">
        <f>SUM(F23:F27)</f>
        <v>11.533333333333333</v>
      </c>
      <c r="G28" s="53">
        <f>SUM(G23:G27)</f>
        <v>15</v>
      </c>
      <c r="H28" s="4" t="s">
        <v>4</v>
      </c>
      <c r="I28" s="6">
        <f>SUM(I23:I27)</f>
        <v>0.99999999999999989</v>
      </c>
      <c r="J28" s="6">
        <f>SUM(J23:J27)</f>
        <v>1.0000000000000002</v>
      </c>
      <c r="K28" s="6">
        <f>SUM(K23:K27)</f>
        <v>0.99999999999999989</v>
      </c>
      <c r="L28" s="6">
        <f>SUM(L23:L27)</f>
        <v>1</v>
      </c>
      <c r="M28" s="6">
        <f>SUM(M23:M27)</f>
        <v>1</v>
      </c>
      <c r="O28" s="19">
        <f>SUM(O23:O27)</f>
        <v>1</v>
      </c>
    </row>
    <row r="29" spans="2:34" x14ac:dyDescent="0.2"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2:34" x14ac:dyDescent="0.2"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2:34" ht="99.95" customHeight="1" x14ac:dyDescent="0.2">
      <c r="B31" s="24" t="str">
        <f>R23</f>
        <v>Náklady</v>
      </c>
      <c r="C31" s="25" t="str">
        <f>B32</f>
        <v>Zubní implantáty</v>
      </c>
      <c r="D31" s="25" t="str">
        <f>B33</f>
        <v>Zubní můstky</v>
      </c>
      <c r="E31" s="25" t="str">
        <f>B34</f>
        <v>Zubní korunky</v>
      </c>
      <c r="F31" s="25" t="str">
        <f>B35</f>
        <v>Zubní náhrady(snímatelné)</v>
      </c>
      <c r="G31" s="7"/>
      <c r="H31" s="9"/>
      <c r="I31" s="3" t="str">
        <f>C31</f>
        <v>Zubní implantáty</v>
      </c>
      <c r="J31" s="3" t="str">
        <f>D31</f>
        <v>Zubní můstky</v>
      </c>
      <c r="K31" s="32" t="str">
        <f>E31</f>
        <v>Zubní korunky</v>
      </c>
      <c r="L31" s="32" t="str">
        <f>F31</f>
        <v>Zubní náhrady(snímatelné)</v>
      </c>
      <c r="M31" s="7"/>
      <c r="O31" s="20" t="s">
        <v>50</v>
      </c>
      <c r="R31" s="4" t="str">
        <f>R22</f>
        <v>Kritéria</v>
      </c>
      <c r="S31" s="4" t="str">
        <f t="shared" ref="S31:V32" si="5">S22</f>
        <v>Zubní implantáty</v>
      </c>
      <c r="T31" s="4" t="str">
        <f t="shared" si="5"/>
        <v>Zubní můstky</v>
      </c>
      <c r="U31" s="4" t="str">
        <f t="shared" si="5"/>
        <v>Zubní korunky</v>
      </c>
      <c r="V31" s="4" t="str">
        <f t="shared" si="5"/>
        <v>Zubní náhrady(snímatelné)</v>
      </c>
      <c r="AE31" s="16" t="s">
        <v>3</v>
      </c>
      <c r="AF31" s="16" t="s">
        <v>5</v>
      </c>
      <c r="AG31" s="16" t="s">
        <v>6</v>
      </c>
      <c r="AH31" s="16" t="s">
        <v>7</v>
      </c>
    </row>
    <row r="32" spans="2:34" x14ac:dyDescent="0.2">
      <c r="B32" s="27" t="str">
        <f>S22</f>
        <v>Zubní implantáty</v>
      </c>
      <c r="C32" s="66">
        <v>1</v>
      </c>
      <c r="D32" s="53">
        <v>3</v>
      </c>
      <c r="E32" s="53">
        <v>5</v>
      </c>
      <c r="F32" s="53">
        <v>1</v>
      </c>
      <c r="G32" s="7"/>
      <c r="H32" s="4" t="str">
        <f>$B$2</f>
        <v>Zubní implantáty</v>
      </c>
      <c r="I32" s="53">
        <f>C32/C$36</f>
        <v>0.39473684210526316</v>
      </c>
      <c r="J32" s="53">
        <f t="shared" ref="J32:L35" si="6">D32/D$36</f>
        <v>0.66176470588235292</v>
      </c>
      <c r="K32" s="53">
        <f t="shared" si="6"/>
        <v>0.546875</v>
      </c>
      <c r="L32" s="53">
        <f t="shared" si="6"/>
        <v>7.1428571428571425E-2</v>
      </c>
      <c r="M32" s="7"/>
      <c r="O32" s="14">
        <f>AVERAGE(I32:L32)</f>
        <v>0.41870127985404687</v>
      </c>
      <c r="R32" s="4" t="str">
        <f>R23</f>
        <v>Náklady</v>
      </c>
      <c r="S32" s="4" t="str">
        <f t="shared" si="5"/>
        <v>50 - 70 tisíc</v>
      </c>
      <c r="T32" s="4" t="str">
        <f t="shared" si="5"/>
        <v>5 - 15 tisíc</v>
      </c>
      <c r="U32" s="4" t="str">
        <f t="shared" si="5"/>
        <v xml:space="preserve">7 - 8 tisíc </v>
      </c>
      <c r="V32" s="4" t="str">
        <f t="shared" si="5"/>
        <v>12,5 - 15 tisíc</v>
      </c>
      <c r="AE32" s="15" t="str">
        <f>AE22</f>
        <v>Náklady</v>
      </c>
      <c r="AF32" s="15">
        <v>5</v>
      </c>
      <c r="AG32" s="17">
        <f>AF32/$AF$27</f>
        <v>0.125</v>
      </c>
      <c r="AH32" s="15">
        <v>1</v>
      </c>
    </row>
    <row r="33" spans="2:34" x14ac:dyDescent="0.2">
      <c r="B33" s="27" t="str">
        <f>T22</f>
        <v>Zubní můstky</v>
      </c>
      <c r="C33" s="67">
        <f>1/D32</f>
        <v>0.33333333333333331</v>
      </c>
      <c r="D33" s="66">
        <v>1</v>
      </c>
      <c r="E33" s="53">
        <v>3</v>
      </c>
      <c r="F33" s="53">
        <v>5</v>
      </c>
      <c r="G33" s="7"/>
      <c r="H33" s="4" t="str">
        <f>$B$3</f>
        <v>Zubní můstky</v>
      </c>
      <c r="I33" s="53">
        <f>C33/C$36</f>
        <v>0.13157894736842105</v>
      </c>
      <c r="J33" s="53">
        <f t="shared" si="6"/>
        <v>0.22058823529411764</v>
      </c>
      <c r="K33" s="53">
        <f t="shared" si="6"/>
        <v>0.328125</v>
      </c>
      <c r="L33" s="53">
        <f t="shared" si="6"/>
        <v>0.35714285714285715</v>
      </c>
      <c r="M33" s="7"/>
      <c r="O33" s="14">
        <f>AVERAGE(I33:L33)</f>
        <v>0.25935875995134894</v>
      </c>
      <c r="AE33" s="15" t="str">
        <f t="shared" ref="AE33:AE36" si="7">AE23</f>
        <v>Časová osa léčby (max)</v>
      </c>
      <c r="AF33" s="15">
        <v>3</v>
      </c>
      <c r="AG33" s="17">
        <f t="shared" ref="AG33:AG36" si="8">AF33/$AF$27</f>
        <v>7.4999999999999997E-2</v>
      </c>
      <c r="AH33" s="15">
        <v>3</v>
      </c>
    </row>
    <row r="34" spans="2:34" x14ac:dyDescent="0.2">
      <c r="B34" s="27" t="str">
        <f>U22</f>
        <v>Zubní korunky</v>
      </c>
      <c r="C34" s="67">
        <f>1/E32</f>
        <v>0.2</v>
      </c>
      <c r="D34" s="67">
        <f>1/E33</f>
        <v>0.33333333333333331</v>
      </c>
      <c r="E34" s="66">
        <v>1</v>
      </c>
      <c r="F34" s="53">
        <v>7</v>
      </c>
      <c r="G34" s="7"/>
      <c r="H34" s="4" t="str">
        <f>$B$4</f>
        <v>Zubní korunky</v>
      </c>
      <c r="I34" s="53">
        <f>C34/C$36</f>
        <v>7.8947368421052641E-2</v>
      </c>
      <c r="J34" s="53">
        <f t="shared" si="6"/>
        <v>7.3529411764705885E-2</v>
      </c>
      <c r="K34" s="53">
        <f t="shared" si="6"/>
        <v>0.109375</v>
      </c>
      <c r="L34" s="53">
        <f t="shared" si="6"/>
        <v>0.5</v>
      </c>
      <c r="M34" s="7"/>
      <c r="O34" s="14">
        <f>AVERAGE(I34:L34)</f>
        <v>0.19046294504643962</v>
      </c>
      <c r="AE34" s="15" t="str">
        <f t="shared" si="7"/>
        <v>Trvalost zubu (max)</v>
      </c>
      <c r="AF34" s="15">
        <v>4</v>
      </c>
      <c r="AG34" s="17">
        <f t="shared" si="8"/>
        <v>0.1</v>
      </c>
      <c r="AH34" s="15">
        <v>2</v>
      </c>
    </row>
    <row r="35" spans="2:34" x14ac:dyDescent="0.2">
      <c r="B35" s="27" t="str">
        <f>V22</f>
        <v>Zubní náhrady(snímatelné)</v>
      </c>
      <c r="C35" s="67">
        <f>1/F32</f>
        <v>1</v>
      </c>
      <c r="D35" s="67">
        <f>1/F33</f>
        <v>0.2</v>
      </c>
      <c r="E35" s="67">
        <f>1/F34</f>
        <v>0.14285714285714285</v>
      </c>
      <c r="F35" s="66">
        <v>1</v>
      </c>
      <c r="G35" s="7"/>
      <c r="H35" s="4" t="str">
        <f>$B$5</f>
        <v>Zubní náhrady(snímatelné)</v>
      </c>
      <c r="I35" s="53">
        <f>C35/C$36</f>
        <v>0.39473684210526316</v>
      </c>
      <c r="J35" s="53">
        <f t="shared" si="6"/>
        <v>4.4117647058823532E-2</v>
      </c>
      <c r="K35" s="53">
        <f t="shared" si="6"/>
        <v>1.5625E-2</v>
      </c>
      <c r="L35" s="53">
        <f t="shared" si="6"/>
        <v>7.1428571428571425E-2</v>
      </c>
      <c r="M35" s="7"/>
      <c r="O35" s="14">
        <f>AVERAGE(I35:L35)</f>
        <v>0.13147701514816454</v>
      </c>
      <c r="Q35" s="8"/>
      <c r="AE35" s="15" t="str">
        <f t="shared" si="7"/>
        <v>Následná péče a údržba</v>
      </c>
      <c r="AF35" s="15">
        <v>2</v>
      </c>
      <c r="AG35" s="17">
        <f t="shared" si="8"/>
        <v>0.05</v>
      </c>
      <c r="AH35" s="15">
        <v>4</v>
      </c>
    </row>
    <row r="36" spans="2:34" x14ac:dyDescent="0.2">
      <c r="B36" s="27" t="s">
        <v>52</v>
      </c>
      <c r="C36" s="53">
        <f>SUM(C32:C35)</f>
        <v>2.5333333333333332</v>
      </c>
      <c r="D36" s="53">
        <f>SUM(D32:D35)</f>
        <v>4.5333333333333332</v>
      </c>
      <c r="E36" s="53">
        <f>SUM(E32:E35)</f>
        <v>9.1428571428571423</v>
      </c>
      <c r="F36" s="53">
        <f>SUM(F32:F35)</f>
        <v>14</v>
      </c>
      <c r="G36" s="7"/>
      <c r="H36" s="4" t="s">
        <v>4</v>
      </c>
      <c r="I36" s="53">
        <f>SUM(I32:I35)</f>
        <v>1</v>
      </c>
      <c r="J36" s="53">
        <f>SUM(J32:J35)</f>
        <v>0.99999999999999989</v>
      </c>
      <c r="K36" s="53">
        <f>SUM(K32:K35)</f>
        <v>1</v>
      </c>
      <c r="L36" s="53">
        <f>SUM(L32:L35)</f>
        <v>1</v>
      </c>
      <c r="M36" s="7"/>
      <c r="O36" s="19">
        <f>SUM(O32:O35)</f>
        <v>1</v>
      </c>
      <c r="AE36" s="15" t="str">
        <f t="shared" si="7"/>
        <v>Estetika a Přirozený Vzhled</v>
      </c>
      <c r="AF36" s="15">
        <v>1</v>
      </c>
      <c r="AG36" s="17">
        <f t="shared" si="8"/>
        <v>2.5000000000000001E-2</v>
      </c>
      <c r="AH36" s="15">
        <v>5</v>
      </c>
    </row>
    <row r="37" spans="2:34" x14ac:dyDescent="0.2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AE37" s="15" t="s">
        <v>52</v>
      </c>
      <c r="AF37" s="15">
        <f>SUM(AF32:AF36)</f>
        <v>15</v>
      </c>
      <c r="AG37" s="18">
        <f>SUM(AG32:AG36)</f>
        <v>0.37500000000000006</v>
      </c>
      <c r="AH37" s="4"/>
    </row>
    <row r="38" spans="2:34" x14ac:dyDescent="0.2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2:34" ht="99.95" customHeight="1" x14ac:dyDescent="0.2">
      <c r="B39" s="9" t="str">
        <f>B9</f>
        <v>Časová osa léčby (max)</v>
      </c>
      <c r="C39" s="3" t="str">
        <f>B40</f>
        <v>Zubní implantáty</v>
      </c>
      <c r="D39" s="3" t="str">
        <f>B41</f>
        <v>Zubní můstky</v>
      </c>
      <c r="E39" s="32" t="str">
        <f>B42</f>
        <v>Zubní korunky</v>
      </c>
      <c r="F39" s="32" t="str">
        <f>B43</f>
        <v>Zubní náhrady(snímatelné)</v>
      </c>
      <c r="G39" s="7"/>
      <c r="H39" s="9"/>
      <c r="I39" s="3" t="str">
        <f>C39</f>
        <v>Zubní implantáty</v>
      </c>
      <c r="J39" s="3" t="str">
        <f>D39</f>
        <v>Zubní můstky</v>
      </c>
      <c r="K39" s="32" t="str">
        <f>E39</f>
        <v>Zubní korunky</v>
      </c>
      <c r="L39" s="32" t="str">
        <f>F39</f>
        <v>Zubní náhrady(snímatelné)</v>
      </c>
      <c r="M39" s="7"/>
      <c r="O39" s="20" t="s">
        <v>50</v>
      </c>
      <c r="R39" s="4" t="str">
        <f>R22</f>
        <v>Kritéria</v>
      </c>
      <c r="S39" s="4" t="str">
        <f t="shared" ref="S39:V39" si="9">S22</f>
        <v>Zubní implantáty</v>
      </c>
      <c r="T39" s="4" t="str">
        <f t="shared" si="9"/>
        <v>Zubní můstky</v>
      </c>
      <c r="U39" s="4" t="str">
        <f t="shared" si="9"/>
        <v>Zubní korunky</v>
      </c>
      <c r="V39" s="4" t="str">
        <f t="shared" si="9"/>
        <v>Zubní náhrady(snímatelné)</v>
      </c>
    </row>
    <row r="40" spans="2:34" x14ac:dyDescent="0.2">
      <c r="B40" s="4" t="str">
        <f>$B$2</f>
        <v>Zubní implantáty</v>
      </c>
      <c r="C40" s="66">
        <v>1</v>
      </c>
      <c r="D40" s="53">
        <f>1/3</f>
        <v>0.33333333333333331</v>
      </c>
      <c r="E40" s="53">
        <v>1</v>
      </c>
      <c r="F40" s="53">
        <v>3</v>
      </c>
      <c r="G40" s="69"/>
      <c r="H40" s="68" t="str">
        <f>$B$2</f>
        <v>Zubní implantáty</v>
      </c>
      <c r="I40" s="53">
        <f>C40/C$44</f>
        <v>0.1875</v>
      </c>
      <c r="J40" s="53">
        <f t="shared" ref="J40:L43" si="10">D40/D$44</f>
        <v>0.13157894736842105</v>
      </c>
      <c r="K40" s="53">
        <f t="shared" si="10"/>
        <v>0.3214285714285714</v>
      </c>
      <c r="L40" s="53">
        <f t="shared" si="10"/>
        <v>0.16666666666666666</v>
      </c>
      <c r="M40" s="7"/>
      <c r="O40" s="14">
        <f>AVERAGE(I40:L40)</f>
        <v>0.20179354636591476</v>
      </c>
      <c r="R40" s="4" t="str">
        <f>R24</f>
        <v>Časová osa léčby (max)</v>
      </c>
      <c r="S40" s="4" t="str">
        <f t="shared" ref="S40:V40" si="11">S24</f>
        <v>1,5 měsíce</v>
      </c>
      <c r="T40" s="4" t="str">
        <f t="shared" si="11"/>
        <v xml:space="preserve"> 14 dnů</v>
      </c>
      <c r="U40" s="4" t="str">
        <f t="shared" si="11"/>
        <v xml:space="preserve"> 2 dny</v>
      </c>
      <c r="V40" s="4" t="str">
        <f t="shared" si="11"/>
        <v>1 měsíc</v>
      </c>
    </row>
    <row r="41" spans="2:34" x14ac:dyDescent="0.2">
      <c r="B41" s="4" t="str">
        <f>$B$3</f>
        <v>Zubní můstky</v>
      </c>
      <c r="C41" s="67">
        <f>1/D40</f>
        <v>3</v>
      </c>
      <c r="D41" s="66">
        <v>1</v>
      </c>
      <c r="E41" s="53">
        <v>1</v>
      </c>
      <c r="F41" s="53">
        <v>5</v>
      </c>
      <c r="G41" s="69"/>
      <c r="H41" s="68" t="str">
        <f>$B$3</f>
        <v>Zubní můstky</v>
      </c>
      <c r="I41" s="53">
        <f>C41/C$44</f>
        <v>0.5625</v>
      </c>
      <c r="J41" s="53">
        <f t="shared" si="10"/>
        <v>0.39473684210526316</v>
      </c>
      <c r="K41" s="53">
        <f t="shared" si="10"/>
        <v>0.3214285714285714</v>
      </c>
      <c r="L41" s="53">
        <f t="shared" si="10"/>
        <v>0.27777777777777779</v>
      </c>
      <c r="M41" s="7"/>
      <c r="O41" s="14">
        <f>AVERAGE(I41:L41)</f>
        <v>0.38911079782790303</v>
      </c>
    </row>
    <row r="42" spans="2:34" x14ac:dyDescent="0.2">
      <c r="B42" s="4" t="str">
        <f>$B$4</f>
        <v>Zubní korunky</v>
      </c>
      <c r="C42" s="67">
        <f>1/E40</f>
        <v>1</v>
      </c>
      <c r="D42" s="67">
        <f>1/E41</f>
        <v>1</v>
      </c>
      <c r="E42" s="66">
        <v>1</v>
      </c>
      <c r="F42" s="53">
        <v>9</v>
      </c>
      <c r="G42" s="69"/>
      <c r="H42" s="68" t="str">
        <f>$B$4</f>
        <v>Zubní korunky</v>
      </c>
      <c r="I42" s="53">
        <f>C42/C$44</f>
        <v>0.1875</v>
      </c>
      <c r="J42" s="53">
        <f t="shared" si="10"/>
        <v>0.39473684210526316</v>
      </c>
      <c r="K42" s="53">
        <f t="shared" si="10"/>
        <v>0.3214285714285714</v>
      </c>
      <c r="L42" s="53">
        <f t="shared" si="10"/>
        <v>0.5</v>
      </c>
      <c r="M42" s="7"/>
      <c r="O42" s="14">
        <f>AVERAGE(I42:L42)</f>
        <v>0.35091635338345861</v>
      </c>
    </row>
    <row r="43" spans="2:34" x14ac:dyDescent="0.2">
      <c r="B43" s="4" t="str">
        <f>$B$5</f>
        <v>Zubní náhrady(snímatelné)</v>
      </c>
      <c r="C43" s="67">
        <f>1/F40</f>
        <v>0.33333333333333331</v>
      </c>
      <c r="D43" s="67">
        <f>1/F41</f>
        <v>0.2</v>
      </c>
      <c r="E43" s="67">
        <f>1/F42</f>
        <v>0.1111111111111111</v>
      </c>
      <c r="F43" s="66">
        <v>1</v>
      </c>
      <c r="G43" s="69"/>
      <c r="H43" s="68" t="str">
        <f>$B$5</f>
        <v>Zubní náhrady(snímatelné)</v>
      </c>
      <c r="I43" s="53">
        <f>C43/C$44</f>
        <v>6.25E-2</v>
      </c>
      <c r="J43" s="53">
        <f t="shared" si="10"/>
        <v>7.8947368421052641E-2</v>
      </c>
      <c r="K43" s="53">
        <f t="shared" si="10"/>
        <v>3.5714285714285712E-2</v>
      </c>
      <c r="L43" s="53">
        <f t="shared" si="10"/>
        <v>5.5555555555555552E-2</v>
      </c>
      <c r="M43" s="7"/>
      <c r="O43" s="14">
        <f>AVERAGE(I43:L43)</f>
        <v>5.8179302422723476E-2</v>
      </c>
      <c r="Q43" s="8"/>
    </row>
    <row r="44" spans="2:34" x14ac:dyDescent="0.2">
      <c r="B44" s="27" t="s">
        <v>52</v>
      </c>
      <c r="C44" s="53">
        <f>SUM(C40:C43)</f>
        <v>5.333333333333333</v>
      </c>
      <c r="D44" s="53">
        <f>SUM(D40:D43)</f>
        <v>2.5333333333333332</v>
      </c>
      <c r="E44" s="53">
        <f>SUM(E40:E43)</f>
        <v>3.1111111111111112</v>
      </c>
      <c r="F44" s="53">
        <f>SUM(F40:F43)</f>
        <v>18</v>
      </c>
      <c r="G44" s="69"/>
      <c r="H44" s="68" t="s">
        <v>4</v>
      </c>
      <c r="I44" s="53">
        <f>SUM(I40:I43)</f>
        <v>1</v>
      </c>
      <c r="J44" s="53">
        <f>SUM(J40:J43)</f>
        <v>1</v>
      </c>
      <c r="K44" s="53">
        <f>SUM(K40:K43)</f>
        <v>0.99999999999999989</v>
      </c>
      <c r="L44" s="53">
        <f>SUM(L40:L43)</f>
        <v>1</v>
      </c>
      <c r="M44" s="7"/>
      <c r="O44" s="19">
        <f>SUM(O40:O43)</f>
        <v>0.99999999999999989</v>
      </c>
    </row>
    <row r="45" spans="2:34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2:34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2:34" ht="99.95" customHeight="1" x14ac:dyDescent="0.2">
      <c r="B47" s="9" t="str">
        <f>B10</f>
        <v>Trvalost zubu (max)</v>
      </c>
      <c r="C47" s="3" t="str">
        <f>B48</f>
        <v>Zubní implantáty</v>
      </c>
      <c r="D47" s="3" t="str">
        <f>B49</f>
        <v>Zubní můstky</v>
      </c>
      <c r="E47" s="32" t="str">
        <f>B50</f>
        <v>Zubní korunky</v>
      </c>
      <c r="F47" s="32" t="str">
        <f>B51</f>
        <v>Zubní náhrady(snímatelné)</v>
      </c>
      <c r="G47" s="7"/>
      <c r="H47" s="22"/>
      <c r="I47" s="3" t="str">
        <f>C47</f>
        <v>Zubní implantáty</v>
      </c>
      <c r="J47" s="3" t="str">
        <f>D47</f>
        <v>Zubní můstky</v>
      </c>
      <c r="K47" s="32" t="str">
        <f>E47</f>
        <v>Zubní korunky</v>
      </c>
      <c r="L47" s="32" t="str">
        <f>F47</f>
        <v>Zubní náhrady(snímatelné)</v>
      </c>
      <c r="M47" s="7"/>
      <c r="O47" s="20" t="s">
        <v>50</v>
      </c>
      <c r="R47" s="4" t="str">
        <f>R39</f>
        <v>Kritéria</v>
      </c>
      <c r="S47" s="4" t="str">
        <f t="shared" ref="S47:V47" si="12">S39</f>
        <v>Zubní implantáty</v>
      </c>
      <c r="T47" s="4" t="str">
        <f t="shared" si="12"/>
        <v>Zubní můstky</v>
      </c>
      <c r="U47" s="4" t="str">
        <f t="shared" si="12"/>
        <v>Zubní korunky</v>
      </c>
      <c r="V47" s="4" t="str">
        <f t="shared" si="12"/>
        <v>Zubní náhrady(snímatelné)</v>
      </c>
    </row>
    <row r="48" spans="2:34" x14ac:dyDescent="0.2">
      <c r="B48" s="4" t="str">
        <f>$B$2</f>
        <v>Zubní implantáty</v>
      </c>
      <c r="C48" s="66">
        <v>1</v>
      </c>
      <c r="D48" s="53">
        <v>5</v>
      </c>
      <c r="E48" s="53">
        <v>7</v>
      </c>
      <c r="F48" s="53">
        <v>1</v>
      </c>
      <c r="G48" s="69"/>
      <c r="H48" s="68" t="str">
        <f>$B$2</f>
        <v>Zubní implantáty</v>
      </c>
      <c r="I48" s="53">
        <f>C48/C$52</f>
        <v>0.42682926829268297</v>
      </c>
      <c r="J48" s="53">
        <f t="shared" ref="J48:L51" si="13">D48/D$52</f>
        <v>0.35714285714285715</v>
      </c>
      <c r="K48" s="53">
        <f t="shared" si="13"/>
        <v>0.45652173913043481</v>
      </c>
      <c r="L48" s="53">
        <f t="shared" si="13"/>
        <v>0.42682926829268297</v>
      </c>
      <c r="M48" s="7"/>
      <c r="O48" s="14">
        <f>AVERAGE(I48:L48)</f>
        <v>0.41683078321466449</v>
      </c>
      <c r="R48" s="4" t="str">
        <f>R25</f>
        <v>Trvalost zubu (max)</v>
      </c>
      <c r="S48" s="4" t="str">
        <f t="shared" ref="S48:V48" si="14">S25</f>
        <v xml:space="preserve">10 let </v>
      </c>
      <c r="T48" s="4" t="str">
        <f t="shared" si="14"/>
        <v>5 let</v>
      </c>
      <c r="U48" s="4" t="str">
        <f t="shared" si="14"/>
        <v xml:space="preserve">7 let </v>
      </c>
      <c r="V48" s="4" t="str">
        <f t="shared" si="14"/>
        <v>15 let</v>
      </c>
    </row>
    <row r="49" spans="2:22" x14ac:dyDescent="0.2">
      <c r="B49" s="4" t="str">
        <f>$B$3</f>
        <v>Zubní můstky</v>
      </c>
      <c r="C49" s="67">
        <f>1/D48</f>
        <v>0.2</v>
      </c>
      <c r="D49" s="66">
        <v>1</v>
      </c>
      <c r="E49" s="53">
        <f>1/3</f>
        <v>0.33333333333333331</v>
      </c>
      <c r="F49" s="53">
        <f>1/5</f>
        <v>0.2</v>
      </c>
      <c r="G49" s="69"/>
      <c r="H49" s="68" t="str">
        <f>$B$3</f>
        <v>Zubní můstky</v>
      </c>
      <c r="I49" s="53">
        <f>C49/C$52</f>
        <v>8.5365853658536606E-2</v>
      </c>
      <c r="J49" s="53">
        <f t="shared" si="13"/>
        <v>7.1428571428571425E-2</v>
      </c>
      <c r="K49" s="53">
        <f t="shared" si="13"/>
        <v>2.1739130434782608E-2</v>
      </c>
      <c r="L49" s="53">
        <f t="shared" si="13"/>
        <v>8.5365853658536606E-2</v>
      </c>
      <c r="M49" s="7"/>
      <c r="O49" s="14">
        <f>AVERAGE(I49:L49)</f>
        <v>6.5974852295106814E-2</v>
      </c>
    </row>
    <row r="50" spans="2:22" x14ac:dyDescent="0.2">
      <c r="B50" s="4" t="str">
        <f>$B$4</f>
        <v>Zubní korunky</v>
      </c>
      <c r="C50" s="67">
        <f>1/E48</f>
        <v>0.14285714285714285</v>
      </c>
      <c r="D50" s="67">
        <f>1/E49</f>
        <v>3</v>
      </c>
      <c r="E50" s="66">
        <v>1</v>
      </c>
      <c r="F50" s="53">
        <f>1/7</f>
        <v>0.14285714285714285</v>
      </c>
      <c r="G50" s="69"/>
      <c r="H50" s="68" t="str">
        <f>$B$4</f>
        <v>Zubní korunky</v>
      </c>
      <c r="I50" s="53">
        <f>C50/C$52</f>
        <v>6.0975609756097567E-2</v>
      </c>
      <c r="J50" s="53">
        <f t="shared" si="13"/>
        <v>0.21428571428571427</v>
      </c>
      <c r="K50" s="53">
        <f t="shared" si="13"/>
        <v>6.5217391304347824E-2</v>
      </c>
      <c r="L50" s="53">
        <f t="shared" si="13"/>
        <v>6.0975609756097567E-2</v>
      </c>
      <c r="M50" s="7"/>
      <c r="O50" s="14">
        <f>AVERAGE(I50:L50)</f>
        <v>0.10036358127556431</v>
      </c>
    </row>
    <row r="51" spans="2:22" x14ac:dyDescent="0.2">
      <c r="B51" s="4" t="str">
        <f>$B$5</f>
        <v>Zubní náhrady(snímatelné)</v>
      </c>
      <c r="C51" s="67">
        <f>1/F48</f>
        <v>1</v>
      </c>
      <c r="D51" s="67">
        <f>1/F49</f>
        <v>5</v>
      </c>
      <c r="E51" s="67">
        <f>1/F50</f>
        <v>7</v>
      </c>
      <c r="F51" s="66">
        <v>1</v>
      </c>
      <c r="G51" s="69"/>
      <c r="H51" s="68" t="str">
        <f>$B$5</f>
        <v>Zubní náhrady(snímatelné)</v>
      </c>
      <c r="I51" s="53">
        <f>C51/C$52</f>
        <v>0.42682926829268297</v>
      </c>
      <c r="J51" s="53">
        <f t="shared" si="13"/>
        <v>0.35714285714285715</v>
      </c>
      <c r="K51" s="53">
        <f t="shared" si="13"/>
        <v>0.45652173913043481</v>
      </c>
      <c r="L51" s="53">
        <f t="shared" si="13"/>
        <v>0.42682926829268297</v>
      </c>
      <c r="M51" s="7"/>
      <c r="O51" s="14">
        <f>AVERAGE(I51:L51)</f>
        <v>0.41683078321466449</v>
      </c>
      <c r="Q51" s="8"/>
    </row>
    <row r="52" spans="2:22" x14ac:dyDescent="0.2">
      <c r="B52" s="27" t="s">
        <v>52</v>
      </c>
      <c r="C52" s="53">
        <f>SUM(C48:C51)</f>
        <v>2.3428571428571425</v>
      </c>
      <c r="D52" s="53">
        <f>SUM(D48:D51)</f>
        <v>14</v>
      </c>
      <c r="E52" s="53">
        <f>SUM(E48:E51)</f>
        <v>15.333333333333332</v>
      </c>
      <c r="F52" s="53">
        <f>SUM(F48:F51)</f>
        <v>2.3428571428571425</v>
      </c>
      <c r="G52" s="69"/>
      <c r="H52" s="68" t="s">
        <v>4</v>
      </c>
      <c r="I52" s="53">
        <f>SUM(I48:I51)</f>
        <v>1</v>
      </c>
      <c r="J52" s="53">
        <f>SUM(J48:J51)</f>
        <v>1</v>
      </c>
      <c r="K52" s="53">
        <f>SUM(K48:K51)</f>
        <v>1</v>
      </c>
      <c r="L52" s="53">
        <f>SUM(L48:L51)</f>
        <v>1</v>
      </c>
      <c r="M52" s="7"/>
      <c r="O52" s="19">
        <f>SUM(O48:O51)</f>
        <v>1</v>
      </c>
    </row>
    <row r="53" spans="2:22" x14ac:dyDescent="0.2"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7"/>
    </row>
    <row r="54" spans="2:22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2:22" ht="99.95" customHeight="1" x14ac:dyDescent="0.2">
      <c r="B55" s="9" t="str">
        <f>B11</f>
        <v>Následná péče a údržba</v>
      </c>
      <c r="C55" s="3" t="str">
        <f>B56</f>
        <v>Zubní implantáty</v>
      </c>
      <c r="D55" s="3" t="str">
        <f>B57</f>
        <v>Zubní můstky</v>
      </c>
      <c r="E55" s="32" t="str">
        <f>B58</f>
        <v>Zubní korunky</v>
      </c>
      <c r="F55" s="32" t="str">
        <f>B59</f>
        <v>Zubní náhrady(snímatelné)</v>
      </c>
      <c r="G55" s="7"/>
      <c r="H55" s="9"/>
      <c r="I55" s="3" t="str">
        <f>C55</f>
        <v>Zubní implantáty</v>
      </c>
      <c r="J55" s="3" t="str">
        <f>D55</f>
        <v>Zubní můstky</v>
      </c>
      <c r="K55" s="32" t="str">
        <f>E55</f>
        <v>Zubní korunky</v>
      </c>
      <c r="L55" s="32" t="str">
        <f>F55</f>
        <v>Zubní náhrady(snímatelné)</v>
      </c>
      <c r="M55" s="7"/>
      <c r="O55" s="20" t="s">
        <v>50</v>
      </c>
      <c r="R55" s="4" t="str">
        <f>R22</f>
        <v>Kritéria</v>
      </c>
      <c r="S55" s="4" t="str">
        <f t="shared" ref="S55:V55" si="15">S22</f>
        <v>Zubní implantáty</v>
      </c>
      <c r="T55" s="4" t="str">
        <f t="shared" si="15"/>
        <v>Zubní můstky</v>
      </c>
      <c r="U55" s="4" t="str">
        <f t="shared" si="15"/>
        <v>Zubní korunky</v>
      </c>
      <c r="V55" s="4" t="str">
        <f t="shared" si="15"/>
        <v>Zubní náhrady(snímatelné)</v>
      </c>
    </row>
    <row r="56" spans="2:22" ht="25.5" x14ac:dyDescent="0.2">
      <c r="B56" s="4" t="str">
        <f>$B$2</f>
        <v>Zubní implantáty</v>
      </c>
      <c r="C56" s="66">
        <v>1</v>
      </c>
      <c r="D56" s="53">
        <v>5</v>
      </c>
      <c r="E56" s="53">
        <v>7</v>
      </c>
      <c r="F56" s="53">
        <v>1</v>
      </c>
      <c r="G56" s="69"/>
      <c r="H56" s="68" t="str">
        <f>$B$2</f>
        <v>Zubní implantáty</v>
      </c>
      <c r="I56" s="53">
        <f>C56/C$60</f>
        <v>0.42682926829268297</v>
      </c>
      <c r="J56" s="53">
        <f t="shared" ref="J56:L59" si="16">D56/D$60</f>
        <v>0.35714285714285715</v>
      </c>
      <c r="K56" s="53">
        <f t="shared" si="16"/>
        <v>0.83904109589041109</v>
      </c>
      <c r="L56" s="53">
        <f t="shared" si="16"/>
        <v>0.10714285714285714</v>
      </c>
      <c r="M56" s="7"/>
      <c r="O56" s="14">
        <f>AVERAGE(I56:L56)</f>
        <v>0.43253901961720209</v>
      </c>
      <c r="R56" s="4" t="str">
        <f>R26</f>
        <v>Následná péče a údržba</v>
      </c>
      <c r="S56" s="54" t="str">
        <f t="shared" ref="S56:V56" si="17">S26</f>
        <v>Maximální, jednou za rok.</v>
      </c>
      <c r="T56" s="54" t="str">
        <f t="shared" si="17"/>
        <v>Maximální, v případě bolestí</v>
      </c>
      <c r="U56" s="54" t="str">
        <f t="shared" si="17"/>
        <v>Maximální, jednou za rok.</v>
      </c>
      <c r="V56" s="54" t="str">
        <f t="shared" si="17"/>
        <v>Střední, jednou za rok.</v>
      </c>
    </row>
    <row r="57" spans="2:22" x14ac:dyDescent="0.2">
      <c r="B57" s="4" t="str">
        <f>$B$3</f>
        <v>Zubní můstky</v>
      </c>
      <c r="C57" s="67">
        <f>1/D56</f>
        <v>0.2</v>
      </c>
      <c r="D57" s="66">
        <v>1</v>
      </c>
      <c r="E57" s="53">
        <f>1/5</f>
        <v>0.2</v>
      </c>
      <c r="F57" s="53">
        <f>1/3</f>
        <v>0.33333333333333331</v>
      </c>
      <c r="G57" s="69"/>
      <c r="H57" s="68" t="str">
        <f>$B$3</f>
        <v>Zubní můstky</v>
      </c>
      <c r="I57" s="53">
        <f>C57/C$60</f>
        <v>8.5365853658536606E-2</v>
      </c>
      <c r="J57" s="53">
        <f t="shared" si="16"/>
        <v>7.1428571428571425E-2</v>
      </c>
      <c r="K57" s="53">
        <f t="shared" si="16"/>
        <v>2.3972602739726033E-2</v>
      </c>
      <c r="L57" s="53">
        <f t="shared" si="16"/>
        <v>3.5714285714285712E-2</v>
      </c>
      <c r="M57" s="7"/>
      <c r="O57" s="14">
        <f>AVERAGE(I57:L57)</f>
        <v>5.4120328385279942E-2</v>
      </c>
    </row>
    <row r="58" spans="2:22" x14ac:dyDescent="0.2">
      <c r="B58" s="4" t="str">
        <f>$B$4</f>
        <v>Zubní korunky</v>
      </c>
      <c r="C58" s="67">
        <f>1/E56</f>
        <v>0.14285714285714285</v>
      </c>
      <c r="D58" s="67">
        <f>1/E57</f>
        <v>5</v>
      </c>
      <c r="E58" s="66">
        <v>1</v>
      </c>
      <c r="F58" s="53">
        <v>7</v>
      </c>
      <c r="G58" s="69"/>
      <c r="H58" s="68" t="str">
        <f>$B$4</f>
        <v>Zubní korunky</v>
      </c>
      <c r="I58" s="53">
        <f>C58/C$60</f>
        <v>6.0975609756097567E-2</v>
      </c>
      <c r="J58" s="53">
        <f t="shared" si="16"/>
        <v>0.35714285714285715</v>
      </c>
      <c r="K58" s="53">
        <f t="shared" si="16"/>
        <v>0.11986301369863016</v>
      </c>
      <c r="L58" s="53">
        <f t="shared" si="16"/>
        <v>0.75</v>
      </c>
      <c r="M58" s="7"/>
      <c r="O58" s="14">
        <f>AVERAGE(I58:L58)</f>
        <v>0.32199537014939622</v>
      </c>
    </row>
    <row r="59" spans="2:22" x14ac:dyDescent="0.2">
      <c r="B59" s="4" t="str">
        <f>$B$5</f>
        <v>Zubní náhrady(snímatelné)</v>
      </c>
      <c r="C59" s="67">
        <f>1/F56</f>
        <v>1</v>
      </c>
      <c r="D59" s="67">
        <f>1/F57</f>
        <v>3</v>
      </c>
      <c r="E59" s="67">
        <f>1/F58</f>
        <v>0.14285714285714285</v>
      </c>
      <c r="F59" s="66">
        <v>1</v>
      </c>
      <c r="G59" s="69"/>
      <c r="H59" s="68" t="str">
        <f>$B$5</f>
        <v>Zubní náhrady(snímatelné)</v>
      </c>
      <c r="I59" s="53">
        <f>C59/C$60</f>
        <v>0.42682926829268297</v>
      </c>
      <c r="J59" s="53">
        <f t="shared" si="16"/>
        <v>0.21428571428571427</v>
      </c>
      <c r="K59" s="53">
        <f t="shared" si="16"/>
        <v>1.7123287671232879E-2</v>
      </c>
      <c r="L59" s="53">
        <f t="shared" si="16"/>
        <v>0.10714285714285714</v>
      </c>
      <c r="M59" s="7"/>
      <c r="O59" s="14">
        <f>AVERAGE(I59:L59)</f>
        <v>0.1913452818481218</v>
      </c>
      <c r="Q59" s="8"/>
    </row>
    <row r="60" spans="2:22" x14ac:dyDescent="0.2">
      <c r="B60" s="27" t="s">
        <v>52</v>
      </c>
      <c r="C60" s="53">
        <f>SUM(C56:C59)</f>
        <v>2.3428571428571425</v>
      </c>
      <c r="D60" s="53">
        <f>SUM(D56:D59)</f>
        <v>14</v>
      </c>
      <c r="E60" s="53">
        <f>SUM(E56:E59)</f>
        <v>8.3428571428571416</v>
      </c>
      <c r="F60" s="53">
        <f>SUM(F56:F59)</f>
        <v>9.3333333333333339</v>
      </c>
      <c r="G60" s="69"/>
      <c r="H60" s="68" t="s">
        <v>4</v>
      </c>
      <c r="I60" s="53">
        <f>SUM(I56:I59)</f>
        <v>1</v>
      </c>
      <c r="J60" s="53">
        <f>SUM(J56:J59)</f>
        <v>1</v>
      </c>
      <c r="K60" s="53">
        <f>SUM(K56:K59)</f>
        <v>1.0000000000000002</v>
      </c>
      <c r="L60" s="53">
        <f>SUM(L56:L59)</f>
        <v>0.99999999999999989</v>
      </c>
      <c r="M60" s="7"/>
      <c r="O60" s="19">
        <f>SUM(O56:O59)</f>
        <v>1</v>
      </c>
    </row>
    <row r="61" spans="2:22" x14ac:dyDescent="0.2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2:22" x14ac:dyDescent="0.2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2:22" ht="99.95" customHeight="1" x14ac:dyDescent="0.2">
      <c r="B63" s="9" t="str">
        <f>B12</f>
        <v>Estetika a Přirozený Vzhled</v>
      </c>
      <c r="C63" s="3" t="str">
        <f>B64</f>
        <v>Zubní implantáty</v>
      </c>
      <c r="D63" s="3" t="str">
        <f>B65</f>
        <v>Zubní můstky</v>
      </c>
      <c r="E63" s="32" t="str">
        <f>B66</f>
        <v>Zubní korunky</v>
      </c>
      <c r="F63" s="32" t="str">
        <f>B67</f>
        <v>Zubní náhrady(snímatelné)</v>
      </c>
      <c r="G63" s="7"/>
      <c r="H63" s="9"/>
      <c r="I63" s="3" t="str">
        <f>C63</f>
        <v>Zubní implantáty</v>
      </c>
      <c r="J63" s="3" t="str">
        <f>D63</f>
        <v>Zubní můstky</v>
      </c>
      <c r="K63" s="32" t="str">
        <f>E63</f>
        <v>Zubní korunky</v>
      </c>
      <c r="L63" s="32" t="str">
        <f>F63</f>
        <v>Zubní náhrady(snímatelné)</v>
      </c>
      <c r="M63" s="7"/>
      <c r="O63" s="20" t="s">
        <v>50</v>
      </c>
      <c r="R63" s="4" t="str">
        <f>R55</f>
        <v>Kritéria</v>
      </c>
      <c r="S63" s="4" t="str">
        <f t="shared" ref="S63:V63" si="18">S55</f>
        <v>Zubní implantáty</v>
      </c>
      <c r="T63" s="4" t="str">
        <f t="shared" si="18"/>
        <v>Zubní můstky</v>
      </c>
      <c r="U63" s="4" t="str">
        <f t="shared" si="18"/>
        <v>Zubní korunky</v>
      </c>
      <c r="V63" s="4" t="str">
        <f t="shared" si="18"/>
        <v>Zubní náhrady(snímatelné)</v>
      </c>
    </row>
    <row r="64" spans="2:22" x14ac:dyDescent="0.2">
      <c r="B64" s="4" t="str">
        <f>$B$2</f>
        <v>Zubní implantáty</v>
      </c>
      <c r="C64" s="66">
        <v>1</v>
      </c>
      <c r="D64" s="53">
        <v>9</v>
      </c>
      <c r="E64" s="53">
        <v>5</v>
      </c>
      <c r="F64" s="53">
        <v>1</v>
      </c>
      <c r="G64" s="7"/>
      <c r="H64" s="4" t="str">
        <f>$B$2</f>
        <v>Zubní implantáty</v>
      </c>
      <c r="I64" s="53">
        <f>C64/C$68</f>
        <v>0.43269230769230771</v>
      </c>
      <c r="J64" s="53">
        <f t="shared" ref="J64:L67" si="19">D64/D$68</f>
        <v>0.5</v>
      </c>
      <c r="K64" s="53">
        <f t="shared" si="19"/>
        <v>0.44642857142857145</v>
      </c>
      <c r="L64" s="53">
        <f t="shared" si="19"/>
        <v>0.39473684210526316</v>
      </c>
      <c r="M64" s="7"/>
      <c r="O64" s="14">
        <f>AVERAGE(I64:L64)</f>
        <v>0.4434644303065356</v>
      </c>
      <c r="R64" s="4" t="str">
        <f>R27</f>
        <v>Estetika a Přirozený Vzhled</v>
      </c>
      <c r="S64" s="4" t="str">
        <f t="shared" ref="S64:V64" si="20">S27</f>
        <v>Maximální</v>
      </c>
      <c r="T64" s="4" t="str">
        <f t="shared" si="20"/>
        <v xml:space="preserve">Středně maximální </v>
      </c>
      <c r="U64" s="4" t="str">
        <f t="shared" si="20"/>
        <v>Maximální</v>
      </c>
      <c r="V64" s="4" t="str">
        <f t="shared" si="20"/>
        <v>Střední</v>
      </c>
    </row>
    <row r="65" spans="2:17" x14ac:dyDescent="0.2">
      <c r="B65" s="4" t="str">
        <f>$B$3</f>
        <v>Zubní můstky</v>
      </c>
      <c r="C65" s="67">
        <f>1/D64</f>
        <v>0.1111111111111111</v>
      </c>
      <c r="D65" s="66">
        <v>1</v>
      </c>
      <c r="E65" s="53">
        <f>1/5</f>
        <v>0.2</v>
      </c>
      <c r="F65" s="53">
        <f>1/3</f>
        <v>0.33333333333333331</v>
      </c>
      <c r="G65" s="7"/>
      <c r="H65" s="4" t="str">
        <f>$B$3</f>
        <v>Zubní můstky</v>
      </c>
      <c r="I65" s="53">
        <f>C65/C$68</f>
        <v>4.807692307692308E-2</v>
      </c>
      <c r="J65" s="53">
        <f t="shared" si="19"/>
        <v>5.5555555555555552E-2</v>
      </c>
      <c r="K65" s="53">
        <f t="shared" si="19"/>
        <v>1.785714285714286E-2</v>
      </c>
      <c r="L65" s="53">
        <f t="shared" si="19"/>
        <v>0.13157894736842105</v>
      </c>
      <c r="M65" s="7"/>
      <c r="O65" s="14">
        <f>AVERAGE(I65:L65)</f>
        <v>6.326714221451063E-2</v>
      </c>
    </row>
    <row r="66" spans="2:17" x14ac:dyDescent="0.2">
      <c r="B66" s="4" t="str">
        <f>$B$4</f>
        <v>Zubní korunky</v>
      </c>
      <c r="C66" s="67">
        <f>1/E64</f>
        <v>0.2</v>
      </c>
      <c r="D66" s="67">
        <f>1/E65</f>
        <v>5</v>
      </c>
      <c r="E66" s="66">
        <v>1</v>
      </c>
      <c r="F66" s="53">
        <f>1/5</f>
        <v>0.2</v>
      </c>
      <c r="G66" s="7"/>
      <c r="H66" s="4" t="str">
        <f>$B$4</f>
        <v>Zubní korunky</v>
      </c>
      <c r="I66" s="53">
        <f>C66/C$68</f>
        <v>8.653846153846155E-2</v>
      </c>
      <c r="J66" s="53">
        <f t="shared" si="19"/>
        <v>0.27777777777777779</v>
      </c>
      <c r="K66" s="53">
        <f t="shared" si="19"/>
        <v>8.9285714285714288E-2</v>
      </c>
      <c r="L66" s="53">
        <f t="shared" si="19"/>
        <v>7.8947368421052641E-2</v>
      </c>
      <c r="M66" s="7"/>
      <c r="O66" s="14">
        <f>AVERAGE(I66:L66)</f>
        <v>0.13313733050575158</v>
      </c>
    </row>
    <row r="67" spans="2:17" x14ac:dyDescent="0.2">
      <c r="B67" s="4" t="str">
        <f>$B$5</f>
        <v>Zubní náhrady(snímatelné)</v>
      </c>
      <c r="C67" s="67">
        <f>1/F64</f>
        <v>1</v>
      </c>
      <c r="D67" s="67">
        <f>1/F65</f>
        <v>3</v>
      </c>
      <c r="E67" s="67">
        <f>1/F66</f>
        <v>5</v>
      </c>
      <c r="F67" s="66">
        <v>1</v>
      </c>
      <c r="G67" s="7"/>
      <c r="H67" s="4" t="str">
        <f>$B$5</f>
        <v>Zubní náhrady(snímatelné)</v>
      </c>
      <c r="I67" s="53">
        <f>C67/C$68</f>
        <v>0.43269230769230771</v>
      </c>
      <c r="J67" s="53">
        <f t="shared" si="19"/>
        <v>0.16666666666666666</v>
      </c>
      <c r="K67" s="53">
        <f t="shared" si="19"/>
        <v>0.44642857142857145</v>
      </c>
      <c r="L67" s="53">
        <f t="shared" si="19"/>
        <v>0.39473684210526316</v>
      </c>
      <c r="M67" s="7"/>
      <c r="O67" s="14">
        <f>AVERAGE(I67:L67)</f>
        <v>0.36013109697320222</v>
      </c>
      <c r="Q67" s="8"/>
    </row>
    <row r="68" spans="2:17" x14ac:dyDescent="0.2">
      <c r="B68" s="27" t="s">
        <v>52</v>
      </c>
      <c r="C68" s="53">
        <f>SUM(C64:C67)</f>
        <v>2.3111111111111109</v>
      </c>
      <c r="D68" s="53">
        <f>SUM(D64:D67)</f>
        <v>18</v>
      </c>
      <c r="E68" s="53">
        <f>SUM(E64:E67)</f>
        <v>11.2</v>
      </c>
      <c r="F68" s="53">
        <f>SUM(F64:F67)</f>
        <v>2.5333333333333332</v>
      </c>
      <c r="G68" s="7"/>
      <c r="H68" s="4" t="s">
        <v>4</v>
      </c>
      <c r="I68" s="53">
        <f>SUM(I64:I67)</f>
        <v>1</v>
      </c>
      <c r="J68" s="53">
        <f>SUM(J64:J67)</f>
        <v>1</v>
      </c>
      <c r="K68" s="53">
        <f>SUM(K64:K67)</f>
        <v>1</v>
      </c>
      <c r="L68" s="53">
        <f>SUM(L64:L67)</f>
        <v>1</v>
      </c>
      <c r="M68" s="7"/>
      <c r="O68" s="19">
        <f>SUM(O64:O67)</f>
        <v>1</v>
      </c>
    </row>
    <row r="69" spans="2:17" x14ac:dyDescent="0.2"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2" spans="2:17" ht="99.95" customHeight="1" x14ac:dyDescent="0.2"/>
    <row r="73" spans="2:17" ht="48.75" customHeight="1" x14ac:dyDescent="0.2"/>
  </sheetData>
  <mergeCells count="11">
    <mergeCell ref="M14:N15"/>
    <mergeCell ref="M16:N16"/>
    <mergeCell ref="M17:N17"/>
    <mergeCell ref="M18:N18"/>
    <mergeCell ref="M19:N19"/>
    <mergeCell ref="K14:L14"/>
    <mergeCell ref="B14:B15"/>
    <mergeCell ref="C14:D14"/>
    <mergeCell ref="E14:F14"/>
    <mergeCell ref="G14:H14"/>
    <mergeCell ref="I14:J14"/>
  </mergeCells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F7634-D8F4-4869-ACCC-71683129634A}">
  <dimension ref="B1:AI73"/>
  <sheetViews>
    <sheetView showGridLines="0" topLeftCell="A13" zoomScale="70" zoomScaleNormal="70" workbookViewId="0">
      <selection activeCell="AL15" sqref="AL15"/>
    </sheetView>
  </sheetViews>
  <sheetFormatPr defaultRowHeight="12.75" x14ac:dyDescent="0.2"/>
  <cols>
    <col min="1" max="1" width="4.7109375" customWidth="1"/>
    <col min="2" max="2" width="27.42578125" bestFit="1" customWidth="1"/>
    <col min="3" max="3" width="6.140625" bestFit="1" customWidth="1"/>
    <col min="4" max="4" width="6.42578125" customWidth="1"/>
    <col min="5" max="5" width="6.28515625" customWidth="1"/>
    <col min="6" max="6" width="5.7109375" customWidth="1"/>
    <col min="7" max="7" width="5.28515625" customWidth="1"/>
    <col min="8" max="8" width="5.85546875" customWidth="1"/>
    <col min="9" max="12" width="5.28515625" customWidth="1"/>
    <col min="13" max="13" width="5.42578125" customWidth="1"/>
    <col min="14" max="14" width="6.7109375" customWidth="1"/>
    <col min="15" max="15" width="6" bestFit="1" customWidth="1"/>
    <col min="16" max="16" width="5.42578125" style="28" customWidth="1"/>
    <col min="17" max="17" width="9.28515625" bestFit="1" customWidth="1"/>
    <col min="18" max="18" width="0.7109375" customWidth="1"/>
    <col min="19" max="19" width="8" customWidth="1"/>
    <col min="20" max="20" width="18.28515625" bestFit="1" customWidth="1"/>
    <col min="21" max="21" width="19.28515625" bestFit="1" customWidth="1"/>
    <col min="22" max="22" width="15" bestFit="1" customWidth="1"/>
    <col min="23" max="30" width="0" hidden="1" customWidth="1"/>
    <col min="31" max="31" width="27" hidden="1" customWidth="1"/>
    <col min="32" max="34" width="18.42578125" hidden="1" customWidth="1"/>
    <col min="35" max="35" width="9.42578125" hidden="1" customWidth="1"/>
    <col min="36" max="36" width="0" hidden="1" customWidth="1"/>
    <col min="257" max="257" width="4.7109375" customWidth="1"/>
    <col min="258" max="258" width="31.7109375" customWidth="1"/>
    <col min="259" max="270" width="6.7109375" customWidth="1"/>
    <col min="274" max="274" width="19.7109375" bestFit="1" customWidth="1"/>
    <col min="275" max="275" width="14.85546875" bestFit="1" customWidth="1"/>
    <col min="276" max="276" width="15" bestFit="1" customWidth="1"/>
    <col min="277" max="278" width="15.42578125" bestFit="1" customWidth="1"/>
    <col min="513" max="513" width="4.7109375" customWidth="1"/>
    <col min="514" max="514" width="31.7109375" customWidth="1"/>
    <col min="515" max="526" width="6.7109375" customWidth="1"/>
    <col min="530" max="530" width="19.7109375" bestFit="1" customWidth="1"/>
    <col min="531" max="531" width="14.85546875" bestFit="1" customWidth="1"/>
    <col min="532" max="532" width="15" bestFit="1" customWidth="1"/>
    <col min="533" max="534" width="15.42578125" bestFit="1" customWidth="1"/>
    <col min="769" max="769" width="4.7109375" customWidth="1"/>
    <col min="770" max="770" width="31.7109375" customWidth="1"/>
    <col min="771" max="782" width="6.7109375" customWidth="1"/>
    <col min="786" max="786" width="19.7109375" bestFit="1" customWidth="1"/>
    <col min="787" max="787" width="14.85546875" bestFit="1" customWidth="1"/>
    <col min="788" max="788" width="15" bestFit="1" customWidth="1"/>
    <col min="789" max="790" width="15.42578125" bestFit="1" customWidth="1"/>
    <col min="1025" max="1025" width="4.7109375" customWidth="1"/>
    <col min="1026" max="1026" width="31.7109375" customWidth="1"/>
    <col min="1027" max="1038" width="6.7109375" customWidth="1"/>
    <col min="1042" max="1042" width="19.7109375" bestFit="1" customWidth="1"/>
    <col min="1043" max="1043" width="14.85546875" bestFit="1" customWidth="1"/>
    <col min="1044" max="1044" width="15" bestFit="1" customWidth="1"/>
    <col min="1045" max="1046" width="15.42578125" bestFit="1" customWidth="1"/>
    <col min="1281" max="1281" width="4.7109375" customWidth="1"/>
    <col min="1282" max="1282" width="31.7109375" customWidth="1"/>
    <col min="1283" max="1294" width="6.7109375" customWidth="1"/>
    <col min="1298" max="1298" width="19.7109375" bestFit="1" customWidth="1"/>
    <col min="1299" max="1299" width="14.85546875" bestFit="1" customWidth="1"/>
    <col min="1300" max="1300" width="15" bestFit="1" customWidth="1"/>
    <col min="1301" max="1302" width="15.42578125" bestFit="1" customWidth="1"/>
    <col min="1537" max="1537" width="4.7109375" customWidth="1"/>
    <col min="1538" max="1538" width="31.7109375" customWidth="1"/>
    <col min="1539" max="1550" width="6.7109375" customWidth="1"/>
    <col min="1554" max="1554" width="19.7109375" bestFit="1" customWidth="1"/>
    <col min="1555" max="1555" width="14.85546875" bestFit="1" customWidth="1"/>
    <col min="1556" max="1556" width="15" bestFit="1" customWidth="1"/>
    <col min="1557" max="1558" width="15.42578125" bestFit="1" customWidth="1"/>
    <col min="1793" max="1793" width="4.7109375" customWidth="1"/>
    <col min="1794" max="1794" width="31.7109375" customWidth="1"/>
    <col min="1795" max="1806" width="6.7109375" customWidth="1"/>
    <col min="1810" max="1810" width="19.7109375" bestFit="1" customWidth="1"/>
    <col min="1811" max="1811" width="14.85546875" bestFit="1" customWidth="1"/>
    <col min="1812" max="1812" width="15" bestFit="1" customWidth="1"/>
    <col min="1813" max="1814" width="15.42578125" bestFit="1" customWidth="1"/>
    <col min="2049" max="2049" width="4.7109375" customWidth="1"/>
    <col min="2050" max="2050" width="31.7109375" customWidth="1"/>
    <col min="2051" max="2062" width="6.7109375" customWidth="1"/>
    <col min="2066" max="2066" width="19.7109375" bestFit="1" customWidth="1"/>
    <col min="2067" max="2067" width="14.85546875" bestFit="1" customWidth="1"/>
    <col min="2068" max="2068" width="15" bestFit="1" customWidth="1"/>
    <col min="2069" max="2070" width="15.42578125" bestFit="1" customWidth="1"/>
    <col min="2305" max="2305" width="4.7109375" customWidth="1"/>
    <col min="2306" max="2306" width="31.7109375" customWidth="1"/>
    <col min="2307" max="2318" width="6.7109375" customWidth="1"/>
    <col min="2322" max="2322" width="19.7109375" bestFit="1" customWidth="1"/>
    <col min="2323" max="2323" width="14.85546875" bestFit="1" customWidth="1"/>
    <col min="2324" max="2324" width="15" bestFit="1" customWidth="1"/>
    <col min="2325" max="2326" width="15.42578125" bestFit="1" customWidth="1"/>
    <col min="2561" max="2561" width="4.7109375" customWidth="1"/>
    <col min="2562" max="2562" width="31.7109375" customWidth="1"/>
    <col min="2563" max="2574" width="6.7109375" customWidth="1"/>
    <col min="2578" max="2578" width="19.7109375" bestFit="1" customWidth="1"/>
    <col min="2579" max="2579" width="14.85546875" bestFit="1" customWidth="1"/>
    <col min="2580" max="2580" width="15" bestFit="1" customWidth="1"/>
    <col min="2581" max="2582" width="15.42578125" bestFit="1" customWidth="1"/>
    <col min="2817" max="2817" width="4.7109375" customWidth="1"/>
    <col min="2818" max="2818" width="31.7109375" customWidth="1"/>
    <col min="2819" max="2830" width="6.7109375" customWidth="1"/>
    <col min="2834" max="2834" width="19.7109375" bestFit="1" customWidth="1"/>
    <col min="2835" max="2835" width="14.85546875" bestFit="1" customWidth="1"/>
    <col min="2836" max="2836" width="15" bestFit="1" customWidth="1"/>
    <col min="2837" max="2838" width="15.42578125" bestFit="1" customWidth="1"/>
    <col min="3073" max="3073" width="4.7109375" customWidth="1"/>
    <col min="3074" max="3074" width="31.7109375" customWidth="1"/>
    <col min="3075" max="3086" width="6.7109375" customWidth="1"/>
    <col min="3090" max="3090" width="19.7109375" bestFit="1" customWidth="1"/>
    <col min="3091" max="3091" width="14.85546875" bestFit="1" customWidth="1"/>
    <col min="3092" max="3092" width="15" bestFit="1" customWidth="1"/>
    <col min="3093" max="3094" width="15.42578125" bestFit="1" customWidth="1"/>
    <col min="3329" max="3329" width="4.7109375" customWidth="1"/>
    <col min="3330" max="3330" width="31.7109375" customWidth="1"/>
    <col min="3331" max="3342" width="6.7109375" customWidth="1"/>
    <col min="3346" max="3346" width="19.7109375" bestFit="1" customWidth="1"/>
    <col min="3347" max="3347" width="14.85546875" bestFit="1" customWidth="1"/>
    <col min="3348" max="3348" width="15" bestFit="1" customWidth="1"/>
    <col min="3349" max="3350" width="15.42578125" bestFit="1" customWidth="1"/>
    <col min="3585" max="3585" width="4.7109375" customWidth="1"/>
    <col min="3586" max="3586" width="31.7109375" customWidth="1"/>
    <col min="3587" max="3598" width="6.7109375" customWidth="1"/>
    <col min="3602" max="3602" width="19.7109375" bestFit="1" customWidth="1"/>
    <col min="3603" max="3603" width="14.85546875" bestFit="1" customWidth="1"/>
    <col min="3604" max="3604" width="15" bestFit="1" customWidth="1"/>
    <col min="3605" max="3606" width="15.42578125" bestFit="1" customWidth="1"/>
    <col min="3841" max="3841" width="4.7109375" customWidth="1"/>
    <col min="3842" max="3842" width="31.7109375" customWidth="1"/>
    <col min="3843" max="3854" width="6.7109375" customWidth="1"/>
    <col min="3858" max="3858" width="19.7109375" bestFit="1" customWidth="1"/>
    <col min="3859" max="3859" width="14.85546875" bestFit="1" customWidth="1"/>
    <col min="3860" max="3860" width="15" bestFit="1" customWidth="1"/>
    <col min="3861" max="3862" width="15.42578125" bestFit="1" customWidth="1"/>
    <col min="4097" max="4097" width="4.7109375" customWidth="1"/>
    <col min="4098" max="4098" width="31.7109375" customWidth="1"/>
    <col min="4099" max="4110" width="6.7109375" customWidth="1"/>
    <col min="4114" max="4114" width="19.7109375" bestFit="1" customWidth="1"/>
    <col min="4115" max="4115" width="14.85546875" bestFit="1" customWidth="1"/>
    <col min="4116" max="4116" width="15" bestFit="1" customWidth="1"/>
    <col min="4117" max="4118" width="15.42578125" bestFit="1" customWidth="1"/>
    <col min="4353" max="4353" width="4.7109375" customWidth="1"/>
    <col min="4354" max="4354" width="31.7109375" customWidth="1"/>
    <col min="4355" max="4366" width="6.7109375" customWidth="1"/>
    <col min="4370" max="4370" width="19.7109375" bestFit="1" customWidth="1"/>
    <col min="4371" max="4371" width="14.85546875" bestFit="1" customWidth="1"/>
    <col min="4372" max="4372" width="15" bestFit="1" customWidth="1"/>
    <col min="4373" max="4374" width="15.42578125" bestFit="1" customWidth="1"/>
    <col min="4609" max="4609" width="4.7109375" customWidth="1"/>
    <col min="4610" max="4610" width="31.7109375" customWidth="1"/>
    <col min="4611" max="4622" width="6.7109375" customWidth="1"/>
    <col min="4626" max="4626" width="19.7109375" bestFit="1" customWidth="1"/>
    <col min="4627" max="4627" width="14.85546875" bestFit="1" customWidth="1"/>
    <col min="4628" max="4628" width="15" bestFit="1" customWidth="1"/>
    <col min="4629" max="4630" width="15.42578125" bestFit="1" customWidth="1"/>
    <col min="4865" max="4865" width="4.7109375" customWidth="1"/>
    <col min="4866" max="4866" width="31.7109375" customWidth="1"/>
    <col min="4867" max="4878" width="6.7109375" customWidth="1"/>
    <col min="4882" max="4882" width="19.7109375" bestFit="1" customWidth="1"/>
    <col min="4883" max="4883" width="14.85546875" bestFit="1" customWidth="1"/>
    <col min="4884" max="4884" width="15" bestFit="1" customWidth="1"/>
    <col min="4885" max="4886" width="15.42578125" bestFit="1" customWidth="1"/>
    <col min="5121" max="5121" width="4.7109375" customWidth="1"/>
    <col min="5122" max="5122" width="31.7109375" customWidth="1"/>
    <col min="5123" max="5134" width="6.7109375" customWidth="1"/>
    <col min="5138" max="5138" width="19.7109375" bestFit="1" customWidth="1"/>
    <col min="5139" max="5139" width="14.85546875" bestFit="1" customWidth="1"/>
    <col min="5140" max="5140" width="15" bestFit="1" customWidth="1"/>
    <col min="5141" max="5142" width="15.42578125" bestFit="1" customWidth="1"/>
    <col min="5377" max="5377" width="4.7109375" customWidth="1"/>
    <col min="5378" max="5378" width="31.7109375" customWidth="1"/>
    <col min="5379" max="5390" width="6.7109375" customWidth="1"/>
    <col min="5394" max="5394" width="19.7109375" bestFit="1" customWidth="1"/>
    <col min="5395" max="5395" width="14.85546875" bestFit="1" customWidth="1"/>
    <col min="5396" max="5396" width="15" bestFit="1" customWidth="1"/>
    <col min="5397" max="5398" width="15.42578125" bestFit="1" customWidth="1"/>
    <col min="5633" max="5633" width="4.7109375" customWidth="1"/>
    <col min="5634" max="5634" width="31.7109375" customWidth="1"/>
    <col min="5635" max="5646" width="6.7109375" customWidth="1"/>
    <col min="5650" max="5650" width="19.7109375" bestFit="1" customWidth="1"/>
    <col min="5651" max="5651" width="14.85546875" bestFit="1" customWidth="1"/>
    <col min="5652" max="5652" width="15" bestFit="1" customWidth="1"/>
    <col min="5653" max="5654" width="15.42578125" bestFit="1" customWidth="1"/>
    <col min="5889" max="5889" width="4.7109375" customWidth="1"/>
    <col min="5890" max="5890" width="31.7109375" customWidth="1"/>
    <col min="5891" max="5902" width="6.7109375" customWidth="1"/>
    <col min="5906" max="5906" width="19.7109375" bestFit="1" customWidth="1"/>
    <col min="5907" max="5907" width="14.85546875" bestFit="1" customWidth="1"/>
    <col min="5908" max="5908" width="15" bestFit="1" customWidth="1"/>
    <col min="5909" max="5910" width="15.42578125" bestFit="1" customWidth="1"/>
    <col min="6145" max="6145" width="4.7109375" customWidth="1"/>
    <col min="6146" max="6146" width="31.7109375" customWidth="1"/>
    <col min="6147" max="6158" width="6.7109375" customWidth="1"/>
    <col min="6162" max="6162" width="19.7109375" bestFit="1" customWidth="1"/>
    <col min="6163" max="6163" width="14.85546875" bestFit="1" customWidth="1"/>
    <col min="6164" max="6164" width="15" bestFit="1" customWidth="1"/>
    <col min="6165" max="6166" width="15.42578125" bestFit="1" customWidth="1"/>
    <col min="6401" max="6401" width="4.7109375" customWidth="1"/>
    <col min="6402" max="6402" width="31.7109375" customWidth="1"/>
    <col min="6403" max="6414" width="6.7109375" customWidth="1"/>
    <col min="6418" max="6418" width="19.7109375" bestFit="1" customWidth="1"/>
    <col min="6419" max="6419" width="14.85546875" bestFit="1" customWidth="1"/>
    <col min="6420" max="6420" width="15" bestFit="1" customWidth="1"/>
    <col min="6421" max="6422" width="15.42578125" bestFit="1" customWidth="1"/>
    <col min="6657" max="6657" width="4.7109375" customWidth="1"/>
    <col min="6658" max="6658" width="31.7109375" customWidth="1"/>
    <col min="6659" max="6670" width="6.7109375" customWidth="1"/>
    <col min="6674" max="6674" width="19.7109375" bestFit="1" customWidth="1"/>
    <col min="6675" max="6675" width="14.85546875" bestFit="1" customWidth="1"/>
    <col min="6676" max="6676" width="15" bestFit="1" customWidth="1"/>
    <col min="6677" max="6678" width="15.42578125" bestFit="1" customWidth="1"/>
    <col min="6913" max="6913" width="4.7109375" customWidth="1"/>
    <col min="6914" max="6914" width="31.7109375" customWidth="1"/>
    <col min="6915" max="6926" width="6.7109375" customWidth="1"/>
    <col min="6930" max="6930" width="19.7109375" bestFit="1" customWidth="1"/>
    <col min="6931" max="6931" width="14.85546875" bestFit="1" customWidth="1"/>
    <col min="6932" max="6932" width="15" bestFit="1" customWidth="1"/>
    <col min="6933" max="6934" width="15.42578125" bestFit="1" customWidth="1"/>
    <col min="7169" max="7169" width="4.7109375" customWidth="1"/>
    <col min="7170" max="7170" width="31.7109375" customWidth="1"/>
    <col min="7171" max="7182" width="6.7109375" customWidth="1"/>
    <col min="7186" max="7186" width="19.7109375" bestFit="1" customWidth="1"/>
    <col min="7187" max="7187" width="14.85546875" bestFit="1" customWidth="1"/>
    <col min="7188" max="7188" width="15" bestFit="1" customWidth="1"/>
    <col min="7189" max="7190" width="15.42578125" bestFit="1" customWidth="1"/>
    <col min="7425" max="7425" width="4.7109375" customWidth="1"/>
    <col min="7426" max="7426" width="31.7109375" customWidth="1"/>
    <col min="7427" max="7438" width="6.7109375" customWidth="1"/>
    <col min="7442" max="7442" width="19.7109375" bestFit="1" customWidth="1"/>
    <col min="7443" max="7443" width="14.85546875" bestFit="1" customWidth="1"/>
    <col min="7444" max="7444" width="15" bestFit="1" customWidth="1"/>
    <col min="7445" max="7446" width="15.42578125" bestFit="1" customWidth="1"/>
    <col min="7681" max="7681" width="4.7109375" customWidth="1"/>
    <col min="7682" max="7682" width="31.7109375" customWidth="1"/>
    <col min="7683" max="7694" width="6.7109375" customWidth="1"/>
    <col min="7698" max="7698" width="19.7109375" bestFit="1" customWidth="1"/>
    <col min="7699" max="7699" width="14.85546875" bestFit="1" customWidth="1"/>
    <col min="7700" max="7700" width="15" bestFit="1" customWidth="1"/>
    <col min="7701" max="7702" width="15.42578125" bestFit="1" customWidth="1"/>
    <col min="7937" max="7937" width="4.7109375" customWidth="1"/>
    <col min="7938" max="7938" width="31.7109375" customWidth="1"/>
    <col min="7939" max="7950" width="6.7109375" customWidth="1"/>
    <col min="7954" max="7954" width="19.7109375" bestFit="1" customWidth="1"/>
    <col min="7955" max="7955" width="14.85546875" bestFit="1" customWidth="1"/>
    <col min="7956" max="7956" width="15" bestFit="1" customWidth="1"/>
    <col min="7957" max="7958" width="15.42578125" bestFit="1" customWidth="1"/>
    <col min="8193" max="8193" width="4.7109375" customWidth="1"/>
    <col min="8194" max="8194" width="31.7109375" customWidth="1"/>
    <col min="8195" max="8206" width="6.7109375" customWidth="1"/>
    <col min="8210" max="8210" width="19.7109375" bestFit="1" customWidth="1"/>
    <col min="8211" max="8211" width="14.85546875" bestFit="1" customWidth="1"/>
    <col min="8212" max="8212" width="15" bestFit="1" customWidth="1"/>
    <col min="8213" max="8214" width="15.42578125" bestFit="1" customWidth="1"/>
    <col min="8449" max="8449" width="4.7109375" customWidth="1"/>
    <col min="8450" max="8450" width="31.7109375" customWidth="1"/>
    <col min="8451" max="8462" width="6.7109375" customWidth="1"/>
    <col min="8466" max="8466" width="19.7109375" bestFit="1" customWidth="1"/>
    <col min="8467" max="8467" width="14.85546875" bestFit="1" customWidth="1"/>
    <col min="8468" max="8468" width="15" bestFit="1" customWidth="1"/>
    <col min="8469" max="8470" width="15.42578125" bestFit="1" customWidth="1"/>
    <col min="8705" max="8705" width="4.7109375" customWidth="1"/>
    <col min="8706" max="8706" width="31.7109375" customWidth="1"/>
    <col min="8707" max="8718" width="6.7109375" customWidth="1"/>
    <col min="8722" max="8722" width="19.7109375" bestFit="1" customWidth="1"/>
    <col min="8723" max="8723" width="14.85546875" bestFit="1" customWidth="1"/>
    <col min="8724" max="8724" width="15" bestFit="1" customWidth="1"/>
    <col min="8725" max="8726" width="15.42578125" bestFit="1" customWidth="1"/>
    <col min="8961" max="8961" width="4.7109375" customWidth="1"/>
    <col min="8962" max="8962" width="31.7109375" customWidth="1"/>
    <col min="8963" max="8974" width="6.7109375" customWidth="1"/>
    <col min="8978" max="8978" width="19.7109375" bestFit="1" customWidth="1"/>
    <col min="8979" max="8979" width="14.85546875" bestFit="1" customWidth="1"/>
    <col min="8980" max="8980" width="15" bestFit="1" customWidth="1"/>
    <col min="8981" max="8982" width="15.42578125" bestFit="1" customWidth="1"/>
    <col min="9217" max="9217" width="4.7109375" customWidth="1"/>
    <col min="9218" max="9218" width="31.7109375" customWidth="1"/>
    <col min="9219" max="9230" width="6.7109375" customWidth="1"/>
    <col min="9234" max="9234" width="19.7109375" bestFit="1" customWidth="1"/>
    <col min="9235" max="9235" width="14.85546875" bestFit="1" customWidth="1"/>
    <col min="9236" max="9236" width="15" bestFit="1" customWidth="1"/>
    <col min="9237" max="9238" width="15.42578125" bestFit="1" customWidth="1"/>
    <col min="9473" max="9473" width="4.7109375" customWidth="1"/>
    <col min="9474" max="9474" width="31.7109375" customWidth="1"/>
    <col min="9475" max="9486" width="6.7109375" customWidth="1"/>
    <col min="9490" max="9490" width="19.7109375" bestFit="1" customWidth="1"/>
    <col min="9491" max="9491" width="14.85546875" bestFit="1" customWidth="1"/>
    <col min="9492" max="9492" width="15" bestFit="1" customWidth="1"/>
    <col min="9493" max="9494" width="15.42578125" bestFit="1" customWidth="1"/>
    <col min="9729" max="9729" width="4.7109375" customWidth="1"/>
    <col min="9730" max="9730" width="31.7109375" customWidth="1"/>
    <col min="9731" max="9742" width="6.7109375" customWidth="1"/>
    <col min="9746" max="9746" width="19.7109375" bestFit="1" customWidth="1"/>
    <col min="9747" max="9747" width="14.85546875" bestFit="1" customWidth="1"/>
    <col min="9748" max="9748" width="15" bestFit="1" customWidth="1"/>
    <col min="9749" max="9750" width="15.42578125" bestFit="1" customWidth="1"/>
    <col min="9985" max="9985" width="4.7109375" customWidth="1"/>
    <col min="9986" max="9986" width="31.7109375" customWidth="1"/>
    <col min="9987" max="9998" width="6.7109375" customWidth="1"/>
    <col min="10002" max="10002" width="19.7109375" bestFit="1" customWidth="1"/>
    <col min="10003" max="10003" width="14.85546875" bestFit="1" customWidth="1"/>
    <col min="10004" max="10004" width="15" bestFit="1" customWidth="1"/>
    <col min="10005" max="10006" width="15.42578125" bestFit="1" customWidth="1"/>
    <col min="10241" max="10241" width="4.7109375" customWidth="1"/>
    <col min="10242" max="10242" width="31.7109375" customWidth="1"/>
    <col min="10243" max="10254" width="6.7109375" customWidth="1"/>
    <col min="10258" max="10258" width="19.7109375" bestFit="1" customWidth="1"/>
    <col min="10259" max="10259" width="14.85546875" bestFit="1" customWidth="1"/>
    <col min="10260" max="10260" width="15" bestFit="1" customWidth="1"/>
    <col min="10261" max="10262" width="15.42578125" bestFit="1" customWidth="1"/>
    <col min="10497" max="10497" width="4.7109375" customWidth="1"/>
    <col min="10498" max="10498" width="31.7109375" customWidth="1"/>
    <col min="10499" max="10510" width="6.7109375" customWidth="1"/>
    <col min="10514" max="10514" width="19.7109375" bestFit="1" customWidth="1"/>
    <col min="10515" max="10515" width="14.85546875" bestFit="1" customWidth="1"/>
    <col min="10516" max="10516" width="15" bestFit="1" customWidth="1"/>
    <col min="10517" max="10518" width="15.42578125" bestFit="1" customWidth="1"/>
    <col min="10753" max="10753" width="4.7109375" customWidth="1"/>
    <col min="10754" max="10754" width="31.7109375" customWidth="1"/>
    <col min="10755" max="10766" width="6.7109375" customWidth="1"/>
    <col min="10770" max="10770" width="19.7109375" bestFit="1" customWidth="1"/>
    <col min="10771" max="10771" width="14.85546875" bestFit="1" customWidth="1"/>
    <col min="10772" max="10772" width="15" bestFit="1" customWidth="1"/>
    <col min="10773" max="10774" width="15.42578125" bestFit="1" customWidth="1"/>
    <col min="11009" max="11009" width="4.7109375" customWidth="1"/>
    <col min="11010" max="11010" width="31.7109375" customWidth="1"/>
    <col min="11011" max="11022" width="6.7109375" customWidth="1"/>
    <col min="11026" max="11026" width="19.7109375" bestFit="1" customWidth="1"/>
    <col min="11027" max="11027" width="14.85546875" bestFit="1" customWidth="1"/>
    <col min="11028" max="11028" width="15" bestFit="1" customWidth="1"/>
    <col min="11029" max="11030" width="15.42578125" bestFit="1" customWidth="1"/>
    <col min="11265" max="11265" width="4.7109375" customWidth="1"/>
    <col min="11266" max="11266" width="31.7109375" customWidth="1"/>
    <col min="11267" max="11278" width="6.7109375" customWidth="1"/>
    <col min="11282" max="11282" width="19.7109375" bestFit="1" customWidth="1"/>
    <col min="11283" max="11283" width="14.85546875" bestFit="1" customWidth="1"/>
    <col min="11284" max="11284" width="15" bestFit="1" customWidth="1"/>
    <col min="11285" max="11286" width="15.42578125" bestFit="1" customWidth="1"/>
    <col min="11521" max="11521" width="4.7109375" customWidth="1"/>
    <col min="11522" max="11522" width="31.7109375" customWidth="1"/>
    <col min="11523" max="11534" width="6.7109375" customWidth="1"/>
    <col min="11538" max="11538" width="19.7109375" bestFit="1" customWidth="1"/>
    <col min="11539" max="11539" width="14.85546875" bestFit="1" customWidth="1"/>
    <col min="11540" max="11540" width="15" bestFit="1" customWidth="1"/>
    <col min="11541" max="11542" width="15.42578125" bestFit="1" customWidth="1"/>
    <col min="11777" max="11777" width="4.7109375" customWidth="1"/>
    <col min="11778" max="11778" width="31.7109375" customWidth="1"/>
    <col min="11779" max="11790" width="6.7109375" customWidth="1"/>
    <col min="11794" max="11794" width="19.7109375" bestFit="1" customWidth="1"/>
    <col min="11795" max="11795" width="14.85546875" bestFit="1" customWidth="1"/>
    <col min="11796" max="11796" width="15" bestFit="1" customWidth="1"/>
    <col min="11797" max="11798" width="15.42578125" bestFit="1" customWidth="1"/>
    <col min="12033" max="12033" width="4.7109375" customWidth="1"/>
    <col min="12034" max="12034" width="31.7109375" customWidth="1"/>
    <col min="12035" max="12046" width="6.7109375" customWidth="1"/>
    <col min="12050" max="12050" width="19.7109375" bestFit="1" customWidth="1"/>
    <col min="12051" max="12051" width="14.85546875" bestFit="1" customWidth="1"/>
    <col min="12052" max="12052" width="15" bestFit="1" customWidth="1"/>
    <col min="12053" max="12054" width="15.42578125" bestFit="1" customWidth="1"/>
    <col min="12289" max="12289" width="4.7109375" customWidth="1"/>
    <col min="12290" max="12290" width="31.7109375" customWidth="1"/>
    <col min="12291" max="12302" width="6.7109375" customWidth="1"/>
    <col min="12306" max="12306" width="19.7109375" bestFit="1" customWidth="1"/>
    <col min="12307" max="12307" width="14.85546875" bestFit="1" customWidth="1"/>
    <col min="12308" max="12308" width="15" bestFit="1" customWidth="1"/>
    <col min="12309" max="12310" width="15.42578125" bestFit="1" customWidth="1"/>
    <col min="12545" max="12545" width="4.7109375" customWidth="1"/>
    <col min="12546" max="12546" width="31.7109375" customWidth="1"/>
    <col min="12547" max="12558" width="6.7109375" customWidth="1"/>
    <col min="12562" max="12562" width="19.7109375" bestFit="1" customWidth="1"/>
    <col min="12563" max="12563" width="14.85546875" bestFit="1" customWidth="1"/>
    <col min="12564" max="12564" width="15" bestFit="1" customWidth="1"/>
    <col min="12565" max="12566" width="15.42578125" bestFit="1" customWidth="1"/>
    <col min="12801" max="12801" width="4.7109375" customWidth="1"/>
    <col min="12802" max="12802" width="31.7109375" customWidth="1"/>
    <col min="12803" max="12814" width="6.7109375" customWidth="1"/>
    <col min="12818" max="12818" width="19.7109375" bestFit="1" customWidth="1"/>
    <col min="12819" max="12819" width="14.85546875" bestFit="1" customWidth="1"/>
    <col min="12820" max="12820" width="15" bestFit="1" customWidth="1"/>
    <col min="12821" max="12822" width="15.42578125" bestFit="1" customWidth="1"/>
    <col min="13057" max="13057" width="4.7109375" customWidth="1"/>
    <col min="13058" max="13058" width="31.7109375" customWidth="1"/>
    <col min="13059" max="13070" width="6.7109375" customWidth="1"/>
    <col min="13074" max="13074" width="19.7109375" bestFit="1" customWidth="1"/>
    <col min="13075" max="13075" width="14.85546875" bestFit="1" customWidth="1"/>
    <col min="13076" max="13076" width="15" bestFit="1" customWidth="1"/>
    <col min="13077" max="13078" width="15.42578125" bestFit="1" customWidth="1"/>
    <col min="13313" max="13313" width="4.7109375" customWidth="1"/>
    <col min="13314" max="13314" width="31.7109375" customWidth="1"/>
    <col min="13315" max="13326" width="6.7109375" customWidth="1"/>
    <col min="13330" max="13330" width="19.7109375" bestFit="1" customWidth="1"/>
    <col min="13331" max="13331" width="14.85546875" bestFit="1" customWidth="1"/>
    <col min="13332" max="13332" width="15" bestFit="1" customWidth="1"/>
    <col min="13333" max="13334" width="15.42578125" bestFit="1" customWidth="1"/>
    <col min="13569" max="13569" width="4.7109375" customWidth="1"/>
    <col min="13570" max="13570" width="31.7109375" customWidth="1"/>
    <col min="13571" max="13582" width="6.7109375" customWidth="1"/>
    <col min="13586" max="13586" width="19.7109375" bestFit="1" customWidth="1"/>
    <col min="13587" max="13587" width="14.85546875" bestFit="1" customWidth="1"/>
    <col min="13588" max="13588" width="15" bestFit="1" customWidth="1"/>
    <col min="13589" max="13590" width="15.42578125" bestFit="1" customWidth="1"/>
    <col min="13825" max="13825" width="4.7109375" customWidth="1"/>
    <col min="13826" max="13826" width="31.7109375" customWidth="1"/>
    <col min="13827" max="13838" width="6.7109375" customWidth="1"/>
    <col min="13842" max="13842" width="19.7109375" bestFit="1" customWidth="1"/>
    <col min="13843" max="13843" width="14.85546875" bestFit="1" customWidth="1"/>
    <col min="13844" max="13844" width="15" bestFit="1" customWidth="1"/>
    <col min="13845" max="13846" width="15.42578125" bestFit="1" customWidth="1"/>
    <col min="14081" max="14081" width="4.7109375" customWidth="1"/>
    <col min="14082" max="14082" width="31.7109375" customWidth="1"/>
    <col min="14083" max="14094" width="6.7109375" customWidth="1"/>
    <col min="14098" max="14098" width="19.7109375" bestFit="1" customWidth="1"/>
    <col min="14099" max="14099" width="14.85546875" bestFit="1" customWidth="1"/>
    <col min="14100" max="14100" width="15" bestFit="1" customWidth="1"/>
    <col min="14101" max="14102" width="15.42578125" bestFit="1" customWidth="1"/>
    <col min="14337" max="14337" width="4.7109375" customWidth="1"/>
    <col min="14338" max="14338" width="31.7109375" customWidth="1"/>
    <col min="14339" max="14350" width="6.7109375" customWidth="1"/>
    <col min="14354" max="14354" width="19.7109375" bestFit="1" customWidth="1"/>
    <col min="14355" max="14355" width="14.85546875" bestFit="1" customWidth="1"/>
    <col min="14356" max="14356" width="15" bestFit="1" customWidth="1"/>
    <col min="14357" max="14358" width="15.42578125" bestFit="1" customWidth="1"/>
    <col min="14593" max="14593" width="4.7109375" customWidth="1"/>
    <col min="14594" max="14594" width="31.7109375" customWidth="1"/>
    <col min="14595" max="14606" width="6.7109375" customWidth="1"/>
    <col min="14610" max="14610" width="19.7109375" bestFit="1" customWidth="1"/>
    <col min="14611" max="14611" width="14.85546875" bestFit="1" customWidth="1"/>
    <col min="14612" max="14612" width="15" bestFit="1" customWidth="1"/>
    <col min="14613" max="14614" width="15.42578125" bestFit="1" customWidth="1"/>
    <col min="14849" max="14849" width="4.7109375" customWidth="1"/>
    <col min="14850" max="14850" width="31.7109375" customWidth="1"/>
    <col min="14851" max="14862" width="6.7109375" customWidth="1"/>
    <col min="14866" max="14866" width="19.7109375" bestFit="1" customWidth="1"/>
    <col min="14867" max="14867" width="14.85546875" bestFit="1" customWidth="1"/>
    <col min="14868" max="14868" width="15" bestFit="1" customWidth="1"/>
    <col min="14869" max="14870" width="15.42578125" bestFit="1" customWidth="1"/>
    <col min="15105" max="15105" width="4.7109375" customWidth="1"/>
    <col min="15106" max="15106" width="31.7109375" customWidth="1"/>
    <col min="15107" max="15118" width="6.7109375" customWidth="1"/>
    <col min="15122" max="15122" width="19.7109375" bestFit="1" customWidth="1"/>
    <col min="15123" max="15123" width="14.85546875" bestFit="1" customWidth="1"/>
    <col min="15124" max="15124" width="15" bestFit="1" customWidth="1"/>
    <col min="15125" max="15126" width="15.42578125" bestFit="1" customWidth="1"/>
    <col min="15361" max="15361" width="4.7109375" customWidth="1"/>
    <col min="15362" max="15362" width="31.7109375" customWidth="1"/>
    <col min="15363" max="15374" width="6.7109375" customWidth="1"/>
    <col min="15378" max="15378" width="19.7109375" bestFit="1" customWidth="1"/>
    <col min="15379" max="15379" width="14.85546875" bestFit="1" customWidth="1"/>
    <col min="15380" max="15380" width="15" bestFit="1" customWidth="1"/>
    <col min="15381" max="15382" width="15.42578125" bestFit="1" customWidth="1"/>
    <col min="15617" max="15617" width="4.7109375" customWidth="1"/>
    <col min="15618" max="15618" width="31.7109375" customWidth="1"/>
    <col min="15619" max="15630" width="6.7109375" customWidth="1"/>
    <col min="15634" max="15634" width="19.7109375" bestFit="1" customWidth="1"/>
    <col min="15635" max="15635" width="14.85546875" bestFit="1" customWidth="1"/>
    <col min="15636" max="15636" width="15" bestFit="1" customWidth="1"/>
    <col min="15637" max="15638" width="15.42578125" bestFit="1" customWidth="1"/>
    <col min="15873" max="15873" width="4.7109375" customWidth="1"/>
    <col min="15874" max="15874" width="31.7109375" customWidth="1"/>
    <col min="15875" max="15886" width="6.7109375" customWidth="1"/>
    <col min="15890" max="15890" width="19.7109375" bestFit="1" customWidth="1"/>
    <col min="15891" max="15891" width="14.85546875" bestFit="1" customWidth="1"/>
    <col min="15892" max="15892" width="15" bestFit="1" customWidth="1"/>
    <col min="15893" max="15894" width="15.42578125" bestFit="1" customWidth="1"/>
    <col min="16129" max="16129" width="4.7109375" customWidth="1"/>
    <col min="16130" max="16130" width="31.7109375" customWidth="1"/>
    <col min="16131" max="16142" width="6.7109375" customWidth="1"/>
    <col min="16146" max="16146" width="19.7109375" bestFit="1" customWidth="1"/>
    <col min="16147" max="16147" width="14.85546875" bestFit="1" customWidth="1"/>
    <col min="16148" max="16148" width="15" bestFit="1" customWidth="1"/>
    <col min="16149" max="16150" width="15.42578125" bestFit="1" customWidth="1"/>
  </cols>
  <sheetData>
    <row r="1" spans="2:21" x14ac:dyDescent="0.2">
      <c r="B1" s="1" t="s">
        <v>20</v>
      </c>
    </row>
    <row r="2" spans="2:21" x14ac:dyDescent="0.2">
      <c r="B2" s="2" t="str">
        <f>S22</f>
        <v>Zubní implantáty</v>
      </c>
    </row>
    <row r="3" spans="2:21" x14ac:dyDescent="0.2">
      <c r="B3" s="2" t="str">
        <f>T22</f>
        <v>Zubní můstky</v>
      </c>
    </row>
    <row r="4" spans="2:21" x14ac:dyDescent="0.2">
      <c r="B4" s="2" t="str">
        <f>U22</f>
        <v>Zubní korunky</v>
      </c>
    </row>
    <row r="5" spans="2:21" x14ac:dyDescent="0.2">
      <c r="B5" s="2" t="str">
        <f>V22</f>
        <v>Zubní náhrady(snímatelné)</v>
      </c>
      <c r="R5" s="70" t="s">
        <v>19</v>
      </c>
    </row>
    <row r="6" spans="2:21" x14ac:dyDescent="0.2">
      <c r="R6" s="70" t="s">
        <v>20</v>
      </c>
    </row>
    <row r="7" spans="2:21" x14ac:dyDescent="0.2">
      <c r="B7" s="1" t="s">
        <v>54</v>
      </c>
      <c r="R7" s="70" t="s">
        <v>21</v>
      </c>
    </row>
    <row r="8" spans="2:21" x14ac:dyDescent="0.2">
      <c r="B8" s="2" t="str">
        <f>R23</f>
        <v>Náklady</v>
      </c>
      <c r="R8" s="70" t="s">
        <v>22</v>
      </c>
    </row>
    <row r="9" spans="2:21" x14ac:dyDescent="0.2">
      <c r="B9" s="2" t="str">
        <f>R24</f>
        <v>Časová osa léčby (max)</v>
      </c>
    </row>
    <row r="10" spans="2:21" x14ac:dyDescent="0.2">
      <c r="B10" s="2" t="str">
        <f t="shared" ref="B10:B12" si="0">R25</f>
        <v>Trvalost zubu (max)</v>
      </c>
    </row>
    <row r="11" spans="2:21" x14ac:dyDescent="0.2">
      <c r="B11" s="2" t="str">
        <f t="shared" si="0"/>
        <v>Následná péče a údržba</v>
      </c>
    </row>
    <row r="12" spans="2:21" x14ac:dyDescent="0.2">
      <c r="B12" s="2" t="str">
        <f t="shared" si="0"/>
        <v>Estetika a Přirozený Vzhled</v>
      </c>
    </row>
    <row r="13" spans="2:21" ht="13.5" thickBot="1" x14ac:dyDescent="0.25"/>
    <row r="14" spans="2:21" ht="99.95" customHeight="1" x14ac:dyDescent="0.2">
      <c r="B14" s="147" t="s">
        <v>57</v>
      </c>
      <c r="C14" s="170" t="str">
        <f>B8</f>
        <v>Náklady</v>
      </c>
      <c r="D14" s="170"/>
      <c r="E14" s="85"/>
      <c r="F14" s="170" t="str">
        <f>B9</f>
        <v>Časová osa léčby (max)</v>
      </c>
      <c r="G14" s="170"/>
      <c r="H14" s="85"/>
      <c r="I14" s="170" t="str">
        <f>B10</f>
        <v>Trvalost zubu (max)</v>
      </c>
      <c r="J14" s="170"/>
      <c r="K14" s="85"/>
      <c r="L14" s="170" t="str">
        <f>B11</f>
        <v>Následná péče a údržba</v>
      </c>
      <c r="M14" s="170"/>
      <c r="N14" s="85"/>
      <c r="O14" s="170" t="str">
        <f>B12</f>
        <v>Estetika a Přirozený Vzhled</v>
      </c>
      <c r="P14" s="170"/>
      <c r="Q14" s="83"/>
      <c r="R14" s="179" t="s">
        <v>50</v>
      </c>
      <c r="S14" s="155"/>
      <c r="U14" s="28"/>
    </row>
    <row r="15" spans="2:21" ht="51.75" x14ac:dyDescent="0.2">
      <c r="B15" s="148"/>
      <c r="C15" s="3" t="s">
        <v>55</v>
      </c>
      <c r="D15" s="3" t="s">
        <v>60</v>
      </c>
      <c r="E15" s="3"/>
      <c r="F15" s="3" t="s">
        <v>55</v>
      </c>
      <c r="G15" s="3" t="s">
        <v>56</v>
      </c>
      <c r="H15" s="3"/>
      <c r="I15" s="3" t="s">
        <v>55</v>
      </c>
      <c r="J15" s="3" t="s">
        <v>56</v>
      </c>
      <c r="K15" s="3"/>
      <c r="L15" s="3" t="s">
        <v>55</v>
      </c>
      <c r="M15" s="3" t="s">
        <v>56</v>
      </c>
      <c r="N15" s="3"/>
      <c r="O15" s="3" t="s">
        <v>55</v>
      </c>
      <c r="P15" s="3" t="s">
        <v>56</v>
      </c>
      <c r="Q15" s="84"/>
      <c r="R15" s="180"/>
      <c r="S15" s="157"/>
      <c r="U15" s="28"/>
    </row>
    <row r="16" spans="2:21" x14ac:dyDescent="0.2">
      <c r="B16" s="74" t="str">
        <f>B64</f>
        <v>Zubní implantáty</v>
      </c>
      <c r="C16" s="51">
        <f>$J$23</f>
        <v>4.1433863262458022E-2</v>
      </c>
      <c r="D16" s="52">
        <f>I32</f>
        <v>5.2847069868605559E-2</v>
      </c>
      <c r="E16" s="86">
        <f>C16*D16</f>
        <v>2.1896582667573681E-3</v>
      </c>
      <c r="F16" s="51">
        <f>$J$24</f>
        <v>0.15484633624152808</v>
      </c>
      <c r="G16" s="52">
        <f>I40</f>
        <v>9.9948306815245469E-2</v>
      </c>
      <c r="H16" s="86">
        <f>F16*G16</f>
        <v>1.5476629123884911E-2</v>
      </c>
      <c r="I16" s="51">
        <f>$J$25</f>
        <v>0.56114737751429045</v>
      </c>
      <c r="J16" s="52">
        <f>I48</f>
        <v>0.22410887357378975</v>
      </c>
      <c r="K16" s="86">
        <f>I16*J16</f>
        <v>0.12575810668361379</v>
      </c>
      <c r="L16" s="51">
        <f>$J$26</f>
        <v>0.15248115854102767</v>
      </c>
      <c r="M16" s="52">
        <f>I56</f>
        <v>0.27704527101390791</v>
      </c>
      <c r="N16" s="86">
        <f>L16*M16</f>
        <v>4.2244183892513672E-2</v>
      </c>
      <c r="O16" s="51">
        <f>$J$27</f>
        <v>9.0091264440695845E-2</v>
      </c>
      <c r="P16" s="52">
        <f>I64</f>
        <v>0.48386247659909343</v>
      </c>
      <c r="Q16" s="87">
        <f>O16*P16</f>
        <v>4.3591782332218929E-2</v>
      </c>
      <c r="R16" s="181">
        <f>C16*D16+F16*G16+I16*J16+L16*M16+O16*P16</f>
        <v>0.22926036029898866</v>
      </c>
      <c r="S16" s="159"/>
      <c r="T16" s="28"/>
      <c r="U16" s="28"/>
    </row>
    <row r="17" spans="2:34" x14ac:dyDescent="0.2">
      <c r="B17" s="74" t="str">
        <f>B65</f>
        <v>Zubní můstky</v>
      </c>
      <c r="C17" s="51">
        <f t="shared" ref="C17:C19" si="1">$J$23</f>
        <v>4.1433863262458022E-2</v>
      </c>
      <c r="D17" s="52">
        <f t="shared" ref="D17:D19" si="2">I33</f>
        <v>0.19221196776583052</v>
      </c>
      <c r="E17" s="86">
        <f t="shared" ref="E17:E19" si="3">C17*D17</f>
        <v>7.9640843898174107E-3</v>
      </c>
      <c r="F17" s="51">
        <f t="shared" ref="F17:F19" si="4">$J$24</f>
        <v>0.15484633624152808</v>
      </c>
      <c r="G17" s="52">
        <f t="shared" ref="G17:G19" si="5">I41</f>
        <v>0.38709812777707492</v>
      </c>
      <c r="H17" s="86">
        <f t="shared" ref="H17:H19" si="6">F17*G17</f>
        <v>5.9940726852234942E-2</v>
      </c>
      <c r="I17" s="51">
        <f t="shared" ref="I17:I19" si="7">$J$25</f>
        <v>0.56114737751429045</v>
      </c>
      <c r="J17" s="52">
        <f t="shared" ref="J17:J19" si="8">I49</f>
        <v>7.0010266037537419E-2</v>
      </c>
      <c r="K17" s="86">
        <f t="shared" ref="K17:K19" si="9">I17*J17</f>
        <v>3.9286077186041921E-2</v>
      </c>
      <c r="L17" s="51">
        <f t="shared" ref="L17:L19" si="10">$J$26</f>
        <v>0.15248115854102767</v>
      </c>
      <c r="M17" s="52">
        <f t="shared" ref="M17:M19" si="11">I57</f>
        <v>0.31478420231423909</v>
      </c>
      <c r="N17" s="86">
        <f t="shared" ref="N17:N19" si="12">L17*M17</f>
        <v>4.7998659859288424E-2</v>
      </c>
      <c r="O17" s="51">
        <f t="shared" ref="O17:O19" si="13">$J$27</f>
        <v>9.0091264440695845E-2</v>
      </c>
      <c r="P17" s="52">
        <f t="shared" ref="P17:P19" si="14">I65</f>
        <v>9.9157639423593666E-2</v>
      </c>
      <c r="Q17" s="87">
        <f t="shared" ref="Q17:Q19" si="15">O17*P17</f>
        <v>8.9332371146261438E-3</v>
      </c>
      <c r="R17" s="181">
        <f t="shared" ref="R17:R19" si="16">C17*D17+F17*G17+I17*J17+L17*M17+O17*P17</f>
        <v>0.16412278540200886</v>
      </c>
      <c r="S17" s="159"/>
      <c r="T17" s="28"/>
      <c r="U17" s="28"/>
    </row>
    <row r="18" spans="2:34" x14ac:dyDescent="0.2">
      <c r="B18" s="74" t="str">
        <f>B66</f>
        <v>Zubní korunky</v>
      </c>
      <c r="C18" s="51">
        <f t="shared" si="1"/>
        <v>4.1433863262458022E-2</v>
      </c>
      <c r="D18" s="52">
        <f t="shared" si="2"/>
        <v>0.46751703063079675</v>
      </c>
      <c r="E18" s="86">
        <f t="shared" si="3"/>
        <v>1.9371036720026831E-2</v>
      </c>
      <c r="F18" s="51">
        <f t="shared" si="4"/>
        <v>0.15484633624152808</v>
      </c>
      <c r="G18" s="52">
        <f t="shared" si="5"/>
        <v>0.42106881660415496</v>
      </c>
      <c r="H18" s="86">
        <f t="shared" si="6"/>
        <v>6.5200963556709304E-2</v>
      </c>
      <c r="I18" s="51">
        <f t="shared" si="7"/>
        <v>0.56114737751429045</v>
      </c>
      <c r="J18" s="52">
        <f t="shared" si="8"/>
        <v>8.6527852304759109E-2</v>
      </c>
      <c r="K18" s="86">
        <f t="shared" si="9"/>
        <v>4.8554877402759426E-2</v>
      </c>
      <c r="L18" s="51">
        <f t="shared" si="10"/>
        <v>0.15248115854102767</v>
      </c>
      <c r="M18" s="52">
        <f t="shared" si="11"/>
        <v>0.34240881586095151</v>
      </c>
      <c r="N18" s="86">
        <f t="shared" si="12"/>
        <v>5.2210892937139299E-2</v>
      </c>
      <c r="O18" s="51">
        <f t="shared" si="13"/>
        <v>9.0091264440695845E-2</v>
      </c>
      <c r="P18" s="52">
        <f t="shared" si="14"/>
        <v>0.36765597666774985</v>
      </c>
      <c r="Q18" s="87">
        <f t="shared" si="15"/>
        <v>3.3122591817176555E-2</v>
      </c>
      <c r="R18" s="181">
        <f t="shared" si="16"/>
        <v>0.21846036243381142</v>
      </c>
      <c r="S18" s="159"/>
      <c r="T18" s="28"/>
      <c r="U18" s="29"/>
    </row>
    <row r="19" spans="2:34" ht="35.25" customHeight="1" thickBot="1" x14ac:dyDescent="0.25">
      <c r="B19" s="75" t="s">
        <v>51</v>
      </c>
      <c r="C19" s="76">
        <f t="shared" si="1"/>
        <v>4.1433863262458022E-2</v>
      </c>
      <c r="D19" s="77">
        <f t="shared" si="2"/>
        <v>0.28742393173476721</v>
      </c>
      <c r="E19" s="102">
        <f t="shared" si="3"/>
        <v>1.1909083885856413E-2</v>
      </c>
      <c r="F19" s="76">
        <f t="shared" si="4"/>
        <v>0.15484633624152808</v>
      </c>
      <c r="G19" s="77">
        <f t="shared" si="5"/>
        <v>9.188474880352468E-2</v>
      </c>
      <c r="H19" s="102">
        <f t="shared" si="6"/>
        <v>1.4228016708698927E-2</v>
      </c>
      <c r="I19" s="76">
        <f t="shared" si="7"/>
        <v>0.56114737751429045</v>
      </c>
      <c r="J19" s="77">
        <f t="shared" si="8"/>
        <v>0.6193530080839138</v>
      </c>
      <c r="K19" s="102">
        <f t="shared" si="9"/>
        <v>0.34754831624187538</v>
      </c>
      <c r="L19" s="76">
        <f t="shared" si="10"/>
        <v>0.15248115854102767</v>
      </c>
      <c r="M19" s="77">
        <f t="shared" si="11"/>
        <v>6.5761710810901361E-2</v>
      </c>
      <c r="N19" s="102">
        <f t="shared" si="12"/>
        <v>1.0027421852086264E-2</v>
      </c>
      <c r="O19" s="76">
        <f t="shared" si="13"/>
        <v>9.0091264440695845E-2</v>
      </c>
      <c r="P19" s="77">
        <f t="shared" si="14"/>
        <v>4.9323907309563202E-2</v>
      </c>
      <c r="Q19" s="103">
        <f t="shared" si="15"/>
        <v>4.4436531766742287E-3</v>
      </c>
      <c r="R19" s="182">
        <f t="shared" si="16"/>
        <v>0.38815649186519119</v>
      </c>
      <c r="S19" s="161"/>
      <c r="T19" s="31"/>
      <c r="U19" s="30"/>
    </row>
    <row r="21" spans="2:34" x14ac:dyDescent="0.2">
      <c r="I21" s="70" t="s">
        <v>59</v>
      </c>
      <c r="J21" s="70"/>
      <c r="K21" s="70"/>
      <c r="L21" s="70"/>
      <c r="M21" s="70"/>
      <c r="AE21" s="16" t="str">
        <f>R22</f>
        <v>Kritéria</v>
      </c>
      <c r="AF21" s="16" t="s">
        <v>47</v>
      </c>
      <c r="AG21" s="16" t="s">
        <v>48</v>
      </c>
      <c r="AH21" s="16" t="s">
        <v>49</v>
      </c>
    </row>
    <row r="22" spans="2:34" ht="98.25" customHeight="1" x14ac:dyDescent="0.2">
      <c r="B22" s="23" t="s">
        <v>62</v>
      </c>
      <c r="C22" s="63" t="str">
        <f>B8</f>
        <v>Náklady</v>
      </c>
      <c r="D22" s="63" t="str">
        <f>B9</f>
        <v>Časová osa léčby (max)</v>
      </c>
      <c r="E22" s="63" t="str">
        <f>B10</f>
        <v>Trvalost zubu (max)</v>
      </c>
      <c r="F22" s="63" t="str">
        <f>B11</f>
        <v>Následná péče a údržba</v>
      </c>
      <c r="G22" s="64" t="str">
        <f>B12</f>
        <v>Estetika a Přirozený Vzhled</v>
      </c>
      <c r="H22" s="62"/>
      <c r="I22" s="64" t="s">
        <v>63</v>
      </c>
      <c r="J22" s="64" t="s">
        <v>58</v>
      </c>
      <c r="K22" s="64"/>
      <c r="L22" s="64"/>
      <c r="M22" s="64"/>
      <c r="N22" s="21"/>
      <c r="O22" s="73"/>
      <c r="R22" s="55" t="s">
        <v>25</v>
      </c>
      <c r="S22" s="56" t="s">
        <v>20</v>
      </c>
      <c r="T22" s="56" t="s">
        <v>21</v>
      </c>
      <c r="U22" s="56" t="s">
        <v>22</v>
      </c>
      <c r="V22" s="56" t="s">
        <v>53</v>
      </c>
      <c r="AE22" s="15" t="str">
        <f>R23</f>
        <v>Náklady</v>
      </c>
      <c r="AF22" s="15">
        <v>10</v>
      </c>
      <c r="AG22" s="65">
        <f>AF22/$AF$27</f>
        <v>0.25</v>
      </c>
      <c r="AH22" s="15">
        <v>1</v>
      </c>
    </row>
    <row r="23" spans="2:34" ht="23.25" customHeight="1" x14ac:dyDescent="0.2">
      <c r="B23" s="26" t="str">
        <f>B8</f>
        <v>Náklady</v>
      </c>
      <c r="C23" s="10">
        <v>1</v>
      </c>
      <c r="D23" s="11">
        <f>1/9</f>
        <v>0.1111111111111111</v>
      </c>
      <c r="E23" s="11">
        <f>1/5</f>
        <v>0.2</v>
      </c>
      <c r="F23" s="11">
        <f>1/3</f>
        <v>0.33333333333333331</v>
      </c>
      <c r="G23" s="11">
        <f>1/3</f>
        <v>0.33333333333333331</v>
      </c>
      <c r="H23" s="9"/>
      <c r="I23" s="51">
        <f>GEOMEAN(C23:G23)</f>
        <v>0.30096015048247809</v>
      </c>
      <c r="J23" s="51">
        <f>I23/$I$28</f>
        <v>4.1433863262458022E-2</v>
      </c>
      <c r="K23" s="11"/>
      <c r="L23" s="11"/>
      <c r="M23" s="11"/>
      <c r="O23" s="12"/>
      <c r="P23" s="28">
        <v>5</v>
      </c>
      <c r="R23" s="57" t="s">
        <v>23</v>
      </c>
      <c r="S23" s="58" t="s">
        <v>27</v>
      </c>
      <c r="T23" s="58" t="s">
        <v>28</v>
      </c>
      <c r="U23" s="58" t="s">
        <v>29</v>
      </c>
      <c r="V23" s="11" t="s">
        <v>30</v>
      </c>
      <c r="AE23" s="15" t="str">
        <f t="shared" ref="AE23:AE26" si="17">R24</f>
        <v>Časová osa léčby (max)</v>
      </c>
      <c r="AF23" s="15">
        <v>6</v>
      </c>
      <c r="AG23" s="65">
        <f t="shared" ref="AG23:AG26" si="18">AF23/$AF$27</f>
        <v>0.15</v>
      </c>
      <c r="AH23" s="15">
        <v>4</v>
      </c>
    </row>
    <row r="24" spans="2:34" ht="23.25" customHeight="1" x14ac:dyDescent="0.2">
      <c r="B24" s="26" t="str">
        <f>B9</f>
        <v>Časová osa léčby (max)</v>
      </c>
      <c r="C24" s="13">
        <f>1/D23</f>
        <v>9</v>
      </c>
      <c r="D24" s="10">
        <v>1</v>
      </c>
      <c r="E24" s="11">
        <f>1/5</f>
        <v>0.2</v>
      </c>
      <c r="F24" s="11">
        <f>1/5</f>
        <v>0.2</v>
      </c>
      <c r="G24" s="11">
        <v>5</v>
      </c>
      <c r="H24" s="62"/>
      <c r="I24" s="51">
        <f t="shared" ref="I24:I27" si="19">GEOMEAN(C24:G24)</f>
        <v>1.1247461131420948</v>
      </c>
      <c r="J24" s="51">
        <f t="shared" ref="J24:J27" si="20">I24/$I$28</f>
        <v>0.15484633624152808</v>
      </c>
      <c r="K24" s="11"/>
      <c r="L24" s="11"/>
      <c r="M24" s="11"/>
      <c r="O24" s="12"/>
      <c r="P24" s="28">
        <v>2</v>
      </c>
      <c r="R24" s="57" t="s">
        <v>36</v>
      </c>
      <c r="S24" s="11" t="s">
        <v>37</v>
      </c>
      <c r="T24" s="11" t="s">
        <v>38</v>
      </c>
      <c r="U24" s="71" t="s">
        <v>39</v>
      </c>
      <c r="V24" s="11" t="s">
        <v>40</v>
      </c>
      <c r="AE24" s="15" t="str">
        <f t="shared" si="17"/>
        <v>Trvalost zubu (max)</v>
      </c>
      <c r="AF24" s="15">
        <v>9</v>
      </c>
      <c r="AG24" s="65">
        <f t="shared" si="18"/>
        <v>0.22500000000000001</v>
      </c>
      <c r="AH24" s="15">
        <v>2</v>
      </c>
    </row>
    <row r="25" spans="2:34" ht="23.25" customHeight="1" x14ac:dyDescent="0.2">
      <c r="B25" s="26" t="str">
        <f>B10</f>
        <v>Trvalost zubu (max)</v>
      </c>
      <c r="C25" s="13">
        <f>1/E23</f>
        <v>5</v>
      </c>
      <c r="D25" s="13">
        <f>1/E24</f>
        <v>5</v>
      </c>
      <c r="E25" s="10">
        <v>1</v>
      </c>
      <c r="F25" s="11">
        <v>9</v>
      </c>
      <c r="G25" s="11">
        <v>5</v>
      </c>
      <c r="H25" s="62"/>
      <c r="I25" s="51">
        <f t="shared" si="19"/>
        <v>4.0759655480296137</v>
      </c>
      <c r="J25" s="51">
        <f t="shared" si="20"/>
        <v>0.56114737751429045</v>
      </c>
      <c r="K25" s="11"/>
      <c r="L25" s="11"/>
      <c r="M25" s="11"/>
      <c r="O25" s="12"/>
      <c r="P25" s="28">
        <v>1</v>
      </c>
      <c r="R25" s="57" t="s">
        <v>35</v>
      </c>
      <c r="S25" s="11" t="s">
        <v>31</v>
      </c>
      <c r="T25" s="59" t="s">
        <v>32</v>
      </c>
      <c r="U25" s="11" t="s">
        <v>34</v>
      </c>
      <c r="V25" s="11" t="s">
        <v>33</v>
      </c>
      <c r="AE25" s="15" t="str">
        <f t="shared" si="17"/>
        <v>Následná péče a údržba</v>
      </c>
      <c r="AF25" s="15">
        <v>7</v>
      </c>
      <c r="AG25" s="65">
        <f t="shared" si="18"/>
        <v>0.17499999999999999</v>
      </c>
      <c r="AH25" s="15">
        <v>5</v>
      </c>
    </row>
    <row r="26" spans="2:34" ht="37.5" customHeight="1" x14ac:dyDescent="0.2">
      <c r="B26" s="26" t="str">
        <f>B11</f>
        <v>Následná péče a údržba</v>
      </c>
      <c r="C26" s="13">
        <f>1/F23</f>
        <v>3</v>
      </c>
      <c r="D26" s="13">
        <f>1/F24</f>
        <v>5</v>
      </c>
      <c r="E26" s="13">
        <f>1/F25</f>
        <v>0.1111111111111111</v>
      </c>
      <c r="F26" s="10">
        <v>1</v>
      </c>
      <c r="G26" s="11">
        <v>1</v>
      </c>
      <c r="H26" s="62"/>
      <c r="I26" s="51">
        <f t="shared" si="19"/>
        <v>1.1075663432482898</v>
      </c>
      <c r="J26" s="51">
        <f t="shared" si="20"/>
        <v>0.15248115854102767</v>
      </c>
      <c r="K26" s="11"/>
      <c r="L26" s="11"/>
      <c r="M26" s="11"/>
      <c r="O26" s="12"/>
      <c r="P26" s="28">
        <v>3</v>
      </c>
      <c r="R26" s="57" t="s">
        <v>24</v>
      </c>
      <c r="S26" s="60" t="s">
        <v>42</v>
      </c>
      <c r="T26" s="60" t="s">
        <v>43</v>
      </c>
      <c r="U26" s="61" t="s">
        <v>42</v>
      </c>
      <c r="V26" s="61" t="s">
        <v>44</v>
      </c>
      <c r="AE26" s="15" t="str">
        <f t="shared" si="17"/>
        <v>Estetika a Přirozený Vzhled</v>
      </c>
      <c r="AF26" s="15">
        <v>8</v>
      </c>
      <c r="AG26" s="65">
        <f t="shared" si="18"/>
        <v>0.2</v>
      </c>
      <c r="AH26" s="15">
        <v>3</v>
      </c>
    </row>
    <row r="27" spans="2:34" ht="23.25" customHeight="1" x14ac:dyDescent="0.2">
      <c r="B27" s="26" t="str">
        <f>B12</f>
        <v>Estetika a Přirozený Vzhled</v>
      </c>
      <c r="C27" s="13">
        <f>1/G23</f>
        <v>3</v>
      </c>
      <c r="D27" s="13">
        <f>1/G24</f>
        <v>0.2</v>
      </c>
      <c r="E27" s="13">
        <f>1/G25</f>
        <v>0.2</v>
      </c>
      <c r="F27" s="13">
        <f>1/G26</f>
        <v>1</v>
      </c>
      <c r="G27" s="10">
        <v>1</v>
      </c>
      <c r="H27" s="62"/>
      <c r="I27" s="51">
        <f t="shared" si="19"/>
        <v>0.6543893899412373</v>
      </c>
      <c r="J27" s="51">
        <f t="shared" si="20"/>
        <v>9.0091264440695845E-2</v>
      </c>
      <c r="K27" s="11"/>
      <c r="L27" s="11"/>
      <c r="M27" s="11"/>
      <c r="O27" s="12"/>
      <c r="P27" s="28">
        <v>4</v>
      </c>
      <c r="Q27" s="8"/>
      <c r="R27" s="57" t="s">
        <v>26</v>
      </c>
      <c r="S27" s="11" t="s">
        <v>41</v>
      </c>
      <c r="T27" s="59" t="s">
        <v>45</v>
      </c>
      <c r="U27" s="59" t="s">
        <v>41</v>
      </c>
      <c r="V27" s="59" t="s">
        <v>46</v>
      </c>
      <c r="AE27" s="15" t="s">
        <v>4</v>
      </c>
      <c r="AF27" s="15">
        <f>SUM(AF22:AF26)</f>
        <v>40</v>
      </c>
      <c r="AG27" s="18">
        <f>SUM(AG22:AG26)</f>
        <v>1</v>
      </c>
      <c r="AH27" s="4"/>
    </row>
    <row r="28" spans="2:34" x14ac:dyDescent="0.2">
      <c r="B28" s="15" t="s">
        <v>52</v>
      </c>
      <c r="C28" s="11">
        <f>SUM(C23:C27)</f>
        <v>21</v>
      </c>
      <c r="D28" s="11">
        <f>SUM(D23:D27)</f>
        <v>11.31111111111111</v>
      </c>
      <c r="E28" s="11">
        <f>SUM(E23:E27)</f>
        <v>1.711111111111111</v>
      </c>
      <c r="F28" s="11">
        <f>SUM(F23:F27)</f>
        <v>11.533333333333333</v>
      </c>
      <c r="G28" s="11">
        <f>SUM(G23:G27)</f>
        <v>12.333333333333332</v>
      </c>
      <c r="H28" s="4"/>
      <c r="I28" s="51">
        <f>SUM(I23:I27)</f>
        <v>7.2636275448437138</v>
      </c>
      <c r="J28" s="6"/>
      <c r="K28" s="6"/>
      <c r="L28" s="6"/>
      <c r="M28" s="6"/>
      <c r="O28" s="19"/>
    </row>
    <row r="29" spans="2:34" x14ac:dyDescent="0.2"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2:34" x14ac:dyDescent="0.2"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2:34" ht="99.95" customHeight="1" x14ac:dyDescent="0.2">
      <c r="B31" s="24" t="str">
        <f>R23</f>
        <v>Náklady</v>
      </c>
      <c r="C31" s="25" t="str">
        <f>B32</f>
        <v>Zubní implantáty</v>
      </c>
      <c r="D31" s="25" t="str">
        <f>B33</f>
        <v>Zubní můstky</v>
      </c>
      <c r="E31" s="25" t="str">
        <f>B34</f>
        <v>Zubní korunky</v>
      </c>
      <c r="F31" s="25" t="str">
        <f>B35</f>
        <v>Zubní náhrady(snímatelné)</v>
      </c>
      <c r="G31" s="7"/>
      <c r="H31" s="64" t="s">
        <v>63</v>
      </c>
      <c r="I31" s="3" t="s">
        <v>61</v>
      </c>
      <c r="J31" s="3"/>
      <c r="K31" s="32"/>
      <c r="L31" s="32"/>
      <c r="M31" s="7"/>
      <c r="O31" s="20"/>
      <c r="R31" s="4" t="str">
        <f>R22</f>
        <v>Kritéria</v>
      </c>
      <c r="S31" s="4" t="str">
        <f t="shared" ref="S31:V31" si="21">S22</f>
        <v>Zubní implantáty</v>
      </c>
      <c r="T31" s="4" t="str">
        <f t="shared" si="21"/>
        <v>Zubní můstky</v>
      </c>
      <c r="U31" s="4" t="str">
        <f t="shared" si="21"/>
        <v>Zubní korunky</v>
      </c>
      <c r="V31" s="4" t="str">
        <f t="shared" si="21"/>
        <v>Zubní náhrady(snímatelné)</v>
      </c>
      <c r="AE31" s="16" t="s">
        <v>3</v>
      </c>
      <c r="AF31" s="16" t="s">
        <v>5</v>
      </c>
      <c r="AG31" s="16" t="s">
        <v>6</v>
      </c>
      <c r="AH31" s="16" t="s">
        <v>7</v>
      </c>
    </row>
    <row r="32" spans="2:34" x14ac:dyDescent="0.2">
      <c r="B32" s="27" t="str">
        <f>S22</f>
        <v>Zubní implantáty</v>
      </c>
      <c r="C32" s="66">
        <v>1</v>
      </c>
      <c r="D32" s="53">
        <f>1/5</f>
        <v>0.2</v>
      </c>
      <c r="E32" s="53">
        <f>1/7</f>
        <v>0.14285714285714285</v>
      </c>
      <c r="F32" s="53">
        <f>1/5</f>
        <v>0.2</v>
      </c>
      <c r="G32" s="7"/>
      <c r="H32" s="80">
        <f>GEOMEAN(B32:F32)</f>
        <v>0.274941620352113</v>
      </c>
      <c r="I32" s="82">
        <f>H32/$H$36</f>
        <v>5.2847069868605559E-2</v>
      </c>
      <c r="J32" s="53"/>
      <c r="K32" s="53"/>
      <c r="L32" s="53"/>
      <c r="M32" s="7"/>
      <c r="O32" s="14"/>
      <c r="R32" s="4" t="str">
        <f>R23</f>
        <v>Náklady</v>
      </c>
      <c r="S32" s="4" t="str">
        <f t="shared" ref="S32:V32" si="22">S23</f>
        <v>50 - 70 tisíc</v>
      </c>
      <c r="T32" s="4" t="str">
        <f t="shared" si="22"/>
        <v>5 - 15 tisíc</v>
      </c>
      <c r="U32" s="4" t="str">
        <f t="shared" si="22"/>
        <v xml:space="preserve">7 - 8 tisíc </v>
      </c>
      <c r="V32" s="4" t="str">
        <f t="shared" si="22"/>
        <v>12,5 - 15 tisíc</v>
      </c>
      <c r="AE32" s="15" t="str">
        <f>AE22</f>
        <v>Náklady</v>
      </c>
      <c r="AF32" s="15">
        <v>5</v>
      </c>
      <c r="AG32" s="17">
        <f>AF32/$AF$27</f>
        <v>0.125</v>
      </c>
      <c r="AH32" s="15">
        <v>1</v>
      </c>
    </row>
    <row r="33" spans="2:34" x14ac:dyDescent="0.2">
      <c r="B33" s="27" t="str">
        <f>T22</f>
        <v>Zubní můstky</v>
      </c>
      <c r="C33" s="67">
        <f>1/D32</f>
        <v>5</v>
      </c>
      <c r="D33" s="66">
        <v>1</v>
      </c>
      <c r="E33" s="53">
        <v>1</v>
      </c>
      <c r="F33" s="53">
        <f>1/5</f>
        <v>0.2</v>
      </c>
      <c r="G33" s="7"/>
      <c r="H33" s="80">
        <f t="shared" ref="H33:H35" si="23">GEOMEAN(B33:F33)</f>
        <v>1</v>
      </c>
      <c r="I33" s="82">
        <f t="shared" ref="I33:I35" si="24">H33/$H$36</f>
        <v>0.19221196776583052</v>
      </c>
      <c r="J33" s="53"/>
      <c r="K33" s="53"/>
      <c r="L33" s="53"/>
      <c r="M33" s="7"/>
      <c r="O33" s="14"/>
      <c r="AE33" s="15" t="str">
        <f t="shared" ref="AE33:AE36" si="25">AE23</f>
        <v>Časová osa léčby (max)</v>
      </c>
      <c r="AF33" s="15">
        <v>3</v>
      </c>
      <c r="AG33" s="17">
        <f t="shared" ref="AG33:AG36" si="26">AF33/$AF$27</f>
        <v>7.4999999999999997E-2</v>
      </c>
      <c r="AH33" s="15">
        <v>3</v>
      </c>
    </row>
    <row r="34" spans="2:34" x14ac:dyDescent="0.2">
      <c r="B34" s="27" t="str">
        <f>U22</f>
        <v>Zubní korunky</v>
      </c>
      <c r="C34" s="67">
        <f>1/E32</f>
        <v>7</v>
      </c>
      <c r="D34" s="67">
        <f>1/E33</f>
        <v>1</v>
      </c>
      <c r="E34" s="66">
        <v>1</v>
      </c>
      <c r="F34" s="53">
        <v>5</v>
      </c>
      <c r="G34" s="7"/>
      <c r="H34" s="80">
        <f t="shared" si="23"/>
        <v>2.4322992790977875</v>
      </c>
      <c r="I34" s="82">
        <f t="shared" si="24"/>
        <v>0.46751703063079675</v>
      </c>
      <c r="J34" s="53"/>
      <c r="K34" s="53"/>
      <c r="L34" s="53"/>
      <c r="M34" s="7"/>
      <c r="O34" s="14"/>
      <c r="AE34" s="15" t="str">
        <f t="shared" si="25"/>
        <v>Trvalost zubu (max)</v>
      </c>
      <c r="AF34" s="15">
        <v>4</v>
      </c>
      <c r="AG34" s="17">
        <f t="shared" si="26"/>
        <v>0.1</v>
      </c>
      <c r="AH34" s="15">
        <v>2</v>
      </c>
    </row>
    <row r="35" spans="2:34" x14ac:dyDescent="0.2">
      <c r="B35" s="27" t="str">
        <f>V22</f>
        <v>Zubní náhrady(snímatelné)</v>
      </c>
      <c r="C35" s="67">
        <f>1/F32</f>
        <v>5</v>
      </c>
      <c r="D35" s="67">
        <f>1/F33</f>
        <v>5</v>
      </c>
      <c r="E35" s="67">
        <f>1/F34</f>
        <v>0.2</v>
      </c>
      <c r="F35" s="66">
        <v>1</v>
      </c>
      <c r="G35" s="7"/>
      <c r="H35" s="80">
        <f t="shared" si="23"/>
        <v>1.4953487812212205</v>
      </c>
      <c r="I35" s="82">
        <f t="shared" si="24"/>
        <v>0.28742393173476721</v>
      </c>
      <c r="J35" s="53"/>
      <c r="K35" s="53"/>
      <c r="L35" s="53"/>
      <c r="M35" s="7"/>
      <c r="O35" s="14"/>
      <c r="Q35" s="8"/>
      <c r="AE35" s="15" t="str">
        <f t="shared" si="25"/>
        <v>Následná péče a údržba</v>
      </c>
      <c r="AF35" s="15">
        <v>2</v>
      </c>
      <c r="AG35" s="17">
        <f t="shared" si="26"/>
        <v>0.05</v>
      </c>
      <c r="AH35" s="15">
        <v>4</v>
      </c>
    </row>
    <row r="36" spans="2:34" x14ac:dyDescent="0.2">
      <c r="B36" s="27" t="s">
        <v>52</v>
      </c>
      <c r="C36" s="53">
        <f>SUM(C32:C35)</f>
        <v>18</v>
      </c>
      <c r="D36" s="53">
        <f>SUM(D32:D35)</f>
        <v>7.2</v>
      </c>
      <c r="E36" s="53">
        <f>SUM(E32:E35)</f>
        <v>2.342857142857143</v>
      </c>
      <c r="F36" s="53">
        <f>SUM(F32:F35)</f>
        <v>6.4</v>
      </c>
      <c r="G36" s="7"/>
      <c r="H36" s="80">
        <f>SUM(H32:H35)</f>
        <v>5.2025896806711209</v>
      </c>
      <c r="I36" s="53"/>
      <c r="J36" s="53"/>
      <c r="K36" s="53"/>
      <c r="L36" s="53"/>
      <c r="M36" s="7"/>
      <c r="O36" s="19"/>
      <c r="AE36" s="15" t="str">
        <f t="shared" si="25"/>
        <v>Estetika a Přirozený Vzhled</v>
      </c>
      <c r="AF36" s="15">
        <v>1</v>
      </c>
      <c r="AG36" s="17">
        <f t="shared" si="26"/>
        <v>2.5000000000000001E-2</v>
      </c>
      <c r="AH36" s="15">
        <v>5</v>
      </c>
    </row>
    <row r="37" spans="2:34" x14ac:dyDescent="0.2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AE37" s="15" t="s">
        <v>4</v>
      </c>
      <c r="AF37" s="15">
        <f>SUM(AF32:AF36)</f>
        <v>15</v>
      </c>
      <c r="AG37" s="18">
        <f>SUM(AG32:AG36)</f>
        <v>0.37500000000000006</v>
      </c>
      <c r="AH37" s="4"/>
    </row>
    <row r="38" spans="2:34" x14ac:dyDescent="0.2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2:34" ht="99.95" customHeight="1" x14ac:dyDescent="0.2">
      <c r="B39" s="9" t="str">
        <f>B9</f>
        <v>Časová osa léčby (max)</v>
      </c>
      <c r="C39" s="3" t="str">
        <f>B40</f>
        <v>Zubní implantáty</v>
      </c>
      <c r="D39" s="3" t="str">
        <f>B41</f>
        <v>Zubní můstky</v>
      </c>
      <c r="E39" s="32" t="str">
        <f>B42</f>
        <v>Zubní korunky</v>
      </c>
      <c r="F39" s="32" t="str">
        <f>B43</f>
        <v>Zubní náhrady(snímatelné)</v>
      </c>
      <c r="G39" s="7"/>
      <c r="H39" s="9"/>
      <c r="I39" s="3" t="s">
        <v>61</v>
      </c>
      <c r="J39" s="3"/>
      <c r="K39" s="32"/>
      <c r="L39" s="32"/>
      <c r="M39" s="7"/>
      <c r="O39" s="20"/>
      <c r="R39" s="4" t="str">
        <f>R22</f>
        <v>Kritéria</v>
      </c>
      <c r="S39" s="4" t="str">
        <f t="shared" ref="S39:V39" si="27">S22</f>
        <v>Zubní implantáty</v>
      </c>
      <c r="T39" s="4" t="str">
        <f t="shared" si="27"/>
        <v>Zubní můstky</v>
      </c>
      <c r="U39" s="4" t="str">
        <f t="shared" si="27"/>
        <v>Zubní korunky</v>
      </c>
      <c r="V39" s="4" t="str">
        <f t="shared" si="27"/>
        <v>Zubní náhrady(snímatelné)</v>
      </c>
    </row>
    <row r="40" spans="2:34" x14ac:dyDescent="0.2">
      <c r="B40" s="4" t="str">
        <f>$B$2</f>
        <v>Zubní implantáty</v>
      </c>
      <c r="C40" s="66">
        <v>1</v>
      </c>
      <c r="D40" s="53">
        <f>1/5</f>
        <v>0.2</v>
      </c>
      <c r="E40" s="53">
        <f>1/3</f>
        <v>0.33333333333333331</v>
      </c>
      <c r="F40" s="53">
        <v>1</v>
      </c>
      <c r="G40" s="69"/>
      <c r="H40" s="80">
        <f>GEOMEAN(B40:F40)</f>
        <v>0.50813274815461473</v>
      </c>
      <c r="I40" s="82">
        <f>H40/$H$44</f>
        <v>9.9948306815245469E-2</v>
      </c>
      <c r="J40" s="53"/>
      <c r="K40" s="53"/>
      <c r="L40" s="53"/>
      <c r="M40" s="7"/>
      <c r="O40" s="14"/>
      <c r="R40" s="4" t="str">
        <f>R24</f>
        <v>Časová osa léčby (max)</v>
      </c>
      <c r="S40" s="4" t="str">
        <f t="shared" ref="S40:V40" si="28">S24</f>
        <v>1,5 měsíce</v>
      </c>
      <c r="T40" s="4" t="str">
        <f t="shared" si="28"/>
        <v xml:space="preserve"> 14 dnů</v>
      </c>
      <c r="U40" s="4" t="str">
        <f t="shared" si="28"/>
        <v xml:space="preserve"> 2 dny</v>
      </c>
      <c r="V40" s="4" t="str">
        <f t="shared" si="28"/>
        <v>1 měsíc</v>
      </c>
    </row>
    <row r="41" spans="2:34" x14ac:dyDescent="0.2">
      <c r="B41" s="4" t="str">
        <f>$B$3</f>
        <v>Zubní můstky</v>
      </c>
      <c r="C41" s="67">
        <f>1/D40</f>
        <v>5</v>
      </c>
      <c r="D41" s="66">
        <v>1</v>
      </c>
      <c r="E41" s="53">
        <v>1</v>
      </c>
      <c r="F41" s="53">
        <v>3</v>
      </c>
      <c r="G41" s="69"/>
      <c r="H41" s="80">
        <f t="shared" ref="H41:H43" si="29">GEOMEAN(B41:F41)</f>
        <v>1.9679896712654303</v>
      </c>
      <c r="I41" s="82">
        <f t="shared" ref="I41:I43" si="30">H41/$H$44</f>
        <v>0.38709812777707492</v>
      </c>
      <c r="J41" s="53"/>
      <c r="K41" s="53"/>
      <c r="L41" s="53"/>
      <c r="M41" s="7"/>
      <c r="O41" s="14"/>
    </row>
    <row r="42" spans="2:34" x14ac:dyDescent="0.2">
      <c r="B42" s="4" t="str">
        <f>$B$4</f>
        <v>Zubní korunky</v>
      </c>
      <c r="C42" s="67">
        <f>1/E40</f>
        <v>3</v>
      </c>
      <c r="D42" s="67">
        <f>1/E41</f>
        <v>1</v>
      </c>
      <c r="E42" s="66">
        <v>1</v>
      </c>
      <c r="F42" s="53">
        <v>7</v>
      </c>
      <c r="G42" s="69"/>
      <c r="H42" s="80">
        <f t="shared" si="29"/>
        <v>2.1406951429280725</v>
      </c>
      <c r="I42" s="82">
        <f t="shared" si="30"/>
        <v>0.42106881660415496</v>
      </c>
      <c r="J42" s="53"/>
      <c r="K42" s="53"/>
      <c r="L42" s="53"/>
      <c r="M42" s="7"/>
      <c r="O42" s="14"/>
    </row>
    <row r="43" spans="2:34" x14ac:dyDescent="0.2">
      <c r="B43" s="4" t="str">
        <f>$B$5</f>
        <v>Zubní náhrady(snímatelné)</v>
      </c>
      <c r="C43" s="67">
        <f>1/F40</f>
        <v>1</v>
      </c>
      <c r="D43" s="67">
        <f>1/F41</f>
        <v>0.33333333333333331</v>
      </c>
      <c r="E43" s="67">
        <f>1/F42</f>
        <v>0.14285714285714285</v>
      </c>
      <c r="F43" s="66">
        <v>1</v>
      </c>
      <c r="G43" s="69"/>
      <c r="H43" s="80">
        <f t="shared" si="29"/>
        <v>0.46713797772820009</v>
      </c>
      <c r="I43" s="82">
        <f t="shared" si="30"/>
        <v>9.188474880352468E-2</v>
      </c>
      <c r="J43" s="53"/>
      <c r="K43" s="53"/>
      <c r="L43" s="53"/>
      <c r="M43" s="7"/>
      <c r="O43" s="14"/>
      <c r="Q43" s="8"/>
    </row>
    <row r="44" spans="2:34" x14ac:dyDescent="0.2">
      <c r="B44" s="27" t="s">
        <v>52</v>
      </c>
      <c r="C44" s="53">
        <f>SUM(C40:C43)</f>
        <v>10</v>
      </c>
      <c r="D44" s="53">
        <f>SUM(D40:D43)</f>
        <v>2.5333333333333337</v>
      </c>
      <c r="E44" s="53">
        <f>SUM(E40:E43)</f>
        <v>2.4761904761904758</v>
      </c>
      <c r="F44" s="53">
        <f>SUM(F40:F43)</f>
        <v>12</v>
      </c>
      <c r="G44" s="69"/>
      <c r="H44" s="80">
        <f>SUM(H40:H43)</f>
        <v>5.0839555400763174</v>
      </c>
      <c r="I44" s="53"/>
      <c r="J44" s="53"/>
      <c r="K44" s="53"/>
      <c r="L44" s="53"/>
      <c r="M44" s="7"/>
      <c r="O44" s="19"/>
    </row>
    <row r="45" spans="2:34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2:34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2:34" ht="99.95" customHeight="1" x14ac:dyDescent="0.2">
      <c r="B47" s="9" t="str">
        <f>B10</f>
        <v>Trvalost zubu (max)</v>
      </c>
      <c r="C47" s="3" t="str">
        <f>B48</f>
        <v>Zubní implantáty</v>
      </c>
      <c r="D47" s="3" t="str">
        <f>B49</f>
        <v>Zubní můstky</v>
      </c>
      <c r="E47" s="32" t="str">
        <f>B50</f>
        <v>Zubní korunky</v>
      </c>
      <c r="F47" s="32" t="str">
        <f>B51</f>
        <v>Zubní náhrady(snímatelné)</v>
      </c>
      <c r="G47" s="7"/>
      <c r="H47" s="64" t="s">
        <v>63</v>
      </c>
      <c r="I47" s="3" t="s">
        <v>61</v>
      </c>
      <c r="J47" s="3"/>
      <c r="K47" s="32"/>
      <c r="L47" s="32"/>
      <c r="M47" s="7"/>
      <c r="O47" s="20"/>
      <c r="R47" s="4" t="str">
        <f>R39</f>
        <v>Kritéria</v>
      </c>
      <c r="S47" s="4" t="str">
        <f t="shared" ref="S47:V47" si="31">S39</f>
        <v>Zubní implantáty</v>
      </c>
      <c r="T47" s="4" t="str">
        <f t="shared" si="31"/>
        <v>Zubní můstky</v>
      </c>
      <c r="U47" s="4" t="str">
        <f t="shared" si="31"/>
        <v>Zubní korunky</v>
      </c>
      <c r="V47" s="4" t="str">
        <f t="shared" si="31"/>
        <v>Zubní náhrady(snímatelné)</v>
      </c>
    </row>
    <row r="48" spans="2:34" x14ac:dyDescent="0.2">
      <c r="B48" s="4" t="str">
        <f>$B$2</f>
        <v>Zubní implantáty</v>
      </c>
      <c r="C48" s="66">
        <v>1</v>
      </c>
      <c r="D48" s="53">
        <v>5</v>
      </c>
      <c r="E48" s="53">
        <v>3</v>
      </c>
      <c r="F48" s="53">
        <f>1/5</f>
        <v>0.2</v>
      </c>
      <c r="G48" s="69"/>
      <c r="H48" s="80">
        <f>GEOMEAN(B48:F48)</f>
        <v>1.3160740129524926</v>
      </c>
      <c r="I48" s="82">
        <f>H48/$H$52</f>
        <v>0.22410887357378975</v>
      </c>
      <c r="J48" s="53"/>
      <c r="K48" s="53"/>
      <c r="L48" s="53"/>
      <c r="M48" s="7"/>
      <c r="O48" s="14"/>
      <c r="R48" s="4" t="str">
        <f>R25</f>
        <v>Trvalost zubu (max)</v>
      </c>
      <c r="S48" s="4" t="str">
        <f t="shared" ref="S48:V48" si="32">S25</f>
        <v xml:space="preserve">10 let </v>
      </c>
      <c r="T48" s="4" t="str">
        <f t="shared" si="32"/>
        <v>5 let</v>
      </c>
      <c r="U48" s="4" t="str">
        <f t="shared" si="32"/>
        <v xml:space="preserve">7 let </v>
      </c>
      <c r="V48" s="4" t="str">
        <f t="shared" si="32"/>
        <v>15 let</v>
      </c>
    </row>
    <row r="49" spans="2:22" x14ac:dyDescent="0.2">
      <c r="B49" s="4" t="str">
        <f>$B$3</f>
        <v>Zubní můstky</v>
      </c>
      <c r="C49" s="67">
        <f>1/D48</f>
        <v>0.2</v>
      </c>
      <c r="D49" s="66">
        <v>1</v>
      </c>
      <c r="E49" s="53">
        <v>1</v>
      </c>
      <c r="F49" s="53">
        <f>1/7</f>
        <v>0.14285714285714285</v>
      </c>
      <c r="G49" s="69"/>
      <c r="H49" s="80">
        <f t="shared" ref="H49:H51" si="33">GEOMEAN(B49:F49)</f>
        <v>0.41113361690051969</v>
      </c>
      <c r="I49" s="82">
        <f t="shared" ref="I49:I51" si="34">H49/$H$52</f>
        <v>7.0010266037537419E-2</v>
      </c>
      <c r="J49" s="53"/>
      <c r="K49" s="53"/>
      <c r="L49" s="53"/>
      <c r="M49" s="7"/>
      <c r="O49" s="14"/>
    </row>
    <row r="50" spans="2:22" x14ac:dyDescent="0.2">
      <c r="B50" s="4" t="str">
        <f>$B$4</f>
        <v>Zubní korunky</v>
      </c>
      <c r="C50" s="67">
        <f>1/E48</f>
        <v>0.33333333333333331</v>
      </c>
      <c r="D50" s="67">
        <f>1/E49</f>
        <v>1</v>
      </c>
      <c r="E50" s="66">
        <v>1</v>
      </c>
      <c r="F50" s="53">
        <f>1/5</f>
        <v>0.2</v>
      </c>
      <c r="G50" s="69"/>
      <c r="H50" s="80">
        <f t="shared" si="33"/>
        <v>0.50813274815461473</v>
      </c>
      <c r="I50" s="82">
        <f t="shared" si="34"/>
        <v>8.6527852304759109E-2</v>
      </c>
      <c r="J50" s="53"/>
      <c r="K50" s="53"/>
      <c r="L50" s="53"/>
      <c r="M50" s="7"/>
      <c r="O50" s="14"/>
    </row>
    <row r="51" spans="2:22" x14ac:dyDescent="0.2">
      <c r="B51" s="4" t="str">
        <f>$B$5</f>
        <v>Zubní náhrady(snímatelné)</v>
      </c>
      <c r="C51" s="67">
        <f>1/F48</f>
        <v>5</v>
      </c>
      <c r="D51" s="67">
        <f>1/F49</f>
        <v>7</v>
      </c>
      <c r="E51" s="67">
        <f>1/F50</f>
        <v>5</v>
      </c>
      <c r="F51" s="66">
        <v>1</v>
      </c>
      <c r="G51" s="69"/>
      <c r="H51" s="80">
        <f t="shared" si="33"/>
        <v>3.6371357625641298</v>
      </c>
      <c r="I51" s="82">
        <f t="shared" si="34"/>
        <v>0.6193530080839138</v>
      </c>
      <c r="J51" s="53"/>
      <c r="K51" s="53"/>
      <c r="L51" s="53"/>
      <c r="M51" s="7"/>
      <c r="O51" s="14"/>
      <c r="Q51" s="8"/>
    </row>
    <row r="52" spans="2:22" x14ac:dyDescent="0.2">
      <c r="B52" s="27" t="s">
        <v>52</v>
      </c>
      <c r="C52" s="53">
        <f>SUM(C48:C51)</f>
        <v>6.5333333333333332</v>
      </c>
      <c r="D52" s="53">
        <f>SUM(D48:D51)</f>
        <v>14</v>
      </c>
      <c r="E52" s="53">
        <f>SUM(E48:E51)</f>
        <v>10</v>
      </c>
      <c r="F52" s="53">
        <f>SUM(F48:F51)</f>
        <v>1.5428571428571429</v>
      </c>
      <c r="G52" s="69"/>
      <c r="H52" s="80">
        <f>SUM(H48:H51)</f>
        <v>5.8724761405717567</v>
      </c>
      <c r="I52" s="53"/>
      <c r="J52" s="53"/>
      <c r="K52" s="53"/>
      <c r="L52" s="53"/>
      <c r="M52" s="7"/>
      <c r="O52" s="19"/>
    </row>
    <row r="53" spans="2:22" x14ac:dyDescent="0.2"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7"/>
    </row>
    <row r="54" spans="2:22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2:22" ht="99.95" customHeight="1" x14ac:dyDescent="0.2">
      <c r="B55" s="9" t="str">
        <f>B11</f>
        <v>Následná péče a údržba</v>
      </c>
      <c r="C55" s="3" t="str">
        <f>B56</f>
        <v>Zubní implantáty</v>
      </c>
      <c r="D55" s="3" t="str">
        <f>B57</f>
        <v>Zubní můstky</v>
      </c>
      <c r="E55" s="32" t="str">
        <f>B58</f>
        <v>Zubní korunky</v>
      </c>
      <c r="F55" s="32" t="str">
        <f>B59</f>
        <v>Zubní náhrady(snímatelné)</v>
      </c>
      <c r="G55" s="7"/>
      <c r="H55" s="64" t="s">
        <v>63</v>
      </c>
      <c r="I55" s="3" t="s">
        <v>61</v>
      </c>
      <c r="J55" s="3"/>
      <c r="K55" s="32"/>
      <c r="L55" s="32"/>
      <c r="M55" s="7"/>
      <c r="O55" s="20"/>
      <c r="R55" s="4" t="str">
        <f>R22</f>
        <v>Kritéria</v>
      </c>
      <c r="S55" s="4" t="str">
        <f t="shared" ref="S55:V55" si="35">S22</f>
        <v>Zubní implantáty</v>
      </c>
      <c r="T55" s="4" t="str">
        <f t="shared" si="35"/>
        <v>Zubní můstky</v>
      </c>
      <c r="U55" s="4" t="str">
        <f t="shared" si="35"/>
        <v>Zubní korunky</v>
      </c>
      <c r="V55" s="4" t="str">
        <f t="shared" si="35"/>
        <v>Zubní náhrady(snímatelné)</v>
      </c>
    </row>
    <row r="56" spans="2:22" ht="51" x14ac:dyDescent="0.2">
      <c r="B56" s="4" t="str">
        <f>$B$2</f>
        <v>Zubní implantáty</v>
      </c>
      <c r="C56" s="66">
        <v>1</v>
      </c>
      <c r="D56" s="53">
        <v>1</v>
      </c>
      <c r="E56" s="53">
        <v>1</v>
      </c>
      <c r="F56" s="53">
        <v>3</v>
      </c>
      <c r="G56" s="69"/>
      <c r="H56" s="80">
        <f>GEOMEAN(B56:F56)</f>
        <v>1.3160740129524926</v>
      </c>
      <c r="I56" s="82">
        <f>H56/$H$60</f>
        <v>0.27704527101390791</v>
      </c>
      <c r="J56" s="53"/>
      <c r="K56" s="53"/>
      <c r="L56" s="53"/>
      <c r="M56" s="7"/>
      <c r="O56" s="14"/>
      <c r="R56" s="4" t="str">
        <f>R26</f>
        <v>Následná péče a údržba</v>
      </c>
      <c r="S56" s="54" t="str">
        <f t="shared" ref="S56:V56" si="36">S26</f>
        <v>Maximální, jednou za rok.</v>
      </c>
      <c r="T56" s="54" t="str">
        <f t="shared" si="36"/>
        <v>Maximální, v případě bolestí</v>
      </c>
      <c r="U56" s="54" t="str">
        <f t="shared" si="36"/>
        <v>Maximální, jednou za rok.</v>
      </c>
      <c r="V56" s="54" t="str">
        <f t="shared" si="36"/>
        <v>Střední, jednou za rok.</v>
      </c>
    </row>
    <row r="57" spans="2:22" x14ac:dyDescent="0.2">
      <c r="B57" s="4" t="str">
        <f>$B$3</f>
        <v>Zubní můstky</v>
      </c>
      <c r="C57" s="67">
        <f>1/D56</f>
        <v>1</v>
      </c>
      <c r="D57" s="66">
        <v>1</v>
      </c>
      <c r="E57" s="53">
        <v>1</v>
      </c>
      <c r="F57" s="53">
        <v>5</v>
      </c>
      <c r="G57" s="69"/>
      <c r="H57" s="80">
        <f t="shared" ref="H57:H59" si="37">GEOMEAN(B57:F57)</f>
        <v>1.4953487812212205</v>
      </c>
      <c r="I57" s="82">
        <f t="shared" ref="I57:I59" si="38">H57/$H$60</f>
        <v>0.31478420231423909</v>
      </c>
      <c r="J57" s="53"/>
      <c r="K57" s="53"/>
      <c r="L57" s="53"/>
      <c r="M57" s="7"/>
      <c r="O57" s="14"/>
    </row>
    <row r="58" spans="2:22" x14ac:dyDescent="0.2">
      <c r="B58" s="4" t="str">
        <f>$B$4</f>
        <v>Zubní korunky</v>
      </c>
      <c r="C58" s="67">
        <f>1/E56</f>
        <v>1</v>
      </c>
      <c r="D58" s="67">
        <f>1/E57</f>
        <v>1</v>
      </c>
      <c r="E58" s="66">
        <v>1</v>
      </c>
      <c r="F58" s="53">
        <v>7</v>
      </c>
      <c r="G58" s="69"/>
      <c r="H58" s="80">
        <f t="shared" si="37"/>
        <v>1.6265765616977856</v>
      </c>
      <c r="I58" s="82">
        <f t="shared" si="38"/>
        <v>0.34240881586095151</v>
      </c>
      <c r="J58" s="53"/>
      <c r="K58" s="53"/>
      <c r="L58" s="53"/>
      <c r="M58" s="7"/>
      <c r="O58" s="14"/>
    </row>
    <row r="59" spans="2:22" x14ac:dyDescent="0.2">
      <c r="B59" s="4" t="str">
        <f>$B$5</f>
        <v>Zubní náhrady(snímatelné)</v>
      </c>
      <c r="C59" s="67">
        <f>1/F56</f>
        <v>0.33333333333333331</v>
      </c>
      <c r="D59" s="67">
        <f>1/F57</f>
        <v>0.2</v>
      </c>
      <c r="E59" s="67">
        <f>1/F58</f>
        <v>0.14285714285714285</v>
      </c>
      <c r="F59" s="66">
        <v>1</v>
      </c>
      <c r="G59" s="69"/>
      <c r="H59" s="80">
        <f t="shared" si="37"/>
        <v>0.31239399369202558</v>
      </c>
      <c r="I59" s="82">
        <f t="shared" si="38"/>
        <v>6.5761710810901361E-2</v>
      </c>
      <c r="J59" s="53"/>
      <c r="K59" s="53"/>
      <c r="L59" s="53"/>
      <c r="M59" s="7"/>
      <c r="O59" s="14"/>
      <c r="Q59" s="8"/>
    </row>
    <row r="60" spans="2:22" x14ac:dyDescent="0.2">
      <c r="B60" s="27" t="s">
        <v>52</v>
      </c>
      <c r="C60" s="53">
        <f>SUM(C56:C59)</f>
        <v>3.3333333333333335</v>
      </c>
      <c r="D60" s="53">
        <f>SUM(D56:D59)</f>
        <v>3.2</v>
      </c>
      <c r="E60" s="53">
        <f>SUM(E56:E59)</f>
        <v>3.1428571428571428</v>
      </c>
      <c r="F60" s="53">
        <f>SUM(F56:F59)</f>
        <v>16</v>
      </c>
      <c r="G60" s="69"/>
      <c r="H60" s="80">
        <f>SUM(H56:H59)</f>
        <v>4.7503933495635247</v>
      </c>
      <c r="I60" s="53"/>
      <c r="J60" s="53"/>
      <c r="K60" s="53"/>
      <c r="L60" s="53"/>
      <c r="M60" s="7"/>
      <c r="O60" s="19"/>
    </row>
    <row r="61" spans="2:22" x14ac:dyDescent="0.2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2:22" x14ac:dyDescent="0.2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2:22" ht="99.95" customHeight="1" x14ac:dyDescent="0.2">
      <c r="B63" s="9" t="str">
        <f>B12</f>
        <v>Estetika a Přirozený Vzhled</v>
      </c>
      <c r="C63" s="3" t="str">
        <f>B64</f>
        <v>Zubní implantáty</v>
      </c>
      <c r="D63" s="3" t="str">
        <f>B65</f>
        <v>Zubní můstky</v>
      </c>
      <c r="E63" s="32" t="str">
        <f>B66</f>
        <v>Zubní korunky</v>
      </c>
      <c r="F63" s="32" t="str">
        <f>B67</f>
        <v>Zubní náhrady(snímatelné)</v>
      </c>
      <c r="G63" s="7"/>
      <c r="H63" s="64" t="s">
        <v>63</v>
      </c>
      <c r="I63" s="3" t="s">
        <v>61</v>
      </c>
      <c r="J63" s="3"/>
      <c r="K63" s="32"/>
      <c r="L63" s="32"/>
      <c r="M63" s="7"/>
      <c r="O63" s="20"/>
      <c r="R63" s="4" t="str">
        <f>R55</f>
        <v>Kritéria</v>
      </c>
      <c r="S63" s="4" t="str">
        <f t="shared" ref="S63:V63" si="39">S55</f>
        <v>Zubní implantáty</v>
      </c>
      <c r="T63" s="4" t="str">
        <f t="shared" si="39"/>
        <v>Zubní můstky</v>
      </c>
      <c r="U63" s="4" t="str">
        <f t="shared" si="39"/>
        <v>Zubní korunky</v>
      </c>
      <c r="V63" s="4" t="str">
        <f t="shared" si="39"/>
        <v>Zubní náhrady(snímatelné)</v>
      </c>
    </row>
    <row r="64" spans="2:22" x14ac:dyDescent="0.2">
      <c r="B64" s="4" t="str">
        <f>$B$2</f>
        <v>Zubní implantáty</v>
      </c>
      <c r="C64" s="66">
        <v>1</v>
      </c>
      <c r="D64" s="53">
        <v>9</v>
      </c>
      <c r="E64" s="53">
        <v>1</v>
      </c>
      <c r="F64" s="53">
        <v>7</v>
      </c>
      <c r="G64" s="7"/>
      <c r="H64" s="80">
        <f>GEOMEAN(B64:F64)</f>
        <v>2.8173132472612576</v>
      </c>
      <c r="I64" s="82">
        <f>H64/$H$68</f>
        <v>0.48386247659909343</v>
      </c>
      <c r="J64" s="53"/>
      <c r="K64" s="53"/>
      <c r="L64" s="53"/>
      <c r="M64" s="7"/>
      <c r="O64" s="14"/>
      <c r="R64" s="4" t="str">
        <f>R27</f>
        <v>Estetika a Přirozený Vzhled</v>
      </c>
      <c r="S64" s="4" t="str">
        <f t="shared" ref="S64:V64" si="40">S27</f>
        <v>Maximální</v>
      </c>
      <c r="T64" s="4" t="str">
        <f t="shared" si="40"/>
        <v xml:space="preserve">Středně maximální </v>
      </c>
      <c r="U64" s="4" t="str">
        <f t="shared" si="40"/>
        <v>Maximální</v>
      </c>
      <c r="V64" s="4" t="str">
        <f t="shared" si="40"/>
        <v>Střední</v>
      </c>
    </row>
    <row r="65" spans="2:17" x14ac:dyDescent="0.2">
      <c r="B65" s="4" t="str">
        <f>$B$3</f>
        <v>Zubní můstky</v>
      </c>
      <c r="C65" s="67">
        <f>1/D64</f>
        <v>0.1111111111111111</v>
      </c>
      <c r="D65" s="66">
        <v>1</v>
      </c>
      <c r="E65" s="53">
        <f>1/3</f>
        <v>0.33333333333333331</v>
      </c>
      <c r="F65" s="53">
        <v>3</v>
      </c>
      <c r="G65" s="7"/>
      <c r="H65" s="80">
        <f t="shared" ref="H65:H67" si="41">GEOMEAN(B65:F65)</f>
        <v>0.57735026918962573</v>
      </c>
      <c r="I65" s="82">
        <f t="shared" ref="I65:I67" si="42">H65/$H$68</f>
        <v>9.9157639423593666E-2</v>
      </c>
      <c r="J65" s="53"/>
      <c r="K65" s="53"/>
      <c r="L65" s="53"/>
      <c r="M65" s="7"/>
      <c r="O65" s="14"/>
    </row>
    <row r="66" spans="2:17" x14ac:dyDescent="0.2">
      <c r="B66" s="4" t="str">
        <f>$B$4</f>
        <v>Zubní korunky</v>
      </c>
      <c r="C66" s="67">
        <f>1/E64</f>
        <v>1</v>
      </c>
      <c r="D66" s="67">
        <f>1/E65</f>
        <v>3</v>
      </c>
      <c r="E66" s="66">
        <v>1</v>
      </c>
      <c r="F66" s="53">
        <v>7</v>
      </c>
      <c r="G66" s="7"/>
      <c r="H66" s="80">
        <f t="shared" si="41"/>
        <v>2.1406951429280725</v>
      </c>
      <c r="I66" s="82">
        <f t="shared" si="42"/>
        <v>0.36765597666774985</v>
      </c>
      <c r="J66" s="53"/>
      <c r="K66" s="53"/>
      <c r="L66" s="53"/>
      <c r="M66" s="7"/>
      <c r="O66" s="14"/>
    </row>
    <row r="67" spans="2:17" x14ac:dyDescent="0.2">
      <c r="B67" s="4" t="str">
        <f>$B$5</f>
        <v>Zubní náhrady(snímatelné)</v>
      </c>
      <c r="C67" s="67">
        <f>1/F64</f>
        <v>0.14285714285714285</v>
      </c>
      <c r="D67" s="67">
        <f>1/F65</f>
        <v>0.33333333333333331</v>
      </c>
      <c r="E67" s="67">
        <f>1/F66</f>
        <v>0.14285714285714285</v>
      </c>
      <c r="F67" s="66">
        <v>1</v>
      </c>
      <c r="G67" s="7"/>
      <c r="H67" s="80">
        <f t="shared" si="41"/>
        <v>0.28719089450090901</v>
      </c>
      <c r="I67" s="82">
        <f t="shared" si="42"/>
        <v>4.9323907309563202E-2</v>
      </c>
      <c r="J67" s="53"/>
      <c r="K67" s="53"/>
      <c r="L67" s="53"/>
      <c r="M67" s="7"/>
      <c r="O67" s="14"/>
      <c r="Q67" s="8"/>
    </row>
    <row r="68" spans="2:17" x14ac:dyDescent="0.2">
      <c r="B68" s="27" t="s">
        <v>52</v>
      </c>
      <c r="C68" s="53">
        <f>SUM(C64:C67)</f>
        <v>2.253968253968254</v>
      </c>
      <c r="D68" s="53">
        <f>SUM(D64:D67)</f>
        <v>13.333333333333334</v>
      </c>
      <c r="E68" s="53">
        <f>SUM(E64:E67)</f>
        <v>2.4761904761904758</v>
      </c>
      <c r="F68" s="53">
        <f>SUM(F64:F67)</f>
        <v>18</v>
      </c>
      <c r="G68" s="7"/>
      <c r="H68" s="80">
        <f>SUM(H64:H67)</f>
        <v>5.8225495538798642</v>
      </c>
      <c r="I68" s="53"/>
      <c r="J68" s="53"/>
      <c r="K68" s="53"/>
      <c r="L68" s="53"/>
      <c r="M68" s="7"/>
      <c r="O68" s="19"/>
    </row>
    <row r="69" spans="2:17" x14ac:dyDescent="0.2"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2" spans="2:17" ht="99.95" customHeight="1" x14ac:dyDescent="0.2"/>
    <row r="73" spans="2:17" ht="48.75" customHeight="1" x14ac:dyDescent="0.2"/>
  </sheetData>
  <mergeCells count="11">
    <mergeCell ref="R14:S15"/>
    <mergeCell ref="R16:S16"/>
    <mergeCell ref="R17:S17"/>
    <mergeCell ref="R18:S18"/>
    <mergeCell ref="R19:S19"/>
    <mergeCell ref="O14:P14"/>
    <mergeCell ref="B14:B15"/>
    <mergeCell ref="C14:D14"/>
    <mergeCell ref="F14:G14"/>
    <mergeCell ref="I14:J14"/>
    <mergeCell ref="L14:M14"/>
  </mergeCells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239E-C7B3-49A7-BCCF-AAA5CFD01218}">
  <dimension ref="A1:AE35"/>
  <sheetViews>
    <sheetView workbookViewId="0">
      <selection activeCell="I13" sqref="I13"/>
    </sheetView>
  </sheetViews>
  <sheetFormatPr defaultRowHeight="12.75" x14ac:dyDescent="0.2"/>
  <cols>
    <col min="1" max="1" width="26.42578125" bestFit="1" customWidth="1"/>
    <col min="3" max="7" width="8.140625" bestFit="1" customWidth="1"/>
    <col min="11" max="11" width="23.140625" bestFit="1" customWidth="1"/>
    <col min="13" max="13" width="5.5703125" bestFit="1" customWidth="1"/>
    <col min="14" max="14" width="4.5703125" bestFit="1" customWidth="1"/>
    <col min="15" max="15" width="6" customWidth="1"/>
    <col min="16" max="16" width="9.5703125" bestFit="1" customWidth="1"/>
    <col min="17" max="17" width="23.140625" bestFit="1" customWidth="1"/>
    <col min="18" max="18" width="5.5703125" bestFit="1" customWidth="1"/>
    <col min="19" max="20" width="4.5703125" bestFit="1" customWidth="1"/>
    <col min="21" max="21" width="5.5703125" bestFit="1" customWidth="1"/>
    <col min="22" max="23" width="4.5703125" bestFit="1" customWidth="1"/>
    <col min="25" max="25" width="23.140625" bestFit="1" customWidth="1"/>
    <col min="30" max="31" width="4.5703125" bestFit="1" customWidth="1"/>
  </cols>
  <sheetData>
    <row r="1" spans="1:31" ht="123" x14ac:dyDescent="0.2">
      <c r="A1" s="23" t="s">
        <v>62</v>
      </c>
      <c r="B1" s="63" t="s">
        <v>23</v>
      </c>
      <c r="C1" s="63" t="s">
        <v>36</v>
      </c>
      <c r="D1" s="63" t="s">
        <v>35</v>
      </c>
      <c r="E1" s="63" t="s">
        <v>24</v>
      </c>
      <c r="F1" s="64" t="s">
        <v>26</v>
      </c>
      <c r="G1" s="64" t="s">
        <v>63</v>
      </c>
      <c r="H1" s="64" t="s">
        <v>58</v>
      </c>
      <c r="K1" s="24" t="s">
        <v>23</v>
      </c>
      <c r="L1" s="105" t="s">
        <v>20</v>
      </c>
      <c r="M1" s="105" t="s">
        <v>21</v>
      </c>
      <c r="N1" s="105" t="s">
        <v>22</v>
      </c>
      <c r="O1" s="105" t="s">
        <v>53</v>
      </c>
      <c r="Q1" s="9" t="s">
        <v>36</v>
      </c>
      <c r="R1" s="3" t="s">
        <v>20</v>
      </c>
      <c r="S1" s="3" t="s">
        <v>21</v>
      </c>
      <c r="T1" s="32" t="s">
        <v>22</v>
      </c>
      <c r="U1" s="32" t="s">
        <v>53</v>
      </c>
      <c r="V1" s="106" t="s">
        <v>63</v>
      </c>
      <c r="W1" s="3" t="s">
        <v>61</v>
      </c>
      <c r="Y1" s="9" t="s">
        <v>35</v>
      </c>
      <c r="Z1" s="3" t="s">
        <v>20</v>
      </c>
      <c r="AA1" s="3" t="s">
        <v>21</v>
      </c>
      <c r="AB1" s="32" t="s">
        <v>22</v>
      </c>
      <c r="AC1" s="32" t="s">
        <v>53</v>
      </c>
      <c r="AD1" s="106" t="s">
        <v>63</v>
      </c>
      <c r="AE1" s="3" t="s">
        <v>61</v>
      </c>
    </row>
    <row r="2" spans="1:31" x14ac:dyDescent="0.2">
      <c r="A2" s="26" t="s">
        <v>23</v>
      </c>
      <c r="B2" s="10">
        <v>1</v>
      </c>
      <c r="C2" s="53">
        <v>0.1111111111111111</v>
      </c>
      <c r="D2" s="53">
        <v>0.2</v>
      </c>
      <c r="E2" s="53">
        <v>0.33333333333333331</v>
      </c>
      <c r="F2" s="53">
        <v>0.33333333333333331</v>
      </c>
      <c r="G2" s="51">
        <v>0.30096015048247809</v>
      </c>
      <c r="H2" s="51">
        <v>4.1433863262458022E-2</v>
      </c>
      <c r="K2" s="27" t="s">
        <v>20</v>
      </c>
      <c r="L2" s="66">
        <v>1</v>
      </c>
      <c r="M2" s="53">
        <v>0.2</v>
      </c>
      <c r="N2" s="53">
        <v>0.14285714285714285</v>
      </c>
      <c r="O2" s="53">
        <v>0.2</v>
      </c>
      <c r="Q2" s="4" t="s">
        <v>20</v>
      </c>
      <c r="R2" s="66">
        <v>1</v>
      </c>
      <c r="S2" s="53">
        <v>0.2</v>
      </c>
      <c r="T2" s="53">
        <v>0.33333333333333331</v>
      </c>
      <c r="U2" s="53">
        <v>1</v>
      </c>
      <c r="V2" s="53">
        <v>0.50813274815461473</v>
      </c>
      <c r="W2" s="53">
        <v>9.9948306815245469E-2</v>
      </c>
      <c r="Y2" s="4" t="s">
        <v>20</v>
      </c>
      <c r="Z2" s="66">
        <v>1</v>
      </c>
      <c r="AA2" s="53">
        <v>5</v>
      </c>
      <c r="AB2" s="53">
        <v>3</v>
      </c>
      <c r="AC2" s="53">
        <v>0.2</v>
      </c>
      <c r="AD2" s="53">
        <v>1.3160740129524926</v>
      </c>
      <c r="AE2" s="53">
        <v>0.22410887357378975</v>
      </c>
    </row>
    <row r="3" spans="1:31" x14ac:dyDescent="0.2">
      <c r="A3" s="26" t="s">
        <v>36</v>
      </c>
      <c r="B3" s="13">
        <v>9</v>
      </c>
      <c r="C3" s="66">
        <v>1</v>
      </c>
      <c r="D3" s="53">
        <v>0.2</v>
      </c>
      <c r="E3" s="53">
        <v>0.2</v>
      </c>
      <c r="F3" s="53">
        <v>5</v>
      </c>
      <c r="G3" s="51">
        <v>1.1247461131420948</v>
      </c>
      <c r="H3" s="51">
        <v>0.15484633624152808</v>
      </c>
      <c r="K3" s="27" t="s">
        <v>21</v>
      </c>
      <c r="L3" s="67">
        <v>5</v>
      </c>
      <c r="M3" s="66">
        <v>1</v>
      </c>
      <c r="N3" s="53">
        <v>1</v>
      </c>
      <c r="O3" s="53">
        <v>0.2</v>
      </c>
      <c r="Q3" s="4" t="s">
        <v>21</v>
      </c>
      <c r="R3" s="67">
        <v>5</v>
      </c>
      <c r="S3" s="66">
        <v>1</v>
      </c>
      <c r="T3" s="53">
        <v>1</v>
      </c>
      <c r="U3" s="53">
        <v>3</v>
      </c>
      <c r="V3" s="53">
        <v>1.9679896712654303</v>
      </c>
      <c r="W3" s="53">
        <v>0.38709812777707492</v>
      </c>
      <c r="Y3" s="4" t="s">
        <v>21</v>
      </c>
      <c r="Z3" s="67">
        <v>0.2</v>
      </c>
      <c r="AA3" s="66">
        <v>1</v>
      </c>
      <c r="AB3" s="53">
        <v>1</v>
      </c>
      <c r="AC3" s="53">
        <v>0.14285714285714285</v>
      </c>
      <c r="AD3" s="53">
        <v>0.41113361690051969</v>
      </c>
      <c r="AE3" s="53">
        <v>7.0010266037537419E-2</v>
      </c>
    </row>
    <row r="4" spans="1:31" x14ac:dyDescent="0.2">
      <c r="A4" s="26" t="s">
        <v>35</v>
      </c>
      <c r="B4" s="13">
        <v>5</v>
      </c>
      <c r="C4" s="67">
        <v>5</v>
      </c>
      <c r="D4" s="66">
        <v>1</v>
      </c>
      <c r="E4" s="53">
        <v>9</v>
      </c>
      <c r="F4" s="53">
        <v>5</v>
      </c>
      <c r="G4" s="51">
        <v>4.0759655480296137</v>
      </c>
      <c r="H4" s="51">
        <v>0.56114737751429045</v>
      </c>
      <c r="K4" s="27" t="s">
        <v>22</v>
      </c>
      <c r="L4" s="67">
        <v>7</v>
      </c>
      <c r="M4" s="67">
        <v>1</v>
      </c>
      <c r="N4" s="66">
        <v>1</v>
      </c>
      <c r="O4" s="53">
        <v>5</v>
      </c>
      <c r="Q4" s="4" t="s">
        <v>22</v>
      </c>
      <c r="R4" s="67">
        <v>3</v>
      </c>
      <c r="S4" s="67">
        <v>1</v>
      </c>
      <c r="T4" s="66">
        <v>1</v>
      </c>
      <c r="U4" s="53">
        <v>7</v>
      </c>
      <c r="V4" s="53">
        <v>2.1406951429280725</v>
      </c>
      <c r="W4" s="53">
        <v>0.42106881660415496</v>
      </c>
      <c r="Y4" s="4" t="s">
        <v>22</v>
      </c>
      <c r="Z4" s="67">
        <v>0.33333333333333331</v>
      </c>
      <c r="AA4" s="67">
        <v>1</v>
      </c>
      <c r="AB4" s="66">
        <v>1</v>
      </c>
      <c r="AC4" s="53">
        <v>0.2</v>
      </c>
      <c r="AD4" s="53">
        <v>0.50813274815461473</v>
      </c>
      <c r="AE4" s="53">
        <v>8.6527852304759109E-2</v>
      </c>
    </row>
    <row r="5" spans="1:31" x14ac:dyDescent="0.2">
      <c r="A5" s="26" t="s">
        <v>24</v>
      </c>
      <c r="B5" s="13">
        <v>3</v>
      </c>
      <c r="C5" s="67">
        <v>5</v>
      </c>
      <c r="D5" s="67">
        <v>0.1111111111111111</v>
      </c>
      <c r="E5" s="66">
        <v>1</v>
      </c>
      <c r="F5" s="53">
        <v>1</v>
      </c>
      <c r="G5" s="51">
        <v>1.1075663432482898</v>
      </c>
      <c r="H5" s="51">
        <v>0.15248115854102767</v>
      </c>
      <c r="K5" s="27" t="s">
        <v>53</v>
      </c>
      <c r="L5" s="67">
        <v>5</v>
      </c>
      <c r="M5" s="67">
        <v>5</v>
      </c>
      <c r="N5" s="67">
        <v>0.2</v>
      </c>
      <c r="O5" s="66">
        <v>1</v>
      </c>
      <c r="Q5" s="4" t="s">
        <v>53</v>
      </c>
      <c r="R5" s="67">
        <v>1</v>
      </c>
      <c r="S5" s="67">
        <v>0.33333333333333331</v>
      </c>
      <c r="T5" s="67">
        <v>0.14285714285714285</v>
      </c>
      <c r="U5" s="66">
        <v>1</v>
      </c>
      <c r="V5" s="53">
        <v>0.46713797772820009</v>
      </c>
      <c r="W5" s="53">
        <v>9.188474880352468E-2</v>
      </c>
      <c r="Y5" s="4" t="s">
        <v>53</v>
      </c>
      <c r="Z5" s="67">
        <v>5</v>
      </c>
      <c r="AA5" s="67">
        <v>7</v>
      </c>
      <c r="AB5" s="67">
        <v>5</v>
      </c>
      <c r="AC5" s="66">
        <v>1</v>
      </c>
      <c r="AD5" s="53">
        <v>3.6371357625641298</v>
      </c>
      <c r="AE5" s="53">
        <v>0.6193530080839138</v>
      </c>
    </row>
    <row r="6" spans="1:31" x14ac:dyDescent="0.2">
      <c r="A6" s="26" t="s">
        <v>26</v>
      </c>
      <c r="B6" s="13">
        <v>3</v>
      </c>
      <c r="C6" s="67">
        <v>0.2</v>
      </c>
      <c r="D6" s="67">
        <v>0.2</v>
      </c>
      <c r="E6" s="67">
        <v>1</v>
      </c>
      <c r="F6" s="66">
        <v>1</v>
      </c>
      <c r="G6" s="51">
        <v>0.6543893899412373</v>
      </c>
      <c r="H6" s="51">
        <v>9.0091264440695845E-2</v>
      </c>
      <c r="K6" s="27" t="s">
        <v>52</v>
      </c>
      <c r="L6" s="53">
        <v>18</v>
      </c>
      <c r="M6" s="53">
        <v>7.2</v>
      </c>
      <c r="N6" s="53">
        <v>2.342857142857143</v>
      </c>
      <c r="O6" s="53">
        <v>6.4</v>
      </c>
      <c r="Q6" s="27" t="s">
        <v>52</v>
      </c>
      <c r="R6" s="53">
        <v>10</v>
      </c>
      <c r="S6" s="53">
        <v>2.5333333333333337</v>
      </c>
      <c r="T6" s="53">
        <v>2.4761904761904758</v>
      </c>
      <c r="U6" s="53">
        <v>12</v>
      </c>
      <c r="V6" s="53">
        <v>5.0839555400763174</v>
      </c>
      <c r="W6" s="53"/>
      <c r="Y6" s="27" t="s">
        <v>52</v>
      </c>
      <c r="Z6" s="53">
        <v>6.5333333333333332</v>
      </c>
      <c r="AA6" s="53">
        <v>14</v>
      </c>
      <c r="AB6" s="53">
        <v>10</v>
      </c>
      <c r="AC6" s="53">
        <v>1.5428571428571429</v>
      </c>
      <c r="AD6" s="53">
        <v>5.8724761405717567</v>
      </c>
      <c r="AE6" s="53"/>
    </row>
    <row r="7" spans="1:31" x14ac:dyDescent="0.2">
      <c r="A7" s="15" t="s">
        <v>52</v>
      </c>
      <c r="B7" s="11">
        <v>21</v>
      </c>
      <c r="C7" s="53">
        <v>11.31111111111111</v>
      </c>
      <c r="D7" s="53">
        <v>1.711111111111111</v>
      </c>
      <c r="E7" s="53">
        <v>11.533333333333333</v>
      </c>
      <c r="F7" s="53">
        <v>12.333333333333332</v>
      </c>
      <c r="G7" s="51">
        <v>7.2636275448437138</v>
      </c>
      <c r="H7" s="6"/>
    </row>
    <row r="12" spans="1:31" ht="121.5" x14ac:dyDescent="0.2">
      <c r="K12" s="9" t="s">
        <v>24</v>
      </c>
      <c r="L12" s="3" t="s">
        <v>20</v>
      </c>
      <c r="M12" s="3" t="s">
        <v>21</v>
      </c>
      <c r="N12" s="32" t="s">
        <v>22</v>
      </c>
      <c r="O12" s="32" t="s">
        <v>53</v>
      </c>
      <c r="P12" s="3" t="s">
        <v>61</v>
      </c>
    </row>
    <row r="13" spans="1:31" x14ac:dyDescent="0.2">
      <c r="K13" s="4" t="s">
        <v>20</v>
      </c>
      <c r="L13" s="66">
        <v>1</v>
      </c>
      <c r="M13" s="53">
        <v>1</v>
      </c>
      <c r="N13" s="53">
        <v>1</v>
      </c>
      <c r="O13" s="53">
        <v>3</v>
      </c>
      <c r="P13" s="53">
        <v>0.27704527101390791</v>
      </c>
    </row>
    <row r="14" spans="1:31" x14ac:dyDescent="0.2">
      <c r="K14" s="4" t="s">
        <v>21</v>
      </c>
      <c r="L14" s="67">
        <v>1</v>
      </c>
      <c r="M14" s="66">
        <v>1</v>
      </c>
      <c r="N14" s="53">
        <v>1</v>
      </c>
      <c r="O14" s="53">
        <v>5</v>
      </c>
      <c r="P14" s="53">
        <v>0.31478420231423909</v>
      </c>
    </row>
    <row r="15" spans="1:31" x14ac:dyDescent="0.2">
      <c r="K15" s="4" t="s">
        <v>22</v>
      </c>
      <c r="L15" s="67">
        <v>1</v>
      </c>
      <c r="M15" s="67">
        <v>1</v>
      </c>
      <c r="N15" s="66">
        <v>1</v>
      </c>
      <c r="O15" s="53">
        <v>7</v>
      </c>
      <c r="P15" s="53">
        <v>0.34240881586095151</v>
      </c>
    </row>
    <row r="16" spans="1:31" x14ac:dyDescent="0.2">
      <c r="K16" s="4" t="s">
        <v>53</v>
      </c>
      <c r="L16" s="67">
        <v>0.33333333333333331</v>
      </c>
      <c r="M16" s="67">
        <v>0.2</v>
      </c>
      <c r="N16" s="67">
        <v>0.14285714285714285</v>
      </c>
      <c r="O16" s="66">
        <v>1</v>
      </c>
      <c r="P16" s="53">
        <v>6.5761710810901361E-2</v>
      </c>
    </row>
    <row r="17" spans="2:19" x14ac:dyDescent="0.2">
      <c r="K17" s="27" t="s">
        <v>52</v>
      </c>
      <c r="L17" s="53">
        <v>3.3333333333333335</v>
      </c>
      <c r="M17" s="53">
        <v>3.2</v>
      </c>
      <c r="N17" s="53">
        <v>3.1428571428571428</v>
      </c>
      <c r="O17" s="53">
        <v>16</v>
      </c>
      <c r="P17" s="53"/>
    </row>
    <row r="20" spans="2:19" ht="95.25" x14ac:dyDescent="0.2">
      <c r="K20" s="109" t="s">
        <v>26</v>
      </c>
      <c r="L20" s="90" t="s">
        <v>20</v>
      </c>
      <c r="M20" s="90" t="s">
        <v>21</v>
      </c>
      <c r="N20" s="106" t="s">
        <v>22</v>
      </c>
      <c r="O20" s="106" t="s">
        <v>53</v>
      </c>
      <c r="P20" s="106" t="s">
        <v>63</v>
      </c>
      <c r="Q20" s="90" t="s">
        <v>61</v>
      </c>
    </row>
    <row r="21" spans="2:19" x14ac:dyDescent="0.2">
      <c r="K21" s="110" t="s">
        <v>20</v>
      </c>
      <c r="L21" s="111">
        <v>1</v>
      </c>
      <c r="M21" s="112">
        <v>9</v>
      </c>
      <c r="N21" s="112">
        <v>1</v>
      </c>
      <c r="O21" s="112">
        <v>7</v>
      </c>
      <c r="P21" s="113">
        <v>2.8173132472612576</v>
      </c>
      <c r="Q21" s="113">
        <v>0.48386247659909343</v>
      </c>
    </row>
    <row r="22" spans="2:19" x14ac:dyDescent="0.2">
      <c r="K22" s="110" t="s">
        <v>21</v>
      </c>
      <c r="L22" s="114">
        <v>0.1111111111111111</v>
      </c>
      <c r="M22" s="111">
        <v>1</v>
      </c>
      <c r="N22" s="112">
        <v>0.33333333333333331</v>
      </c>
      <c r="O22" s="112">
        <v>3</v>
      </c>
      <c r="P22" s="113">
        <v>0.57735026918962573</v>
      </c>
      <c r="Q22" s="113">
        <v>9.9157639423593666E-2</v>
      </c>
    </row>
    <row r="23" spans="2:19" x14ac:dyDescent="0.2">
      <c r="K23" s="110" t="s">
        <v>22</v>
      </c>
      <c r="L23" s="114">
        <v>1</v>
      </c>
      <c r="M23" s="114">
        <v>3</v>
      </c>
      <c r="N23" s="111">
        <v>1</v>
      </c>
      <c r="O23" s="112">
        <v>7</v>
      </c>
      <c r="P23" s="113">
        <v>2.1406951429280725</v>
      </c>
      <c r="Q23" s="113">
        <v>0.36765597666774985</v>
      </c>
    </row>
    <row r="24" spans="2:19" x14ac:dyDescent="0.2">
      <c r="K24" s="110" t="s">
        <v>53</v>
      </c>
      <c r="L24" s="114">
        <v>0.14285714285714285</v>
      </c>
      <c r="M24" s="114">
        <v>0.33333333333333331</v>
      </c>
      <c r="N24" s="114">
        <v>0.14285714285714285</v>
      </c>
      <c r="O24" s="111">
        <v>1</v>
      </c>
      <c r="P24" s="113">
        <v>0.28719089450090901</v>
      </c>
      <c r="Q24" s="113">
        <v>4.9323907309563202E-2</v>
      </c>
    </row>
    <row r="25" spans="2:19" x14ac:dyDescent="0.2">
      <c r="K25" s="115" t="s">
        <v>52</v>
      </c>
      <c r="L25" s="112">
        <v>2.253968253968254</v>
      </c>
      <c r="M25" s="112">
        <v>13.333333333333334</v>
      </c>
      <c r="N25" s="112">
        <v>2.4761904761904758</v>
      </c>
      <c r="O25" s="112">
        <v>18</v>
      </c>
      <c r="P25" s="113">
        <v>5.8225495538798642</v>
      </c>
      <c r="Q25" s="113"/>
    </row>
    <row r="30" spans="2:19" x14ac:dyDescent="0.2">
      <c r="B30" t="s">
        <v>57</v>
      </c>
      <c r="C30" t="s">
        <v>23</v>
      </c>
      <c r="F30" t="s">
        <v>36</v>
      </c>
      <c r="I30" t="s">
        <v>35</v>
      </c>
      <c r="L30" t="s">
        <v>24</v>
      </c>
      <c r="O30" t="s">
        <v>26</v>
      </c>
      <c r="R30" t="s">
        <v>50</v>
      </c>
    </row>
    <row r="31" spans="2:19" x14ac:dyDescent="0.2">
      <c r="C31" t="s">
        <v>55</v>
      </c>
      <c r="D31" t="s">
        <v>60</v>
      </c>
      <c r="F31" t="s">
        <v>55</v>
      </c>
      <c r="G31" t="s">
        <v>56</v>
      </c>
      <c r="I31" t="s">
        <v>55</v>
      </c>
      <c r="J31" t="s">
        <v>56</v>
      </c>
      <c r="L31" t="s">
        <v>55</v>
      </c>
      <c r="M31" t="s">
        <v>56</v>
      </c>
      <c r="O31" t="s">
        <v>55</v>
      </c>
      <c r="P31" t="s">
        <v>56</v>
      </c>
    </row>
    <row r="32" spans="2:19" x14ac:dyDescent="0.2">
      <c r="B32" t="s">
        <v>20</v>
      </c>
      <c r="C32" s="104">
        <v>4.1433863262458022E-2</v>
      </c>
      <c r="D32" s="104">
        <v>5.2847069868605559E-2</v>
      </c>
      <c r="E32" s="104">
        <v>2.1896582667573681E-3</v>
      </c>
      <c r="F32" s="104">
        <v>0.15484633624152808</v>
      </c>
      <c r="G32" s="104">
        <v>9.9948306815245469E-2</v>
      </c>
      <c r="H32" s="104">
        <v>1.5476629123884911E-2</v>
      </c>
      <c r="I32" s="104">
        <v>0.56114737751429045</v>
      </c>
      <c r="J32" s="104">
        <v>0.22410887357378975</v>
      </c>
      <c r="K32" s="104">
        <v>0.12575810668361379</v>
      </c>
      <c r="L32" s="104">
        <v>0.15248115854102767</v>
      </c>
      <c r="M32" s="104">
        <v>0.27704527101390791</v>
      </c>
      <c r="N32" s="104">
        <v>4.2244183892513672E-2</v>
      </c>
      <c r="O32" s="104">
        <v>9.0091264440695845E-2</v>
      </c>
      <c r="P32" s="104">
        <v>0.48386247659909343</v>
      </c>
      <c r="Q32" s="104">
        <v>4.3591782332218929E-2</v>
      </c>
      <c r="R32" s="104">
        <v>0.22926036029898866</v>
      </c>
      <c r="S32" s="104"/>
    </row>
    <row r="33" spans="2:19" x14ac:dyDescent="0.2">
      <c r="B33" t="s">
        <v>21</v>
      </c>
      <c r="C33" s="104">
        <v>4.1433863262458022E-2</v>
      </c>
      <c r="D33" s="104">
        <v>0.19221196776583052</v>
      </c>
      <c r="E33" s="104">
        <v>7.9640843898174107E-3</v>
      </c>
      <c r="F33" s="104">
        <v>0.15484633624152808</v>
      </c>
      <c r="G33" s="104">
        <v>0.38709812777707492</v>
      </c>
      <c r="H33" s="104">
        <v>5.9940726852234942E-2</v>
      </c>
      <c r="I33" s="104">
        <v>0.56114737751429045</v>
      </c>
      <c r="J33" s="104">
        <v>7.0010266037537419E-2</v>
      </c>
      <c r="K33" s="104">
        <v>3.9286077186041921E-2</v>
      </c>
      <c r="L33" s="104">
        <v>0.15248115854102767</v>
      </c>
      <c r="M33" s="104">
        <v>0.31478420231423909</v>
      </c>
      <c r="N33" s="104">
        <v>4.7998659859288424E-2</v>
      </c>
      <c r="O33" s="104">
        <v>9.0091264440695845E-2</v>
      </c>
      <c r="P33" s="104">
        <v>9.9157639423593666E-2</v>
      </c>
      <c r="Q33" s="104">
        <v>8.9332371146261438E-3</v>
      </c>
      <c r="R33" s="104">
        <v>0.16412278540200886</v>
      </c>
      <c r="S33" s="104"/>
    </row>
    <row r="34" spans="2:19" x14ac:dyDescent="0.2">
      <c r="B34" t="s">
        <v>22</v>
      </c>
      <c r="C34" s="104">
        <v>4.1433863262458022E-2</v>
      </c>
      <c r="D34" s="104">
        <v>0.46751703063079675</v>
      </c>
      <c r="E34" s="104">
        <v>1.9371036720026831E-2</v>
      </c>
      <c r="F34" s="104">
        <v>0.15484633624152808</v>
      </c>
      <c r="G34" s="104">
        <v>0.42106881660415496</v>
      </c>
      <c r="H34" s="104">
        <v>6.5200963556709304E-2</v>
      </c>
      <c r="I34" s="104">
        <v>0.56114737751429045</v>
      </c>
      <c r="J34" s="104">
        <v>8.6527852304759109E-2</v>
      </c>
      <c r="K34" s="104">
        <v>4.8554877402759426E-2</v>
      </c>
      <c r="L34" s="104">
        <v>0.15248115854102767</v>
      </c>
      <c r="M34" s="104">
        <v>0.34240881586095151</v>
      </c>
      <c r="N34" s="104">
        <v>5.2210892937139299E-2</v>
      </c>
      <c r="O34" s="104">
        <v>9.0091264440695845E-2</v>
      </c>
      <c r="P34" s="104">
        <v>0.36765597666774985</v>
      </c>
      <c r="Q34" s="104">
        <v>3.3122591817176555E-2</v>
      </c>
      <c r="R34" s="104">
        <v>0.21846036243381142</v>
      </c>
      <c r="S34" s="104"/>
    </row>
    <row r="35" spans="2:19" x14ac:dyDescent="0.2">
      <c r="B35" t="s">
        <v>51</v>
      </c>
      <c r="C35" s="104">
        <v>4.1433863262458022E-2</v>
      </c>
      <c r="D35" s="104">
        <v>0.28742393173476721</v>
      </c>
      <c r="E35" s="104">
        <v>1.1909083885856413E-2</v>
      </c>
      <c r="F35" s="104">
        <v>0.15484633624152808</v>
      </c>
      <c r="G35" s="104">
        <v>9.188474880352468E-2</v>
      </c>
      <c r="H35" s="104">
        <v>1.4228016708698927E-2</v>
      </c>
      <c r="I35" s="104">
        <v>0.56114737751429045</v>
      </c>
      <c r="J35" s="104">
        <v>0.6193530080839138</v>
      </c>
      <c r="K35" s="104">
        <v>0.34754831624187538</v>
      </c>
      <c r="L35" s="104">
        <v>0.15248115854102767</v>
      </c>
      <c r="M35" s="104">
        <v>6.5761710810901361E-2</v>
      </c>
      <c r="N35" s="104">
        <v>1.0027421852086264E-2</v>
      </c>
      <c r="O35" s="104">
        <v>9.0091264440695845E-2</v>
      </c>
      <c r="P35" s="104">
        <v>4.9323907309563202E-2</v>
      </c>
      <c r="Q35" s="104">
        <v>4.4436531766742287E-3</v>
      </c>
      <c r="R35" s="104">
        <v>0.38815649186519119</v>
      </c>
      <c r="S35" s="10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0288A-61CA-4353-8974-FE18BC9C6F7A}">
  <dimension ref="B8:I61"/>
  <sheetViews>
    <sheetView workbookViewId="0">
      <selection activeCell="B56" sqref="B56:H61"/>
    </sheetView>
  </sheetViews>
  <sheetFormatPr defaultColWidth="9.140625" defaultRowHeight="12.75" x14ac:dyDescent="0.2"/>
  <cols>
    <col min="1" max="1" width="9.140625" style="33"/>
    <col min="2" max="2" width="21.5703125" style="46" bestFit="1" customWidth="1"/>
    <col min="3" max="6" width="7.5703125" style="33" customWidth="1"/>
    <col min="7" max="7" width="12" style="42" bestFit="1" customWidth="1"/>
    <col min="8" max="8" width="9.140625" style="33"/>
    <col min="9" max="9" width="9.140625" style="36"/>
    <col min="10" max="16384" width="9.140625" style="33"/>
  </cols>
  <sheetData>
    <row r="8" spans="2:9" ht="88.5" x14ac:dyDescent="0.2">
      <c r="B8" s="44" t="s">
        <v>2</v>
      </c>
      <c r="C8" s="38" t="s">
        <v>10</v>
      </c>
      <c r="D8" s="38" t="s">
        <v>14</v>
      </c>
      <c r="E8" s="38" t="s">
        <v>15</v>
      </c>
      <c r="F8" s="38" t="s">
        <v>9</v>
      </c>
      <c r="G8" s="38" t="s">
        <v>16</v>
      </c>
      <c r="H8" s="38">
        <f>'AHP výpočet účastniku č.1.'!O22</f>
        <v>0</v>
      </c>
      <c r="I8" s="38" t="s">
        <v>18</v>
      </c>
    </row>
    <row r="9" spans="2:9" x14ac:dyDescent="0.2">
      <c r="B9" s="44" t="s">
        <v>10</v>
      </c>
      <c r="C9" s="34">
        <v>1</v>
      </c>
      <c r="D9" s="35">
        <v>0.2</v>
      </c>
      <c r="E9" s="35">
        <v>0.2</v>
      </c>
      <c r="F9" s="35">
        <v>0.33333333333333331</v>
      </c>
      <c r="G9" s="35">
        <v>0.33333333333333331</v>
      </c>
      <c r="H9" s="43">
        <f>'AHP výpočet účastniku č.1.'!O23</f>
        <v>0</v>
      </c>
      <c r="I9" s="36">
        <v>5</v>
      </c>
    </row>
    <row r="10" spans="2:9" x14ac:dyDescent="0.2">
      <c r="B10" s="44" t="s">
        <v>14</v>
      </c>
      <c r="C10" s="37">
        <v>5</v>
      </c>
      <c r="D10" s="34">
        <v>1</v>
      </c>
      <c r="E10" s="35">
        <v>0.2</v>
      </c>
      <c r="F10" s="35">
        <v>0.33333333333333331</v>
      </c>
      <c r="G10" s="35">
        <v>3</v>
      </c>
      <c r="H10" s="43">
        <f>'AHP výpočet účastniku č.1.'!O24</f>
        <v>0</v>
      </c>
      <c r="I10" s="36">
        <v>3</v>
      </c>
    </row>
    <row r="11" spans="2:9" x14ac:dyDescent="0.2">
      <c r="B11" s="44" t="s">
        <v>15</v>
      </c>
      <c r="C11" s="37">
        <v>5</v>
      </c>
      <c r="D11" s="37">
        <v>5</v>
      </c>
      <c r="E11" s="34">
        <v>1</v>
      </c>
      <c r="F11" s="35">
        <v>7</v>
      </c>
      <c r="G11" s="35">
        <v>5</v>
      </c>
      <c r="H11" s="43">
        <f>'AHP výpočet účastniku č.1.'!O25</f>
        <v>0</v>
      </c>
      <c r="I11" s="36">
        <v>1</v>
      </c>
    </row>
    <row r="12" spans="2:9" x14ac:dyDescent="0.2">
      <c r="B12" s="44" t="s">
        <v>9</v>
      </c>
      <c r="C12" s="37">
        <v>3</v>
      </c>
      <c r="D12" s="37">
        <v>3</v>
      </c>
      <c r="E12" s="37">
        <v>0.14285714285714285</v>
      </c>
      <c r="F12" s="34">
        <v>1</v>
      </c>
      <c r="G12" s="35">
        <v>5</v>
      </c>
      <c r="H12" s="43">
        <f>'AHP výpočet účastniku č.1.'!O26</f>
        <v>0</v>
      </c>
      <c r="I12" s="36">
        <v>2</v>
      </c>
    </row>
    <row r="13" spans="2:9" x14ac:dyDescent="0.2">
      <c r="B13" s="44" t="s">
        <v>16</v>
      </c>
      <c r="C13" s="37">
        <v>3</v>
      </c>
      <c r="D13" s="37">
        <v>0.33333333333333331</v>
      </c>
      <c r="E13" s="37">
        <v>0.2</v>
      </c>
      <c r="F13" s="37">
        <v>0.2</v>
      </c>
      <c r="G13" s="34">
        <v>1</v>
      </c>
      <c r="H13" s="43">
        <f>'AHP výpočet účastniku č.1.'!O27</f>
        <v>0</v>
      </c>
      <c r="I13" s="36">
        <v>4</v>
      </c>
    </row>
    <row r="14" spans="2:9" x14ac:dyDescent="0.2">
      <c r="B14" s="45" t="s">
        <v>4</v>
      </c>
      <c r="C14" s="35">
        <v>17</v>
      </c>
      <c r="D14" s="35">
        <v>9.5333333333333332</v>
      </c>
      <c r="E14" s="35">
        <v>1.7428571428571427</v>
      </c>
      <c r="F14" s="35">
        <v>8.8666666666666671</v>
      </c>
      <c r="G14" s="35">
        <v>14.333333333333334</v>
      </c>
      <c r="H14" s="43">
        <f>'AHP výpočet účastniku č.1.'!O28</f>
        <v>0</v>
      </c>
    </row>
    <row r="15" spans="2:9" x14ac:dyDescent="0.2">
      <c r="H15" s="43"/>
    </row>
    <row r="16" spans="2:9" x14ac:dyDescent="0.2">
      <c r="H16" s="43"/>
    </row>
    <row r="17" spans="2:8" x14ac:dyDescent="0.2">
      <c r="H17" s="43"/>
    </row>
    <row r="18" spans="2:8" ht="106.5" customHeight="1" x14ac:dyDescent="0.2">
      <c r="B18" s="49" t="s">
        <v>10</v>
      </c>
      <c r="C18" s="50" t="s">
        <v>11</v>
      </c>
      <c r="D18" s="50" t="s">
        <v>8</v>
      </c>
      <c r="E18" s="50" t="s">
        <v>13</v>
      </c>
      <c r="F18" s="50" t="s">
        <v>12</v>
      </c>
      <c r="G18" s="50">
        <f>'AHP výpočet účastniku č.1.'!O31</f>
        <v>0</v>
      </c>
      <c r="H18" s="49" t="s">
        <v>18</v>
      </c>
    </row>
    <row r="19" spans="2:8" x14ac:dyDescent="0.2">
      <c r="B19" s="47" t="s">
        <v>11</v>
      </c>
      <c r="C19" s="39">
        <v>1</v>
      </c>
      <c r="D19" s="40">
        <v>0.2</v>
      </c>
      <c r="E19" s="40">
        <v>0.33333333333333331</v>
      </c>
      <c r="F19" s="40">
        <v>0.14285714285714285</v>
      </c>
      <c r="G19" s="5">
        <f>'AHP výpočet účastniku č.1.'!O32</f>
        <v>0</v>
      </c>
      <c r="H19" s="43">
        <v>4</v>
      </c>
    </row>
    <row r="20" spans="2:8" x14ac:dyDescent="0.2">
      <c r="B20" s="47" t="s">
        <v>8</v>
      </c>
      <c r="C20" s="41">
        <v>5</v>
      </c>
      <c r="D20" s="39">
        <v>1</v>
      </c>
      <c r="E20" s="40">
        <v>3</v>
      </c>
      <c r="F20" s="40">
        <v>0.33333333333333331</v>
      </c>
      <c r="G20" s="5">
        <f>'AHP výpočet účastniku č.1.'!O33</f>
        <v>0</v>
      </c>
      <c r="H20" s="43">
        <v>2</v>
      </c>
    </row>
    <row r="21" spans="2:8" ht="25.5" x14ac:dyDescent="0.2">
      <c r="B21" s="47" t="s">
        <v>13</v>
      </c>
      <c r="C21" s="41">
        <v>3</v>
      </c>
      <c r="D21" s="41">
        <v>0.33333333333333331</v>
      </c>
      <c r="E21" s="39">
        <v>1</v>
      </c>
      <c r="F21" s="40">
        <v>0.33333333333333331</v>
      </c>
      <c r="G21" s="5">
        <f>'AHP výpočet účastniku č.1.'!O34</f>
        <v>0</v>
      </c>
      <c r="H21" s="43">
        <v>3</v>
      </c>
    </row>
    <row r="22" spans="2:8" ht="25.5" x14ac:dyDescent="0.2">
      <c r="B22" s="47" t="s">
        <v>12</v>
      </c>
      <c r="C22" s="41">
        <v>7</v>
      </c>
      <c r="D22" s="41">
        <v>3</v>
      </c>
      <c r="E22" s="41">
        <v>3</v>
      </c>
      <c r="F22" s="39">
        <v>1</v>
      </c>
      <c r="G22" s="5">
        <f>'AHP výpočet účastniku č.1.'!O35</f>
        <v>0</v>
      </c>
      <c r="H22" s="43">
        <v>1</v>
      </c>
    </row>
    <row r="23" spans="2:8" x14ac:dyDescent="0.2">
      <c r="B23" s="47" t="s">
        <v>4</v>
      </c>
      <c r="C23" s="40">
        <v>16</v>
      </c>
      <c r="D23" s="40">
        <v>4.5333333333333332</v>
      </c>
      <c r="E23" s="40">
        <v>7.3333333333333339</v>
      </c>
      <c r="F23" s="40">
        <v>1.8095238095238095</v>
      </c>
      <c r="G23" s="40">
        <f>'AHP výpočet účastniku č.1.'!O36</f>
        <v>0</v>
      </c>
      <c r="H23" s="43"/>
    </row>
    <row r="24" spans="2:8" x14ac:dyDescent="0.2">
      <c r="G24" s="40"/>
      <c r="H24" s="43"/>
    </row>
    <row r="25" spans="2:8" x14ac:dyDescent="0.2">
      <c r="G25" s="40"/>
      <c r="H25" s="43"/>
    </row>
    <row r="26" spans="2:8" x14ac:dyDescent="0.2">
      <c r="G26" s="40"/>
      <c r="H26" s="43"/>
    </row>
    <row r="27" spans="2:8" ht="87" customHeight="1" x14ac:dyDescent="0.2">
      <c r="B27" s="50" t="s">
        <v>14</v>
      </c>
      <c r="C27" s="50" t="s">
        <v>11</v>
      </c>
      <c r="D27" s="50" t="s">
        <v>8</v>
      </c>
      <c r="E27" s="50" t="s">
        <v>13</v>
      </c>
      <c r="F27" s="50" t="s">
        <v>12</v>
      </c>
      <c r="G27" s="50" t="s">
        <v>1</v>
      </c>
      <c r="H27" s="49" t="s">
        <v>18</v>
      </c>
    </row>
    <row r="28" spans="2:8" x14ac:dyDescent="0.2">
      <c r="B28" s="48" t="s">
        <v>11</v>
      </c>
      <c r="C28" s="39">
        <v>1</v>
      </c>
      <c r="D28" s="40">
        <v>0.2</v>
      </c>
      <c r="E28" s="40">
        <v>0.33333333333333331</v>
      </c>
      <c r="F28" s="40">
        <v>1</v>
      </c>
      <c r="G28" s="5">
        <v>8.7547134238310703E-2</v>
      </c>
      <c r="H28" s="43">
        <v>4</v>
      </c>
    </row>
    <row r="29" spans="2:8" x14ac:dyDescent="0.2">
      <c r="B29" s="48" t="s">
        <v>8</v>
      </c>
      <c r="C29" s="41">
        <v>5</v>
      </c>
      <c r="D29" s="39">
        <v>1</v>
      </c>
      <c r="E29" s="40">
        <v>5</v>
      </c>
      <c r="F29" s="40">
        <v>3</v>
      </c>
      <c r="G29" s="5">
        <v>0.5247454751131222</v>
      </c>
      <c r="H29" s="43">
        <v>1</v>
      </c>
    </row>
    <row r="30" spans="2:8" ht="25.5" x14ac:dyDescent="0.2">
      <c r="B30" s="48" t="s">
        <v>13</v>
      </c>
      <c r="C30" s="41">
        <v>3</v>
      </c>
      <c r="D30" s="41">
        <v>0.2</v>
      </c>
      <c r="E30" s="39">
        <v>1</v>
      </c>
      <c r="F30" s="40">
        <v>7</v>
      </c>
      <c r="G30" s="5">
        <v>0.28828242835595774</v>
      </c>
      <c r="H30" s="43">
        <v>2</v>
      </c>
    </row>
    <row r="31" spans="2:8" ht="25.5" x14ac:dyDescent="0.2">
      <c r="B31" s="48" t="s">
        <v>12</v>
      </c>
      <c r="C31" s="41">
        <v>1</v>
      </c>
      <c r="D31" s="41">
        <v>0.33333333333333331</v>
      </c>
      <c r="E31" s="41">
        <v>0.14285714285714285</v>
      </c>
      <c r="F31" s="39">
        <v>1</v>
      </c>
      <c r="G31" s="5">
        <v>9.9424962292609345E-2</v>
      </c>
      <c r="H31" s="43">
        <v>3</v>
      </c>
    </row>
    <row r="32" spans="2:8" x14ac:dyDescent="0.2">
      <c r="B32" s="48" t="s">
        <v>4</v>
      </c>
      <c r="C32" s="40">
        <v>10</v>
      </c>
      <c r="D32" s="40">
        <v>1.7333333333333332</v>
      </c>
      <c r="E32" s="40">
        <v>6.4761904761904763</v>
      </c>
      <c r="F32" s="40">
        <v>12</v>
      </c>
      <c r="G32" s="6">
        <v>1</v>
      </c>
      <c r="H32" s="43"/>
    </row>
    <row r="33" spans="2:8" x14ac:dyDescent="0.2">
      <c r="G33" s="40"/>
      <c r="H33" s="43"/>
    </row>
    <row r="34" spans="2:8" x14ac:dyDescent="0.2">
      <c r="G34" s="40"/>
      <c r="H34" s="43"/>
    </row>
    <row r="35" spans="2:8" x14ac:dyDescent="0.2">
      <c r="G35" s="40"/>
      <c r="H35" s="43"/>
    </row>
    <row r="36" spans="2:8" ht="92.25" x14ac:dyDescent="0.2">
      <c r="B36" s="50" t="s">
        <v>15</v>
      </c>
      <c r="C36" s="50" t="s">
        <v>11</v>
      </c>
      <c r="D36" s="50" t="s">
        <v>8</v>
      </c>
      <c r="E36" s="50" t="s">
        <v>13</v>
      </c>
      <c r="F36" s="50" t="s">
        <v>12</v>
      </c>
      <c r="G36" s="50" t="s">
        <v>1</v>
      </c>
      <c r="H36" s="49" t="s">
        <v>18</v>
      </c>
    </row>
    <row r="37" spans="2:8" x14ac:dyDescent="0.2">
      <c r="B37" s="48" t="s">
        <v>11</v>
      </c>
      <c r="C37" s="39">
        <v>1</v>
      </c>
      <c r="D37" s="40">
        <v>3</v>
      </c>
      <c r="E37" s="40">
        <v>3</v>
      </c>
      <c r="F37" s="40">
        <v>1</v>
      </c>
      <c r="G37" s="5">
        <v>0.36967719780219777</v>
      </c>
      <c r="H37" s="43">
        <v>1</v>
      </c>
    </row>
    <row r="38" spans="2:8" x14ac:dyDescent="0.2">
      <c r="B38" s="48" t="s">
        <v>8</v>
      </c>
      <c r="C38" s="41">
        <v>0.33333333333333331</v>
      </c>
      <c r="D38" s="39">
        <v>1</v>
      </c>
      <c r="E38" s="40">
        <v>5</v>
      </c>
      <c r="F38" s="40">
        <v>1</v>
      </c>
      <c r="G38" s="5">
        <v>0.24673763736263737</v>
      </c>
      <c r="H38" s="43">
        <v>3</v>
      </c>
    </row>
    <row r="39" spans="2:8" ht="25.5" x14ac:dyDescent="0.2">
      <c r="B39" s="48" t="s">
        <v>13</v>
      </c>
      <c r="C39" s="41">
        <v>0.33333333333333331</v>
      </c>
      <c r="D39" s="41">
        <v>0.2</v>
      </c>
      <c r="E39" s="39">
        <v>1</v>
      </c>
      <c r="F39" s="40">
        <v>0.2</v>
      </c>
      <c r="G39" s="5">
        <v>7.4347527472527472E-2</v>
      </c>
      <c r="H39" s="43">
        <v>4</v>
      </c>
    </row>
    <row r="40" spans="2:8" ht="25.5" x14ac:dyDescent="0.2">
      <c r="B40" s="48" t="s">
        <v>12</v>
      </c>
      <c r="C40" s="41">
        <v>1</v>
      </c>
      <c r="D40" s="41">
        <v>1</v>
      </c>
      <c r="E40" s="41">
        <v>5</v>
      </c>
      <c r="F40" s="39">
        <v>1</v>
      </c>
      <c r="G40" s="5">
        <v>0.30923763736263737</v>
      </c>
      <c r="H40" s="43">
        <v>2</v>
      </c>
    </row>
    <row r="41" spans="2:8" x14ac:dyDescent="0.2">
      <c r="B41" s="48" t="s">
        <v>4</v>
      </c>
      <c r="C41" s="40">
        <v>2.6666666666666665</v>
      </c>
      <c r="D41" s="40">
        <v>5.2</v>
      </c>
      <c r="E41" s="40">
        <v>14</v>
      </c>
      <c r="F41" s="40">
        <v>3.2</v>
      </c>
      <c r="G41" s="6">
        <v>1</v>
      </c>
      <c r="H41" s="43"/>
    </row>
    <row r="42" spans="2:8" x14ac:dyDescent="0.2">
      <c r="G42" s="40"/>
      <c r="H42" s="43"/>
    </row>
    <row r="43" spans="2:8" x14ac:dyDescent="0.2">
      <c r="G43" s="40"/>
      <c r="H43" s="43"/>
    </row>
    <row r="44" spans="2:8" x14ac:dyDescent="0.2">
      <c r="G44" s="40"/>
      <c r="H44" s="43"/>
    </row>
    <row r="45" spans="2:8" x14ac:dyDescent="0.2">
      <c r="G45" s="40"/>
      <c r="H45" s="43"/>
    </row>
    <row r="46" spans="2:8" ht="85.5" customHeight="1" x14ac:dyDescent="0.2">
      <c r="B46" s="50" t="s">
        <v>9</v>
      </c>
      <c r="C46" s="50" t="s">
        <v>11</v>
      </c>
      <c r="D46" s="50" t="s">
        <v>8</v>
      </c>
      <c r="E46" s="50" t="s">
        <v>13</v>
      </c>
      <c r="F46" s="50" t="s">
        <v>12</v>
      </c>
      <c r="G46" s="50" t="s">
        <v>1</v>
      </c>
      <c r="H46" s="50" t="s">
        <v>18</v>
      </c>
    </row>
    <row r="47" spans="2:8" x14ac:dyDescent="0.2">
      <c r="B47" s="48" t="s">
        <v>11</v>
      </c>
      <c r="C47" s="39">
        <v>1</v>
      </c>
      <c r="D47" s="40">
        <v>5</v>
      </c>
      <c r="E47" s="40">
        <v>3</v>
      </c>
      <c r="F47" s="40">
        <v>5</v>
      </c>
      <c r="G47" s="5">
        <v>0.49092818945760119</v>
      </c>
      <c r="H47" s="43">
        <v>1</v>
      </c>
    </row>
    <row r="48" spans="2:8" x14ac:dyDescent="0.2">
      <c r="B48" s="48" t="s">
        <v>8</v>
      </c>
      <c r="C48" s="41">
        <v>0.2</v>
      </c>
      <c r="D48" s="39">
        <v>1</v>
      </c>
      <c r="E48" s="40">
        <v>0.33333333333333331</v>
      </c>
      <c r="F48" s="40">
        <v>0.2</v>
      </c>
      <c r="G48" s="5">
        <v>6.7035905271199389E-2</v>
      </c>
      <c r="H48" s="43">
        <v>4</v>
      </c>
    </row>
    <row r="49" spans="2:8" ht="25.5" x14ac:dyDescent="0.2">
      <c r="B49" s="48" t="s">
        <v>13</v>
      </c>
      <c r="C49" s="41">
        <v>0.33333333333333331</v>
      </c>
      <c r="D49" s="41">
        <v>3</v>
      </c>
      <c r="E49" s="39">
        <v>1</v>
      </c>
      <c r="F49" s="40">
        <v>0.33333333333333331</v>
      </c>
      <c r="G49" s="5">
        <v>0.15068754774637128</v>
      </c>
      <c r="H49" s="43">
        <v>3</v>
      </c>
    </row>
    <row r="50" spans="2:8" ht="25.5" x14ac:dyDescent="0.2">
      <c r="B50" s="48" t="s">
        <v>12</v>
      </c>
      <c r="C50" s="41">
        <v>1</v>
      </c>
      <c r="D50" s="41">
        <v>5</v>
      </c>
      <c r="E50" s="41">
        <v>3</v>
      </c>
      <c r="F50" s="39">
        <v>1</v>
      </c>
      <c r="G50" s="5">
        <v>0.29134835752482813</v>
      </c>
      <c r="H50" s="43">
        <v>2</v>
      </c>
    </row>
    <row r="51" spans="2:8" x14ac:dyDescent="0.2">
      <c r="B51" s="48" t="s">
        <v>4</v>
      </c>
      <c r="C51" s="40">
        <v>2.5333333333333332</v>
      </c>
      <c r="D51" s="40">
        <v>14</v>
      </c>
      <c r="E51" s="40">
        <v>7.3333333333333339</v>
      </c>
      <c r="F51" s="40">
        <v>2.5333333333333332</v>
      </c>
      <c r="G51" s="6">
        <v>1</v>
      </c>
      <c r="H51" s="43"/>
    </row>
    <row r="52" spans="2:8" x14ac:dyDescent="0.2">
      <c r="G52" s="40"/>
      <c r="H52" s="43"/>
    </row>
    <row r="53" spans="2:8" x14ac:dyDescent="0.2">
      <c r="G53" s="40"/>
      <c r="H53" s="43"/>
    </row>
    <row r="54" spans="2:8" x14ac:dyDescent="0.2">
      <c r="G54" s="40"/>
      <c r="H54" s="43"/>
    </row>
    <row r="55" spans="2:8" x14ac:dyDescent="0.2">
      <c r="G55" s="40"/>
      <c r="H55" s="43"/>
    </row>
    <row r="56" spans="2:8" ht="92.25" x14ac:dyDescent="0.2">
      <c r="B56" s="50" t="s">
        <v>16</v>
      </c>
      <c r="C56" s="50" t="s">
        <v>11</v>
      </c>
      <c r="D56" s="50" t="s">
        <v>8</v>
      </c>
      <c r="E56" s="50" t="s">
        <v>13</v>
      </c>
      <c r="F56" s="50" t="s">
        <v>12</v>
      </c>
      <c r="G56" s="50" t="s">
        <v>1</v>
      </c>
      <c r="H56" s="49" t="s">
        <v>18</v>
      </c>
    </row>
    <row r="57" spans="2:8" x14ac:dyDescent="0.2">
      <c r="B57" s="48" t="s">
        <v>11</v>
      </c>
      <c r="C57" s="39">
        <v>1</v>
      </c>
      <c r="D57" s="40">
        <v>1</v>
      </c>
      <c r="E57" s="40">
        <v>5</v>
      </c>
      <c r="F57" s="40">
        <v>1</v>
      </c>
      <c r="G57" s="5">
        <v>0.29910714285714285</v>
      </c>
      <c r="H57" s="43">
        <v>2</v>
      </c>
    </row>
    <row r="58" spans="2:8" x14ac:dyDescent="0.2">
      <c r="B58" s="48" t="s">
        <v>8</v>
      </c>
      <c r="C58" s="41">
        <v>1</v>
      </c>
      <c r="D58" s="39">
        <v>1</v>
      </c>
      <c r="E58" s="40">
        <v>1</v>
      </c>
      <c r="F58" s="40">
        <v>1</v>
      </c>
      <c r="G58" s="5">
        <v>0.23660714285714285</v>
      </c>
      <c r="H58" s="43">
        <v>3</v>
      </c>
    </row>
    <row r="59" spans="2:8" ht="25.5" x14ac:dyDescent="0.2">
      <c r="B59" s="48" t="s">
        <v>13</v>
      </c>
      <c r="C59" s="41">
        <v>0.2</v>
      </c>
      <c r="D59" s="41">
        <v>1</v>
      </c>
      <c r="E59" s="39">
        <v>1</v>
      </c>
      <c r="F59" s="40">
        <v>0.1111111111111111</v>
      </c>
      <c r="G59" s="5">
        <v>0.10267857142857142</v>
      </c>
      <c r="H59" s="43">
        <v>4</v>
      </c>
    </row>
    <row r="60" spans="2:8" ht="25.5" x14ac:dyDescent="0.2">
      <c r="B60" s="48" t="s">
        <v>12</v>
      </c>
      <c r="C60" s="41">
        <v>1</v>
      </c>
      <c r="D60" s="41">
        <v>1</v>
      </c>
      <c r="E60" s="41">
        <v>9</v>
      </c>
      <c r="F60" s="39">
        <v>1</v>
      </c>
      <c r="G60" s="5">
        <v>0.36160714285714285</v>
      </c>
      <c r="H60" s="43">
        <v>1</v>
      </c>
    </row>
    <row r="61" spans="2:8" x14ac:dyDescent="0.2">
      <c r="B61" s="48" t="s">
        <v>4</v>
      </c>
      <c r="C61" s="40">
        <v>3.2</v>
      </c>
      <c r="D61" s="40">
        <v>4</v>
      </c>
      <c r="E61" s="40">
        <v>16</v>
      </c>
      <c r="F61" s="40">
        <v>3.1111111111111112</v>
      </c>
      <c r="G61" s="6">
        <v>1</v>
      </c>
      <c r="H61" s="4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AHP výpočet účastniku č.3</vt:lpstr>
      <vt:lpstr>Sheet3</vt:lpstr>
      <vt:lpstr>AHP výpočet účastniku č.3.</vt:lpstr>
      <vt:lpstr>AHP výpočet účastniku č.2</vt:lpstr>
      <vt:lpstr>Sheet2</vt:lpstr>
      <vt:lpstr>AHP výpočet účastniku č.2.</vt:lpstr>
      <vt:lpstr>AHP výpočet účastniku č.1.</vt:lpstr>
      <vt:lpstr>Sheet1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 Raduta</dc:creator>
  <cp:lastModifiedBy>Islam Machachev</cp:lastModifiedBy>
  <dcterms:created xsi:type="dcterms:W3CDTF">2023-01-28T00:23:19Z</dcterms:created>
  <dcterms:modified xsi:type="dcterms:W3CDTF">2024-03-12T12:36:14Z</dcterms:modified>
</cp:coreProperties>
</file>