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пк\Desktop\Diplomy 2022\Aliya - Salus Diploma Thesis\"/>
    </mc:Choice>
  </mc:AlternateContent>
  <xr:revisionPtr revIDLastSave="0" documentId="13_ncr:1_{467C56B9-B788-4DC0-BCA0-FDF40B1EA2E3}" xr6:coauthVersionLast="47" xr6:coauthVersionMax="47" xr10:uidLastSave="{00000000-0000-0000-0000-000000000000}"/>
  <bookViews>
    <workbookView xWindow="-120" yWindow="-120" windowWidth="27870" windowHeight="16440" xr2:uid="{1E09148E-C07E-49E2-AE9D-9C2C6F62EB54}"/>
  </bookViews>
  <sheets>
    <sheet name="GDP change" sheetId="1" r:id="rId1"/>
    <sheet name="Karaganda" sheetId="2" r:id="rId2"/>
    <sheet name="GDP per capita" sheetId="3" r:id="rId3"/>
    <sheet name="Turkestan" sheetId="4" r:id="rId4"/>
  </sheets>
  <definedNames>
    <definedName name="_xlnm._FilterDatabase" localSheetId="1" hidden="1">Karaganda!$A$3:$A$6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4" i="4" l="1"/>
  <c r="F85" i="4"/>
  <c r="E85" i="4"/>
  <c r="D85" i="4"/>
  <c r="C85" i="4"/>
  <c r="B85" i="4"/>
  <c r="F80" i="4"/>
  <c r="E80" i="4"/>
  <c r="D80" i="4"/>
  <c r="C80" i="4"/>
  <c r="B80" i="4"/>
  <c r="F79" i="4"/>
  <c r="F84" i="4" s="1"/>
  <c r="F86" i="4" s="1"/>
  <c r="E79" i="4"/>
  <c r="D79" i="4"/>
  <c r="C79" i="4"/>
  <c r="B79" i="4"/>
  <c r="B86" i="4" s="1"/>
  <c r="Q33" i="1"/>
  <c r="M31" i="1"/>
  <c r="N33" i="1"/>
  <c r="S31" i="1"/>
  <c r="Q31" i="1"/>
  <c r="O31" i="1"/>
  <c r="M24" i="1"/>
  <c r="O24" i="1"/>
  <c r="Q24" i="1"/>
  <c r="S24" i="1"/>
  <c r="J56" i="4"/>
  <c r="J57" i="4"/>
  <c r="J58" i="4"/>
  <c r="J59" i="4"/>
  <c r="J55" i="4"/>
  <c r="D3" i="4"/>
  <c r="H3" i="4"/>
  <c r="C9" i="3"/>
  <c r="D9" i="3"/>
  <c r="E9" i="3"/>
  <c r="F9" i="3"/>
  <c r="G9" i="3"/>
  <c r="H9" i="3"/>
  <c r="B9" i="3"/>
  <c r="C8" i="3"/>
  <c r="D8" i="3"/>
  <c r="E8" i="3"/>
  <c r="F8" i="3"/>
  <c r="G8" i="3"/>
  <c r="H8" i="3"/>
  <c r="B8" i="3"/>
  <c r="C57" i="2"/>
  <c r="D57" i="2"/>
  <c r="E57" i="2"/>
  <c r="F57" i="2"/>
  <c r="B57" i="2"/>
  <c r="C56" i="2"/>
  <c r="D56" i="2"/>
  <c r="E56" i="2"/>
  <c r="F56" i="2"/>
  <c r="B56" i="2"/>
  <c r="C55" i="2"/>
  <c r="D55" i="2"/>
  <c r="E55" i="2"/>
  <c r="F55" i="2"/>
  <c r="B55" i="2"/>
  <c r="C51" i="2"/>
  <c r="D51" i="2"/>
  <c r="E51" i="2"/>
  <c r="F51" i="2"/>
  <c r="B51" i="2"/>
  <c r="C50" i="2"/>
  <c r="D50" i="2"/>
  <c r="E50" i="2"/>
  <c r="F50" i="2"/>
  <c r="B50" i="2"/>
  <c r="E84" i="4" l="1"/>
  <c r="E86" i="4" s="1"/>
  <c r="D84" i="4"/>
  <c r="D86" i="4" s="1"/>
  <c r="C84" i="4"/>
  <c r="C86" i="4" s="1"/>
  <c r="D61" i="4"/>
  <c r="H63" i="4"/>
  <c r="F63" i="4"/>
  <c r="D63" i="4"/>
  <c r="N5" i="2"/>
  <c r="N4" i="2"/>
  <c r="N3" i="2"/>
  <c r="H69" i="4"/>
  <c r="H70" i="4"/>
  <c r="H71" i="4"/>
  <c r="H68" i="4"/>
  <c r="F69" i="4"/>
  <c r="F70" i="4"/>
  <c r="F71" i="4"/>
  <c r="F68" i="4"/>
  <c r="H56" i="4"/>
  <c r="H57" i="4"/>
  <c r="H58" i="4"/>
  <c r="H59" i="4"/>
  <c r="H55" i="4"/>
  <c r="H62" i="4"/>
  <c r="H64" i="4"/>
  <c r="H65" i="4"/>
  <c r="H66" i="4"/>
  <c r="H61" i="4"/>
  <c r="F61" i="4"/>
  <c r="F56" i="4"/>
  <c r="F57" i="4"/>
  <c r="F58" i="4"/>
  <c r="F59" i="4"/>
  <c r="F55" i="4"/>
  <c r="D69" i="4"/>
  <c r="D70" i="4"/>
  <c r="D71" i="4"/>
  <c r="D68" i="4"/>
  <c r="D62" i="4"/>
  <c r="D64" i="4"/>
  <c r="D65" i="4"/>
  <c r="D66" i="4"/>
  <c r="D56" i="4"/>
  <c r="D57" i="4"/>
  <c r="D58" i="4"/>
  <c r="D59" i="4"/>
  <c r="D55" i="4"/>
  <c r="F66" i="4"/>
  <c r="F65" i="4"/>
  <c r="F64" i="4"/>
  <c r="F62" i="4"/>
  <c r="L43" i="2"/>
  <c r="L42" i="2"/>
  <c r="L41" i="2"/>
  <c r="L40" i="2"/>
  <c r="J43" i="2"/>
  <c r="J42" i="2"/>
  <c r="J41" i="2"/>
  <c r="J40" i="2"/>
  <c r="H41" i="2"/>
  <c r="H42" i="2"/>
  <c r="H43" i="2"/>
  <c r="H40" i="2"/>
  <c r="L35" i="2"/>
  <c r="L36" i="2"/>
  <c r="L37" i="2"/>
  <c r="L38" i="2"/>
  <c r="L34" i="2"/>
  <c r="J36" i="2"/>
  <c r="J37" i="2"/>
  <c r="J38" i="2"/>
  <c r="J35" i="2"/>
  <c r="J34" i="2"/>
  <c r="H35" i="2"/>
  <c r="H36" i="2"/>
  <c r="H37" i="2"/>
  <c r="H38" i="2"/>
  <c r="H34" i="2"/>
  <c r="L29" i="2"/>
  <c r="L30" i="2"/>
  <c r="L31" i="2"/>
  <c r="L32" i="2"/>
  <c r="L28" i="2"/>
  <c r="J29" i="2"/>
  <c r="J30" i="2"/>
  <c r="J31" i="2"/>
  <c r="J32" i="2"/>
  <c r="J28" i="2"/>
  <c r="H32" i="2"/>
  <c r="H31" i="2"/>
  <c r="H30" i="2"/>
  <c r="H29" i="2"/>
  <c r="H28" i="2"/>
  <c r="M3" i="4" l="1"/>
  <c r="S25" i="1"/>
  <c r="Q25" i="1"/>
  <c r="O25" i="1"/>
  <c r="M25" i="1"/>
  <c r="C6" i="2"/>
  <c r="H33" i="4"/>
  <c r="J32" i="4"/>
  <c r="D32" i="4"/>
  <c r="I5" i="4"/>
  <c r="F3" i="4"/>
  <c r="G5" i="4" s="1"/>
  <c r="E5" i="4"/>
  <c r="B3" i="4"/>
  <c r="H3" i="2"/>
  <c r="I4" i="2" s="1"/>
  <c r="C7" i="3"/>
  <c r="D7" i="3"/>
  <c r="E7" i="3"/>
  <c r="F7" i="3"/>
  <c r="G7" i="3"/>
  <c r="H7" i="3"/>
  <c r="B7" i="3"/>
  <c r="B6" i="3"/>
  <c r="H6" i="3"/>
  <c r="G6" i="3"/>
  <c r="F6" i="3"/>
  <c r="E6" i="3"/>
  <c r="D6" i="3"/>
  <c r="C6" i="3"/>
  <c r="H30" i="1"/>
  <c r="I5" i="2"/>
  <c r="F3" i="2"/>
  <c r="D3" i="2"/>
  <c r="E5" i="2" s="1"/>
  <c r="B3" i="2"/>
  <c r="C5" i="2" s="1"/>
  <c r="H25" i="1"/>
  <c r="H26" i="1"/>
  <c r="H27" i="1"/>
  <c r="H28" i="1"/>
  <c r="H29" i="1"/>
  <c r="H31" i="1"/>
  <c r="H32" i="1"/>
  <c r="H33" i="1"/>
  <c r="H34" i="1"/>
  <c r="H35" i="1"/>
  <c r="H36" i="1"/>
  <c r="H37" i="1"/>
  <c r="H38" i="1"/>
  <c r="H39" i="1"/>
  <c r="H40" i="1"/>
  <c r="H24" i="1"/>
  <c r="F25" i="1"/>
  <c r="F26" i="1"/>
  <c r="F27" i="1"/>
  <c r="F28" i="1"/>
  <c r="F29" i="1"/>
  <c r="F30" i="1"/>
  <c r="F31" i="1"/>
  <c r="F32" i="1"/>
  <c r="F33" i="1"/>
  <c r="F34" i="1"/>
  <c r="F35" i="1"/>
  <c r="F36" i="1"/>
  <c r="F37" i="1"/>
  <c r="F38" i="1"/>
  <c r="F39" i="1"/>
  <c r="F40" i="1"/>
  <c r="F24" i="1"/>
  <c r="D40" i="1"/>
  <c r="D39" i="1"/>
  <c r="D38" i="1"/>
  <c r="D37" i="1"/>
  <c r="D36" i="1"/>
  <c r="D35" i="1"/>
  <c r="D34" i="1"/>
  <c r="D33" i="1"/>
  <c r="D32" i="1"/>
  <c r="D31" i="1"/>
  <c r="D30" i="1"/>
  <c r="D29" i="1"/>
  <c r="D28" i="1"/>
  <c r="D27" i="1"/>
  <c r="D26" i="1"/>
  <c r="D25" i="1"/>
  <c r="D24" i="1"/>
  <c r="B25" i="1"/>
  <c r="B26" i="1"/>
  <c r="B27" i="1"/>
  <c r="B28" i="1"/>
  <c r="B29" i="1"/>
  <c r="B30" i="1"/>
  <c r="B31" i="1"/>
  <c r="B32" i="1"/>
  <c r="B33" i="1"/>
  <c r="B34" i="1"/>
  <c r="B35" i="1"/>
  <c r="B36" i="1"/>
  <c r="B37" i="1"/>
  <c r="B38" i="1"/>
  <c r="B39" i="1"/>
  <c r="B40" i="1"/>
  <c r="B24" i="1"/>
  <c r="G4" i="1"/>
  <c r="G5" i="1"/>
  <c r="G6" i="1"/>
  <c r="G7" i="1"/>
  <c r="G8" i="1"/>
  <c r="G9" i="1"/>
  <c r="G10" i="1"/>
  <c r="G11" i="1"/>
  <c r="G12" i="1"/>
  <c r="G13" i="1"/>
  <c r="G14" i="1"/>
  <c r="G15" i="1"/>
  <c r="G16" i="1"/>
  <c r="G17" i="1"/>
  <c r="G18" i="1"/>
  <c r="G19" i="1"/>
  <c r="G3" i="1"/>
  <c r="E4" i="1"/>
  <c r="E5" i="1"/>
  <c r="E6" i="1"/>
  <c r="E7" i="1"/>
  <c r="E8" i="1"/>
  <c r="E9" i="1"/>
  <c r="E10" i="1"/>
  <c r="E11" i="1"/>
  <c r="E12" i="1"/>
  <c r="E13" i="1"/>
  <c r="E14" i="1"/>
  <c r="E15" i="1"/>
  <c r="E16" i="1"/>
  <c r="E17" i="1"/>
  <c r="E18" i="1"/>
  <c r="E19" i="1"/>
  <c r="E3" i="1"/>
  <c r="C4" i="1"/>
  <c r="C5" i="1"/>
  <c r="C6" i="1"/>
  <c r="C7" i="1"/>
  <c r="C8" i="1"/>
  <c r="C9" i="1"/>
  <c r="C10" i="1"/>
  <c r="C11" i="1"/>
  <c r="C12" i="1"/>
  <c r="C13" i="1"/>
  <c r="C14" i="1"/>
  <c r="C15" i="1"/>
  <c r="C16" i="1"/>
  <c r="C17" i="1"/>
  <c r="C18" i="1"/>
  <c r="C19" i="1"/>
  <c r="C3" i="1"/>
  <c r="C4" i="4" l="1"/>
  <c r="E4" i="4"/>
  <c r="G4" i="4"/>
  <c r="I4" i="4"/>
  <c r="C5" i="4"/>
  <c r="C4" i="2"/>
  <c r="G4" i="2"/>
  <c r="G5" i="2"/>
  <c r="E4" i="2"/>
</calcChain>
</file>

<file path=xl/sharedStrings.xml><?xml version="1.0" encoding="utf-8"?>
<sst xmlns="http://schemas.openxmlformats.org/spreadsheetml/2006/main" count="266" uniqueCount="134">
  <si>
    <t>Region</t>
  </si>
  <si>
    <t>Total</t>
  </si>
  <si>
    <t>0 – 15</t>
  </si>
  <si>
    <t>16 – 62</t>
  </si>
  <si>
    <t>63 + (59)</t>
  </si>
  <si>
    <t>Share of 63 + (59)</t>
  </si>
  <si>
    <t>Kazakhstan (Total)</t>
  </si>
  <si>
    <t>Akmola</t>
  </si>
  <si>
    <t>Aktobe</t>
  </si>
  <si>
    <t>Almaty</t>
  </si>
  <si>
    <t>Atyrau</t>
  </si>
  <si>
    <t>West - Kazakhstan</t>
  </si>
  <si>
    <t>Dzhambul</t>
  </si>
  <si>
    <t>Karaganda</t>
  </si>
  <si>
    <t>Kostanay</t>
  </si>
  <si>
    <t>Kyzyl – Orda</t>
  </si>
  <si>
    <t>Mangystau</t>
  </si>
  <si>
    <t>Pavlodar</t>
  </si>
  <si>
    <t>North-Kazakhstan</t>
  </si>
  <si>
    <t>Turkestan</t>
  </si>
  <si>
    <t>East - Kazakhstan</t>
  </si>
  <si>
    <t xml:space="preserve">Astana </t>
  </si>
  <si>
    <t xml:space="preserve">Shymkent </t>
  </si>
  <si>
    <t>Ratio % of Total</t>
  </si>
  <si>
    <t xml:space="preserve"> </t>
  </si>
  <si>
    <t>Year</t>
  </si>
  <si>
    <t>Total GDP</t>
  </si>
  <si>
    <t>% ratio</t>
  </si>
  <si>
    <t>GDP per capita</t>
  </si>
  <si>
    <t>Y-o-Y change</t>
  </si>
  <si>
    <t xml:space="preserve">Urban </t>
  </si>
  <si>
    <t>Rural</t>
  </si>
  <si>
    <t>billions USD</t>
  </si>
  <si>
    <t>Deviation of Karaganda in %</t>
  </si>
  <si>
    <t>Deviation of Turkestan in %</t>
  </si>
  <si>
    <t>Total Regional Population</t>
  </si>
  <si>
    <t>Вид деятельности</t>
  </si>
  <si>
    <t>Удельный вес видов деятельности в областном объеме промышленной продукции, в %</t>
  </si>
  <si>
    <t>Горнодобывающая промышленность и разработка карьеров</t>
  </si>
  <si>
    <t>Добыча угля и лигнита</t>
  </si>
  <si>
    <t>Добыча металлических руд</t>
  </si>
  <si>
    <t>Обрабатывающая промышленность</t>
  </si>
  <si>
    <t>Производство продуктов питания</t>
  </si>
  <si>
    <t>Производство напитков</t>
  </si>
  <si>
    <t>Легкая промышленность</t>
  </si>
  <si>
    <t>Производство кокса и продуктов нефтепереработки</t>
  </si>
  <si>
    <t>Производство продуктов химической промышленности</t>
  </si>
  <si>
    <t>Производство основных фармацевтических продуктов</t>
  </si>
  <si>
    <t>Производство резиновых и пластмассовых изделий</t>
  </si>
  <si>
    <t>Производство прочей не металлической минеральной продукции</t>
  </si>
  <si>
    <t>Металлургическая промышленность</t>
  </si>
  <si>
    <t>Черная металлургия, кроме литья металлов</t>
  </si>
  <si>
    <t>Производство основных благородных и цветных металлов</t>
  </si>
  <si>
    <t>Производство готовых металлических изделий, кроме машин и оборудования</t>
  </si>
  <si>
    <t>Машиностроение</t>
  </si>
  <si>
    <t>Производство мебели</t>
  </si>
  <si>
    <t>Производство прочих готовых изделий</t>
  </si>
  <si>
    <t>-</t>
  </si>
  <si>
    <t>Электроснабжение, подача газа, пара и воздушное  кондиционирование</t>
  </si>
  <si>
    <t>Водоснабжение; канализационная система, контроль над сбором и распределением отходов</t>
  </si>
  <si>
    <t>Промышленность – всего</t>
  </si>
  <si>
    <t>Объем производства промышленной продукции (товаров, услуг),тыс. Тенге</t>
  </si>
  <si>
    <t>GDP per capita of Karaganda</t>
  </si>
  <si>
    <t>GDP per capita of Turkestan</t>
  </si>
  <si>
    <t>Urnanization rates</t>
  </si>
  <si>
    <t>Males</t>
  </si>
  <si>
    <t>Females</t>
  </si>
  <si>
    <t>Economically active</t>
  </si>
  <si>
    <t>Abai</t>
  </si>
  <si>
    <t>Balhash</t>
  </si>
  <si>
    <t>Zheskazgan</t>
  </si>
  <si>
    <t>Karazhal</t>
  </si>
  <si>
    <t>Karkaralinsk</t>
  </si>
  <si>
    <t>Priozersk</t>
  </si>
  <si>
    <t>Saran</t>
  </si>
  <si>
    <t>Satpaev</t>
  </si>
  <si>
    <t>Temirtau</t>
  </si>
  <si>
    <t>Shahtinsk</t>
  </si>
  <si>
    <t>Self-employeed</t>
  </si>
  <si>
    <t>Unemployed</t>
  </si>
  <si>
    <t>Indicator</t>
  </si>
  <si>
    <t>Shymkent</t>
  </si>
  <si>
    <t>Ariz</t>
  </si>
  <si>
    <t>Kentau</t>
  </si>
  <si>
    <t>Zhetisay</t>
  </si>
  <si>
    <t>Urban Total</t>
  </si>
  <si>
    <t xml:space="preserve">Ratio </t>
  </si>
  <si>
    <t>Majority of your data are per Kazachstan but not per regions – you can study migration from(in chosen regions, development of population in chosen regions, bankrupcy of companies in chosen regions ect. And this all you can compare with the average values of Kazachstan, also mortality during Covid Pandemic etc.</t>
  </si>
  <si>
    <t>Small Interprises</t>
  </si>
  <si>
    <t>Wholesale and retail trade, car and motorcycle repair</t>
  </si>
  <si>
    <t>Construction</t>
  </si>
  <si>
    <t>Manufacturing industry</t>
  </si>
  <si>
    <t>Operations with real estate</t>
  </si>
  <si>
    <t>Provision of other types of services</t>
  </si>
  <si>
    <t>Ratio</t>
  </si>
  <si>
    <t xml:space="preserve">Medium enterprises </t>
  </si>
  <si>
    <t>Education</t>
  </si>
  <si>
    <t>Health and Social Services</t>
  </si>
  <si>
    <t>Public administrations and institutions</t>
  </si>
  <si>
    <t>Large enterprises</t>
  </si>
  <si>
    <t>Helath and Social</t>
  </si>
  <si>
    <t>Mining and quarrying</t>
  </si>
  <si>
    <t>Female</t>
  </si>
  <si>
    <t>Male</t>
  </si>
  <si>
    <t>Agricultural</t>
  </si>
  <si>
    <t>Month</t>
  </si>
  <si>
    <t>Jan</t>
  </si>
  <si>
    <t>Feb</t>
  </si>
  <si>
    <t>Mar</t>
  </si>
  <si>
    <t>Apr</t>
  </si>
  <si>
    <t>May</t>
  </si>
  <si>
    <t>Jun</t>
  </si>
  <si>
    <t>Jul</t>
  </si>
  <si>
    <t>Aug</t>
  </si>
  <si>
    <t>Sep</t>
  </si>
  <si>
    <t>Oct</t>
  </si>
  <si>
    <t>Nov</t>
  </si>
  <si>
    <t>Dec</t>
  </si>
  <si>
    <t>16 - 26</t>
  </si>
  <si>
    <t>27 - 35</t>
  </si>
  <si>
    <t>36 - 51</t>
  </si>
  <si>
    <t>52 +</t>
  </si>
  <si>
    <t>0 - 15</t>
  </si>
  <si>
    <t>Small Enterprises</t>
  </si>
  <si>
    <t>Large and mediumsized enterprises</t>
  </si>
  <si>
    <t>Per Month small enterprises</t>
  </si>
  <si>
    <t>Per month large enterprises</t>
  </si>
  <si>
    <t>Average salary in Kazakhstan</t>
  </si>
  <si>
    <t>Average KZT in Karaganda Region</t>
  </si>
  <si>
    <t xml:space="preserve">Average KZT in Kazakhstan </t>
  </si>
  <si>
    <t xml:space="preserve">Deviation of Salary </t>
  </si>
  <si>
    <t>Deviation of Turkestan in absolute</t>
  </si>
  <si>
    <t xml:space="preserve">Deviation of Karaganda in absolute </t>
  </si>
  <si>
    <t>Average KZT in Turkestan Region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</si>
</sst>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9"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rgb="FF006100"/>
      <name val="Calibri"/>
      <family val="2"/>
      <charset val="204"/>
      <scheme val="minor"/>
    </font>
    <font>
      <b/>
      <sz val="11"/>
      <color rgb="FF000000"/>
      <name val="Calibri"/>
      <family val="2"/>
      <charset val="204"/>
      <scheme val="minor"/>
    </font>
    <font>
      <sz val="11"/>
      <name val="Calibri"/>
      <family val="2"/>
      <charset val="204"/>
      <scheme val="minor"/>
    </font>
    <font>
      <sz val="11"/>
      <color theme="0"/>
      <name val="Calibri"/>
      <family val="2"/>
      <charset val="204"/>
      <scheme val="minor"/>
    </font>
    <font>
      <b/>
      <u/>
      <sz val="11"/>
      <color theme="1"/>
      <name val="Calibri"/>
      <family val="2"/>
      <charset val="204"/>
      <scheme val="minor"/>
    </font>
    <font>
      <sz val="8"/>
      <name val="Calibri"/>
      <family val="2"/>
      <charset val="204"/>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C6EFCE"/>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9" fontId="1" fillId="0" borderId="0" applyFont="0" applyFill="0" applyBorder="0" applyAlignment="0" applyProtection="0"/>
    <xf numFmtId="0" fontId="3" fillId="4" borderId="0" applyNumberFormat="0" applyBorder="0" applyAlignment="0" applyProtection="0"/>
  </cellStyleXfs>
  <cellXfs count="75">
    <xf numFmtId="0" fontId="0" fillId="0" borderId="0" xfId="0"/>
    <xf numFmtId="9" fontId="0" fillId="0" borderId="0" xfId="0" applyNumberFormat="1"/>
    <xf numFmtId="0" fontId="0" fillId="0" borderId="1" xfId="0" applyBorder="1"/>
    <xf numFmtId="3" fontId="0" fillId="0" borderId="1" xfId="0" applyNumberFormat="1" applyBorder="1"/>
    <xf numFmtId="9" fontId="0" fillId="0" borderId="1" xfId="0" applyNumberFormat="1" applyBorder="1"/>
    <xf numFmtId="4" fontId="0" fillId="0" borderId="1" xfId="0" applyNumberFormat="1" applyBorder="1"/>
    <xf numFmtId="9" fontId="0" fillId="0" borderId="1" xfId="1" applyFont="1" applyBorder="1"/>
    <xf numFmtId="2" fontId="0" fillId="0" borderId="1" xfId="0" applyNumberFormat="1" applyBorder="1"/>
    <xf numFmtId="10" fontId="0" fillId="0" borderId="1" xfId="0" applyNumberFormat="1" applyBorder="1"/>
    <xf numFmtId="0" fontId="2" fillId="0" borderId="1" xfId="0" applyFont="1" applyBorder="1"/>
    <xf numFmtId="0" fontId="2" fillId="0" borderId="1" xfId="0" applyFont="1" applyBorder="1" applyAlignment="1">
      <alignment horizontal="right"/>
    </xf>
    <xf numFmtId="0" fontId="0" fillId="2" borderId="1" xfId="0" applyFill="1" applyBorder="1"/>
    <xf numFmtId="164" fontId="0" fillId="0" borderId="1" xfId="1" applyNumberFormat="1" applyFont="1" applyBorder="1"/>
    <xf numFmtId="0" fontId="2" fillId="0" borderId="1" xfId="0" applyFont="1" applyFill="1" applyBorder="1"/>
    <xf numFmtId="0" fontId="2" fillId="3" borderId="1" xfId="0" applyFont="1" applyFill="1" applyBorder="1"/>
    <xf numFmtId="0" fontId="0" fillId="3" borderId="1" xfId="0" applyNumberFormat="1" applyFill="1" applyBorder="1"/>
    <xf numFmtId="10" fontId="0" fillId="0" borderId="0" xfId="0" applyNumberFormat="1"/>
    <xf numFmtId="4" fontId="0" fillId="0" borderId="0" xfId="0" applyNumberFormat="1"/>
    <xf numFmtId="2" fontId="0" fillId="2" borderId="1" xfId="0" applyNumberFormat="1" applyFill="1" applyBorder="1"/>
    <xf numFmtId="10" fontId="0" fillId="2" borderId="1" xfId="0" applyNumberFormat="1" applyFill="1" applyBorder="1"/>
    <xf numFmtId="10" fontId="0" fillId="0" borderId="1" xfId="1" applyNumberFormat="1" applyFont="1" applyBorder="1"/>
    <xf numFmtId="164" fontId="0" fillId="0" borderId="1" xfId="0" applyNumberFormat="1" applyBorder="1"/>
    <xf numFmtId="164" fontId="0" fillId="2" borderId="1" xfId="1" applyNumberFormat="1" applyFont="1" applyFill="1" applyBorder="1"/>
    <xf numFmtId="164" fontId="0" fillId="2" borderId="1" xfId="0" applyNumberFormat="1" applyFill="1" applyBorder="1"/>
    <xf numFmtId="0" fontId="2" fillId="0" borderId="1" xfId="0" applyFont="1" applyFill="1" applyBorder="1" applyAlignment="1">
      <alignment wrapText="1"/>
    </xf>
    <xf numFmtId="3" fontId="0" fillId="0" borderId="0" xfId="0" applyNumberFormat="1"/>
    <xf numFmtId="0" fontId="2" fillId="0" borderId="4" xfId="0" applyFont="1" applyBorder="1"/>
    <xf numFmtId="4" fontId="3" fillId="4" borderId="1" xfId="2" applyNumberFormat="1" applyBorder="1"/>
    <xf numFmtId="4" fontId="2" fillId="0" borderId="0" xfId="0" applyNumberFormat="1" applyFont="1"/>
    <xf numFmtId="4" fontId="2" fillId="3" borderId="1" xfId="0" applyNumberFormat="1" applyFont="1" applyFill="1" applyBorder="1"/>
    <xf numFmtId="4" fontId="2" fillId="0" borderId="1" xfId="0" applyNumberFormat="1" applyFont="1" applyBorder="1"/>
    <xf numFmtId="4" fontId="2" fillId="0" borderId="1" xfId="0" applyNumberFormat="1" applyFont="1" applyFill="1" applyBorder="1"/>
    <xf numFmtId="9" fontId="0" fillId="0" borderId="0" xfId="1" applyFont="1"/>
    <xf numFmtId="4" fontId="4" fillId="0" borderId="1" xfId="0" applyNumberFormat="1" applyFont="1" applyBorder="1"/>
    <xf numFmtId="3" fontId="2" fillId="0" borderId="1" xfId="0" applyNumberFormat="1" applyFont="1" applyBorder="1"/>
    <xf numFmtId="0" fontId="2" fillId="0" borderId="1" xfId="0" applyFont="1" applyFill="1" applyBorder="1" applyAlignment="1">
      <alignment horizontal="center"/>
    </xf>
    <xf numFmtId="0" fontId="2" fillId="0" borderId="1" xfId="0" applyFont="1" applyBorder="1" applyAlignment="1">
      <alignment horizontal="center"/>
    </xf>
    <xf numFmtId="3" fontId="2" fillId="3" borderId="1" xfId="0" applyNumberFormat="1" applyFont="1" applyFill="1" applyBorder="1" applyAlignment="1">
      <alignment horizontal="center" vertical="center"/>
    </xf>
    <xf numFmtId="10" fontId="0" fillId="0" borderId="1" xfId="1" applyNumberFormat="1" applyFont="1" applyBorder="1" applyAlignment="1">
      <alignment horizontal="right"/>
    </xf>
    <xf numFmtId="3" fontId="2" fillId="3" borderId="2" xfId="0" applyNumberFormat="1" applyFont="1" applyFill="1" applyBorder="1" applyAlignment="1">
      <alignment vertical="center"/>
    </xf>
    <xf numFmtId="3" fontId="2" fillId="3" borderId="3" xfId="0" applyNumberFormat="1" applyFont="1" applyFill="1" applyBorder="1" applyAlignment="1">
      <alignment vertical="center"/>
    </xf>
    <xf numFmtId="0" fontId="7" fillId="2" borderId="1" xfId="0" applyFont="1" applyFill="1" applyBorder="1"/>
    <xf numFmtId="4" fontId="2" fillId="2" borderId="1" xfId="0" applyNumberFormat="1" applyFont="1" applyFill="1" applyBorder="1"/>
    <xf numFmtId="9" fontId="7" fillId="2" borderId="1" xfId="0" applyNumberFormat="1" applyFont="1" applyFill="1" applyBorder="1"/>
    <xf numFmtId="0" fontId="0" fillId="0" borderId="1" xfId="0" applyBorder="1" applyAlignment="1">
      <alignment horizontal="right"/>
    </xf>
    <xf numFmtId="3" fontId="0" fillId="0" borderId="1" xfId="0" applyNumberFormat="1" applyBorder="1" applyAlignment="1">
      <alignment horizontal="center"/>
    </xf>
    <xf numFmtId="4" fontId="2" fillId="0" borderId="1" xfId="0" applyNumberFormat="1" applyFont="1" applyBorder="1" applyAlignment="1">
      <alignment horizontal="left"/>
    </xf>
    <xf numFmtId="3" fontId="2" fillId="0" borderId="1" xfId="0" applyNumberFormat="1" applyFont="1" applyBorder="1" applyAlignment="1">
      <alignment horizontal="center" vertical="center"/>
    </xf>
    <xf numFmtId="4" fontId="2" fillId="0" borderId="1" xfId="0" applyNumberFormat="1" applyFont="1" applyBorder="1" applyAlignment="1">
      <alignment horizontal="center" vertical="center"/>
    </xf>
    <xf numFmtId="3" fontId="0" fillId="0" borderId="1" xfId="0" applyNumberFormat="1" applyBorder="1" applyAlignment="1">
      <alignment horizontal="center" vertical="center"/>
    </xf>
    <xf numFmtId="9" fontId="0" fillId="0" borderId="1" xfId="1" applyFont="1" applyBorder="1" applyAlignment="1">
      <alignment horizontal="center" vertical="center"/>
    </xf>
    <xf numFmtId="10" fontId="0" fillId="0" borderId="1" xfId="1" applyNumberFormat="1" applyFont="1" applyBorder="1" applyAlignment="1">
      <alignment horizontal="center" vertical="center"/>
    </xf>
    <xf numFmtId="4" fontId="0" fillId="0" borderId="1" xfId="0" applyNumberFormat="1" applyBorder="1" applyAlignment="1">
      <alignment horizontal="center" vertical="center"/>
    </xf>
    <xf numFmtId="9" fontId="2" fillId="0" borderId="1" xfId="1" applyFont="1" applyBorder="1" applyAlignment="1">
      <alignment horizontal="center" vertical="center"/>
    </xf>
    <xf numFmtId="4" fontId="2" fillId="0" borderId="1" xfId="0" applyNumberFormat="1" applyFont="1" applyBorder="1" applyAlignment="1">
      <alignment wrapText="1"/>
    </xf>
    <xf numFmtId="0" fontId="0" fillId="0" borderId="1" xfId="0" applyBorder="1" applyAlignment="1">
      <alignment wrapText="1"/>
    </xf>
    <xf numFmtId="4" fontId="0" fillId="0" borderId="1" xfId="0" applyNumberFormat="1" applyBorder="1" applyAlignment="1">
      <alignment wrapText="1"/>
    </xf>
    <xf numFmtId="0" fontId="2" fillId="0" borderId="1" xfId="0" applyFont="1" applyBorder="1" applyAlignment="1">
      <alignment wrapText="1"/>
    </xf>
    <xf numFmtId="4" fontId="0" fillId="0" borderId="0" xfId="0" applyNumberFormat="1" applyAlignment="1">
      <alignment wrapText="1"/>
    </xf>
    <xf numFmtId="0" fontId="2" fillId="0" borderId="1" xfId="0" applyFont="1" applyBorder="1" applyAlignment="1">
      <alignment horizontal="center" vertical="center"/>
    </xf>
    <xf numFmtId="0" fontId="0" fillId="0" borderId="1" xfId="0" applyBorder="1" applyAlignment="1">
      <alignment horizontal="center" vertical="center"/>
    </xf>
    <xf numFmtId="17" fontId="0" fillId="0" borderId="0" xfId="0" applyNumberFormat="1"/>
    <xf numFmtId="0" fontId="0" fillId="0" borderId="0" xfId="1" applyNumberFormat="1" applyFont="1"/>
    <xf numFmtId="0" fontId="2" fillId="0" borderId="3" xfId="0" applyFont="1" applyFill="1" applyBorder="1" applyAlignment="1">
      <alignment wrapText="1"/>
    </xf>
    <xf numFmtId="165" fontId="0" fillId="0" borderId="1" xfId="0" applyNumberFormat="1" applyBorder="1"/>
    <xf numFmtId="10" fontId="6" fillId="0" borderId="1" xfId="1" applyNumberFormat="1" applyFont="1" applyBorder="1"/>
    <xf numFmtId="165" fontId="6" fillId="0" borderId="1" xfId="1" applyNumberFormat="1" applyFont="1" applyBorder="1"/>
    <xf numFmtId="3" fontId="0" fillId="0" borderId="1" xfId="0" applyNumberFormat="1" applyFill="1" applyBorder="1"/>
    <xf numFmtId="3" fontId="5" fillId="0" borderId="1" xfId="0" applyNumberFormat="1" applyFont="1" applyFill="1" applyBorder="1"/>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7" fillId="2" borderId="1" xfId="0" applyFont="1" applyFill="1" applyBorder="1" applyAlignment="1">
      <alignment horizontal="center" wrapText="1"/>
    </xf>
    <xf numFmtId="4" fontId="2" fillId="0" borderId="1" xfId="0" applyNumberFormat="1" applyFont="1" applyBorder="1" applyAlignment="1">
      <alignment horizontal="center"/>
    </xf>
    <xf numFmtId="4" fontId="0" fillId="0" borderId="0" xfId="0" applyNumberFormat="1" applyAlignment="1">
      <alignment horizontal="center"/>
    </xf>
    <xf numFmtId="0" fontId="0" fillId="2" borderId="0" xfId="0" applyFill="1" applyAlignment="1">
      <alignment horizontal="left" vertical="center" wrapText="1"/>
    </xf>
  </cellXfs>
  <cellStyles count="3">
    <cellStyle name="Good" xfId="2" builtinId="26"/>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Gender ratio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cs-CZ"/>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9F4F-4EE8-8858-3CB8A3F661F1}"/>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9F4F-4EE8-8858-3CB8A3F661F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s-CZ"/>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Karaganda!$M$4:$M$5</c:f>
              <c:strCache>
                <c:ptCount val="2"/>
                <c:pt idx="0">
                  <c:v>Male</c:v>
                </c:pt>
                <c:pt idx="1">
                  <c:v>Female</c:v>
                </c:pt>
              </c:strCache>
            </c:strRef>
          </c:cat>
          <c:val>
            <c:numRef>
              <c:f>Karaganda!$N$4:$N$5</c:f>
              <c:numCache>
                <c:formatCode>#,##0</c:formatCode>
                <c:ptCount val="2"/>
                <c:pt idx="0">
                  <c:v>736631.87</c:v>
                </c:pt>
                <c:pt idx="1">
                  <c:v>640250.13</c:v>
                </c:pt>
              </c:numCache>
            </c:numRef>
          </c:val>
          <c:extLst>
            <c:ext xmlns:c16="http://schemas.microsoft.com/office/drawing/2014/chart" uri="{C3380CC4-5D6E-409C-BE32-E72D297353CC}">
              <c16:uniqueId val="{00000000-C4F4-41AC-8916-702DCDF345F7}"/>
            </c:ext>
          </c:extLst>
        </c:ser>
        <c:dLbls>
          <c:dLblPos val="bestFit"/>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cs-CZ"/>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Mortality rate of</a:t>
            </a:r>
            <a:r>
              <a:rPr lang="en-US" baseline="0"/>
              <a:t> Karaganda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cs-CZ"/>
        </a:p>
      </c:txPr>
    </c:title>
    <c:autoTitleDeleted val="0"/>
    <c:plotArea>
      <c:layout/>
      <c:lineChart>
        <c:grouping val="standard"/>
        <c:varyColors val="0"/>
        <c:ser>
          <c:idx val="0"/>
          <c:order val="0"/>
          <c:tx>
            <c:strRef>
              <c:f>Karaganda!$N$13</c:f>
              <c:strCache>
                <c:ptCount val="1"/>
                <c:pt idx="0">
                  <c:v>0 - 15</c:v>
                </c:pt>
              </c:strCache>
            </c:strRef>
          </c:tx>
          <c:spPr>
            <a:ln w="28575" cap="rnd">
              <a:solidFill>
                <a:schemeClr val="accent1"/>
              </a:solidFill>
              <a:round/>
            </a:ln>
            <a:effectLst/>
          </c:spPr>
          <c:marker>
            <c:symbol val="none"/>
          </c:marker>
          <c:cat>
            <c:strRef>
              <c:f>Karaganda!$O$12:$Z$12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Karaganda!$O$13:$Z$13</c:f>
              <c:numCache>
                <c:formatCode>General</c:formatCode>
                <c:ptCount val="12"/>
                <c:pt idx="0">
                  <c:v>7</c:v>
                </c:pt>
                <c:pt idx="1">
                  <c:v>45</c:v>
                </c:pt>
                <c:pt idx="2">
                  <c:v>18</c:v>
                </c:pt>
                <c:pt idx="3">
                  <c:v>4</c:v>
                </c:pt>
                <c:pt idx="4">
                  <c:v>57</c:v>
                </c:pt>
                <c:pt idx="5">
                  <c:v>108</c:v>
                </c:pt>
                <c:pt idx="6">
                  <c:v>207</c:v>
                </c:pt>
                <c:pt idx="7">
                  <c:v>99</c:v>
                </c:pt>
                <c:pt idx="8">
                  <c:v>45</c:v>
                </c:pt>
                <c:pt idx="9">
                  <c:v>12</c:v>
                </c:pt>
                <c:pt idx="10">
                  <c:v>33</c:v>
                </c:pt>
                <c:pt idx="11">
                  <c:v>51</c:v>
                </c:pt>
              </c:numCache>
            </c:numRef>
          </c:val>
          <c:smooth val="0"/>
          <c:extLst>
            <c:ext xmlns:c16="http://schemas.microsoft.com/office/drawing/2014/chart" uri="{C3380CC4-5D6E-409C-BE32-E72D297353CC}">
              <c16:uniqueId val="{00000000-6882-417B-A422-8C53659227C2}"/>
            </c:ext>
          </c:extLst>
        </c:ser>
        <c:ser>
          <c:idx val="1"/>
          <c:order val="1"/>
          <c:tx>
            <c:strRef>
              <c:f>Karaganda!$N$14</c:f>
              <c:strCache>
                <c:ptCount val="1"/>
                <c:pt idx="0">
                  <c:v>16 - 26</c:v>
                </c:pt>
              </c:strCache>
            </c:strRef>
          </c:tx>
          <c:spPr>
            <a:ln w="28575" cap="rnd">
              <a:solidFill>
                <a:schemeClr val="accent2"/>
              </a:solidFill>
              <a:round/>
            </a:ln>
            <a:effectLst/>
          </c:spPr>
          <c:marker>
            <c:symbol val="none"/>
          </c:marker>
          <c:cat>
            <c:strRef>
              <c:f>Karaganda!$O$12:$Z$12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Karaganda!$O$14:$Z$14</c:f>
              <c:numCache>
                <c:formatCode>General</c:formatCode>
                <c:ptCount val="12"/>
                <c:pt idx="0">
                  <c:v>41</c:v>
                </c:pt>
                <c:pt idx="1">
                  <c:v>42</c:v>
                </c:pt>
                <c:pt idx="2">
                  <c:v>8</c:v>
                </c:pt>
                <c:pt idx="3">
                  <c:v>30</c:v>
                </c:pt>
                <c:pt idx="4">
                  <c:v>106</c:v>
                </c:pt>
                <c:pt idx="5">
                  <c:v>221</c:v>
                </c:pt>
                <c:pt idx="6">
                  <c:v>136</c:v>
                </c:pt>
                <c:pt idx="7">
                  <c:v>138</c:v>
                </c:pt>
                <c:pt idx="8">
                  <c:v>115</c:v>
                </c:pt>
                <c:pt idx="9">
                  <c:v>135</c:v>
                </c:pt>
                <c:pt idx="10">
                  <c:v>147</c:v>
                </c:pt>
                <c:pt idx="11">
                  <c:v>108</c:v>
                </c:pt>
              </c:numCache>
            </c:numRef>
          </c:val>
          <c:smooth val="0"/>
          <c:extLst>
            <c:ext xmlns:c16="http://schemas.microsoft.com/office/drawing/2014/chart" uri="{C3380CC4-5D6E-409C-BE32-E72D297353CC}">
              <c16:uniqueId val="{00000001-6882-417B-A422-8C53659227C2}"/>
            </c:ext>
          </c:extLst>
        </c:ser>
        <c:ser>
          <c:idx val="2"/>
          <c:order val="2"/>
          <c:tx>
            <c:strRef>
              <c:f>Karaganda!$N$15</c:f>
              <c:strCache>
                <c:ptCount val="1"/>
                <c:pt idx="0">
                  <c:v>27 - 35</c:v>
                </c:pt>
              </c:strCache>
            </c:strRef>
          </c:tx>
          <c:spPr>
            <a:ln w="28575" cap="rnd">
              <a:solidFill>
                <a:schemeClr val="accent3"/>
              </a:solidFill>
              <a:round/>
            </a:ln>
            <a:effectLst/>
          </c:spPr>
          <c:marker>
            <c:symbol val="none"/>
          </c:marker>
          <c:cat>
            <c:strRef>
              <c:f>Karaganda!$O$12:$Z$12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Karaganda!$O$15:$Z$15</c:f>
              <c:numCache>
                <c:formatCode>General</c:formatCode>
                <c:ptCount val="12"/>
                <c:pt idx="0">
                  <c:v>102</c:v>
                </c:pt>
                <c:pt idx="1">
                  <c:v>56</c:v>
                </c:pt>
                <c:pt idx="2">
                  <c:v>42</c:v>
                </c:pt>
                <c:pt idx="3">
                  <c:v>31</c:v>
                </c:pt>
                <c:pt idx="4">
                  <c:v>79</c:v>
                </c:pt>
                <c:pt idx="5">
                  <c:v>92</c:v>
                </c:pt>
                <c:pt idx="6">
                  <c:v>11</c:v>
                </c:pt>
                <c:pt idx="7">
                  <c:v>13</c:v>
                </c:pt>
                <c:pt idx="8">
                  <c:v>41</c:v>
                </c:pt>
                <c:pt idx="9">
                  <c:v>67</c:v>
                </c:pt>
                <c:pt idx="10">
                  <c:v>78</c:v>
                </c:pt>
                <c:pt idx="11">
                  <c:v>120</c:v>
                </c:pt>
              </c:numCache>
            </c:numRef>
          </c:val>
          <c:smooth val="0"/>
          <c:extLst>
            <c:ext xmlns:c16="http://schemas.microsoft.com/office/drawing/2014/chart" uri="{C3380CC4-5D6E-409C-BE32-E72D297353CC}">
              <c16:uniqueId val="{00000002-6882-417B-A422-8C53659227C2}"/>
            </c:ext>
          </c:extLst>
        </c:ser>
        <c:ser>
          <c:idx val="3"/>
          <c:order val="3"/>
          <c:tx>
            <c:strRef>
              <c:f>Karaganda!$N$16</c:f>
              <c:strCache>
                <c:ptCount val="1"/>
                <c:pt idx="0">
                  <c:v>36 - 51</c:v>
                </c:pt>
              </c:strCache>
            </c:strRef>
          </c:tx>
          <c:spPr>
            <a:ln w="28575" cap="rnd">
              <a:solidFill>
                <a:schemeClr val="accent4"/>
              </a:solidFill>
              <a:round/>
            </a:ln>
            <a:effectLst/>
          </c:spPr>
          <c:marker>
            <c:symbol val="none"/>
          </c:marker>
          <c:cat>
            <c:strRef>
              <c:f>Karaganda!$O$12:$Z$12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Karaganda!$O$16:$Z$16</c:f>
              <c:numCache>
                <c:formatCode>General</c:formatCode>
                <c:ptCount val="12"/>
                <c:pt idx="0">
                  <c:v>65</c:v>
                </c:pt>
                <c:pt idx="1">
                  <c:v>10</c:v>
                </c:pt>
                <c:pt idx="2">
                  <c:v>46</c:v>
                </c:pt>
                <c:pt idx="3">
                  <c:v>127</c:v>
                </c:pt>
                <c:pt idx="4">
                  <c:v>146</c:v>
                </c:pt>
                <c:pt idx="5">
                  <c:v>451</c:v>
                </c:pt>
                <c:pt idx="6">
                  <c:v>566</c:v>
                </c:pt>
                <c:pt idx="7">
                  <c:v>551</c:v>
                </c:pt>
                <c:pt idx="8">
                  <c:v>405</c:v>
                </c:pt>
                <c:pt idx="9">
                  <c:v>442</c:v>
                </c:pt>
                <c:pt idx="10">
                  <c:v>105</c:v>
                </c:pt>
                <c:pt idx="11">
                  <c:v>129</c:v>
                </c:pt>
              </c:numCache>
            </c:numRef>
          </c:val>
          <c:smooth val="0"/>
          <c:extLst>
            <c:ext xmlns:c16="http://schemas.microsoft.com/office/drawing/2014/chart" uri="{C3380CC4-5D6E-409C-BE32-E72D297353CC}">
              <c16:uniqueId val="{00000003-6882-417B-A422-8C53659227C2}"/>
            </c:ext>
          </c:extLst>
        </c:ser>
        <c:ser>
          <c:idx val="4"/>
          <c:order val="4"/>
          <c:tx>
            <c:strRef>
              <c:f>Karaganda!$N$17</c:f>
              <c:strCache>
                <c:ptCount val="1"/>
                <c:pt idx="0">
                  <c:v>52 +</c:v>
                </c:pt>
              </c:strCache>
            </c:strRef>
          </c:tx>
          <c:spPr>
            <a:ln w="28575" cap="rnd">
              <a:solidFill>
                <a:schemeClr val="accent5"/>
              </a:solidFill>
              <a:round/>
            </a:ln>
            <a:effectLst/>
          </c:spPr>
          <c:marker>
            <c:symbol val="none"/>
          </c:marker>
          <c:cat>
            <c:strRef>
              <c:f>Karaganda!$O$12:$Z$12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Karaganda!$O$17:$Z$17</c:f>
              <c:numCache>
                <c:formatCode>General</c:formatCode>
                <c:ptCount val="12"/>
                <c:pt idx="0">
                  <c:v>230</c:v>
                </c:pt>
                <c:pt idx="1">
                  <c:v>14</c:v>
                </c:pt>
                <c:pt idx="2">
                  <c:v>102</c:v>
                </c:pt>
                <c:pt idx="3">
                  <c:v>213</c:v>
                </c:pt>
                <c:pt idx="4">
                  <c:v>338</c:v>
                </c:pt>
                <c:pt idx="5">
                  <c:v>405</c:v>
                </c:pt>
                <c:pt idx="6">
                  <c:v>701</c:v>
                </c:pt>
                <c:pt idx="7">
                  <c:v>402</c:v>
                </c:pt>
                <c:pt idx="8">
                  <c:v>558</c:v>
                </c:pt>
                <c:pt idx="9">
                  <c:v>590</c:v>
                </c:pt>
                <c:pt idx="10">
                  <c:v>854</c:v>
                </c:pt>
                <c:pt idx="11">
                  <c:v>866</c:v>
                </c:pt>
              </c:numCache>
            </c:numRef>
          </c:val>
          <c:smooth val="0"/>
          <c:extLst>
            <c:ext xmlns:c16="http://schemas.microsoft.com/office/drawing/2014/chart" uri="{C3380CC4-5D6E-409C-BE32-E72D297353CC}">
              <c16:uniqueId val="{00000004-6882-417B-A422-8C53659227C2}"/>
            </c:ext>
          </c:extLst>
        </c:ser>
        <c:dLbls>
          <c:showLegendKey val="0"/>
          <c:showVal val="0"/>
          <c:showCatName val="0"/>
          <c:showSerName val="0"/>
          <c:showPercent val="0"/>
          <c:showBubbleSize val="0"/>
        </c:dLbls>
        <c:smooth val="0"/>
        <c:axId val="639114048"/>
        <c:axId val="639109472"/>
      </c:lineChart>
      <c:catAx>
        <c:axId val="639114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639109472"/>
        <c:crosses val="autoZero"/>
        <c:auto val="1"/>
        <c:lblAlgn val="ctr"/>
        <c:lblOffset val="100"/>
        <c:noMultiLvlLbl val="0"/>
      </c:catAx>
      <c:valAx>
        <c:axId val="639109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639114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cs-CZ"/>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Turkestan!$B$14</c:f>
              <c:strCache>
                <c:ptCount val="1"/>
                <c:pt idx="0">
                  <c:v>0 - 15</c:v>
                </c:pt>
              </c:strCache>
            </c:strRef>
          </c:tx>
          <c:spPr>
            <a:ln w="28575" cap="rnd">
              <a:solidFill>
                <a:schemeClr val="accent1"/>
              </a:solidFill>
              <a:round/>
            </a:ln>
            <a:effectLst/>
          </c:spPr>
          <c:marker>
            <c:symbol val="none"/>
          </c:marker>
          <c:cat>
            <c:strRef>
              <c:f>Turkestan!$C$13:$N$13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Turkestan!$C$14:$N$14</c:f>
              <c:numCache>
                <c:formatCode>General</c:formatCode>
                <c:ptCount val="12"/>
                <c:pt idx="0">
                  <c:v>22</c:v>
                </c:pt>
                <c:pt idx="1">
                  <c:v>81</c:v>
                </c:pt>
                <c:pt idx="2">
                  <c:v>45</c:v>
                </c:pt>
                <c:pt idx="3">
                  <c:v>16</c:v>
                </c:pt>
                <c:pt idx="4">
                  <c:v>61</c:v>
                </c:pt>
                <c:pt idx="5">
                  <c:v>47</c:v>
                </c:pt>
                <c:pt idx="6">
                  <c:v>51</c:v>
                </c:pt>
                <c:pt idx="7">
                  <c:v>56</c:v>
                </c:pt>
                <c:pt idx="8">
                  <c:v>67</c:v>
                </c:pt>
                <c:pt idx="9">
                  <c:v>72</c:v>
                </c:pt>
                <c:pt idx="10">
                  <c:v>28</c:v>
                </c:pt>
                <c:pt idx="11">
                  <c:v>12</c:v>
                </c:pt>
              </c:numCache>
            </c:numRef>
          </c:val>
          <c:smooth val="0"/>
          <c:extLst>
            <c:ext xmlns:c16="http://schemas.microsoft.com/office/drawing/2014/chart" uri="{C3380CC4-5D6E-409C-BE32-E72D297353CC}">
              <c16:uniqueId val="{00000000-7EA4-4CAA-B81A-6CCD1252E10A}"/>
            </c:ext>
          </c:extLst>
        </c:ser>
        <c:ser>
          <c:idx val="1"/>
          <c:order val="1"/>
          <c:tx>
            <c:strRef>
              <c:f>Turkestan!$B$15</c:f>
              <c:strCache>
                <c:ptCount val="1"/>
                <c:pt idx="0">
                  <c:v>16 - 26</c:v>
                </c:pt>
              </c:strCache>
            </c:strRef>
          </c:tx>
          <c:spPr>
            <a:ln w="28575" cap="rnd">
              <a:solidFill>
                <a:schemeClr val="accent2"/>
              </a:solidFill>
              <a:round/>
            </a:ln>
            <a:effectLst/>
          </c:spPr>
          <c:marker>
            <c:symbol val="none"/>
          </c:marker>
          <c:cat>
            <c:strRef>
              <c:f>Turkestan!$C$13:$N$13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Turkestan!$C$15:$N$15</c:f>
              <c:numCache>
                <c:formatCode>General</c:formatCode>
                <c:ptCount val="12"/>
                <c:pt idx="0">
                  <c:v>88</c:v>
                </c:pt>
                <c:pt idx="1">
                  <c:v>89</c:v>
                </c:pt>
                <c:pt idx="2">
                  <c:v>102</c:v>
                </c:pt>
                <c:pt idx="3">
                  <c:v>655</c:v>
                </c:pt>
                <c:pt idx="4">
                  <c:v>545</c:v>
                </c:pt>
                <c:pt idx="5">
                  <c:v>411</c:v>
                </c:pt>
                <c:pt idx="6">
                  <c:v>715</c:v>
                </c:pt>
                <c:pt idx="7">
                  <c:v>412</c:v>
                </c:pt>
                <c:pt idx="8">
                  <c:v>124</c:v>
                </c:pt>
                <c:pt idx="9">
                  <c:v>163</c:v>
                </c:pt>
                <c:pt idx="10">
                  <c:v>420</c:v>
                </c:pt>
                <c:pt idx="11">
                  <c:v>171</c:v>
                </c:pt>
              </c:numCache>
            </c:numRef>
          </c:val>
          <c:smooth val="0"/>
          <c:extLst>
            <c:ext xmlns:c16="http://schemas.microsoft.com/office/drawing/2014/chart" uri="{C3380CC4-5D6E-409C-BE32-E72D297353CC}">
              <c16:uniqueId val="{00000001-7EA4-4CAA-B81A-6CCD1252E10A}"/>
            </c:ext>
          </c:extLst>
        </c:ser>
        <c:ser>
          <c:idx val="2"/>
          <c:order val="2"/>
          <c:tx>
            <c:strRef>
              <c:f>Turkestan!$B$16</c:f>
              <c:strCache>
                <c:ptCount val="1"/>
                <c:pt idx="0">
                  <c:v>27 - 35</c:v>
                </c:pt>
              </c:strCache>
            </c:strRef>
          </c:tx>
          <c:spPr>
            <a:ln w="28575" cap="rnd">
              <a:solidFill>
                <a:schemeClr val="accent3"/>
              </a:solidFill>
              <a:round/>
            </a:ln>
            <a:effectLst/>
          </c:spPr>
          <c:marker>
            <c:symbol val="none"/>
          </c:marker>
          <c:cat>
            <c:strRef>
              <c:f>Turkestan!$C$13:$N$13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Turkestan!$C$16:$N$16</c:f>
              <c:numCache>
                <c:formatCode>General</c:formatCode>
                <c:ptCount val="12"/>
                <c:pt idx="0">
                  <c:v>225</c:v>
                </c:pt>
                <c:pt idx="1">
                  <c:v>266</c:v>
                </c:pt>
                <c:pt idx="2">
                  <c:v>1008</c:v>
                </c:pt>
                <c:pt idx="3">
                  <c:v>451</c:v>
                </c:pt>
                <c:pt idx="4">
                  <c:v>156</c:v>
                </c:pt>
                <c:pt idx="5">
                  <c:v>445</c:v>
                </c:pt>
                <c:pt idx="6">
                  <c:v>701</c:v>
                </c:pt>
                <c:pt idx="7">
                  <c:v>266</c:v>
                </c:pt>
                <c:pt idx="8">
                  <c:v>330</c:v>
                </c:pt>
                <c:pt idx="9">
                  <c:v>781</c:v>
                </c:pt>
                <c:pt idx="10">
                  <c:v>811</c:v>
                </c:pt>
                <c:pt idx="11">
                  <c:v>1021</c:v>
                </c:pt>
              </c:numCache>
            </c:numRef>
          </c:val>
          <c:smooth val="0"/>
          <c:extLst>
            <c:ext xmlns:c16="http://schemas.microsoft.com/office/drawing/2014/chart" uri="{C3380CC4-5D6E-409C-BE32-E72D297353CC}">
              <c16:uniqueId val="{00000002-7EA4-4CAA-B81A-6CCD1252E10A}"/>
            </c:ext>
          </c:extLst>
        </c:ser>
        <c:ser>
          <c:idx val="3"/>
          <c:order val="3"/>
          <c:tx>
            <c:strRef>
              <c:f>Turkestan!$B$17</c:f>
              <c:strCache>
                <c:ptCount val="1"/>
                <c:pt idx="0">
                  <c:v>36 - 51</c:v>
                </c:pt>
              </c:strCache>
            </c:strRef>
          </c:tx>
          <c:spPr>
            <a:ln w="28575" cap="rnd">
              <a:solidFill>
                <a:schemeClr val="accent4"/>
              </a:solidFill>
              <a:round/>
            </a:ln>
            <a:effectLst/>
          </c:spPr>
          <c:marker>
            <c:symbol val="none"/>
          </c:marker>
          <c:cat>
            <c:strRef>
              <c:f>Turkestan!$C$13:$N$13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Turkestan!$C$17:$N$17</c:f>
              <c:numCache>
                <c:formatCode>General</c:formatCode>
                <c:ptCount val="12"/>
                <c:pt idx="0">
                  <c:v>889</c:v>
                </c:pt>
                <c:pt idx="1">
                  <c:v>1022</c:v>
                </c:pt>
                <c:pt idx="2">
                  <c:v>1088</c:v>
                </c:pt>
                <c:pt idx="3">
                  <c:v>1264</c:v>
                </c:pt>
                <c:pt idx="4">
                  <c:v>1808</c:v>
                </c:pt>
                <c:pt idx="5">
                  <c:v>2648</c:v>
                </c:pt>
                <c:pt idx="6">
                  <c:v>2064</c:v>
                </c:pt>
                <c:pt idx="7">
                  <c:v>1599</c:v>
                </c:pt>
                <c:pt idx="8">
                  <c:v>1226</c:v>
                </c:pt>
                <c:pt idx="9">
                  <c:v>2017</c:v>
                </c:pt>
                <c:pt idx="10">
                  <c:v>2099</c:v>
                </c:pt>
                <c:pt idx="11">
                  <c:v>1527</c:v>
                </c:pt>
              </c:numCache>
            </c:numRef>
          </c:val>
          <c:smooth val="0"/>
          <c:extLst>
            <c:ext xmlns:c16="http://schemas.microsoft.com/office/drawing/2014/chart" uri="{C3380CC4-5D6E-409C-BE32-E72D297353CC}">
              <c16:uniqueId val="{00000003-7EA4-4CAA-B81A-6CCD1252E10A}"/>
            </c:ext>
          </c:extLst>
        </c:ser>
        <c:ser>
          <c:idx val="4"/>
          <c:order val="4"/>
          <c:tx>
            <c:strRef>
              <c:f>Turkestan!$B$18</c:f>
              <c:strCache>
                <c:ptCount val="1"/>
                <c:pt idx="0">
                  <c:v>52 +</c:v>
                </c:pt>
              </c:strCache>
            </c:strRef>
          </c:tx>
          <c:spPr>
            <a:ln w="28575" cap="rnd">
              <a:solidFill>
                <a:schemeClr val="accent5"/>
              </a:solidFill>
              <a:round/>
            </a:ln>
            <a:effectLst/>
          </c:spPr>
          <c:marker>
            <c:symbol val="none"/>
          </c:marker>
          <c:cat>
            <c:strRef>
              <c:f>Turkestan!$C$13:$N$13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Turkestan!$C$18:$N$18</c:f>
              <c:numCache>
                <c:formatCode>General</c:formatCode>
                <c:ptCount val="12"/>
                <c:pt idx="0">
                  <c:v>1250</c:v>
                </c:pt>
                <c:pt idx="1">
                  <c:v>1322</c:v>
                </c:pt>
                <c:pt idx="2">
                  <c:v>1348</c:v>
                </c:pt>
                <c:pt idx="3">
                  <c:v>1402</c:v>
                </c:pt>
                <c:pt idx="4">
                  <c:v>889</c:v>
                </c:pt>
                <c:pt idx="5">
                  <c:v>746</c:v>
                </c:pt>
                <c:pt idx="6">
                  <c:v>844</c:v>
                </c:pt>
                <c:pt idx="7">
                  <c:v>651</c:v>
                </c:pt>
                <c:pt idx="8">
                  <c:v>781</c:v>
                </c:pt>
                <c:pt idx="9">
                  <c:v>808</c:v>
                </c:pt>
                <c:pt idx="10">
                  <c:v>892</c:v>
                </c:pt>
                <c:pt idx="11">
                  <c:v>1203</c:v>
                </c:pt>
              </c:numCache>
            </c:numRef>
          </c:val>
          <c:smooth val="0"/>
          <c:extLst>
            <c:ext xmlns:c16="http://schemas.microsoft.com/office/drawing/2014/chart" uri="{C3380CC4-5D6E-409C-BE32-E72D297353CC}">
              <c16:uniqueId val="{00000004-7EA4-4CAA-B81A-6CCD1252E10A}"/>
            </c:ext>
          </c:extLst>
        </c:ser>
        <c:dLbls>
          <c:showLegendKey val="0"/>
          <c:showVal val="0"/>
          <c:showCatName val="0"/>
          <c:showSerName val="0"/>
          <c:showPercent val="0"/>
          <c:showBubbleSize val="0"/>
        </c:dLbls>
        <c:smooth val="0"/>
        <c:axId val="1466528560"/>
        <c:axId val="1466529392"/>
      </c:lineChart>
      <c:catAx>
        <c:axId val="1466528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1466529392"/>
        <c:crosses val="autoZero"/>
        <c:auto val="1"/>
        <c:lblAlgn val="ctr"/>
        <c:lblOffset val="100"/>
        <c:noMultiLvlLbl val="0"/>
      </c:catAx>
      <c:valAx>
        <c:axId val="14665293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14665285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cs-CZ"/>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13</xdr:col>
      <xdr:colOff>397808</xdr:colOff>
      <xdr:row>23</xdr:row>
      <xdr:rowOff>152401</xdr:rowOff>
    </xdr:from>
    <xdr:to>
      <xdr:col>20</xdr:col>
      <xdr:colOff>554691</xdr:colOff>
      <xdr:row>36</xdr:row>
      <xdr:rowOff>38101</xdr:rowOff>
    </xdr:to>
    <xdr:graphicFrame macro="">
      <xdr:nvGraphicFramePr>
        <xdr:cNvPr id="3" name="Chart 2">
          <a:extLst>
            <a:ext uri="{FF2B5EF4-FFF2-40B4-BE49-F238E27FC236}">
              <a16:creationId xmlns:a16="http://schemas.microsoft.com/office/drawing/2014/main" id="{2638234D-4D1D-42AF-8205-92720F154C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727841</xdr:colOff>
      <xdr:row>24</xdr:row>
      <xdr:rowOff>38099</xdr:rowOff>
    </xdr:from>
    <xdr:to>
      <xdr:col>3</xdr:col>
      <xdr:colOff>53865</xdr:colOff>
      <xdr:row>36</xdr:row>
      <xdr:rowOff>114299</xdr:rowOff>
    </xdr:to>
    <xdr:graphicFrame macro="">
      <xdr:nvGraphicFramePr>
        <xdr:cNvPr id="5" name="Chart 4">
          <a:extLst>
            <a:ext uri="{FF2B5EF4-FFF2-40B4-BE49-F238E27FC236}">
              <a16:creationId xmlns:a16="http://schemas.microsoft.com/office/drawing/2014/main" id="{9391AD5C-AD1F-4C43-9392-65A1F6B1B6E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68166</xdr:colOff>
      <xdr:row>14</xdr:row>
      <xdr:rowOff>122334</xdr:rowOff>
    </xdr:from>
    <xdr:to>
      <xdr:col>11</xdr:col>
      <xdr:colOff>537780</xdr:colOff>
      <xdr:row>40</xdr:row>
      <xdr:rowOff>34097</xdr:rowOff>
    </xdr:to>
    <xdr:pic>
      <xdr:nvPicPr>
        <xdr:cNvPr id="2" name="Picture 1">
          <a:extLst>
            <a:ext uri="{FF2B5EF4-FFF2-40B4-BE49-F238E27FC236}">
              <a16:creationId xmlns:a16="http://schemas.microsoft.com/office/drawing/2014/main" id="{2FF92333-DF79-48A7-A474-CE3E042BC949}"/>
            </a:ext>
          </a:extLst>
        </xdr:cNvPr>
        <xdr:cNvPicPr>
          <a:picLocks noChangeAspect="1"/>
        </xdr:cNvPicPr>
      </xdr:nvPicPr>
      <xdr:blipFill>
        <a:blip xmlns:r="http://schemas.openxmlformats.org/officeDocument/2006/relationships" r:embed="rId1"/>
        <a:stretch>
          <a:fillRect/>
        </a:stretch>
      </xdr:blipFill>
      <xdr:spPr>
        <a:xfrm>
          <a:off x="10873326" y="2789334"/>
          <a:ext cx="6016974" cy="48609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537210</xdr:colOff>
      <xdr:row>5</xdr:row>
      <xdr:rowOff>184785</xdr:rowOff>
    </xdr:from>
    <xdr:to>
      <xdr:col>17</xdr:col>
      <xdr:colOff>419100</xdr:colOff>
      <xdr:row>20</xdr:row>
      <xdr:rowOff>70485</xdr:rowOff>
    </xdr:to>
    <xdr:graphicFrame macro="">
      <xdr:nvGraphicFramePr>
        <xdr:cNvPr id="3" name="Chart 2">
          <a:extLst>
            <a:ext uri="{FF2B5EF4-FFF2-40B4-BE49-F238E27FC236}">
              <a16:creationId xmlns:a16="http://schemas.microsoft.com/office/drawing/2014/main" id="{49C57AA4-0D86-48D1-9E2F-86C5E0C4EEE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08342-D259-400B-BDE0-1E168FB92F9B}">
  <dimension ref="A1:T40"/>
  <sheetViews>
    <sheetView tabSelected="1" topLeftCell="A11" workbookViewId="0">
      <selection activeCell="P17" sqref="P17"/>
    </sheetView>
  </sheetViews>
  <sheetFormatPr defaultRowHeight="15" x14ac:dyDescent="0.25"/>
  <cols>
    <col min="1" max="1" width="17.42578125" bestFit="1" customWidth="1"/>
    <col min="2" max="2" width="12.42578125" bestFit="1" customWidth="1"/>
    <col min="3" max="3" width="9.85546875" customWidth="1"/>
    <col min="4" max="4" width="11.7109375" bestFit="1" customWidth="1"/>
    <col min="5" max="5" width="7.7109375" bestFit="1" customWidth="1"/>
    <col min="6" max="6" width="12.42578125" bestFit="1" customWidth="1"/>
    <col min="7" max="7" width="9.85546875" customWidth="1"/>
    <col min="8" max="8" width="11.7109375" bestFit="1" customWidth="1"/>
    <col min="9" max="9" width="16.140625" bestFit="1" customWidth="1"/>
    <col min="12" max="12" width="10.140625" bestFit="1" customWidth="1"/>
  </cols>
  <sheetData>
    <row r="1" spans="1:9" ht="30" customHeight="1" x14ac:dyDescent="0.25">
      <c r="A1" s="41" t="s">
        <v>0</v>
      </c>
      <c r="B1" s="41" t="s">
        <v>1</v>
      </c>
      <c r="C1" s="71" t="s">
        <v>23</v>
      </c>
      <c r="D1" s="41" t="s">
        <v>2</v>
      </c>
      <c r="E1" s="71" t="s">
        <v>23</v>
      </c>
      <c r="F1" s="41" t="s">
        <v>3</v>
      </c>
      <c r="G1" s="71" t="s">
        <v>23</v>
      </c>
      <c r="H1" s="41" t="s">
        <v>4</v>
      </c>
      <c r="I1" s="41" t="s">
        <v>5</v>
      </c>
    </row>
    <row r="2" spans="1:9" x14ac:dyDescent="0.25">
      <c r="A2" s="41" t="s">
        <v>6</v>
      </c>
      <c r="B2" s="42">
        <v>18631779</v>
      </c>
      <c r="C2" s="71"/>
      <c r="D2" s="42">
        <v>5636761</v>
      </c>
      <c r="E2" s="71"/>
      <c r="F2" s="42">
        <v>10874656</v>
      </c>
      <c r="G2" s="71"/>
      <c r="H2" s="42">
        <v>2120362</v>
      </c>
      <c r="I2" s="43">
        <v>0.11</v>
      </c>
    </row>
    <row r="3" spans="1:9" x14ac:dyDescent="0.25">
      <c r="A3" s="2" t="s">
        <v>7</v>
      </c>
      <c r="B3" s="5">
        <v>736735</v>
      </c>
      <c r="C3" s="6">
        <f>B3/$B$2</f>
        <v>3.9541849439068591E-2</v>
      </c>
      <c r="D3" s="5">
        <v>186927</v>
      </c>
      <c r="E3" s="6">
        <f>D3/$D$2</f>
        <v>3.316212981178375E-2</v>
      </c>
      <c r="F3" s="5">
        <v>442158</v>
      </c>
      <c r="G3" s="6">
        <f>F3/$F$2</f>
        <v>4.0659493045113335E-2</v>
      </c>
      <c r="H3" s="5">
        <v>107650</v>
      </c>
      <c r="I3" s="4">
        <v>0.15</v>
      </c>
    </row>
    <row r="4" spans="1:9" x14ac:dyDescent="0.25">
      <c r="A4" s="2" t="s">
        <v>8</v>
      </c>
      <c r="B4" s="5">
        <v>881651</v>
      </c>
      <c r="C4" s="6">
        <f t="shared" ref="C4:C19" si="0">B4/$B$2</f>
        <v>4.7319743326710774E-2</v>
      </c>
      <c r="D4" s="5">
        <v>268474</v>
      </c>
      <c r="E4" s="6">
        <f t="shared" ref="E4:E19" si="1">D4/$D$2</f>
        <v>4.7629126017583505E-2</v>
      </c>
      <c r="F4" s="5">
        <v>522184</v>
      </c>
      <c r="G4" s="6">
        <f t="shared" ref="G4:G19" si="2">F4/$F$2</f>
        <v>4.8018438468306494E-2</v>
      </c>
      <c r="H4" s="5">
        <v>90933</v>
      </c>
      <c r="I4" s="4">
        <v>0.1</v>
      </c>
    </row>
    <row r="5" spans="1:9" x14ac:dyDescent="0.25">
      <c r="A5" s="2" t="s">
        <v>9</v>
      </c>
      <c r="B5" s="5">
        <v>2055724</v>
      </c>
      <c r="C5" s="6">
        <f t="shared" si="0"/>
        <v>0.1103342842355526</v>
      </c>
      <c r="D5" s="5">
        <v>677809</v>
      </c>
      <c r="E5" s="6">
        <f t="shared" si="1"/>
        <v>0.12024795800283176</v>
      </c>
      <c r="F5" s="5">
        <v>1159969</v>
      </c>
      <c r="G5" s="6">
        <f t="shared" si="2"/>
        <v>0.10666719020813165</v>
      </c>
      <c r="H5" s="5">
        <v>217946</v>
      </c>
      <c r="I5" s="4">
        <v>0.11</v>
      </c>
    </row>
    <row r="6" spans="1:9" x14ac:dyDescent="0.25">
      <c r="A6" s="2" t="s">
        <v>10</v>
      </c>
      <c r="B6" s="5">
        <v>645280</v>
      </c>
      <c r="C6" s="6">
        <f t="shared" si="0"/>
        <v>3.4633300448658179E-2</v>
      </c>
      <c r="D6" s="5">
        <v>227571</v>
      </c>
      <c r="E6" s="6">
        <f t="shared" si="1"/>
        <v>4.0372653727912183E-2</v>
      </c>
      <c r="F6" s="5">
        <v>364028</v>
      </c>
      <c r="G6" s="6">
        <f t="shared" si="2"/>
        <v>3.3474897964588489E-2</v>
      </c>
      <c r="H6" s="5">
        <v>53681</v>
      </c>
      <c r="I6" s="4">
        <v>0.08</v>
      </c>
    </row>
    <row r="7" spans="1:9" x14ac:dyDescent="0.25">
      <c r="A7" s="2" t="s">
        <v>11</v>
      </c>
      <c r="B7" s="5">
        <v>656844</v>
      </c>
      <c r="C7" s="6">
        <f t="shared" si="0"/>
        <v>3.5253960451119566E-2</v>
      </c>
      <c r="D7" s="5">
        <v>182586</v>
      </c>
      <c r="E7" s="6">
        <f t="shared" si="1"/>
        <v>3.2392006686109275E-2</v>
      </c>
      <c r="F7" s="5">
        <v>390026</v>
      </c>
      <c r="G7" s="6">
        <f t="shared" si="2"/>
        <v>3.5865594277189092E-2</v>
      </c>
      <c r="H7" s="5">
        <v>84232</v>
      </c>
      <c r="I7" s="4">
        <v>0.13</v>
      </c>
    </row>
    <row r="8" spans="1:9" x14ac:dyDescent="0.25">
      <c r="A8" s="2" t="s">
        <v>12</v>
      </c>
      <c r="B8" s="5">
        <v>1130099</v>
      </c>
      <c r="C8" s="6">
        <f t="shared" si="0"/>
        <v>6.0654379809893626E-2</v>
      </c>
      <c r="D8" s="5">
        <v>399884</v>
      </c>
      <c r="E8" s="6">
        <f t="shared" si="1"/>
        <v>7.0942159868051885E-2</v>
      </c>
      <c r="F8" s="5">
        <v>618759</v>
      </c>
      <c r="G8" s="6">
        <f t="shared" si="2"/>
        <v>5.6899179155644096E-2</v>
      </c>
      <c r="H8" s="5">
        <v>111456</v>
      </c>
      <c r="I8" s="4">
        <v>0.1</v>
      </c>
    </row>
    <row r="9" spans="1:9" x14ac:dyDescent="0.25">
      <c r="A9" s="2" t="s">
        <v>13</v>
      </c>
      <c r="B9" s="5">
        <v>1376882</v>
      </c>
      <c r="C9" s="6">
        <f t="shared" si="0"/>
        <v>7.3899652845817884E-2</v>
      </c>
      <c r="D9" s="5">
        <v>347006</v>
      </c>
      <c r="E9" s="6">
        <f t="shared" si="1"/>
        <v>6.1561240577700564E-2</v>
      </c>
      <c r="F9" s="5">
        <v>825820</v>
      </c>
      <c r="G9" s="6">
        <f t="shared" si="2"/>
        <v>7.5939873408409422E-2</v>
      </c>
      <c r="H9" s="5">
        <v>204056</v>
      </c>
      <c r="I9" s="4">
        <v>0.15</v>
      </c>
    </row>
    <row r="10" spans="1:9" x14ac:dyDescent="0.25">
      <c r="A10" s="2" t="s">
        <v>14</v>
      </c>
      <c r="B10" s="5">
        <v>868549</v>
      </c>
      <c r="C10" s="6">
        <f t="shared" si="0"/>
        <v>4.6616536187982907E-2</v>
      </c>
      <c r="D10" s="5">
        <v>186332</v>
      </c>
      <c r="E10" s="6">
        <f t="shared" si="1"/>
        <v>3.3056572737428465E-2</v>
      </c>
      <c r="F10" s="5">
        <v>538489</v>
      </c>
      <c r="G10" s="6">
        <f t="shared" si="2"/>
        <v>4.951779624109489E-2</v>
      </c>
      <c r="H10" s="5">
        <v>143728</v>
      </c>
      <c r="I10" s="4">
        <v>0.17</v>
      </c>
    </row>
    <row r="11" spans="1:9" x14ac:dyDescent="0.25">
      <c r="A11" s="2" t="s">
        <v>15</v>
      </c>
      <c r="B11" s="5">
        <v>803531</v>
      </c>
      <c r="C11" s="6">
        <f t="shared" si="0"/>
        <v>4.3126906990470421E-2</v>
      </c>
      <c r="D11" s="5">
        <v>283057</v>
      </c>
      <c r="E11" s="6">
        <f t="shared" si="1"/>
        <v>5.0216250076950221E-2</v>
      </c>
      <c r="F11" s="5">
        <v>452602</v>
      </c>
      <c r="G11" s="6">
        <f t="shared" si="2"/>
        <v>4.1619891240697635E-2</v>
      </c>
      <c r="H11" s="5">
        <v>67872</v>
      </c>
      <c r="I11" s="4">
        <v>0.08</v>
      </c>
    </row>
    <row r="12" spans="1:9" x14ac:dyDescent="0.25">
      <c r="A12" s="2" t="s">
        <v>16</v>
      </c>
      <c r="B12" s="5">
        <v>698796</v>
      </c>
      <c r="C12" s="6">
        <f t="shared" si="0"/>
        <v>3.750559729159518E-2</v>
      </c>
      <c r="D12" s="5">
        <v>259177</v>
      </c>
      <c r="E12" s="6">
        <f t="shared" si="1"/>
        <v>4.5979774554926134E-2</v>
      </c>
      <c r="F12" s="5">
        <v>389117</v>
      </c>
      <c r="G12" s="6">
        <f t="shared" si="2"/>
        <v>3.5782005426194634E-2</v>
      </c>
      <c r="H12" s="5">
        <v>50502</v>
      </c>
      <c r="I12" s="4">
        <v>7.0000000000000007E-2</v>
      </c>
    </row>
    <row r="13" spans="1:9" x14ac:dyDescent="0.25">
      <c r="A13" s="2" t="s">
        <v>17</v>
      </c>
      <c r="B13" s="5">
        <v>752169</v>
      </c>
      <c r="C13" s="6">
        <f t="shared" si="0"/>
        <v>4.0370219075698571E-2</v>
      </c>
      <c r="D13" s="5">
        <v>182016</v>
      </c>
      <c r="E13" s="6">
        <f t="shared" si="1"/>
        <v>3.2290884782945381E-2</v>
      </c>
      <c r="F13" s="5">
        <v>454768</v>
      </c>
      <c r="G13" s="6">
        <f t="shared" si="2"/>
        <v>4.1819069954948461E-2</v>
      </c>
      <c r="H13" s="5">
        <v>115385</v>
      </c>
      <c r="I13" s="4">
        <v>0.15</v>
      </c>
    </row>
    <row r="14" spans="1:9" x14ac:dyDescent="0.25">
      <c r="A14" s="2" t="s">
        <v>18</v>
      </c>
      <c r="B14" s="5">
        <v>548755</v>
      </c>
      <c r="C14" s="6">
        <f t="shared" si="0"/>
        <v>2.9452635735964881E-2</v>
      </c>
      <c r="D14" s="5">
        <v>121546</v>
      </c>
      <c r="E14" s="6">
        <f t="shared" si="1"/>
        <v>2.1563092705190089E-2</v>
      </c>
      <c r="F14" s="5">
        <v>326461</v>
      </c>
      <c r="G14" s="6">
        <f t="shared" si="2"/>
        <v>3.0020351908143117E-2</v>
      </c>
      <c r="H14" s="5">
        <v>100748</v>
      </c>
      <c r="I14" s="4">
        <v>0.18</v>
      </c>
    </row>
    <row r="15" spans="1:9" x14ac:dyDescent="0.25">
      <c r="A15" s="2" t="s">
        <v>19</v>
      </c>
      <c r="B15" s="5">
        <v>2016037</v>
      </c>
      <c r="C15" s="6">
        <f t="shared" si="0"/>
        <v>0.1082042138863927</v>
      </c>
      <c r="D15" s="5">
        <v>799717</v>
      </c>
      <c r="E15" s="6">
        <f t="shared" si="1"/>
        <v>0.1418752719868733</v>
      </c>
      <c r="F15" s="5">
        <v>1068281</v>
      </c>
      <c r="G15" s="6">
        <f t="shared" si="2"/>
        <v>9.823584304643751E-2</v>
      </c>
      <c r="H15" s="5">
        <v>148039</v>
      </c>
      <c r="I15" s="4">
        <v>7.0000000000000007E-2</v>
      </c>
    </row>
    <row r="16" spans="1:9" x14ac:dyDescent="0.25">
      <c r="A16" s="2" t="s">
        <v>20</v>
      </c>
      <c r="B16" s="5">
        <v>1369597</v>
      </c>
      <c r="C16" s="6">
        <f t="shared" si="0"/>
        <v>7.3508654219224048E-2</v>
      </c>
      <c r="D16" s="5">
        <v>333409</v>
      </c>
      <c r="E16" s="6">
        <f t="shared" si="1"/>
        <v>5.9149039670122611E-2</v>
      </c>
      <c r="F16" s="5">
        <v>694254</v>
      </c>
      <c r="G16" s="6">
        <f t="shared" si="2"/>
        <v>6.384146772090997E-2</v>
      </c>
      <c r="H16" s="5">
        <v>89977</v>
      </c>
      <c r="I16" s="4">
        <v>0.17</v>
      </c>
    </row>
    <row r="17" spans="1:20" x14ac:dyDescent="0.25">
      <c r="A17" s="2" t="s">
        <v>21</v>
      </c>
      <c r="B17" s="5">
        <v>1136156</v>
      </c>
      <c r="C17" s="6">
        <f t="shared" si="0"/>
        <v>6.0979469539650506E-2</v>
      </c>
      <c r="D17" s="5">
        <v>351925</v>
      </c>
      <c r="E17" s="6">
        <f t="shared" si="1"/>
        <v>6.243390486132018E-2</v>
      </c>
      <c r="F17" s="5">
        <v>694254</v>
      </c>
      <c r="G17" s="6">
        <f t="shared" si="2"/>
        <v>6.384146772090997E-2</v>
      </c>
      <c r="H17" s="5">
        <v>89977</v>
      </c>
      <c r="I17" s="4">
        <v>0.08</v>
      </c>
      <c r="Q17" s="1"/>
      <c r="R17" s="1"/>
      <c r="S17" s="1"/>
    </row>
    <row r="18" spans="1:20" x14ac:dyDescent="0.25">
      <c r="A18" s="2" t="s">
        <v>9</v>
      </c>
      <c r="B18" s="5">
        <v>1916822</v>
      </c>
      <c r="C18" s="6">
        <f t="shared" si="0"/>
        <v>0.1028791721928432</v>
      </c>
      <c r="D18" s="5">
        <v>463505</v>
      </c>
      <c r="E18" s="6">
        <f t="shared" si="1"/>
        <v>8.2228960922771072E-2</v>
      </c>
      <c r="F18" s="5">
        <v>1226014</v>
      </c>
      <c r="G18" s="6">
        <f t="shared" si="2"/>
        <v>0.11274048576800959</v>
      </c>
      <c r="H18" s="5">
        <v>227303</v>
      </c>
      <c r="I18" s="4">
        <v>0.12</v>
      </c>
      <c r="S18" s="1"/>
    </row>
    <row r="19" spans="1:20" x14ac:dyDescent="0.25">
      <c r="A19" s="2" t="s">
        <v>22</v>
      </c>
      <c r="B19" s="5">
        <v>1038152</v>
      </c>
      <c r="C19" s="6">
        <f t="shared" si="0"/>
        <v>5.5719424323356345E-2</v>
      </c>
      <c r="D19" s="5">
        <v>365820</v>
      </c>
      <c r="E19" s="6">
        <f t="shared" si="1"/>
        <v>6.4898973009499608E-2</v>
      </c>
      <c r="F19" s="5">
        <v>593404</v>
      </c>
      <c r="G19" s="6">
        <f t="shared" si="2"/>
        <v>5.4567611150182591E-2</v>
      </c>
      <c r="H19" s="5">
        <v>78928</v>
      </c>
      <c r="I19" s="4">
        <v>0.08</v>
      </c>
      <c r="S19" s="1"/>
    </row>
    <row r="20" spans="1:20" x14ac:dyDescent="0.25">
      <c r="S20" s="1"/>
    </row>
    <row r="21" spans="1:20" x14ac:dyDescent="0.25">
      <c r="A21" s="9" t="s">
        <v>25</v>
      </c>
      <c r="B21" s="13" t="s">
        <v>32</v>
      </c>
      <c r="C21" s="13"/>
      <c r="D21" s="13" t="s">
        <v>32</v>
      </c>
      <c r="E21" s="13"/>
      <c r="F21" s="13" t="s">
        <v>32</v>
      </c>
      <c r="G21" s="13"/>
      <c r="H21" s="13" t="s">
        <v>32</v>
      </c>
      <c r="I21" s="13"/>
      <c r="L21" s="9" t="s">
        <v>25</v>
      </c>
      <c r="M21" s="13" t="s">
        <v>32</v>
      </c>
      <c r="N21" s="13"/>
      <c r="O21" s="13" t="s">
        <v>32</v>
      </c>
      <c r="P21" s="13"/>
      <c r="Q21" s="13" t="s">
        <v>32</v>
      </c>
      <c r="R21" s="13"/>
      <c r="S21" s="13" t="s">
        <v>32</v>
      </c>
      <c r="T21" s="13"/>
    </row>
    <row r="22" spans="1:20" x14ac:dyDescent="0.25">
      <c r="A22" s="9"/>
      <c r="B22" s="9">
        <v>2018</v>
      </c>
      <c r="C22" s="69" t="s">
        <v>27</v>
      </c>
      <c r="D22" s="10">
        <v>2019</v>
      </c>
      <c r="E22" s="69" t="s">
        <v>27</v>
      </c>
      <c r="F22" s="10">
        <v>2020</v>
      </c>
      <c r="G22" s="69" t="s">
        <v>27</v>
      </c>
      <c r="H22" s="10">
        <v>2021</v>
      </c>
      <c r="I22" s="69" t="s">
        <v>27</v>
      </c>
      <c r="L22" s="9"/>
      <c r="M22" s="9">
        <v>2018</v>
      </c>
      <c r="N22" s="69" t="s">
        <v>27</v>
      </c>
      <c r="O22" s="10">
        <v>2019</v>
      </c>
      <c r="P22" s="69" t="s">
        <v>27</v>
      </c>
      <c r="Q22" s="10">
        <v>2020</v>
      </c>
      <c r="R22" s="69" t="s">
        <v>27</v>
      </c>
      <c r="S22" s="10">
        <v>2021</v>
      </c>
      <c r="T22" s="69" t="s">
        <v>27</v>
      </c>
    </row>
    <row r="23" spans="1:20" x14ac:dyDescent="0.25">
      <c r="A23" s="9" t="s">
        <v>26</v>
      </c>
      <c r="B23" s="9">
        <v>179.3</v>
      </c>
      <c r="C23" s="70"/>
      <c r="D23" s="9">
        <v>181.7</v>
      </c>
      <c r="E23" s="70"/>
      <c r="F23" s="9">
        <v>171.1</v>
      </c>
      <c r="G23" s="70"/>
      <c r="H23" s="9">
        <v>190.8</v>
      </c>
      <c r="I23" s="70"/>
      <c r="L23" s="9" t="s">
        <v>26</v>
      </c>
      <c r="M23" s="9">
        <v>179.3</v>
      </c>
      <c r="N23" s="70"/>
      <c r="O23" s="9">
        <v>181.7</v>
      </c>
      <c r="P23" s="70"/>
      <c r="Q23" s="9">
        <v>171.1</v>
      </c>
      <c r="R23" s="70"/>
      <c r="S23" s="9">
        <v>190.8</v>
      </c>
      <c r="T23" s="70"/>
    </row>
    <row r="24" spans="1:20" x14ac:dyDescent="0.25">
      <c r="A24" s="2" t="s">
        <v>7</v>
      </c>
      <c r="B24" s="7">
        <f>$B$23*C24</f>
        <v>6.0962000000000005</v>
      </c>
      <c r="C24" s="8">
        <v>3.4000000000000002E-2</v>
      </c>
      <c r="D24" s="7">
        <f>$D$23*E24</f>
        <v>5.6326999999999998</v>
      </c>
      <c r="E24" s="8">
        <v>3.1E-2</v>
      </c>
      <c r="F24" s="7">
        <f>$F$23*G24</f>
        <v>4.4485999999999999</v>
      </c>
      <c r="G24" s="8">
        <v>2.5999999999999999E-2</v>
      </c>
      <c r="H24" s="7">
        <f>$H$23*I24</f>
        <v>5.3424000000000005</v>
      </c>
      <c r="I24" s="21">
        <v>2.8000000000000001E-2</v>
      </c>
      <c r="L24" s="11" t="s">
        <v>13</v>
      </c>
      <c r="M24" s="18">
        <f t="shared" ref="M24:M25" si="3">$B$23*N24</f>
        <v>11.833800000000002</v>
      </c>
      <c r="N24" s="19">
        <v>6.6000000000000003E-2</v>
      </c>
      <c r="O24" s="18">
        <f t="shared" ref="O24:O25" si="4">$D$23*P24</f>
        <v>13.6275</v>
      </c>
      <c r="P24" s="19">
        <v>7.4999999999999997E-2</v>
      </c>
      <c r="Q24" s="18">
        <f t="shared" ref="Q24:Q25" si="5">$F$23*R24</f>
        <v>10.266</v>
      </c>
      <c r="R24" s="23">
        <v>0.06</v>
      </c>
      <c r="S24" s="18">
        <f>$H$23*T24</f>
        <v>12.402000000000001</v>
      </c>
      <c r="T24" s="22">
        <v>6.5000000000000002E-2</v>
      </c>
    </row>
    <row r="25" spans="1:20" x14ac:dyDescent="0.25">
      <c r="A25" s="2" t="s">
        <v>8</v>
      </c>
      <c r="B25" s="7">
        <f t="shared" ref="B25:B40" si="6">$B$23*C25</f>
        <v>5.5583</v>
      </c>
      <c r="C25" s="8">
        <v>3.1E-2</v>
      </c>
      <c r="D25" s="7">
        <f t="shared" ref="D25:D40" si="7">$D$23*E25</f>
        <v>6.3595000000000006</v>
      </c>
      <c r="E25" s="8">
        <v>3.5000000000000003E-2</v>
      </c>
      <c r="F25" s="7">
        <f t="shared" ref="F25:F40" si="8">$F$23*G25</f>
        <v>6.6728999999999994</v>
      </c>
      <c r="G25" s="8">
        <v>3.9E-2</v>
      </c>
      <c r="H25" s="7">
        <f t="shared" ref="H25:H40" si="9">$H$23*I25</f>
        <v>7.6320000000000006</v>
      </c>
      <c r="I25" s="12">
        <v>0.04</v>
      </c>
      <c r="L25" s="11" t="s">
        <v>19</v>
      </c>
      <c r="M25" s="18">
        <f t="shared" si="3"/>
        <v>5.9169000000000009</v>
      </c>
      <c r="N25" s="19">
        <v>3.3000000000000002E-2</v>
      </c>
      <c r="O25" s="18">
        <f t="shared" si="4"/>
        <v>4.1791</v>
      </c>
      <c r="P25" s="19">
        <v>2.3E-2</v>
      </c>
      <c r="Q25" s="18">
        <f t="shared" si="5"/>
        <v>4.9619</v>
      </c>
      <c r="R25" s="19">
        <v>2.9000000000000001E-2</v>
      </c>
      <c r="S25" s="18">
        <f t="shared" ref="S25" si="10">$H$23*T25</f>
        <v>6.6780000000000008</v>
      </c>
      <c r="T25" s="22">
        <v>3.5000000000000003E-2</v>
      </c>
    </row>
    <row r="26" spans="1:20" x14ac:dyDescent="0.25">
      <c r="A26" s="2" t="s">
        <v>9</v>
      </c>
      <c r="B26" s="7">
        <f t="shared" si="6"/>
        <v>11.1166</v>
      </c>
      <c r="C26" s="8">
        <v>6.2E-2</v>
      </c>
      <c r="D26" s="7">
        <f t="shared" si="7"/>
        <v>9.4483999999999995</v>
      </c>
      <c r="E26" s="8">
        <v>5.1999999999999998E-2</v>
      </c>
      <c r="F26" s="7">
        <f t="shared" si="8"/>
        <v>10.437099999999999</v>
      </c>
      <c r="G26" s="8">
        <v>6.0999999999999999E-2</v>
      </c>
      <c r="H26" s="7">
        <f t="shared" si="9"/>
        <v>10.8756</v>
      </c>
      <c r="I26" s="12">
        <v>5.7000000000000002E-2</v>
      </c>
      <c r="S26" s="1"/>
    </row>
    <row r="27" spans="1:20" x14ac:dyDescent="0.25">
      <c r="A27" s="2" t="s">
        <v>10</v>
      </c>
      <c r="B27" s="7">
        <f t="shared" si="6"/>
        <v>12.909599999999999</v>
      </c>
      <c r="C27" s="8">
        <v>7.1999999999999995E-2</v>
      </c>
      <c r="D27" s="7">
        <f t="shared" si="7"/>
        <v>11.9922</v>
      </c>
      <c r="E27" s="8">
        <v>6.6000000000000003E-2</v>
      </c>
      <c r="F27" s="7">
        <f t="shared" si="8"/>
        <v>10.779299999999999</v>
      </c>
      <c r="G27" s="8">
        <v>6.3E-2</v>
      </c>
      <c r="H27" s="7">
        <f t="shared" si="9"/>
        <v>12.974400000000001</v>
      </c>
      <c r="I27" s="12">
        <v>6.8000000000000005E-2</v>
      </c>
      <c r="S27" s="1"/>
    </row>
    <row r="28" spans="1:20" x14ac:dyDescent="0.25">
      <c r="A28" s="2" t="s">
        <v>11</v>
      </c>
      <c r="B28" s="7">
        <f t="shared" si="6"/>
        <v>34.963500000000003</v>
      </c>
      <c r="C28" s="8">
        <v>0.19500000000000001</v>
      </c>
      <c r="D28" s="7">
        <f t="shared" si="7"/>
        <v>36.521700000000003</v>
      </c>
      <c r="E28" s="8">
        <v>0.20100000000000001</v>
      </c>
      <c r="F28" s="7">
        <f t="shared" si="8"/>
        <v>34.562200000000004</v>
      </c>
      <c r="G28" s="8">
        <v>0.20200000000000001</v>
      </c>
      <c r="H28" s="7">
        <f t="shared" si="9"/>
        <v>38.923200000000001</v>
      </c>
      <c r="I28" s="12">
        <v>0.20399999999999999</v>
      </c>
      <c r="L28" s="9" t="s">
        <v>25</v>
      </c>
      <c r="M28" s="13" t="s">
        <v>32</v>
      </c>
      <c r="N28" s="13"/>
      <c r="O28" s="13" t="s">
        <v>32</v>
      </c>
      <c r="P28" s="13"/>
      <c r="Q28" s="13" t="s">
        <v>32</v>
      </c>
      <c r="R28" s="13"/>
      <c r="S28" s="13" t="s">
        <v>32</v>
      </c>
      <c r="T28" s="13"/>
    </row>
    <row r="29" spans="1:20" x14ac:dyDescent="0.25">
      <c r="A29" s="2" t="s">
        <v>12</v>
      </c>
      <c r="B29" s="7">
        <f t="shared" si="6"/>
        <v>6.6341000000000001</v>
      </c>
      <c r="C29" s="8">
        <v>3.6999999999999998E-2</v>
      </c>
      <c r="D29" s="7">
        <f t="shared" si="7"/>
        <v>6.541199999999999</v>
      </c>
      <c r="E29" s="8">
        <v>3.5999999999999997E-2</v>
      </c>
      <c r="F29" s="7">
        <f t="shared" si="8"/>
        <v>5.8174000000000001</v>
      </c>
      <c r="G29" s="21">
        <v>3.4000000000000002E-2</v>
      </c>
      <c r="H29" s="7">
        <f t="shared" si="9"/>
        <v>6.4872000000000005</v>
      </c>
      <c r="I29" s="12">
        <v>3.4000000000000002E-2</v>
      </c>
      <c r="L29" s="9"/>
      <c r="M29" s="9">
        <v>2018</v>
      </c>
      <c r="N29" s="69" t="s">
        <v>27</v>
      </c>
      <c r="O29" s="10">
        <v>2019</v>
      </c>
      <c r="P29" s="69" t="s">
        <v>27</v>
      </c>
      <c r="Q29" s="10">
        <v>2020</v>
      </c>
      <c r="R29" s="69" t="s">
        <v>27</v>
      </c>
      <c r="S29" s="10">
        <v>2021</v>
      </c>
      <c r="T29" s="69" t="s">
        <v>27</v>
      </c>
    </row>
    <row r="30" spans="1:20" x14ac:dyDescent="0.25">
      <c r="A30" s="11" t="s">
        <v>13</v>
      </c>
      <c r="B30" s="18">
        <f t="shared" si="6"/>
        <v>11.833800000000002</v>
      </c>
      <c r="C30" s="19">
        <v>6.6000000000000003E-2</v>
      </c>
      <c r="D30" s="18">
        <f t="shared" si="7"/>
        <v>13.6275</v>
      </c>
      <c r="E30" s="19">
        <v>7.4999999999999997E-2</v>
      </c>
      <c r="F30" s="18">
        <f t="shared" si="8"/>
        <v>10.266</v>
      </c>
      <c r="G30" s="23">
        <v>0.06</v>
      </c>
      <c r="H30" s="18">
        <f>$H$23*I30</f>
        <v>12.402000000000001</v>
      </c>
      <c r="I30" s="22">
        <v>6.5000000000000002E-2</v>
      </c>
      <c r="L30" s="9" t="s">
        <v>26</v>
      </c>
      <c r="M30" s="9">
        <v>179.3</v>
      </c>
      <c r="N30" s="70"/>
      <c r="O30" s="9">
        <v>181.7</v>
      </c>
      <c r="P30" s="70"/>
      <c r="Q30" s="9">
        <v>171.1</v>
      </c>
      <c r="R30" s="70"/>
      <c r="S30" s="9">
        <v>190.8</v>
      </c>
      <c r="T30" s="70"/>
    </row>
    <row r="31" spans="1:20" x14ac:dyDescent="0.25">
      <c r="A31" s="2" t="s">
        <v>14</v>
      </c>
      <c r="B31" s="7">
        <f t="shared" si="6"/>
        <v>8.0685000000000002</v>
      </c>
      <c r="C31" s="8">
        <v>4.4999999999999998E-2</v>
      </c>
      <c r="D31" s="7">
        <f t="shared" si="7"/>
        <v>7.9947999999999988</v>
      </c>
      <c r="E31" s="8">
        <v>4.3999999999999997E-2</v>
      </c>
      <c r="F31" s="7">
        <f t="shared" si="8"/>
        <v>7.6994999999999996</v>
      </c>
      <c r="G31" s="8">
        <v>4.4999999999999998E-2</v>
      </c>
      <c r="H31" s="7">
        <f t="shared" si="9"/>
        <v>9.3492000000000015</v>
      </c>
      <c r="I31" s="12">
        <v>4.9000000000000002E-2</v>
      </c>
      <c r="L31" s="11" t="s">
        <v>19</v>
      </c>
      <c r="M31" s="18">
        <f>$B$23*N31</f>
        <v>5.9169000000000009</v>
      </c>
      <c r="N31" s="19">
        <v>3.3000000000000002E-2</v>
      </c>
      <c r="O31" s="18">
        <f t="shared" ref="O31" si="11">$D$23*P31</f>
        <v>6.2686500000000001</v>
      </c>
      <c r="P31" s="19">
        <v>3.4500000000000003E-2</v>
      </c>
      <c r="Q31" s="18">
        <f t="shared" ref="Q31" si="12">$F$23*R31</f>
        <v>3.9352999999999998</v>
      </c>
      <c r="R31" s="19">
        <v>2.3E-2</v>
      </c>
      <c r="S31" s="18">
        <f t="shared" ref="S31" si="13">$H$23*T31</f>
        <v>6.6780000000000008</v>
      </c>
      <c r="T31" s="22">
        <v>3.5000000000000003E-2</v>
      </c>
    </row>
    <row r="32" spans="1:20" x14ac:dyDescent="0.25">
      <c r="A32" s="2" t="s">
        <v>15</v>
      </c>
      <c r="B32" s="7">
        <f t="shared" si="6"/>
        <v>8.6064000000000007</v>
      </c>
      <c r="C32" s="8">
        <v>4.8000000000000001E-2</v>
      </c>
      <c r="D32" s="7">
        <f t="shared" si="7"/>
        <v>6.9045999999999994</v>
      </c>
      <c r="E32" s="8">
        <v>3.7999999999999999E-2</v>
      </c>
      <c r="F32" s="7">
        <f t="shared" si="8"/>
        <v>5.4752000000000001</v>
      </c>
      <c r="G32" s="8">
        <v>3.2000000000000001E-2</v>
      </c>
      <c r="H32" s="7">
        <f t="shared" si="9"/>
        <v>5.7240000000000002</v>
      </c>
      <c r="I32" s="12">
        <v>0.03</v>
      </c>
    </row>
    <row r="33" spans="1:17" x14ac:dyDescent="0.25">
      <c r="A33" s="2" t="s">
        <v>16</v>
      </c>
      <c r="B33" s="7">
        <f t="shared" si="6"/>
        <v>3.7653000000000003</v>
      </c>
      <c r="C33" s="8">
        <v>2.1000000000000001E-2</v>
      </c>
      <c r="D33" s="7">
        <f t="shared" si="7"/>
        <v>3.6339999999999999</v>
      </c>
      <c r="E33" s="4">
        <v>0.02</v>
      </c>
      <c r="F33" s="7">
        <f t="shared" si="8"/>
        <v>2.7376</v>
      </c>
      <c r="G33" s="8">
        <v>1.6E-2</v>
      </c>
      <c r="H33" s="7">
        <f t="shared" si="9"/>
        <v>2.4803999999999999</v>
      </c>
      <c r="I33" s="12">
        <v>1.2999999999999999E-2</v>
      </c>
      <c r="N33" s="16">
        <f>P31/N31-1</f>
        <v>4.5454545454545414E-2</v>
      </c>
      <c r="Q33" s="16">
        <f>P31/R31-1</f>
        <v>0.50000000000000022</v>
      </c>
    </row>
    <row r="34" spans="1:17" x14ac:dyDescent="0.25">
      <c r="A34" s="2" t="s">
        <v>17</v>
      </c>
      <c r="B34" s="7">
        <f t="shared" si="6"/>
        <v>3.5860000000000003</v>
      </c>
      <c r="C34" s="8">
        <v>0.02</v>
      </c>
      <c r="D34" s="7">
        <f t="shared" si="7"/>
        <v>4.5424999999999995</v>
      </c>
      <c r="E34" s="8">
        <v>2.5000000000000001E-2</v>
      </c>
      <c r="F34" s="7">
        <f t="shared" si="8"/>
        <v>5.6463000000000001</v>
      </c>
      <c r="G34" s="8">
        <v>3.3000000000000002E-2</v>
      </c>
      <c r="H34" s="7">
        <f t="shared" si="9"/>
        <v>5.1516000000000002</v>
      </c>
      <c r="I34" s="12">
        <v>2.7E-2</v>
      </c>
    </row>
    <row r="35" spans="1:17" x14ac:dyDescent="0.25">
      <c r="A35" s="2" t="s">
        <v>18</v>
      </c>
      <c r="B35" s="7">
        <f t="shared" si="6"/>
        <v>7.3513000000000011</v>
      </c>
      <c r="C35" s="8">
        <v>4.1000000000000002E-2</v>
      </c>
      <c r="D35" s="7">
        <f t="shared" si="7"/>
        <v>5.8144</v>
      </c>
      <c r="E35" s="8">
        <v>3.2000000000000001E-2</v>
      </c>
      <c r="F35" s="7">
        <f t="shared" si="8"/>
        <v>6.3306999999999993</v>
      </c>
      <c r="G35" s="8">
        <v>3.6999999999999998E-2</v>
      </c>
      <c r="H35" s="7">
        <f t="shared" si="9"/>
        <v>7.4412000000000003</v>
      </c>
      <c r="I35" s="12">
        <v>3.9E-2</v>
      </c>
    </row>
    <row r="36" spans="1:17" x14ac:dyDescent="0.25">
      <c r="A36" s="11" t="s">
        <v>19</v>
      </c>
      <c r="B36" s="18">
        <f t="shared" si="6"/>
        <v>5.9169000000000009</v>
      </c>
      <c r="C36" s="19">
        <v>3.3000000000000002E-2</v>
      </c>
      <c r="D36" s="18">
        <f t="shared" si="7"/>
        <v>4.1791</v>
      </c>
      <c r="E36" s="19">
        <v>2.3E-2</v>
      </c>
      <c r="F36" s="18">
        <f t="shared" si="8"/>
        <v>4.9619</v>
      </c>
      <c r="G36" s="19">
        <v>2.9000000000000001E-2</v>
      </c>
      <c r="H36" s="18">
        <f t="shared" si="9"/>
        <v>6.6780000000000008</v>
      </c>
      <c r="I36" s="22">
        <v>3.5000000000000003E-2</v>
      </c>
    </row>
    <row r="37" spans="1:17" x14ac:dyDescent="0.25">
      <c r="A37" s="2" t="s">
        <v>20</v>
      </c>
      <c r="B37" s="7">
        <f t="shared" si="6"/>
        <v>12.7303</v>
      </c>
      <c r="C37" s="8">
        <v>7.0999999999999994E-2</v>
      </c>
      <c r="D37" s="7">
        <f t="shared" si="7"/>
        <v>10.901999999999999</v>
      </c>
      <c r="E37" s="8">
        <v>0.06</v>
      </c>
      <c r="F37" s="7">
        <f t="shared" si="8"/>
        <v>13.8591</v>
      </c>
      <c r="G37" s="8">
        <v>8.1000000000000003E-2</v>
      </c>
      <c r="H37" s="7">
        <f t="shared" si="9"/>
        <v>18.316800000000001</v>
      </c>
      <c r="I37" s="12">
        <v>9.6000000000000002E-2</v>
      </c>
    </row>
    <row r="38" spans="1:17" x14ac:dyDescent="0.25">
      <c r="A38" s="2" t="s">
        <v>21</v>
      </c>
      <c r="B38" s="7">
        <f t="shared" si="6"/>
        <v>9.8615000000000013</v>
      </c>
      <c r="C38" s="8">
        <v>5.5E-2</v>
      </c>
      <c r="D38" s="7">
        <f t="shared" si="7"/>
        <v>9.0849999999999991</v>
      </c>
      <c r="E38" s="8">
        <v>0.05</v>
      </c>
      <c r="F38" s="7">
        <f t="shared" si="8"/>
        <v>4.4485999999999999</v>
      </c>
      <c r="G38" s="8">
        <v>2.5999999999999999E-2</v>
      </c>
      <c r="H38" s="7">
        <f t="shared" si="9"/>
        <v>5.9148000000000005</v>
      </c>
      <c r="I38" s="12">
        <v>3.1E-2</v>
      </c>
    </row>
    <row r="39" spans="1:17" x14ac:dyDescent="0.25">
      <c r="A39" s="2" t="s">
        <v>9</v>
      </c>
      <c r="B39" s="7">
        <f t="shared" si="6"/>
        <v>20.081600000000002</v>
      </c>
      <c r="C39" s="8">
        <v>0.112</v>
      </c>
      <c r="D39" s="7">
        <f t="shared" si="7"/>
        <v>22.3491</v>
      </c>
      <c r="E39" s="8">
        <v>0.123</v>
      </c>
      <c r="F39" s="7">
        <f t="shared" si="8"/>
        <v>21.2164</v>
      </c>
      <c r="G39" s="8">
        <v>0.124</v>
      </c>
      <c r="H39" s="7">
        <f t="shared" si="9"/>
        <v>19.8432</v>
      </c>
      <c r="I39" s="12">
        <v>0.104</v>
      </c>
    </row>
    <row r="40" spans="1:17" x14ac:dyDescent="0.25">
      <c r="A40" s="2" t="s">
        <v>22</v>
      </c>
      <c r="B40" s="7">
        <f t="shared" si="6"/>
        <v>10.2201</v>
      </c>
      <c r="C40" s="8">
        <v>5.7000000000000002E-2</v>
      </c>
      <c r="D40" s="7">
        <f t="shared" si="7"/>
        <v>16.171299999999999</v>
      </c>
      <c r="E40" s="8">
        <v>8.8999999999999996E-2</v>
      </c>
      <c r="F40" s="7">
        <f t="shared" si="8"/>
        <v>15.741199999999999</v>
      </c>
      <c r="G40" s="8">
        <v>9.1999999999999998E-2</v>
      </c>
      <c r="H40" s="7">
        <f t="shared" si="9"/>
        <v>15.264000000000001</v>
      </c>
      <c r="I40" s="12">
        <v>0.08</v>
      </c>
    </row>
  </sheetData>
  <mergeCells count="15">
    <mergeCell ref="N29:N30"/>
    <mergeCell ref="P29:P30"/>
    <mergeCell ref="R29:R30"/>
    <mergeCell ref="T29:T30"/>
    <mergeCell ref="C1:C2"/>
    <mergeCell ref="E1:E2"/>
    <mergeCell ref="G1:G2"/>
    <mergeCell ref="C22:C23"/>
    <mergeCell ref="E22:E23"/>
    <mergeCell ref="G22:G23"/>
    <mergeCell ref="N22:N23"/>
    <mergeCell ref="P22:P23"/>
    <mergeCell ref="R22:R23"/>
    <mergeCell ref="T22:T23"/>
    <mergeCell ref="I22:I2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7EE5F-BF74-4559-861C-3089A2518F12}">
  <sheetPr>
    <tabColor theme="4" tint="0.39997558519241921"/>
  </sheetPr>
  <dimension ref="A1:Z57"/>
  <sheetViews>
    <sheetView topLeftCell="I1" zoomScaleNormal="100" workbookViewId="0">
      <selection activeCell="X9" sqref="X8:Y9"/>
    </sheetView>
  </sheetViews>
  <sheetFormatPr defaultRowHeight="15" x14ac:dyDescent="0.25"/>
  <cols>
    <col min="1" max="1" width="35.140625" style="17" bestFit="1" customWidth="1"/>
    <col min="2" max="2" width="14.140625" style="17" bestFit="1" customWidth="1"/>
    <col min="3" max="3" width="16.28515625" style="17" customWidth="1"/>
    <col min="4" max="4" width="12" style="17" bestFit="1" customWidth="1"/>
    <col min="5" max="5" width="10.28515625" style="17" bestFit="1" customWidth="1"/>
    <col min="6" max="6" width="14.140625" style="17" customWidth="1"/>
    <col min="7" max="7" width="14" style="17" bestFit="1" customWidth="1"/>
    <col min="8" max="8" width="12.7109375" style="17" bestFit="1" customWidth="1"/>
    <col min="9" max="9" width="12" style="17" bestFit="1" customWidth="1"/>
    <col min="10" max="10" width="11" style="17" bestFit="1" customWidth="1"/>
    <col min="11" max="11" width="11.42578125" style="17" bestFit="1" customWidth="1"/>
    <col min="12" max="13" width="9.140625" style="17"/>
    <col min="14" max="14" width="12.7109375" style="17" bestFit="1" customWidth="1"/>
    <col min="15" max="15" width="4.42578125" style="17" bestFit="1" customWidth="1"/>
    <col min="16" max="16" width="4.28515625" style="17" bestFit="1" customWidth="1"/>
    <col min="17" max="17" width="4.7109375" style="17" bestFit="1" customWidth="1"/>
    <col min="18" max="18" width="12.7109375" style="17" bestFit="1" customWidth="1"/>
    <col min="19" max="16384" width="9.140625" style="17"/>
  </cols>
  <sheetData>
    <row r="1" spans="1:26" x14ac:dyDescent="0.25">
      <c r="A1" s="28" t="s">
        <v>64</v>
      </c>
    </row>
    <row r="2" spans="1:26" ht="14.25" customHeight="1" x14ac:dyDescent="0.25">
      <c r="A2" s="29" t="s">
        <v>25</v>
      </c>
      <c r="B2" s="37">
        <v>2018</v>
      </c>
      <c r="C2" s="39" t="s">
        <v>86</v>
      </c>
      <c r="D2" s="37">
        <v>2019</v>
      </c>
      <c r="E2" s="39" t="s">
        <v>86</v>
      </c>
      <c r="F2" s="37">
        <v>2020</v>
      </c>
      <c r="G2" s="39" t="s">
        <v>86</v>
      </c>
      <c r="H2" s="37">
        <v>2021</v>
      </c>
      <c r="I2" s="39" t="s">
        <v>86</v>
      </c>
      <c r="K2" s="73" t="s">
        <v>24</v>
      </c>
      <c r="L2" s="73"/>
    </row>
    <row r="3" spans="1:26" x14ac:dyDescent="0.25">
      <c r="A3" s="30" t="s">
        <v>35</v>
      </c>
      <c r="B3" s="5">
        <f>SUM(B4:B5)</f>
        <v>1336707</v>
      </c>
      <c r="C3" s="40"/>
      <c r="D3" s="27">
        <f>SUM(D4:D5)</f>
        <v>1355305</v>
      </c>
      <c r="E3" s="40"/>
      <c r="F3" s="27">
        <f>SUM(F4:F5)</f>
        <v>1366715</v>
      </c>
      <c r="G3" s="40"/>
      <c r="H3" s="27">
        <f>SUM(H4:H5)</f>
        <v>1376882</v>
      </c>
      <c r="I3" s="40"/>
      <c r="N3" s="17">
        <f>H3</f>
        <v>1376882</v>
      </c>
      <c r="P3" s="32"/>
      <c r="R3" s="17">
        <v>2044188</v>
      </c>
    </row>
    <row r="4" spans="1:26" x14ac:dyDescent="0.25">
      <c r="A4" s="30" t="s">
        <v>85</v>
      </c>
      <c r="B4" s="5">
        <v>1072505</v>
      </c>
      <c r="C4" s="20">
        <f>B4/$B$3</f>
        <v>0.80234860743603498</v>
      </c>
      <c r="D4" s="5">
        <v>1087901</v>
      </c>
      <c r="E4" s="20">
        <f>D4/$D$3</f>
        <v>0.80269828562574475</v>
      </c>
      <c r="F4" s="5">
        <v>1097007</v>
      </c>
      <c r="G4" s="20">
        <f>F4/$F$3</f>
        <v>0.80265966203634265</v>
      </c>
      <c r="H4" s="5">
        <v>1099807</v>
      </c>
      <c r="I4" s="20">
        <f>H4/$H$3</f>
        <v>0.79876634308531891</v>
      </c>
      <c r="M4" s="17" t="s">
        <v>103</v>
      </c>
      <c r="N4" s="25">
        <f>N3*53.5%</f>
        <v>736631.87</v>
      </c>
    </row>
    <row r="5" spans="1:26" x14ac:dyDescent="0.25">
      <c r="A5" s="30" t="s">
        <v>31</v>
      </c>
      <c r="B5" s="5">
        <v>264202</v>
      </c>
      <c r="C5" s="20">
        <f>B5/$B$3</f>
        <v>0.19765139256396502</v>
      </c>
      <c r="D5" s="5">
        <v>267404</v>
      </c>
      <c r="E5" s="20">
        <f>D5/$D$3</f>
        <v>0.19730171437425525</v>
      </c>
      <c r="F5" s="5">
        <v>269708</v>
      </c>
      <c r="G5" s="20">
        <f>F5/$F$3</f>
        <v>0.19734033796365738</v>
      </c>
      <c r="H5" s="5">
        <v>277075</v>
      </c>
      <c r="I5" s="20">
        <f>H5/$H$3</f>
        <v>0.20123365691468115</v>
      </c>
      <c r="M5" s="17" t="s">
        <v>102</v>
      </c>
      <c r="N5" s="25">
        <f>N3-N4</f>
        <v>640250.13</v>
      </c>
    </row>
    <row r="6" spans="1:26" x14ac:dyDescent="0.25">
      <c r="A6" s="31" t="s">
        <v>29</v>
      </c>
      <c r="B6" s="5"/>
      <c r="C6" s="20">
        <f>(D3/B3)-1</f>
        <v>1.391329588309187E-2</v>
      </c>
      <c r="D6" s="5"/>
      <c r="E6" s="20">
        <v>8.418769206931298E-3</v>
      </c>
      <c r="F6" s="5"/>
      <c r="G6" s="38">
        <v>7.4390052059134515E-3</v>
      </c>
      <c r="H6" s="5"/>
      <c r="I6" s="6"/>
    </row>
    <row r="9" spans="1:26" x14ac:dyDescent="0.25">
      <c r="A9" s="30" t="s">
        <v>80</v>
      </c>
      <c r="B9" s="72" t="s">
        <v>67</v>
      </c>
      <c r="C9" s="72"/>
      <c r="D9" s="72"/>
      <c r="E9" s="72" t="s">
        <v>78</v>
      </c>
      <c r="F9" s="72"/>
      <c r="G9" s="72"/>
      <c r="H9" s="72" t="s">
        <v>79</v>
      </c>
      <c r="I9" s="72"/>
      <c r="J9" s="72"/>
    </row>
    <row r="10" spans="1:26" x14ac:dyDescent="0.25">
      <c r="A10" s="30" t="s">
        <v>25</v>
      </c>
      <c r="B10" s="34">
        <v>2019</v>
      </c>
      <c r="C10" s="34">
        <v>2020</v>
      </c>
      <c r="D10" s="34">
        <v>2021</v>
      </c>
      <c r="E10" s="34">
        <v>2019</v>
      </c>
      <c r="F10" s="34">
        <v>2020</v>
      </c>
      <c r="G10" s="34">
        <v>2021</v>
      </c>
      <c r="H10" s="34">
        <v>2019</v>
      </c>
      <c r="I10" s="34">
        <v>2020</v>
      </c>
      <c r="J10" s="34">
        <v>2021</v>
      </c>
    </row>
    <row r="11" spans="1:26" x14ac:dyDescent="0.25">
      <c r="A11" s="30" t="s">
        <v>68</v>
      </c>
      <c r="B11" s="3">
        <v>27444.926250000004</v>
      </c>
      <c r="C11" s="3">
        <v>12532.77655</v>
      </c>
      <c r="D11" s="3">
        <v>37390.607591999993</v>
      </c>
      <c r="E11" s="3">
        <v>677</v>
      </c>
      <c r="F11" s="3">
        <v>405</v>
      </c>
      <c r="G11" s="3">
        <v>612</v>
      </c>
      <c r="H11" s="3">
        <v>11501</v>
      </c>
      <c r="I11" s="3">
        <v>12979.680000000002</v>
      </c>
      <c r="J11" s="3">
        <v>1009</v>
      </c>
    </row>
    <row r="12" spans="1:26" x14ac:dyDescent="0.25">
      <c r="A12" s="30" t="s">
        <v>69</v>
      </c>
      <c r="B12" s="3">
        <v>17015.854275000002</v>
      </c>
      <c r="C12" s="3">
        <v>7698.7055950000004</v>
      </c>
      <c r="D12" s="3">
        <v>8911</v>
      </c>
      <c r="E12" s="3">
        <v>771</v>
      </c>
      <c r="F12" s="3">
        <v>221</v>
      </c>
      <c r="G12" s="3">
        <v>671</v>
      </c>
      <c r="H12" s="3">
        <v>20015</v>
      </c>
      <c r="I12" s="3">
        <v>16317.312000000002</v>
      </c>
      <c r="J12" s="3">
        <v>624</v>
      </c>
      <c r="N12" t="s">
        <v>105</v>
      </c>
      <c r="O12" t="s">
        <v>106</v>
      </c>
      <c r="P12" t="s">
        <v>107</v>
      </c>
      <c r="Q12" t="s">
        <v>108</v>
      </c>
      <c r="R12" t="s">
        <v>109</v>
      </c>
      <c r="S12" t="s">
        <v>110</v>
      </c>
      <c r="T12" t="s">
        <v>111</v>
      </c>
      <c r="U12" t="s">
        <v>112</v>
      </c>
      <c r="V12" t="s">
        <v>113</v>
      </c>
      <c r="W12" t="s">
        <v>114</v>
      </c>
      <c r="X12" t="s">
        <v>115</v>
      </c>
      <c r="Y12" t="s">
        <v>116</v>
      </c>
      <c r="Z12" t="s">
        <v>117</v>
      </c>
    </row>
    <row r="13" spans="1:26" x14ac:dyDescent="0.25">
      <c r="A13" s="30" t="s">
        <v>70</v>
      </c>
      <c r="B13" s="3">
        <v>59500.600109999999</v>
      </c>
      <c r="C13" s="3">
        <v>38045.928812500002</v>
      </c>
      <c r="D13" s="3">
        <v>41515</v>
      </c>
      <c r="E13" s="3">
        <v>713</v>
      </c>
      <c r="F13" s="3">
        <v>412</v>
      </c>
      <c r="G13" s="3">
        <v>771</v>
      </c>
      <c r="H13" s="3">
        <v>13200</v>
      </c>
      <c r="I13" s="3">
        <v>37084.800000000003</v>
      </c>
      <c r="J13" s="3">
        <v>621</v>
      </c>
      <c r="N13" s="61" t="s">
        <v>122</v>
      </c>
      <c r="O13">
        <v>7</v>
      </c>
      <c r="P13">
        <v>45</v>
      </c>
      <c r="Q13">
        <v>18</v>
      </c>
      <c r="R13">
        <v>4</v>
      </c>
      <c r="S13">
        <v>57</v>
      </c>
      <c r="T13">
        <v>108</v>
      </c>
      <c r="U13">
        <v>207</v>
      </c>
      <c r="V13">
        <v>99</v>
      </c>
      <c r="W13">
        <v>45</v>
      </c>
      <c r="X13">
        <v>12</v>
      </c>
      <c r="Y13">
        <v>33</v>
      </c>
      <c r="Z13">
        <v>51</v>
      </c>
    </row>
    <row r="14" spans="1:26" x14ac:dyDescent="0.25">
      <c r="A14" s="30" t="s">
        <v>13</v>
      </c>
      <c r="B14" s="3">
        <v>576343.45125000004</v>
      </c>
      <c r="C14" s="3">
        <v>546070.97825000004</v>
      </c>
      <c r="D14" s="3">
        <v>679300</v>
      </c>
      <c r="E14" s="3">
        <v>77192</v>
      </c>
      <c r="F14" s="3">
        <v>67082</v>
      </c>
      <c r="G14" s="3">
        <v>65671</v>
      </c>
      <c r="H14" s="3">
        <v>31206</v>
      </c>
      <c r="I14" s="3">
        <v>152789.37600000002</v>
      </c>
      <c r="J14" s="3">
        <v>40206</v>
      </c>
      <c r="N14" t="s">
        <v>118</v>
      </c>
      <c r="O14">
        <v>41</v>
      </c>
      <c r="P14">
        <v>42</v>
      </c>
      <c r="Q14">
        <v>8</v>
      </c>
      <c r="R14">
        <v>30</v>
      </c>
      <c r="S14">
        <v>106</v>
      </c>
      <c r="T14">
        <v>221</v>
      </c>
      <c r="U14">
        <v>136</v>
      </c>
      <c r="V14">
        <v>138</v>
      </c>
      <c r="W14">
        <v>115</v>
      </c>
      <c r="X14">
        <v>135</v>
      </c>
      <c r="Y14">
        <v>147</v>
      </c>
      <c r="Z14">
        <v>108</v>
      </c>
    </row>
    <row r="15" spans="1:26" x14ac:dyDescent="0.25">
      <c r="A15" s="30" t="s">
        <v>71</v>
      </c>
      <c r="B15" s="3">
        <v>1646.6955750000002</v>
      </c>
      <c r="C15" s="3">
        <v>21484.759800000003</v>
      </c>
      <c r="D15" s="3">
        <v>19341</v>
      </c>
      <c r="E15" s="3">
        <v>1771</v>
      </c>
      <c r="F15" s="3">
        <v>1351</v>
      </c>
      <c r="G15" s="3">
        <v>1235</v>
      </c>
      <c r="H15" s="3">
        <v>6275</v>
      </c>
      <c r="I15" s="3">
        <v>19137</v>
      </c>
      <c r="J15" s="3">
        <v>7002</v>
      </c>
      <c r="N15" t="s">
        <v>119</v>
      </c>
      <c r="O15">
        <v>102</v>
      </c>
      <c r="P15">
        <v>56</v>
      </c>
      <c r="Q15">
        <v>42</v>
      </c>
      <c r="R15">
        <v>31</v>
      </c>
      <c r="S15">
        <v>79</v>
      </c>
      <c r="T15">
        <v>92</v>
      </c>
      <c r="U15">
        <v>11</v>
      </c>
      <c r="V15">
        <v>13</v>
      </c>
      <c r="W15">
        <v>41</v>
      </c>
      <c r="X15">
        <v>67</v>
      </c>
      <c r="Y15">
        <v>78</v>
      </c>
      <c r="Z15">
        <v>120</v>
      </c>
    </row>
    <row r="16" spans="1:26" x14ac:dyDescent="0.25">
      <c r="A16" s="30" t="s">
        <v>72</v>
      </c>
      <c r="B16" s="3">
        <v>35129.505600000004</v>
      </c>
      <c r="C16" s="3">
        <v>29541.544725000003</v>
      </c>
      <c r="D16" s="3">
        <v>25123</v>
      </c>
      <c r="E16" s="3">
        <v>1356</v>
      </c>
      <c r="F16" s="3">
        <v>1641</v>
      </c>
      <c r="G16" s="3">
        <v>1412</v>
      </c>
      <c r="H16" s="3">
        <v>6021</v>
      </c>
      <c r="I16" s="3">
        <v>12887</v>
      </c>
      <c r="J16" s="3">
        <v>4500</v>
      </c>
      <c r="N16" t="s">
        <v>120</v>
      </c>
      <c r="O16">
        <v>65</v>
      </c>
      <c r="P16">
        <v>10</v>
      </c>
      <c r="Q16">
        <v>46</v>
      </c>
      <c r="R16">
        <v>127</v>
      </c>
      <c r="S16">
        <v>146</v>
      </c>
      <c r="T16">
        <v>451</v>
      </c>
      <c r="U16">
        <v>566</v>
      </c>
      <c r="V16">
        <v>551</v>
      </c>
      <c r="W16">
        <v>405</v>
      </c>
      <c r="X16">
        <v>442</v>
      </c>
      <c r="Y16">
        <v>105</v>
      </c>
      <c r="Z16">
        <v>129</v>
      </c>
    </row>
    <row r="17" spans="1:26" x14ac:dyDescent="0.25">
      <c r="A17" s="30" t="s">
        <v>73</v>
      </c>
      <c r="B17" s="3">
        <v>7794.3590549999999</v>
      </c>
      <c r="C17" s="3">
        <v>6893.0271025000011</v>
      </c>
      <c r="D17" s="3">
        <v>41221</v>
      </c>
      <c r="E17" s="3">
        <v>868</v>
      </c>
      <c r="F17" s="3">
        <v>776</v>
      </c>
      <c r="G17" s="3">
        <v>456</v>
      </c>
      <c r="H17" s="3">
        <v>5213</v>
      </c>
      <c r="I17" s="3">
        <v>10998</v>
      </c>
      <c r="J17" s="3">
        <v>3031</v>
      </c>
      <c r="N17" t="s">
        <v>121</v>
      </c>
      <c r="O17">
        <v>230</v>
      </c>
      <c r="P17">
        <v>14</v>
      </c>
      <c r="Q17" s="62">
        <v>102</v>
      </c>
      <c r="R17">
        <v>213</v>
      </c>
      <c r="S17">
        <v>338</v>
      </c>
      <c r="T17">
        <v>405</v>
      </c>
      <c r="U17">
        <v>701</v>
      </c>
      <c r="V17">
        <v>402</v>
      </c>
      <c r="W17">
        <v>558</v>
      </c>
      <c r="X17">
        <v>590</v>
      </c>
      <c r="Y17">
        <v>854</v>
      </c>
      <c r="Z17">
        <v>866</v>
      </c>
    </row>
    <row r="18" spans="1:26" x14ac:dyDescent="0.25">
      <c r="A18" s="30" t="s">
        <v>74</v>
      </c>
      <c r="B18" s="3">
        <v>8453.0372850000003</v>
      </c>
      <c r="C18" s="3">
        <v>28646.346400000002</v>
      </c>
      <c r="D18" s="3">
        <v>55612</v>
      </c>
      <c r="E18" s="3">
        <v>2351</v>
      </c>
      <c r="F18" s="3">
        <v>2351</v>
      </c>
      <c r="G18" s="3">
        <v>2461</v>
      </c>
      <c r="H18" s="3">
        <v>4083</v>
      </c>
      <c r="I18" s="3">
        <v>15089</v>
      </c>
      <c r="J18" s="3">
        <v>3889</v>
      </c>
    </row>
    <row r="19" spans="1:26" x14ac:dyDescent="0.25">
      <c r="A19" s="30" t="s">
        <v>75</v>
      </c>
      <c r="B19" s="3">
        <v>13173.564600000002</v>
      </c>
      <c r="C19" s="3">
        <v>6000</v>
      </c>
      <c r="D19" s="3">
        <v>11232</v>
      </c>
      <c r="E19" s="3">
        <v>3214</v>
      </c>
      <c r="F19" s="3">
        <v>2354</v>
      </c>
      <c r="G19" s="3">
        <v>2212</v>
      </c>
      <c r="H19" s="3">
        <v>7901</v>
      </c>
      <c r="I19" s="3">
        <v>13873.83</v>
      </c>
      <c r="J19" s="3">
        <v>2165</v>
      </c>
    </row>
    <row r="20" spans="1:26" x14ac:dyDescent="0.25">
      <c r="A20" s="30" t="s">
        <v>76</v>
      </c>
      <c r="B20" s="3">
        <v>330436.91204999998</v>
      </c>
      <c r="C20" s="3">
        <v>191572.44155000002</v>
      </c>
      <c r="D20" s="3">
        <v>278902</v>
      </c>
      <c r="E20" s="3">
        <v>33122</v>
      </c>
      <c r="F20" s="3">
        <v>23464</v>
      </c>
      <c r="G20" s="3">
        <v>20123</v>
      </c>
      <c r="H20" s="3">
        <v>23501</v>
      </c>
      <c r="I20" s="3">
        <v>61705</v>
      </c>
      <c r="J20" s="3">
        <v>7052</v>
      </c>
    </row>
    <row r="21" spans="1:26" x14ac:dyDescent="0.25">
      <c r="A21" s="30" t="s">
        <v>77</v>
      </c>
      <c r="B21" s="3">
        <v>20858</v>
      </c>
      <c r="C21" s="3">
        <v>6711.5</v>
      </c>
      <c r="D21" s="3">
        <v>7601</v>
      </c>
      <c r="E21" s="3">
        <v>887</v>
      </c>
      <c r="F21" s="3">
        <v>612</v>
      </c>
      <c r="G21" s="3">
        <v>345</v>
      </c>
      <c r="H21" s="3">
        <v>5670</v>
      </c>
      <c r="I21" s="3">
        <v>17987</v>
      </c>
      <c r="J21" s="3">
        <v>4665</v>
      </c>
    </row>
    <row r="26" spans="1:26" x14ac:dyDescent="0.25">
      <c r="F26" s="46" t="s">
        <v>25</v>
      </c>
      <c r="G26" s="47">
        <v>2019</v>
      </c>
      <c r="H26" s="48" t="s">
        <v>94</v>
      </c>
      <c r="I26" s="47">
        <v>2020</v>
      </c>
      <c r="J26" s="48" t="s">
        <v>94</v>
      </c>
      <c r="K26" s="47">
        <v>2021</v>
      </c>
      <c r="L26" s="48" t="s">
        <v>94</v>
      </c>
    </row>
    <row r="27" spans="1:26" x14ac:dyDescent="0.25">
      <c r="F27" s="54" t="s">
        <v>88</v>
      </c>
      <c r="G27" s="47">
        <v>24040</v>
      </c>
      <c r="H27" s="53">
        <v>1</v>
      </c>
      <c r="I27" s="47">
        <v>22608</v>
      </c>
      <c r="J27" s="53">
        <v>1</v>
      </c>
      <c r="K27" s="47">
        <v>21078</v>
      </c>
      <c r="L27" s="53">
        <v>1</v>
      </c>
    </row>
    <row r="28" spans="1:26" ht="30" x14ac:dyDescent="0.25">
      <c r="C28"/>
      <c r="F28" s="55" t="s">
        <v>89</v>
      </c>
      <c r="G28" s="49">
        <v>12778</v>
      </c>
      <c r="H28" s="51">
        <f>G28/$G$27</f>
        <v>0.53153078202995008</v>
      </c>
      <c r="I28" s="49">
        <v>10449</v>
      </c>
      <c r="J28" s="51">
        <f>I28/$I$27</f>
        <v>0.4621815286624204</v>
      </c>
      <c r="K28" s="49">
        <v>10554</v>
      </c>
      <c r="L28" s="51">
        <f>K28/$K$27</f>
        <v>0.50071164247082267</v>
      </c>
    </row>
    <row r="29" spans="1:26" x14ac:dyDescent="0.25">
      <c r="C29"/>
      <c r="F29" s="55" t="s">
        <v>90</v>
      </c>
      <c r="G29" s="49">
        <v>4871</v>
      </c>
      <c r="H29" s="51">
        <f>G29/$G$27</f>
        <v>0.20262063227953411</v>
      </c>
      <c r="I29" s="49">
        <v>4001</v>
      </c>
      <c r="J29" s="51">
        <f t="shared" ref="J29:J32" si="0">I29/$I$27</f>
        <v>0.17697275300778487</v>
      </c>
      <c r="K29" s="49">
        <v>3497</v>
      </c>
      <c r="L29" s="51">
        <f t="shared" ref="L29:L32" si="1">K29/$K$27</f>
        <v>0.16590758136445583</v>
      </c>
    </row>
    <row r="30" spans="1:26" ht="30" x14ac:dyDescent="0.25">
      <c r="C30"/>
      <c r="F30" s="55" t="s">
        <v>91</v>
      </c>
      <c r="G30" s="49">
        <v>2340</v>
      </c>
      <c r="H30" s="51">
        <f>G30/$G$27</f>
        <v>9.7337770382695504E-2</v>
      </c>
      <c r="I30" s="49">
        <v>1040</v>
      </c>
      <c r="J30" s="51">
        <f t="shared" si="0"/>
        <v>4.600141542816702E-2</v>
      </c>
      <c r="K30" s="49">
        <v>988</v>
      </c>
      <c r="L30" s="51">
        <f t="shared" si="1"/>
        <v>4.6873517411519121E-2</v>
      </c>
    </row>
    <row r="31" spans="1:26" ht="45" x14ac:dyDescent="0.25">
      <c r="C31"/>
      <c r="F31" s="55" t="s">
        <v>92</v>
      </c>
      <c r="G31" s="49">
        <v>2178</v>
      </c>
      <c r="H31" s="51">
        <f>G31/$G$27</f>
        <v>9.0599001663893508E-2</v>
      </c>
      <c r="I31" s="49">
        <v>1507</v>
      </c>
      <c r="J31" s="51">
        <f t="shared" si="0"/>
        <v>6.6657820240622792E-2</v>
      </c>
      <c r="K31" s="49">
        <v>291</v>
      </c>
      <c r="L31" s="51">
        <f t="shared" si="1"/>
        <v>1.3805863933959578E-2</v>
      </c>
    </row>
    <row r="32" spans="1:26" ht="45" x14ac:dyDescent="0.25">
      <c r="C32"/>
      <c r="F32" s="55" t="s">
        <v>93</v>
      </c>
      <c r="G32" s="49">
        <v>1406</v>
      </c>
      <c r="H32" s="51">
        <f>G32/$G$27</f>
        <v>5.8485856905158069E-2</v>
      </c>
      <c r="I32" s="49">
        <v>897</v>
      </c>
      <c r="J32" s="51">
        <f t="shared" si="0"/>
        <v>3.9676220806794053E-2</v>
      </c>
      <c r="K32" s="49">
        <v>2001</v>
      </c>
      <c r="L32" s="51">
        <f t="shared" si="1"/>
        <v>9.4933105607742665E-2</v>
      </c>
    </row>
    <row r="33" spans="1:12" ht="30" x14ac:dyDescent="0.25">
      <c r="F33" s="54" t="s">
        <v>95</v>
      </c>
      <c r="G33" s="47">
        <v>480</v>
      </c>
      <c r="H33" s="53">
        <v>1</v>
      </c>
      <c r="I33" s="47">
        <v>391</v>
      </c>
      <c r="J33" s="53">
        <v>1</v>
      </c>
      <c r="K33" s="47">
        <v>422</v>
      </c>
      <c r="L33" s="53">
        <v>1</v>
      </c>
    </row>
    <row r="34" spans="1:12" x14ac:dyDescent="0.25">
      <c r="F34" s="56" t="s">
        <v>96</v>
      </c>
      <c r="G34" s="49">
        <v>227</v>
      </c>
      <c r="H34" s="51">
        <f>G34/$G$33</f>
        <v>0.47291666666666665</v>
      </c>
      <c r="I34" s="49">
        <v>200</v>
      </c>
      <c r="J34" s="50">
        <f>I34/$I$33</f>
        <v>0.51150895140664965</v>
      </c>
      <c r="K34" s="52">
        <v>206</v>
      </c>
      <c r="L34" s="51">
        <f>K34/$K$33</f>
        <v>0.4881516587677725</v>
      </c>
    </row>
    <row r="35" spans="1:12" ht="30" x14ac:dyDescent="0.25">
      <c r="F35" s="56" t="s">
        <v>91</v>
      </c>
      <c r="G35" s="49">
        <v>55</v>
      </c>
      <c r="H35" s="51">
        <f t="shared" ref="H35:H38" si="2">G35/$G$33</f>
        <v>0.11458333333333333</v>
      </c>
      <c r="I35" s="49">
        <v>15</v>
      </c>
      <c r="J35" s="50">
        <f>I35/$I$33</f>
        <v>3.8363171355498722E-2</v>
      </c>
      <c r="K35" s="52">
        <v>31</v>
      </c>
      <c r="L35" s="51">
        <f t="shared" ref="L35:L38" si="3">K35/$K$33</f>
        <v>7.3459715639810422E-2</v>
      </c>
    </row>
    <row r="36" spans="1:12" x14ac:dyDescent="0.25">
      <c r="F36" s="56" t="s">
        <v>90</v>
      </c>
      <c r="G36" s="49">
        <v>51</v>
      </c>
      <c r="H36" s="51">
        <f t="shared" si="2"/>
        <v>0.10625</v>
      </c>
      <c r="I36" s="49">
        <v>15</v>
      </c>
      <c r="J36" s="50">
        <f t="shared" ref="J36:J38" si="4">I36/$I$33</f>
        <v>3.8363171355498722E-2</v>
      </c>
      <c r="K36" s="52">
        <v>27</v>
      </c>
      <c r="L36" s="51">
        <f t="shared" si="3"/>
        <v>6.398104265402843E-2</v>
      </c>
    </row>
    <row r="37" spans="1:12" ht="30" x14ac:dyDescent="0.25">
      <c r="F37" s="56" t="s">
        <v>97</v>
      </c>
      <c r="G37" s="49">
        <v>42</v>
      </c>
      <c r="H37" s="51">
        <f t="shared" si="2"/>
        <v>8.7499999999999994E-2</v>
      </c>
      <c r="I37" s="49">
        <v>73</v>
      </c>
      <c r="J37" s="50">
        <f t="shared" si="4"/>
        <v>0.1867007672634271</v>
      </c>
      <c r="K37" s="52">
        <v>70</v>
      </c>
      <c r="L37" s="51">
        <f t="shared" si="3"/>
        <v>0.16587677725118483</v>
      </c>
    </row>
    <row r="38" spans="1:12" ht="60" x14ac:dyDescent="0.25">
      <c r="F38" s="56" t="s">
        <v>98</v>
      </c>
      <c r="G38" s="49">
        <v>88</v>
      </c>
      <c r="H38" s="51">
        <f t="shared" si="2"/>
        <v>0.18333333333333332</v>
      </c>
      <c r="I38" s="49">
        <v>88</v>
      </c>
      <c r="J38" s="50">
        <f t="shared" si="4"/>
        <v>0.22506393861892582</v>
      </c>
      <c r="K38" s="52">
        <v>88</v>
      </c>
      <c r="L38" s="51">
        <f t="shared" si="3"/>
        <v>0.20853080568720378</v>
      </c>
    </row>
    <row r="39" spans="1:12" ht="30" x14ac:dyDescent="0.25">
      <c r="F39" s="57" t="s">
        <v>99</v>
      </c>
      <c r="G39" s="47">
        <v>186</v>
      </c>
      <c r="H39" s="53">
        <v>1</v>
      </c>
      <c r="I39" s="47">
        <v>148</v>
      </c>
      <c r="J39" s="53">
        <v>1</v>
      </c>
      <c r="K39" s="47">
        <v>159</v>
      </c>
      <c r="L39" s="53">
        <v>1</v>
      </c>
    </row>
    <row r="40" spans="1:12" ht="30" x14ac:dyDescent="0.25">
      <c r="F40" s="56" t="s">
        <v>100</v>
      </c>
      <c r="G40" s="45">
        <v>48</v>
      </c>
      <c r="H40" s="51">
        <f>G40/$G$39</f>
        <v>0.25806451612903225</v>
      </c>
      <c r="I40" s="49">
        <v>51</v>
      </c>
      <c r="J40" s="50">
        <f>I40/$I$39</f>
        <v>0.34459459459459457</v>
      </c>
      <c r="K40" s="52">
        <v>56</v>
      </c>
      <c r="L40" s="50">
        <f>K40/$K$39</f>
        <v>0.3522012578616352</v>
      </c>
    </row>
    <row r="41" spans="1:12" ht="30" x14ac:dyDescent="0.25">
      <c r="F41" s="56" t="s">
        <v>91</v>
      </c>
      <c r="G41" s="45">
        <v>29</v>
      </c>
      <c r="H41" s="51">
        <f t="shared" ref="H41:H43" si="5">G41/$G$39</f>
        <v>0.15591397849462366</v>
      </c>
      <c r="I41" s="49">
        <v>11</v>
      </c>
      <c r="J41" s="50">
        <f>I41/$I$39</f>
        <v>7.4324324324324328E-2</v>
      </c>
      <c r="K41" s="52">
        <v>24</v>
      </c>
      <c r="L41" s="50">
        <f>K41/$K$39</f>
        <v>0.15094339622641509</v>
      </c>
    </row>
    <row r="42" spans="1:12" ht="30" x14ac:dyDescent="0.25">
      <c r="F42" s="56" t="s">
        <v>101</v>
      </c>
      <c r="G42" s="45">
        <v>41</v>
      </c>
      <c r="H42" s="51">
        <f t="shared" si="5"/>
        <v>0.22043010752688172</v>
      </c>
      <c r="I42" s="49">
        <v>14</v>
      </c>
      <c r="J42" s="50">
        <f>I42/$I$39</f>
        <v>9.45945945945946E-2</v>
      </c>
      <c r="K42" s="52">
        <v>38</v>
      </c>
      <c r="L42" s="50">
        <f>K42/$K$39</f>
        <v>0.2389937106918239</v>
      </c>
    </row>
    <row r="43" spans="1:12" ht="75" x14ac:dyDescent="0.25">
      <c r="F43" s="56" t="s">
        <v>89</v>
      </c>
      <c r="G43" s="49">
        <v>22</v>
      </c>
      <c r="H43" s="51">
        <f t="shared" si="5"/>
        <v>0.11827956989247312</v>
      </c>
      <c r="I43" s="49">
        <v>10</v>
      </c>
      <c r="J43" s="50">
        <f>I43/$I$39</f>
        <v>6.7567567567567571E-2</v>
      </c>
      <c r="K43" s="52">
        <v>18</v>
      </c>
      <c r="L43" s="50">
        <f>K43/$K$39</f>
        <v>0.11320754716981132</v>
      </c>
    </row>
    <row r="44" spans="1:12" x14ac:dyDescent="0.25">
      <c r="F44" s="58"/>
    </row>
    <row r="47" spans="1:12" x14ac:dyDescent="0.25">
      <c r="A47" s="30" t="s">
        <v>25</v>
      </c>
      <c r="B47" s="34">
        <v>2017</v>
      </c>
      <c r="C47" s="34">
        <v>2018</v>
      </c>
      <c r="D47" s="34">
        <v>2019</v>
      </c>
      <c r="E47" s="34">
        <v>2020</v>
      </c>
      <c r="F47" s="34">
        <v>2021</v>
      </c>
    </row>
    <row r="48" spans="1:12" x14ac:dyDescent="0.25">
      <c r="A48" s="30" t="s">
        <v>123</v>
      </c>
      <c r="B48" s="3">
        <v>819773</v>
      </c>
      <c r="C48" s="5">
        <v>860152</v>
      </c>
      <c r="D48" s="5">
        <v>907426</v>
      </c>
      <c r="E48" s="5">
        <v>904205</v>
      </c>
      <c r="F48" s="5">
        <v>920301</v>
      </c>
    </row>
    <row r="49" spans="1:6" x14ac:dyDescent="0.25">
      <c r="A49" s="9" t="s">
        <v>124</v>
      </c>
      <c r="B49" s="3">
        <v>1252916</v>
      </c>
      <c r="C49" s="3">
        <v>1522333</v>
      </c>
      <c r="D49" s="3">
        <v>1604300</v>
      </c>
      <c r="E49" s="3">
        <v>1633258</v>
      </c>
      <c r="F49" s="3">
        <v>1756515</v>
      </c>
    </row>
    <row r="50" spans="1:6" x14ac:dyDescent="0.25">
      <c r="A50" s="30" t="s">
        <v>125</v>
      </c>
      <c r="B50" s="5">
        <f>B48/12</f>
        <v>68314.416666666672</v>
      </c>
      <c r="C50" s="5">
        <f t="shared" ref="C50:F50" si="6">C48/12</f>
        <v>71679.333333333328</v>
      </c>
      <c r="D50" s="5">
        <f t="shared" si="6"/>
        <v>75618.833333333328</v>
      </c>
      <c r="E50" s="5">
        <f t="shared" si="6"/>
        <v>75350.416666666672</v>
      </c>
      <c r="F50" s="5">
        <f t="shared" si="6"/>
        <v>76691.75</v>
      </c>
    </row>
    <row r="51" spans="1:6" x14ac:dyDescent="0.25">
      <c r="A51" s="30" t="s">
        <v>126</v>
      </c>
      <c r="B51" s="5">
        <f>B49/12</f>
        <v>104409.66666666667</v>
      </c>
      <c r="C51" s="5">
        <f t="shared" ref="C51:F51" si="7">C49/12</f>
        <v>126861.08333333333</v>
      </c>
      <c r="D51" s="5">
        <f t="shared" si="7"/>
        <v>133691.66666666666</v>
      </c>
      <c r="E51" s="5">
        <f t="shared" si="7"/>
        <v>136104.83333333334</v>
      </c>
      <c r="F51" s="5">
        <f t="shared" si="7"/>
        <v>146376.25</v>
      </c>
    </row>
    <row r="52" spans="1:6" x14ac:dyDescent="0.25">
      <c r="A52" s="30" t="s">
        <v>127</v>
      </c>
      <c r="B52" s="5">
        <v>60000</v>
      </c>
      <c r="C52" s="5">
        <v>62500</v>
      </c>
      <c r="D52" s="5">
        <v>65500</v>
      </c>
      <c r="E52" s="5">
        <v>68500</v>
      </c>
      <c r="F52" s="5">
        <v>72500</v>
      </c>
    </row>
    <row r="53" spans="1:6" x14ac:dyDescent="0.25">
      <c r="A53" s="30" t="s">
        <v>127</v>
      </c>
      <c r="B53" s="5">
        <v>300000</v>
      </c>
      <c r="C53" s="5">
        <v>305700</v>
      </c>
      <c r="D53" s="5">
        <v>310200</v>
      </c>
      <c r="E53" s="5">
        <v>312050</v>
      </c>
      <c r="F53" s="5">
        <v>312800</v>
      </c>
    </row>
    <row r="54" spans="1:6" x14ac:dyDescent="0.25">
      <c r="A54" s="30" t="s">
        <v>25</v>
      </c>
      <c r="B54" s="34">
        <v>2017</v>
      </c>
      <c r="C54" s="34">
        <v>2018</v>
      </c>
      <c r="D54" s="34">
        <v>2019</v>
      </c>
      <c r="E54" s="34">
        <v>2020</v>
      </c>
      <c r="F54" s="34">
        <v>2021</v>
      </c>
    </row>
    <row r="55" spans="1:6" x14ac:dyDescent="0.25">
      <c r="A55" s="5" t="s">
        <v>128</v>
      </c>
      <c r="B55" s="5">
        <f>B50+B51</f>
        <v>172724.08333333334</v>
      </c>
      <c r="C55" s="5">
        <f t="shared" ref="C55:F55" si="8">C50+C51</f>
        <v>198540.41666666666</v>
      </c>
      <c r="D55" s="5">
        <f t="shared" si="8"/>
        <v>209310.5</v>
      </c>
      <c r="E55" s="5">
        <f t="shared" si="8"/>
        <v>211455.25</v>
      </c>
      <c r="F55" s="5">
        <f t="shared" si="8"/>
        <v>223068</v>
      </c>
    </row>
    <row r="56" spans="1:6" x14ac:dyDescent="0.25">
      <c r="A56" s="5" t="s">
        <v>129</v>
      </c>
      <c r="B56" s="5">
        <f>SUM(B52:B53)/2</f>
        <v>180000</v>
      </c>
      <c r="C56" s="5">
        <f t="shared" ref="C56:F56" si="9">SUM(C52:C53)/2</f>
        <v>184100</v>
      </c>
      <c r="D56" s="5">
        <f t="shared" si="9"/>
        <v>187850</v>
      </c>
      <c r="E56" s="5">
        <f t="shared" si="9"/>
        <v>190275</v>
      </c>
      <c r="F56" s="5">
        <f t="shared" si="9"/>
        <v>192650</v>
      </c>
    </row>
    <row r="57" spans="1:6" x14ac:dyDescent="0.25">
      <c r="A57" s="5" t="s">
        <v>130</v>
      </c>
      <c r="B57" s="5">
        <f>-B56+B55</f>
        <v>-7275.916666666657</v>
      </c>
      <c r="C57" s="5">
        <f t="shared" ref="C57:F57" si="10">-C56+C55</f>
        <v>14440.416666666657</v>
      </c>
      <c r="D57" s="5">
        <f t="shared" si="10"/>
        <v>21460.5</v>
      </c>
      <c r="E57" s="5">
        <f t="shared" si="10"/>
        <v>21180.25</v>
      </c>
      <c r="F57" s="5">
        <f t="shared" si="10"/>
        <v>30418</v>
      </c>
    </row>
  </sheetData>
  <mergeCells count="4">
    <mergeCell ref="B9:D9"/>
    <mergeCell ref="E9:G9"/>
    <mergeCell ref="H9:J9"/>
    <mergeCell ref="K2:L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B3222-108C-4AF7-A5B1-6F13EF5BA86D}">
  <dimension ref="A1:XFD37"/>
  <sheetViews>
    <sheetView zoomScaleNormal="100" workbookViewId="0">
      <selection activeCell="B11" sqref="A11:B11"/>
    </sheetView>
  </sheetViews>
  <sheetFormatPr defaultRowHeight="15" x14ac:dyDescent="0.25"/>
  <cols>
    <col min="1" max="1" width="89.42578125" bestFit="1" customWidth="1"/>
    <col min="2" max="2" width="72.5703125" bestFit="1" customWidth="1"/>
    <col min="3" max="3" width="10" customWidth="1"/>
  </cols>
  <sheetData>
    <row r="1" spans="1:8 16384:16384" x14ac:dyDescent="0.25">
      <c r="A1" s="9" t="s">
        <v>25</v>
      </c>
      <c r="B1" s="9">
        <v>2015</v>
      </c>
      <c r="C1" s="9">
        <v>2016</v>
      </c>
      <c r="D1" s="9">
        <v>2017</v>
      </c>
      <c r="E1" s="9">
        <v>2018</v>
      </c>
      <c r="F1" s="9">
        <v>2019</v>
      </c>
      <c r="G1" s="9">
        <v>2020</v>
      </c>
      <c r="H1" s="9">
        <v>2021</v>
      </c>
    </row>
    <row r="2" spans="1:8 16384:16384" x14ac:dyDescent="0.25">
      <c r="A2" s="9" t="s">
        <v>29</v>
      </c>
      <c r="B2" s="2"/>
      <c r="C2" s="8">
        <v>-0.26600000000000001</v>
      </c>
      <c r="D2" s="8">
        <v>0.19869999999999999</v>
      </c>
      <c r="E2" s="8">
        <v>6.1100000000000002E-2</v>
      </c>
      <c r="F2" s="8">
        <v>0</v>
      </c>
      <c r="G2" s="8">
        <v>-7.0400000000000004E-2</v>
      </c>
      <c r="H2" s="8">
        <v>0.1008</v>
      </c>
    </row>
    <row r="3" spans="1:8 16384:16384" x14ac:dyDescent="0.25">
      <c r="A3" s="9" t="s">
        <v>28</v>
      </c>
      <c r="B3" s="2">
        <v>10510.77</v>
      </c>
      <c r="C3" s="2">
        <v>7714.8419999999996</v>
      </c>
      <c r="D3" s="2">
        <v>9247.5810000000001</v>
      </c>
      <c r="E3" s="2">
        <v>9812.6260000000002</v>
      </c>
      <c r="F3" s="2">
        <v>9812.5959999999995</v>
      </c>
      <c r="G3" s="2">
        <v>9121.6370000000006</v>
      </c>
      <c r="H3" s="2">
        <v>10041.49</v>
      </c>
    </row>
    <row r="4" spans="1:8 16384:16384" x14ac:dyDescent="0.25">
      <c r="A4" s="9" t="s">
        <v>62</v>
      </c>
      <c r="B4" s="2">
        <v>7819.31</v>
      </c>
      <c r="C4" s="2">
        <v>6514.15</v>
      </c>
      <c r="D4" s="2">
        <v>7058.54</v>
      </c>
      <c r="E4" s="2">
        <v>8011.59</v>
      </c>
      <c r="F4" s="2">
        <v>8220.65</v>
      </c>
      <c r="G4" s="2">
        <v>7901.88</v>
      </c>
      <c r="H4" s="2">
        <v>8806.2800000000007</v>
      </c>
    </row>
    <row r="5" spans="1:8 16384:16384" x14ac:dyDescent="0.25">
      <c r="A5" s="9" t="s">
        <v>63</v>
      </c>
      <c r="B5" s="2">
        <v>4560.51</v>
      </c>
      <c r="C5" s="2">
        <v>3261.51</v>
      </c>
      <c r="D5" s="2">
        <v>5012.55</v>
      </c>
      <c r="E5" s="2">
        <v>4616.66</v>
      </c>
      <c r="F5" s="2">
        <v>6261.13</v>
      </c>
      <c r="G5" s="2">
        <v>4224.51</v>
      </c>
      <c r="H5" s="2">
        <v>5203.55</v>
      </c>
    </row>
    <row r="6" spans="1:8 16384:16384" x14ac:dyDescent="0.25">
      <c r="A6" s="24" t="s">
        <v>33</v>
      </c>
      <c r="B6" s="20">
        <f>IFERROR(B4/B3,0)-1</f>
        <v>-0.25606687236044556</v>
      </c>
      <c r="C6" s="20">
        <f>IFERROR(C4/C3,0)-1</f>
        <v>-0.15563403631597383</v>
      </c>
      <c r="D6" s="20">
        <f>IFERROR(D4/D3,0)-1</f>
        <v>-0.23671498524857471</v>
      </c>
      <c r="E6" s="20">
        <f>IFERROR(E4/E3,0)-1</f>
        <v>-0.18354271323496896</v>
      </c>
      <c r="F6" s="20">
        <f>IFERROR(F4/F3,0)-1</f>
        <v>-0.16223494781605197</v>
      </c>
      <c r="G6" s="20">
        <f>IFERROR(G4/G3,0)-1</f>
        <v>-0.13372128270397088</v>
      </c>
      <c r="H6" s="20">
        <f>IFERROR(H4/H3,0)-1</f>
        <v>-0.12301062890069092</v>
      </c>
    </row>
    <row r="7" spans="1:8 16384:16384" x14ac:dyDescent="0.25">
      <c r="A7" s="24" t="s">
        <v>34</v>
      </c>
      <c r="B7" s="20">
        <f>IFERROR(B5/B3,0)-1</f>
        <v>-0.56611076067690569</v>
      </c>
      <c r="C7" s="20">
        <f>IFERROR(C5/C3,0)-1</f>
        <v>-0.57724215220480213</v>
      </c>
      <c r="D7" s="20">
        <f>IFERROR(D5/D3,0)-1</f>
        <v>-0.45796095216684229</v>
      </c>
      <c r="E7" s="20">
        <f>IFERROR(E5/E3,0)-1</f>
        <v>-0.52951839803127121</v>
      </c>
      <c r="F7" s="20">
        <f>IFERROR(F5/F3,0)-1</f>
        <v>-0.36192929985092626</v>
      </c>
      <c r="G7" s="20">
        <f>IFERROR(G5/G3,0)-1</f>
        <v>-0.53686931413736372</v>
      </c>
      <c r="H7" s="20">
        <f>IFERROR(H5/H3,0)-1</f>
        <v>-0.48179503241052868</v>
      </c>
      <c r="XFD7" s="2"/>
    </row>
    <row r="8" spans="1:8 16384:16384" x14ac:dyDescent="0.25">
      <c r="A8" s="24" t="s">
        <v>132</v>
      </c>
      <c r="B8" s="2">
        <f>B3-B4</f>
        <v>2691.46</v>
      </c>
      <c r="C8" s="2">
        <f t="shared" ref="C8:H8" si="0">C3-C4</f>
        <v>1200.692</v>
      </c>
      <c r="D8" s="2">
        <f t="shared" si="0"/>
        <v>2189.0410000000002</v>
      </c>
      <c r="E8" s="2">
        <f t="shared" si="0"/>
        <v>1801.0360000000001</v>
      </c>
      <c r="F8" s="2">
        <f t="shared" si="0"/>
        <v>1591.9459999999999</v>
      </c>
      <c r="G8" s="2">
        <f t="shared" si="0"/>
        <v>1219.7570000000005</v>
      </c>
      <c r="H8" s="2">
        <f t="shared" si="0"/>
        <v>1235.2099999999991</v>
      </c>
    </row>
    <row r="9" spans="1:8 16384:16384" x14ac:dyDescent="0.25">
      <c r="A9" s="24" t="s">
        <v>131</v>
      </c>
      <c r="B9" s="2">
        <f>B3-B5</f>
        <v>5950.26</v>
      </c>
      <c r="C9" s="2">
        <f t="shared" ref="C9:H9" si="1">C3-C5</f>
        <v>4453.3319999999994</v>
      </c>
      <c r="D9" s="2">
        <f t="shared" si="1"/>
        <v>4235.0309999999999</v>
      </c>
      <c r="E9" s="2">
        <f t="shared" si="1"/>
        <v>5195.9660000000003</v>
      </c>
      <c r="F9" s="2">
        <f t="shared" si="1"/>
        <v>3551.4659999999994</v>
      </c>
      <c r="G9" s="2">
        <f t="shared" si="1"/>
        <v>4897.1270000000004</v>
      </c>
      <c r="H9" s="2">
        <f t="shared" si="1"/>
        <v>4837.9399999999996</v>
      </c>
    </row>
    <row r="10" spans="1:8 16384:16384" x14ac:dyDescent="0.25">
      <c r="A10" s="63" t="s">
        <v>24</v>
      </c>
    </row>
    <row r="15" spans="1:8 16384:16384" x14ac:dyDescent="0.25">
      <c r="A15" s="2" t="s">
        <v>36</v>
      </c>
      <c r="B15" s="44" t="s">
        <v>61</v>
      </c>
      <c r="C15" t="s">
        <v>37</v>
      </c>
    </row>
    <row r="16" spans="1:8 16384:16384" x14ac:dyDescent="0.25">
      <c r="A16" s="2" t="s">
        <v>38</v>
      </c>
      <c r="B16" s="5">
        <v>289850.09999999998</v>
      </c>
      <c r="C16" s="1">
        <v>0.15</v>
      </c>
    </row>
    <row r="17" spans="1:3" x14ac:dyDescent="0.25">
      <c r="A17" s="2" t="s">
        <v>39</v>
      </c>
      <c r="B17" s="5">
        <v>138159.79999999999</v>
      </c>
    </row>
    <row r="18" spans="1:3" x14ac:dyDescent="0.25">
      <c r="A18" s="2" t="s">
        <v>40</v>
      </c>
      <c r="B18" s="5">
        <v>115945.7</v>
      </c>
    </row>
    <row r="19" spans="1:3" x14ac:dyDescent="0.25">
      <c r="A19" s="2" t="s">
        <v>41</v>
      </c>
      <c r="B19" s="5">
        <v>1467830.8</v>
      </c>
      <c r="C19" s="16">
        <v>0.76559999999999995</v>
      </c>
    </row>
    <row r="20" spans="1:3" x14ac:dyDescent="0.25">
      <c r="A20" s="2" t="s">
        <v>42</v>
      </c>
      <c r="B20" s="5">
        <v>81357.3</v>
      </c>
    </row>
    <row r="21" spans="1:3" x14ac:dyDescent="0.25">
      <c r="A21" s="2" t="s">
        <v>43</v>
      </c>
      <c r="B21" s="5">
        <v>15595.9</v>
      </c>
    </row>
    <row r="22" spans="1:3" x14ac:dyDescent="0.25">
      <c r="A22" s="2" t="s">
        <v>44</v>
      </c>
      <c r="B22" s="5">
        <v>3852.2</v>
      </c>
      <c r="C22" s="16">
        <v>1.5E-3</v>
      </c>
    </row>
    <row r="23" spans="1:3" x14ac:dyDescent="0.25">
      <c r="A23" s="2" t="s">
        <v>45</v>
      </c>
      <c r="B23" s="5">
        <v>22763.7</v>
      </c>
      <c r="C23" s="16">
        <v>1.15E-2</v>
      </c>
    </row>
    <row r="24" spans="1:3" x14ac:dyDescent="0.25">
      <c r="A24" s="2" t="s">
        <v>46</v>
      </c>
      <c r="B24" s="5">
        <v>40368</v>
      </c>
      <c r="C24" s="16">
        <v>2.0799999999999999E-2</v>
      </c>
    </row>
    <row r="25" spans="1:3" x14ac:dyDescent="0.25">
      <c r="A25" s="2" t="s">
        <v>47</v>
      </c>
      <c r="B25" s="5">
        <v>3819</v>
      </c>
      <c r="C25" s="16">
        <v>1.5E-3</v>
      </c>
    </row>
    <row r="26" spans="1:3" x14ac:dyDescent="0.25">
      <c r="A26" s="2" t="s">
        <v>48</v>
      </c>
      <c r="B26" s="5">
        <v>16245.4</v>
      </c>
      <c r="C26" s="16">
        <v>8.3000000000000001E-3</v>
      </c>
    </row>
    <row r="27" spans="1:3" x14ac:dyDescent="0.25">
      <c r="A27" s="2" t="s">
        <v>49</v>
      </c>
      <c r="B27" s="5">
        <v>47849.2</v>
      </c>
      <c r="C27" s="16">
        <v>2.4500000000000001E-2</v>
      </c>
    </row>
    <row r="28" spans="1:3" x14ac:dyDescent="0.25">
      <c r="A28" s="2" t="s">
        <v>50</v>
      </c>
      <c r="B28" s="5">
        <v>1094248.3999999999</v>
      </c>
      <c r="C28" s="16">
        <v>0.57089999999999996</v>
      </c>
    </row>
    <row r="29" spans="1:3" x14ac:dyDescent="0.25">
      <c r="A29" s="2" t="s">
        <v>51</v>
      </c>
      <c r="B29" s="5">
        <v>451994.6</v>
      </c>
    </row>
    <row r="30" spans="1:3" x14ac:dyDescent="0.25">
      <c r="A30" s="2" t="s">
        <v>52</v>
      </c>
      <c r="B30" s="5">
        <v>640634.5</v>
      </c>
    </row>
    <row r="31" spans="1:3" x14ac:dyDescent="0.25">
      <c r="A31" s="2" t="s">
        <v>53</v>
      </c>
      <c r="B31" s="5">
        <v>26246.799999999999</v>
      </c>
      <c r="C31" s="16">
        <v>1.35E-2</v>
      </c>
    </row>
    <row r="32" spans="1:3" x14ac:dyDescent="0.25">
      <c r="A32" s="2" t="s">
        <v>54</v>
      </c>
      <c r="B32" s="5">
        <v>106903.8</v>
      </c>
      <c r="C32" s="16">
        <v>5.5E-2</v>
      </c>
    </row>
    <row r="33" spans="1:3" x14ac:dyDescent="0.25">
      <c r="A33" s="2" t="s">
        <v>55</v>
      </c>
      <c r="B33" s="5">
        <v>1753.8</v>
      </c>
      <c r="C33" s="16">
        <v>5.0000000000000001E-4</v>
      </c>
    </row>
    <row r="34" spans="1:3" x14ac:dyDescent="0.25">
      <c r="A34" s="2" t="s">
        <v>56</v>
      </c>
      <c r="B34" s="5">
        <v>750</v>
      </c>
      <c r="C34" t="s">
        <v>57</v>
      </c>
    </row>
    <row r="35" spans="1:3" x14ac:dyDescent="0.25">
      <c r="A35" s="2" t="s">
        <v>58</v>
      </c>
      <c r="B35" s="5">
        <v>131597.70000000001</v>
      </c>
      <c r="C35" s="16">
        <v>6.8000000000000005E-2</v>
      </c>
    </row>
    <row r="36" spans="1:3" x14ac:dyDescent="0.25">
      <c r="A36" s="2" t="s">
        <v>59</v>
      </c>
      <c r="B36" s="5">
        <v>26858.2</v>
      </c>
      <c r="C36" s="16">
        <v>1.35E-2</v>
      </c>
    </row>
    <row r="37" spans="1:3" x14ac:dyDescent="0.25">
      <c r="A37" s="2" t="s">
        <v>60</v>
      </c>
      <c r="B37" s="5">
        <v>1916136.8</v>
      </c>
      <c r="C37">
        <v>100</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63E49-072C-4431-BD22-69E8947F31F0}">
  <dimension ref="A1:N86"/>
  <sheetViews>
    <sheetView topLeftCell="A21" zoomScaleNormal="100" workbookViewId="0">
      <selection activeCell="B35" sqref="B35"/>
    </sheetView>
  </sheetViews>
  <sheetFormatPr defaultRowHeight="15" x14ac:dyDescent="0.25"/>
  <cols>
    <col min="1" max="1" width="33.140625" bestFit="1" customWidth="1"/>
    <col min="2" max="2" width="23.5703125" customWidth="1"/>
    <col min="3" max="3" width="12.140625" bestFit="1" customWidth="1"/>
    <col min="4" max="4" width="13.28515625" bestFit="1" customWidth="1"/>
    <col min="5" max="5" width="11.140625" bestFit="1" customWidth="1"/>
    <col min="6" max="6" width="12.7109375" bestFit="1" customWidth="1"/>
    <col min="7" max="7" width="12.140625" bestFit="1" customWidth="1"/>
    <col min="8" max="8" width="13.28515625" bestFit="1" customWidth="1"/>
    <col min="9" max="9" width="12.140625" bestFit="1" customWidth="1"/>
    <col min="10" max="10" width="11.42578125" bestFit="1" customWidth="1"/>
    <col min="13" max="13" width="10" bestFit="1" customWidth="1"/>
    <col min="14" max="14" width="14.5703125" bestFit="1" customWidth="1"/>
  </cols>
  <sheetData>
    <row r="1" spans="1:14" x14ac:dyDescent="0.25">
      <c r="A1" s="26" t="s">
        <v>64</v>
      </c>
    </row>
    <row r="2" spans="1:14" x14ac:dyDescent="0.25">
      <c r="A2" s="14" t="s">
        <v>25</v>
      </c>
      <c r="B2" s="15">
        <v>2018</v>
      </c>
      <c r="C2" s="15"/>
      <c r="D2" s="15">
        <v>2019</v>
      </c>
      <c r="E2" s="15"/>
      <c r="F2" s="15">
        <v>2020</v>
      </c>
      <c r="G2" s="15"/>
      <c r="H2" s="15">
        <v>2021</v>
      </c>
      <c r="I2" s="2" t="s">
        <v>24</v>
      </c>
      <c r="L2" t="s">
        <v>65</v>
      </c>
      <c r="M2" s="25">
        <v>1037634</v>
      </c>
    </row>
    <row r="3" spans="1:14" x14ac:dyDescent="0.25">
      <c r="A3" s="9" t="s">
        <v>35</v>
      </c>
      <c r="B3" s="5">
        <f>SUM(B4:B5)</f>
        <v>2032998</v>
      </c>
      <c r="C3" s="65"/>
      <c r="D3" s="5">
        <f>-SUM(D4:D5)</f>
        <v>-2034977</v>
      </c>
      <c r="E3" s="66"/>
      <c r="F3" s="5">
        <f>SUM(F4:F5)</f>
        <v>2035767</v>
      </c>
      <c r="G3" s="66"/>
      <c r="H3" s="5">
        <f>-SUM(H4:H5)</f>
        <v>-2044188</v>
      </c>
      <c r="I3" s="2"/>
      <c r="L3" t="s">
        <v>66</v>
      </c>
      <c r="M3" s="25">
        <f>1006917-363</f>
        <v>1006554</v>
      </c>
    </row>
    <row r="4" spans="1:14" x14ac:dyDescent="0.25">
      <c r="A4" s="9" t="s">
        <v>30</v>
      </c>
      <c r="B4" s="3">
        <v>425101</v>
      </c>
      <c r="C4" s="20">
        <f>B4/$B$3</f>
        <v>0.20910055002513531</v>
      </c>
      <c r="D4" s="3">
        <v>425980</v>
      </c>
      <c r="E4" s="20">
        <f>D4/$D$3</f>
        <v>-0.20932914720903478</v>
      </c>
      <c r="F4" s="3">
        <v>426201</v>
      </c>
      <c r="G4" s="20">
        <f>F4/$F$3</f>
        <v>0.20935647350605446</v>
      </c>
      <c r="H4" s="3">
        <v>429616</v>
      </c>
      <c r="I4" s="20">
        <f>H4/$H$3</f>
        <v>-0.21016462282334111</v>
      </c>
    </row>
    <row r="5" spans="1:14" x14ac:dyDescent="0.25">
      <c r="A5" s="9" t="s">
        <v>31</v>
      </c>
      <c r="B5" s="3">
        <v>1607897</v>
      </c>
      <c r="C5" s="20">
        <f>B5/$B$3</f>
        <v>0.79089944997486472</v>
      </c>
      <c r="D5" s="3">
        <v>1608997</v>
      </c>
      <c r="E5" s="20">
        <f>D5/$D$3</f>
        <v>-0.79067085279096516</v>
      </c>
      <c r="F5" s="3">
        <v>1609566</v>
      </c>
      <c r="G5" s="20">
        <f>F5/$F$3</f>
        <v>0.79064352649394554</v>
      </c>
      <c r="H5" s="3">
        <v>1614572</v>
      </c>
      <c r="I5" s="20">
        <f>H5/$H$3</f>
        <v>-0.78983537717665886</v>
      </c>
      <c r="M5" s="17"/>
    </row>
    <row r="6" spans="1:14" x14ac:dyDescent="0.25">
      <c r="A6" s="31" t="s">
        <v>29</v>
      </c>
      <c r="B6" s="2"/>
      <c r="C6" s="8">
        <v>9.7343922620685142E-4</v>
      </c>
      <c r="D6" s="2"/>
      <c r="E6" s="64">
        <v>3.8821077584660912E-4</v>
      </c>
      <c r="F6" s="2"/>
      <c r="G6" s="64">
        <v>4.136524464734892E-3</v>
      </c>
      <c r="H6" s="2"/>
      <c r="I6" s="2"/>
    </row>
    <row r="8" spans="1:14" x14ac:dyDescent="0.25">
      <c r="A8" t="s">
        <v>24</v>
      </c>
      <c r="N8" s="25"/>
    </row>
    <row r="9" spans="1:14" x14ac:dyDescent="0.25">
      <c r="N9" s="25"/>
    </row>
    <row r="11" spans="1:14" x14ac:dyDescent="0.25">
      <c r="N11" s="17"/>
    </row>
    <row r="13" spans="1:14" x14ac:dyDescent="0.25">
      <c r="B13" t="s">
        <v>105</v>
      </c>
      <c r="C13" t="s">
        <v>106</v>
      </c>
      <c r="D13" t="s">
        <v>107</v>
      </c>
      <c r="E13" t="s">
        <v>108</v>
      </c>
      <c r="F13" t="s">
        <v>109</v>
      </c>
      <c r="G13" t="s">
        <v>110</v>
      </c>
      <c r="H13" t="s">
        <v>111</v>
      </c>
      <c r="I13" t="s">
        <v>112</v>
      </c>
      <c r="J13" t="s">
        <v>113</v>
      </c>
      <c r="K13" t="s">
        <v>114</v>
      </c>
      <c r="L13" t="s">
        <v>115</v>
      </c>
      <c r="M13" t="s">
        <v>116</v>
      </c>
      <c r="N13" t="s">
        <v>117</v>
      </c>
    </row>
    <row r="14" spans="1:14" x14ac:dyDescent="0.25">
      <c r="A14" s="61" t="s">
        <v>24</v>
      </c>
      <c r="B14" s="61" t="s">
        <v>122</v>
      </c>
      <c r="C14">
        <v>22</v>
      </c>
      <c r="D14">
        <v>81</v>
      </c>
      <c r="E14">
        <v>45</v>
      </c>
      <c r="F14">
        <v>16</v>
      </c>
      <c r="G14">
        <v>61</v>
      </c>
      <c r="H14">
        <v>47</v>
      </c>
      <c r="I14">
        <v>51</v>
      </c>
      <c r="J14">
        <v>56</v>
      </c>
      <c r="K14">
        <v>67</v>
      </c>
      <c r="L14">
        <v>72</v>
      </c>
      <c r="M14">
        <v>28</v>
      </c>
      <c r="N14">
        <v>12</v>
      </c>
    </row>
    <row r="15" spans="1:14" x14ac:dyDescent="0.25">
      <c r="B15" t="s">
        <v>118</v>
      </c>
      <c r="C15">
        <v>88</v>
      </c>
      <c r="D15">
        <v>89</v>
      </c>
      <c r="E15">
        <v>102</v>
      </c>
      <c r="F15">
        <v>655</v>
      </c>
      <c r="G15">
        <v>545</v>
      </c>
      <c r="H15">
        <v>411</v>
      </c>
      <c r="I15">
        <v>715</v>
      </c>
      <c r="J15">
        <v>412</v>
      </c>
      <c r="K15">
        <v>124</v>
      </c>
      <c r="L15">
        <v>163</v>
      </c>
      <c r="M15">
        <v>420</v>
      </c>
      <c r="N15">
        <v>171</v>
      </c>
    </row>
    <row r="16" spans="1:14" x14ac:dyDescent="0.25">
      <c r="B16" t="s">
        <v>119</v>
      </c>
      <c r="C16">
        <v>225</v>
      </c>
      <c r="D16">
        <v>266</v>
      </c>
      <c r="E16">
        <v>1008</v>
      </c>
      <c r="F16">
        <v>451</v>
      </c>
      <c r="G16">
        <v>156</v>
      </c>
      <c r="H16">
        <v>445</v>
      </c>
      <c r="I16">
        <v>701</v>
      </c>
      <c r="J16">
        <v>266</v>
      </c>
      <c r="K16">
        <v>330</v>
      </c>
      <c r="L16">
        <v>781</v>
      </c>
      <c r="M16">
        <v>811</v>
      </c>
      <c r="N16">
        <v>1021</v>
      </c>
    </row>
    <row r="17" spans="1:14" x14ac:dyDescent="0.25">
      <c r="B17" t="s">
        <v>120</v>
      </c>
      <c r="C17">
        <v>889</v>
      </c>
      <c r="D17">
        <v>1022</v>
      </c>
      <c r="E17">
        <v>1088</v>
      </c>
      <c r="F17">
        <v>1264</v>
      </c>
      <c r="G17">
        <v>1808</v>
      </c>
      <c r="H17">
        <v>2648</v>
      </c>
      <c r="I17">
        <v>2064</v>
      </c>
      <c r="J17">
        <v>1599</v>
      </c>
      <c r="K17">
        <v>1226</v>
      </c>
      <c r="L17">
        <v>2017</v>
      </c>
      <c r="M17">
        <v>2099</v>
      </c>
      <c r="N17">
        <v>1527</v>
      </c>
    </row>
    <row r="18" spans="1:14" x14ac:dyDescent="0.25">
      <c r="B18" t="s">
        <v>121</v>
      </c>
      <c r="C18">
        <v>1250</v>
      </c>
      <c r="D18">
        <v>1322</v>
      </c>
      <c r="E18">
        <v>1348</v>
      </c>
      <c r="F18">
        <v>1402</v>
      </c>
      <c r="G18">
        <v>889</v>
      </c>
      <c r="H18">
        <v>746</v>
      </c>
      <c r="I18">
        <v>844</v>
      </c>
      <c r="J18">
        <v>651</v>
      </c>
      <c r="K18">
        <v>781</v>
      </c>
      <c r="L18">
        <v>808</v>
      </c>
      <c r="M18">
        <v>892</v>
      </c>
      <c r="N18">
        <v>1203</v>
      </c>
    </row>
    <row r="20" spans="1:14" x14ac:dyDescent="0.25">
      <c r="D20" s="32"/>
      <c r="F20" s="32"/>
    </row>
    <row r="21" spans="1:14" x14ac:dyDescent="0.25">
      <c r="D21" s="32"/>
      <c r="F21" s="32"/>
    </row>
    <row r="22" spans="1:14" x14ac:dyDescent="0.25">
      <c r="D22" s="32"/>
      <c r="F22" s="32"/>
    </row>
    <row r="23" spans="1:14" x14ac:dyDescent="0.25">
      <c r="D23" s="32"/>
      <c r="F23" s="32"/>
    </row>
    <row r="24" spans="1:14" x14ac:dyDescent="0.25">
      <c r="D24" s="32"/>
      <c r="F24" s="32"/>
    </row>
    <row r="27" spans="1:14" x14ac:dyDescent="0.25">
      <c r="A27" s="33" t="s">
        <v>80</v>
      </c>
      <c r="B27" s="72" t="s">
        <v>67</v>
      </c>
      <c r="C27" s="72"/>
      <c r="D27" s="72"/>
      <c r="E27" s="72" t="s">
        <v>78</v>
      </c>
      <c r="F27" s="72"/>
      <c r="G27" s="72"/>
      <c r="H27" s="72" t="s">
        <v>79</v>
      </c>
      <c r="I27" s="72"/>
      <c r="J27" s="72"/>
    </row>
    <row r="28" spans="1:14" x14ac:dyDescent="0.25">
      <c r="A28" s="33" t="s">
        <v>25</v>
      </c>
      <c r="B28" s="35">
        <v>2019</v>
      </c>
      <c r="C28" s="35">
        <v>2020</v>
      </c>
      <c r="D28" s="35">
        <v>2021</v>
      </c>
      <c r="E28" s="35">
        <v>2019</v>
      </c>
      <c r="F28" s="35">
        <v>2020</v>
      </c>
      <c r="G28" s="35">
        <v>2021</v>
      </c>
      <c r="H28" s="35">
        <v>2019</v>
      </c>
      <c r="I28" s="35">
        <v>2020</v>
      </c>
      <c r="J28" s="36">
        <v>2021</v>
      </c>
    </row>
    <row r="29" spans="1:14" x14ac:dyDescent="0.25">
      <c r="A29" s="13" t="s">
        <v>19</v>
      </c>
      <c r="B29" s="67">
        <v>166844</v>
      </c>
      <c r="C29" s="67">
        <v>118908</v>
      </c>
      <c r="D29" s="67">
        <v>130992</v>
      </c>
      <c r="E29" s="67">
        <v>20132</v>
      </c>
      <c r="F29" s="67">
        <v>15680</v>
      </c>
      <c r="G29" s="67">
        <v>14790</v>
      </c>
      <c r="H29" s="67">
        <v>16006</v>
      </c>
      <c r="I29" s="67">
        <v>60879</v>
      </c>
      <c r="J29" s="3">
        <v>55506</v>
      </c>
    </row>
    <row r="30" spans="1:14" x14ac:dyDescent="0.25">
      <c r="A30" s="13" t="s">
        <v>81</v>
      </c>
      <c r="B30" s="67">
        <v>1410089</v>
      </c>
      <c r="C30" s="67">
        <v>1332809</v>
      </c>
      <c r="D30" s="67">
        <v>1402698</v>
      </c>
      <c r="E30" s="67">
        <v>145099</v>
      </c>
      <c r="F30" s="67">
        <v>128779</v>
      </c>
      <c r="G30" s="67">
        <v>125515</v>
      </c>
      <c r="H30" s="67">
        <v>65041</v>
      </c>
      <c r="I30" s="68">
        <v>130187</v>
      </c>
      <c r="J30" s="3">
        <v>129601</v>
      </c>
    </row>
    <row r="31" spans="1:14" x14ac:dyDescent="0.25">
      <c r="A31" s="13" t="s">
        <v>82</v>
      </c>
      <c r="B31" s="67">
        <v>78904</v>
      </c>
      <c r="C31" s="67">
        <v>48987</v>
      </c>
      <c r="D31" s="67">
        <v>40512</v>
      </c>
      <c r="E31" s="67">
        <v>6507</v>
      </c>
      <c r="F31" s="67">
        <v>5099</v>
      </c>
      <c r="G31" s="67">
        <v>8902</v>
      </c>
      <c r="H31" s="67">
        <v>5024</v>
      </c>
      <c r="I31" s="67">
        <v>45662</v>
      </c>
      <c r="J31" s="3">
        <v>40612</v>
      </c>
    </row>
    <row r="32" spans="1:14" x14ac:dyDescent="0.25">
      <c r="A32" s="13" t="s">
        <v>83</v>
      </c>
      <c r="B32" s="67">
        <v>51982</v>
      </c>
      <c r="C32" s="67">
        <v>34515</v>
      </c>
      <c r="D32" s="67">
        <f>32223-39</f>
        <v>32184</v>
      </c>
      <c r="E32" s="67">
        <v>6550</v>
      </c>
      <c r="F32" s="67">
        <v>4984</v>
      </c>
      <c r="G32" s="67">
        <v>9402</v>
      </c>
      <c r="H32" s="67">
        <v>4056</v>
      </c>
      <c r="I32" s="67">
        <v>18974</v>
      </c>
      <c r="J32" s="3">
        <f>16939-1875</f>
        <v>15064</v>
      </c>
    </row>
    <row r="33" spans="1:10" x14ac:dyDescent="0.25">
      <c r="A33" s="13" t="s">
        <v>84</v>
      </c>
      <c r="B33" s="67">
        <v>75838</v>
      </c>
      <c r="C33" s="67">
        <v>38974</v>
      </c>
      <c r="D33" s="67">
        <v>31009</v>
      </c>
      <c r="E33" s="67">
        <v>2482</v>
      </c>
      <c r="F33" s="67">
        <v>2361</v>
      </c>
      <c r="G33" s="67">
        <v>3200</v>
      </c>
      <c r="H33" s="67">
        <f>D43*$H$16+5702-0.05</f>
        <v>5701.95</v>
      </c>
      <c r="I33" s="67">
        <v>4727</v>
      </c>
      <c r="J33" s="3">
        <v>4201</v>
      </c>
    </row>
    <row r="35" spans="1:10" x14ac:dyDescent="0.25">
      <c r="E35" t="s">
        <v>24</v>
      </c>
    </row>
    <row r="42" spans="1:10" x14ac:dyDescent="0.25">
      <c r="A42" s="74" t="s">
        <v>87</v>
      </c>
      <c r="B42" s="74"/>
      <c r="C42" s="74"/>
      <c r="D42" s="74"/>
      <c r="E42" s="74"/>
      <c r="F42" s="74"/>
    </row>
    <row r="43" spans="1:10" x14ac:dyDescent="0.25">
      <c r="A43" s="74"/>
      <c r="B43" s="74"/>
      <c r="C43" s="74"/>
      <c r="D43" s="74"/>
      <c r="E43" s="74"/>
      <c r="F43" s="74"/>
    </row>
    <row r="44" spans="1:10" x14ac:dyDescent="0.25">
      <c r="A44" s="74"/>
      <c r="B44" s="74"/>
      <c r="C44" s="74"/>
      <c r="D44" s="74"/>
      <c r="E44" s="74"/>
      <c r="F44" s="74"/>
    </row>
    <row r="45" spans="1:10" x14ac:dyDescent="0.25">
      <c r="A45" s="74"/>
      <c r="B45" s="74"/>
      <c r="C45" s="74"/>
      <c r="D45" s="74"/>
      <c r="E45" s="74"/>
      <c r="F45" s="74"/>
    </row>
    <row r="46" spans="1:10" x14ac:dyDescent="0.25">
      <c r="A46" s="74"/>
      <c r="B46" s="74"/>
      <c r="C46" s="74"/>
      <c r="D46" s="74"/>
      <c r="E46" s="74"/>
      <c r="F46" s="74"/>
    </row>
    <row r="47" spans="1:10" x14ac:dyDescent="0.25">
      <c r="A47" s="74"/>
      <c r="B47" s="74"/>
      <c r="C47" s="74"/>
      <c r="D47" s="74"/>
      <c r="E47" s="74"/>
      <c r="F47" s="74"/>
    </row>
    <row r="53" spans="2:10" x14ac:dyDescent="0.25">
      <c r="B53" s="9" t="s">
        <v>25</v>
      </c>
      <c r="C53" s="59">
        <v>2019</v>
      </c>
      <c r="D53" s="59" t="s">
        <v>94</v>
      </c>
      <c r="E53" s="59">
        <v>2020</v>
      </c>
      <c r="F53" s="59" t="s">
        <v>94</v>
      </c>
      <c r="G53" s="59">
        <v>2021</v>
      </c>
      <c r="H53" s="59" t="s">
        <v>94</v>
      </c>
    </row>
    <row r="54" spans="2:10" x14ac:dyDescent="0.25">
      <c r="B54" s="9" t="s">
        <v>88</v>
      </c>
      <c r="C54" s="59">
        <v>41220</v>
      </c>
      <c r="D54" s="59">
        <v>1</v>
      </c>
      <c r="E54" s="59">
        <v>-25001</v>
      </c>
      <c r="F54" s="59">
        <v>1</v>
      </c>
      <c r="G54" s="59">
        <v>26805</v>
      </c>
      <c r="H54" s="59">
        <v>1</v>
      </c>
    </row>
    <row r="55" spans="2:10" x14ac:dyDescent="0.25">
      <c r="B55" s="2" t="s">
        <v>89</v>
      </c>
      <c r="C55" s="60">
        <v>21520</v>
      </c>
      <c r="D55" s="51">
        <f>C55/$C$54</f>
        <v>0.52207666181465306</v>
      </c>
      <c r="E55" s="60">
        <v>9902</v>
      </c>
      <c r="F55" s="51">
        <f>E55/$E$54</f>
        <v>-0.39606415743370266</v>
      </c>
      <c r="G55" s="60">
        <v>10702</v>
      </c>
      <c r="H55" s="51">
        <f>G55/$G$54</f>
        <v>0.39925387054653982</v>
      </c>
      <c r="J55" s="32">
        <f>E55/C55-1</f>
        <v>-0.53986988847583639</v>
      </c>
    </row>
    <row r="56" spans="2:10" x14ac:dyDescent="0.25">
      <c r="B56" s="2" t="s">
        <v>104</v>
      </c>
      <c r="C56" s="60">
        <v>14002</v>
      </c>
      <c r="D56" s="51">
        <f t="shared" ref="D56:D59" si="0">C56/$C$54</f>
        <v>0.33968947113051917</v>
      </c>
      <c r="E56" s="60">
        <v>13396</v>
      </c>
      <c r="F56" s="51">
        <f t="shared" ref="F56:F59" si="1">E56/$E$54</f>
        <v>-0.5358185672573097</v>
      </c>
      <c r="G56" s="60">
        <v>13881</v>
      </c>
      <c r="H56" s="51">
        <f t="shared" ref="H56:H59" si="2">G56/$G$54</f>
        <v>0.51785114717403469</v>
      </c>
      <c r="J56" s="32">
        <f t="shared" ref="J56:J59" si="3">E56/C56-1</f>
        <v>-4.3279531495500678E-2</v>
      </c>
    </row>
    <row r="57" spans="2:10" x14ac:dyDescent="0.25">
      <c r="B57" s="2" t="s">
        <v>91</v>
      </c>
      <c r="C57" s="60">
        <v>1208</v>
      </c>
      <c r="D57" s="51">
        <f t="shared" si="0"/>
        <v>2.9306162057253761E-2</v>
      </c>
      <c r="E57" s="60">
        <v>945</v>
      </c>
      <c r="F57" s="51">
        <f t="shared" si="1"/>
        <v>-3.7798488060477579E-2</v>
      </c>
      <c r="G57" s="60">
        <v>1207</v>
      </c>
      <c r="H57" s="51">
        <f t="shared" si="2"/>
        <v>4.502891251632158E-2</v>
      </c>
      <c r="J57" s="32">
        <f t="shared" si="3"/>
        <v>-0.2177152317880795</v>
      </c>
    </row>
    <row r="58" spans="2:10" x14ac:dyDescent="0.25">
      <c r="B58" s="2" t="s">
        <v>92</v>
      </c>
      <c r="C58" s="60">
        <v>1392</v>
      </c>
      <c r="D58" s="51">
        <f t="shared" si="0"/>
        <v>3.3770014556040756E-2</v>
      </c>
      <c r="E58" s="60">
        <v>196</v>
      </c>
      <c r="F58" s="51">
        <f t="shared" si="1"/>
        <v>-7.8396864125434979E-3</v>
      </c>
      <c r="G58" s="60">
        <v>307</v>
      </c>
      <c r="H58" s="51">
        <f t="shared" si="2"/>
        <v>1.1453087110613691E-2</v>
      </c>
      <c r="J58" s="32">
        <f t="shared" si="3"/>
        <v>-0.85919540229885061</v>
      </c>
    </row>
    <row r="59" spans="2:10" x14ac:dyDescent="0.25">
      <c r="B59" s="2" t="s">
        <v>93</v>
      </c>
      <c r="C59" s="60">
        <v>901</v>
      </c>
      <c r="D59" s="51">
        <f t="shared" si="0"/>
        <v>2.185832120329937E-2</v>
      </c>
      <c r="E59" s="60">
        <v>562</v>
      </c>
      <c r="F59" s="51">
        <f t="shared" si="1"/>
        <v>-2.2479100835966562E-2</v>
      </c>
      <c r="G59" s="60">
        <v>708</v>
      </c>
      <c r="H59" s="51">
        <f t="shared" si="2"/>
        <v>2.6412982652490206E-2</v>
      </c>
      <c r="J59" s="32">
        <f t="shared" si="3"/>
        <v>-0.37624861265260823</v>
      </c>
    </row>
    <row r="60" spans="2:10" x14ac:dyDescent="0.25">
      <c r="B60" s="9" t="s">
        <v>95</v>
      </c>
      <c r="C60" s="59">
        <v>1208</v>
      </c>
      <c r="D60" s="59">
        <v>1</v>
      </c>
      <c r="E60" s="59">
        <v>706</v>
      </c>
      <c r="F60" s="59">
        <v>1</v>
      </c>
      <c r="G60" s="59">
        <v>1164</v>
      </c>
      <c r="H60" s="59">
        <v>1</v>
      </c>
    </row>
    <row r="61" spans="2:10" x14ac:dyDescent="0.25">
      <c r="B61" s="2" t="s">
        <v>96</v>
      </c>
      <c r="C61" s="60">
        <v>307</v>
      </c>
      <c r="D61" s="51">
        <f>C61/$C$60</f>
        <v>0.25413907284768211</v>
      </c>
      <c r="E61" s="60">
        <v>217</v>
      </c>
      <c r="F61" s="51">
        <f>E61/E60</f>
        <v>0.3073654390934844</v>
      </c>
      <c r="G61" s="60">
        <v>251</v>
      </c>
      <c r="H61" s="51">
        <f>G61/$G$60</f>
        <v>0.21563573883161513</v>
      </c>
    </row>
    <row r="62" spans="2:10" x14ac:dyDescent="0.25">
      <c r="B62" s="2" t="s">
        <v>91</v>
      </c>
      <c r="C62" s="60">
        <v>264</v>
      </c>
      <c r="D62" s="51">
        <f t="shared" ref="D62:D66" si="4">C62/$C$61</f>
        <v>0.85993485342019549</v>
      </c>
      <c r="E62" s="60">
        <v>201</v>
      </c>
      <c r="F62" s="51">
        <f>E62/$I$32</f>
        <v>1.0593443659744914E-2</v>
      </c>
      <c r="G62" s="60">
        <v>280</v>
      </c>
      <c r="H62" s="51">
        <f t="shared" ref="H62:H66" si="5">G62/$G$60</f>
        <v>0.24054982817869416</v>
      </c>
    </row>
    <row r="63" spans="2:10" x14ac:dyDescent="0.25">
      <c r="B63" s="2" t="s">
        <v>104</v>
      </c>
      <c r="C63" s="60">
        <v>408</v>
      </c>
      <c r="D63" s="51">
        <f t="shared" si="4"/>
        <v>1.3289902280130292</v>
      </c>
      <c r="E63" s="60">
        <v>378</v>
      </c>
      <c r="F63" s="51">
        <f>E63/$I$32</f>
        <v>1.9921998524296405E-2</v>
      </c>
      <c r="G63" s="60">
        <v>401</v>
      </c>
      <c r="H63" s="51">
        <f t="shared" si="5"/>
        <v>0.34450171821305842</v>
      </c>
    </row>
    <row r="64" spans="2:10" x14ac:dyDescent="0.25">
      <c r="B64" s="2" t="s">
        <v>90</v>
      </c>
      <c r="C64" s="60">
        <v>84</v>
      </c>
      <c r="D64" s="51">
        <f t="shared" si="4"/>
        <v>0.2736156351791531</v>
      </c>
      <c r="E64" s="60">
        <v>41</v>
      </c>
      <c r="F64" s="51">
        <f t="shared" ref="F64:F66" si="6">E64/$I$32</f>
        <v>2.1608516917887635E-3</v>
      </c>
      <c r="G64" s="60">
        <v>43</v>
      </c>
      <c r="H64" s="51">
        <f t="shared" si="5"/>
        <v>3.6941580756013746E-2</v>
      </c>
    </row>
    <row r="65" spans="1:8" x14ac:dyDescent="0.25">
      <c r="B65" s="2" t="s">
        <v>97</v>
      </c>
      <c r="C65" s="60">
        <v>70</v>
      </c>
      <c r="D65" s="51">
        <f t="shared" si="4"/>
        <v>0.2280130293159609</v>
      </c>
      <c r="E65" s="60">
        <v>103</v>
      </c>
      <c r="F65" s="51">
        <f t="shared" si="6"/>
        <v>5.4284810793717719E-3</v>
      </c>
      <c r="G65" s="60">
        <v>112</v>
      </c>
      <c r="H65" s="51">
        <f t="shared" si="5"/>
        <v>9.6219931271477668E-2</v>
      </c>
    </row>
    <row r="66" spans="1:8" x14ac:dyDescent="0.25">
      <c r="B66" s="2" t="s">
        <v>98</v>
      </c>
      <c r="C66" s="60">
        <v>75</v>
      </c>
      <c r="D66" s="51">
        <f t="shared" si="4"/>
        <v>0.24429967426710097</v>
      </c>
      <c r="E66" s="60">
        <v>77</v>
      </c>
      <c r="F66" s="51">
        <f t="shared" si="6"/>
        <v>4.0581848845788974E-3</v>
      </c>
      <c r="G66" s="60">
        <v>77</v>
      </c>
      <c r="H66" s="51">
        <f t="shared" si="5"/>
        <v>6.6151202749140894E-2</v>
      </c>
    </row>
    <row r="67" spans="1:8" x14ac:dyDescent="0.25">
      <c r="B67" s="9" t="s">
        <v>99</v>
      </c>
      <c r="C67" s="59">
        <v>404</v>
      </c>
      <c r="D67" s="59">
        <v>1</v>
      </c>
      <c r="E67" s="59">
        <v>245</v>
      </c>
      <c r="F67" s="59">
        <v>1</v>
      </c>
      <c r="G67" s="59">
        <v>344</v>
      </c>
      <c r="H67" s="59">
        <v>1</v>
      </c>
    </row>
    <row r="68" spans="1:8" x14ac:dyDescent="0.25">
      <c r="B68" s="2" t="s">
        <v>100</v>
      </c>
      <c r="C68" s="60">
        <v>78</v>
      </c>
      <c r="D68" s="51">
        <f>C68/$C$67</f>
        <v>0.19306930693069307</v>
      </c>
      <c r="E68" s="60">
        <v>61</v>
      </c>
      <c r="F68" s="51">
        <f>E68/$E$67</f>
        <v>0.24897959183673468</v>
      </c>
      <c r="G68" s="60">
        <v>68</v>
      </c>
      <c r="H68" s="51">
        <f>G68/$G$67</f>
        <v>0.19767441860465115</v>
      </c>
    </row>
    <row r="69" spans="1:8" x14ac:dyDescent="0.25">
      <c r="B69" s="2" t="s">
        <v>91</v>
      </c>
      <c r="C69" s="60">
        <v>102</v>
      </c>
      <c r="D69" s="51">
        <f t="shared" ref="D69:D71" si="7">C69/$C$67</f>
        <v>0.25247524752475248</v>
      </c>
      <c r="E69" s="60">
        <v>24</v>
      </c>
      <c r="F69" s="51">
        <f t="shared" ref="F69:F71" si="8">E69/$E$67</f>
        <v>9.7959183673469383E-2</v>
      </c>
      <c r="G69" s="60">
        <v>69</v>
      </c>
      <c r="H69" s="51">
        <f t="shared" ref="H69:H71" si="9">G69/$G$67</f>
        <v>0.2005813953488372</v>
      </c>
    </row>
    <row r="70" spans="1:8" x14ac:dyDescent="0.25">
      <c r="B70" s="2" t="s">
        <v>104</v>
      </c>
      <c r="C70" s="60">
        <v>202</v>
      </c>
      <c r="D70" s="51">
        <f t="shared" si="7"/>
        <v>0.5</v>
      </c>
      <c r="E70" s="60">
        <v>149</v>
      </c>
      <c r="F70" s="51">
        <f t="shared" si="8"/>
        <v>0.60816326530612241</v>
      </c>
      <c r="G70" s="60">
        <v>175</v>
      </c>
      <c r="H70" s="51">
        <f t="shared" si="9"/>
        <v>0.50872093023255816</v>
      </c>
    </row>
    <row r="71" spans="1:8" x14ac:dyDescent="0.25">
      <c r="B71" s="2" t="s">
        <v>89</v>
      </c>
      <c r="C71" s="60">
        <v>22</v>
      </c>
      <c r="D71" s="51">
        <f t="shared" si="7"/>
        <v>5.4455445544554455E-2</v>
      </c>
      <c r="E71" s="60">
        <v>11</v>
      </c>
      <c r="F71" s="51">
        <f t="shared" si="8"/>
        <v>4.4897959183673466E-2</v>
      </c>
      <c r="G71" s="60">
        <v>32</v>
      </c>
      <c r="H71" s="51">
        <f t="shared" si="9"/>
        <v>9.3023255813953487E-2</v>
      </c>
    </row>
    <row r="76" spans="1:8" x14ac:dyDescent="0.25">
      <c r="A76" s="30" t="s">
        <v>25</v>
      </c>
      <c r="B76" s="34">
        <v>2017</v>
      </c>
      <c r="C76" s="34">
        <v>2018</v>
      </c>
      <c r="D76" s="34">
        <v>2019</v>
      </c>
      <c r="E76" s="34">
        <v>2020</v>
      </c>
      <c r="F76" s="34">
        <v>2021</v>
      </c>
    </row>
    <row r="77" spans="1:8" x14ac:dyDescent="0.25">
      <c r="A77" s="30" t="s">
        <v>123</v>
      </c>
      <c r="B77" s="3">
        <v>602005</v>
      </c>
      <c r="C77" s="5">
        <v>670021</v>
      </c>
      <c r="D77" s="5">
        <v>694012</v>
      </c>
      <c r="E77" s="5">
        <v>710451</v>
      </c>
      <c r="F77" s="5">
        <v>722055</v>
      </c>
    </row>
    <row r="78" spans="1:8" x14ac:dyDescent="0.25">
      <c r="A78" s="9" t="s">
        <v>124</v>
      </c>
      <c r="B78" s="3">
        <v>789023</v>
      </c>
      <c r="C78" s="3">
        <v>804691</v>
      </c>
      <c r="D78" s="3">
        <v>810245</v>
      </c>
      <c r="E78" s="3">
        <v>815023</v>
      </c>
      <c r="F78" s="3">
        <v>840045</v>
      </c>
    </row>
    <row r="79" spans="1:8" x14ac:dyDescent="0.25">
      <c r="A79" s="30" t="s">
        <v>125</v>
      </c>
      <c r="B79" s="5">
        <f>B77/12</f>
        <v>50167.083333333336</v>
      </c>
      <c r="C79" s="5">
        <f t="shared" ref="C79:F80" si="10">C77/12</f>
        <v>55835.083333333336</v>
      </c>
      <c r="D79" s="5">
        <f t="shared" si="10"/>
        <v>57834.333333333336</v>
      </c>
      <c r="E79" s="5">
        <f t="shared" si="10"/>
        <v>59204.25</v>
      </c>
      <c r="F79" s="5">
        <f t="shared" si="10"/>
        <v>60171.25</v>
      </c>
    </row>
    <row r="80" spans="1:8" x14ac:dyDescent="0.25">
      <c r="A80" s="30" t="s">
        <v>126</v>
      </c>
      <c r="B80" s="5">
        <f>B78/12</f>
        <v>65751.916666666672</v>
      </c>
      <c r="C80" s="5">
        <f t="shared" si="10"/>
        <v>67057.583333333328</v>
      </c>
      <c r="D80" s="5">
        <f t="shared" si="10"/>
        <v>67520.416666666672</v>
      </c>
      <c r="E80" s="5">
        <f t="shared" si="10"/>
        <v>67918.583333333328</v>
      </c>
      <c r="F80" s="5">
        <f t="shared" si="10"/>
        <v>70003.75</v>
      </c>
    </row>
    <row r="81" spans="1:6" x14ac:dyDescent="0.25">
      <c r="A81" s="30" t="s">
        <v>127</v>
      </c>
      <c r="B81" s="5">
        <v>60000</v>
      </c>
      <c r="C81" s="5">
        <v>62500</v>
      </c>
      <c r="D81" s="5">
        <v>65500</v>
      </c>
      <c r="E81" s="5">
        <v>68500</v>
      </c>
      <c r="F81" s="5">
        <v>72500</v>
      </c>
    </row>
    <row r="82" spans="1:6" x14ac:dyDescent="0.25">
      <c r="A82" s="30" t="s">
        <v>127</v>
      </c>
      <c r="B82" s="5">
        <v>300000</v>
      </c>
      <c r="C82" s="5">
        <v>305700</v>
      </c>
      <c r="D82" s="5">
        <v>310200</v>
      </c>
      <c r="E82" s="5">
        <v>312050</v>
      </c>
      <c r="F82" s="5">
        <v>312800</v>
      </c>
    </row>
    <row r="83" spans="1:6" x14ac:dyDescent="0.25">
      <c r="A83" s="30" t="s">
        <v>25</v>
      </c>
      <c r="B83" s="34">
        <v>2017</v>
      </c>
      <c r="C83" s="34">
        <v>2018</v>
      </c>
      <c r="D83" s="34">
        <v>2019</v>
      </c>
      <c r="E83" s="34">
        <v>2020</v>
      </c>
      <c r="F83" s="34">
        <v>2021</v>
      </c>
    </row>
    <row r="84" spans="1:6" x14ac:dyDescent="0.25">
      <c r="A84" s="3" t="s">
        <v>133</v>
      </c>
      <c r="B84" s="3">
        <f>B79+B80</f>
        <v>115919</v>
      </c>
      <c r="C84" s="3">
        <f t="shared" ref="C84:F84" si="11">C79+C80</f>
        <v>122892.66666666666</v>
      </c>
      <c r="D84" s="3">
        <f t="shared" si="11"/>
        <v>125354.75</v>
      </c>
      <c r="E84" s="3">
        <f t="shared" si="11"/>
        <v>127122.83333333333</v>
      </c>
      <c r="F84" s="3">
        <f t="shared" si="11"/>
        <v>130175</v>
      </c>
    </row>
    <row r="85" spans="1:6" x14ac:dyDescent="0.25">
      <c r="A85" s="3" t="s">
        <v>129</v>
      </c>
      <c r="B85" s="3">
        <f>SUM(B81:B82)/2</f>
        <v>180000</v>
      </c>
      <c r="C85" s="3">
        <f t="shared" ref="C85:F85" si="12">SUM(C81:C82)/2</f>
        <v>184100</v>
      </c>
      <c r="D85" s="3">
        <f t="shared" si="12"/>
        <v>187850</v>
      </c>
      <c r="E85" s="3">
        <f t="shared" si="12"/>
        <v>190275</v>
      </c>
      <c r="F85" s="3">
        <f t="shared" si="12"/>
        <v>192650</v>
      </c>
    </row>
    <row r="86" spans="1:6" x14ac:dyDescent="0.25">
      <c r="A86" s="3" t="s">
        <v>130</v>
      </c>
      <c r="B86" s="3">
        <f>-B85+B84</f>
        <v>-64081</v>
      </c>
      <c r="C86" s="3">
        <f t="shared" ref="C86:F86" si="13">-C85+C84</f>
        <v>-61207.333333333343</v>
      </c>
      <c r="D86" s="3">
        <f t="shared" si="13"/>
        <v>-62495.25</v>
      </c>
      <c r="E86" s="3">
        <f t="shared" si="13"/>
        <v>-63152.166666666672</v>
      </c>
      <c r="F86" s="3">
        <f t="shared" si="13"/>
        <v>-62475</v>
      </c>
    </row>
  </sheetData>
  <mergeCells count="4">
    <mergeCell ref="A42:F47"/>
    <mergeCell ref="B27:D27"/>
    <mergeCell ref="E27:G27"/>
    <mergeCell ref="H27:J27"/>
  </mergeCells>
  <phoneticPr fontId="8"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GDP change</vt:lpstr>
      <vt:lpstr>Karaganda</vt:lpstr>
      <vt:lpstr>GDP per capita</vt:lpstr>
      <vt:lpstr>Turkestan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2022-11-20T16:30:29Z</dcterms:created>
  <dcterms:modified xsi:type="dcterms:W3CDTF">2022-11-26T15:36:57Z</dcterms:modified>
</cp:coreProperties>
</file>