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Worker\Downloads\"/>
    </mc:Choice>
  </mc:AlternateContent>
  <xr:revisionPtr revIDLastSave="0" documentId="8_{FFADD917-CC4F-49CF-B0D1-C789FAB6F69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odelové portfolio 1" sheetId="1" r:id="rId1"/>
    <sheet name="Rebalancování" sheetId="4" r:id="rId2"/>
    <sheet name="Modelové portfolio 2" sheetId="2" r:id="rId3"/>
    <sheet name="Prosté výpočty" sheetId="3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8" i="4" l="1"/>
  <c r="D58" i="4"/>
  <c r="E58" i="4"/>
  <c r="F58" i="4"/>
  <c r="B58" i="4"/>
  <c r="C78" i="1"/>
  <c r="D78" i="1"/>
  <c r="E78" i="1"/>
  <c r="F78" i="1"/>
  <c r="B78" i="1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8" i="3"/>
  <c r="F40" i="3"/>
  <c r="H54" i="3"/>
  <c r="H55" i="3" s="1"/>
  <c r="H51" i="3"/>
  <c r="G51" i="3"/>
  <c r="G50" i="3"/>
  <c r="G48" i="3"/>
  <c r="G49" i="3" s="1"/>
  <c r="F46" i="3"/>
  <c r="D42" i="3"/>
  <c r="G38" i="3"/>
  <c r="F38" i="3"/>
  <c r="D38" i="3"/>
  <c r="G37" i="3"/>
  <c r="F37" i="3"/>
  <c r="D37" i="3"/>
  <c r="G36" i="3"/>
  <c r="F36" i="3"/>
  <c r="D36" i="3"/>
  <c r="G35" i="3"/>
  <c r="F35" i="3"/>
  <c r="D35" i="3"/>
  <c r="G34" i="3"/>
  <c r="F34" i="3"/>
  <c r="D34" i="3"/>
  <c r="U33" i="3"/>
  <c r="G33" i="3"/>
  <c r="F33" i="3"/>
  <c r="D33" i="3"/>
  <c r="G32" i="3"/>
  <c r="F32" i="3"/>
  <c r="D32" i="3"/>
  <c r="G31" i="3"/>
  <c r="F31" i="3"/>
  <c r="D31" i="3"/>
  <c r="G30" i="3"/>
  <c r="F30" i="3"/>
  <c r="D30" i="3"/>
  <c r="AD29" i="3"/>
  <c r="G29" i="3"/>
  <c r="F29" i="3"/>
  <c r="D29" i="3"/>
  <c r="AD28" i="3"/>
  <c r="G28" i="3"/>
  <c r="F28" i="3"/>
  <c r="D28" i="3"/>
  <c r="AD27" i="3"/>
  <c r="G27" i="3"/>
  <c r="F27" i="3"/>
  <c r="D27" i="3"/>
  <c r="AD26" i="3"/>
  <c r="G26" i="3"/>
  <c r="F26" i="3"/>
  <c r="D26" i="3"/>
  <c r="G25" i="3"/>
  <c r="F25" i="3"/>
  <c r="D25" i="3"/>
  <c r="G24" i="3"/>
  <c r="F24" i="3"/>
  <c r="D24" i="3"/>
  <c r="G23" i="3"/>
  <c r="F23" i="3"/>
  <c r="D23" i="3"/>
  <c r="G22" i="3"/>
  <c r="F22" i="3"/>
  <c r="D22" i="3"/>
  <c r="G21" i="3"/>
  <c r="F21" i="3"/>
  <c r="D21" i="3"/>
  <c r="G20" i="3"/>
  <c r="F20" i="3"/>
  <c r="D20" i="3"/>
  <c r="G19" i="3"/>
  <c r="F19" i="3"/>
  <c r="D19" i="3"/>
  <c r="G18" i="3"/>
  <c r="F18" i="3"/>
  <c r="D18" i="3"/>
  <c r="G17" i="3"/>
  <c r="F17" i="3"/>
  <c r="D17" i="3"/>
  <c r="G16" i="3"/>
  <c r="F16" i="3"/>
  <c r="D16" i="3"/>
  <c r="G15" i="3"/>
  <c r="F15" i="3"/>
  <c r="D15" i="3"/>
  <c r="Q14" i="3"/>
  <c r="P14" i="3"/>
  <c r="O14" i="3"/>
  <c r="U13" i="3" s="1"/>
  <c r="G14" i="3"/>
  <c r="F14" i="3"/>
  <c r="D14" i="3"/>
  <c r="G13" i="3"/>
  <c r="F13" i="3"/>
  <c r="D13" i="3"/>
  <c r="G12" i="3"/>
  <c r="F12" i="3"/>
  <c r="D12" i="3"/>
  <c r="AE11" i="3"/>
  <c r="AD12" i="3" s="1"/>
  <c r="G11" i="3"/>
  <c r="F11" i="3"/>
  <c r="D11" i="3"/>
  <c r="G10" i="3"/>
  <c r="F10" i="3"/>
  <c r="D10" i="3"/>
  <c r="G9" i="3"/>
  <c r="F9" i="3"/>
  <c r="D9" i="3"/>
  <c r="AF8" i="3"/>
  <c r="AF9" i="3" s="1"/>
  <c r="Q8" i="3"/>
  <c r="P8" i="3"/>
  <c r="U8" i="3" s="1"/>
  <c r="O8" i="3"/>
  <c r="J8" i="3"/>
  <c r="I8" i="3"/>
  <c r="G8" i="3"/>
  <c r="F8" i="3"/>
  <c r="D8" i="3"/>
  <c r="AF7" i="3"/>
  <c r="U7" i="3"/>
  <c r="E40" i="3" l="1"/>
  <c r="U9" i="3"/>
  <c r="AE12" i="3"/>
  <c r="U14" i="3"/>
  <c r="U16" i="3" s="1"/>
  <c r="U15" i="3" l="1"/>
  <c r="U17" i="3" s="1"/>
</calcChain>
</file>

<file path=xl/sharedStrings.xml><?xml version="1.0" encoding="utf-8"?>
<sst xmlns="http://schemas.openxmlformats.org/spreadsheetml/2006/main" count="434" uniqueCount="131">
  <si>
    <t>Monte Carlo Simulation</t>
  </si>
  <si>
    <t>Initial Amount</t>
  </si>
  <si>
    <t>External Cashflows</t>
  </si>
  <si>
    <t>Contribute fixed amount periodically</t>
  </si>
  <si>
    <t>Contribution Amount</t>
  </si>
  <si>
    <t>Frequency</t>
  </si>
  <si>
    <t>Monthly</t>
  </si>
  <si>
    <t>Inflation Adjusted</t>
  </si>
  <si>
    <t>No</t>
  </si>
  <si>
    <t>Simulation Period</t>
  </si>
  <si>
    <t>Simulation Model</t>
  </si>
  <si>
    <t>Forecasted Returns</t>
  </si>
  <si>
    <t>Use Full History</t>
  </si>
  <si>
    <t>Yes</t>
  </si>
  <si>
    <t>Tax Treatment</t>
  </si>
  <si>
    <t>Pre-tax Returns</t>
  </si>
  <si>
    <t>Sequence of Return Risk</t>
  </si>
  <si>
    <t>No Adjustments</t>
  </si>
  <si>
    <t>Inflation Model</t>
  </si>
  <si>
    <t>Historical Inflation</t>
  </si>
  <si>
    <t>Portfolio</t>
  </si>
  <si>
    <t>Asset Class</t>
  </si>
  <si>
    <t>Allocation</t>
  </si>
  <si>
    <t>Expected Annual Return</t>
  </si>
  <si>
    <t>Annualized Volatility</t>
  </si>
  <si>
    <t>US Stock Market</t>
  </si>
  <si>
    <t>Intermediate Term Treasury</t>
  </si>
  <si>
    <t>REIT</t>
  </si>
  <si>
    <t>Summary Statistics</t>
  </si>
  <si>
    <t/>
  </si>
  <si>
    <t>10th Percentile</t>
  </si>
  <si>
    <t>25th Percentile</t>
  </si>
  <si>
    <t>50th Percentile</t>
  </si>
  <si>
    <t>75th Percentile</t>
  </si>
  <si>
    <t>90th Percentile</t>
  </si>
  <si>
    <t>Time Weighted Rate of Return (nominal)</t>
  </si>
  <si>
    <t>Time Weighted Rate of Return (real)</t>
  </si>
  <si>
    <t>Portfolio End Balance (nominal)</t>
  </si>
  <si>
    <t>Portfolio End Balance (real)</t>
  </si>
  <si>
    <t>Annual Mean Return (nominal)</t>
  </si>
  <si>
    <t>Sharpe Ratio</t>
  </si>
  <si>
    <t>Sortino Ratio</t>
  </si>
  <si>
    <t>Maximum Drawdown</t>
  </si>
  <si>
    <t>Maximum Drawdown Excluding Cashflows</t>
  </si>
  <si>
    <t>Safe Withdrawal Rate</t>
  </si>
  <si>
    <t>Perpetual Withdrawal Rate</t>
  </si>
  <si>
    <t>Portfolio Balances (nominal)</t>
  </si>
  <si>
    <t>Year</t>
  </si>
  <si>
    <t>10th Percentile Balance</t>
  </si>
  <si>
    <t>25th Percentile Balance</t>
  </si>
  <si>
    <t>50th Percentile Balance</t>
  </si>
  <si>
    <t>75th Percentile Balance</t>
  </si>
  <si>
    <t>90th Percentile Balance</t>
  </si>
  <si>
    <t>Portfolio Balances (inflation adjusted)</t>
  </si>
  <si>
    <t>Portfolio Cashflows (nominal)</t>
  </si>
  <si>
    <t>10th Percentile Cashflow</t>
  </si>
  <si>
    <t>25th Percentile Cashflow</t>
  </si>
  <si>
    <t>50th Percentile Cashflow</t>
  </si>
  <si>
    <t>75th Percentile Cashflow</t>
  </si>
  <si>
    <t>90th Percentile Cashflow</t>
  </si>
  <si>
    <t>Simulated Assets - Correlations and Returns</t>
  </si>
  <si>
    <t>Name</t>
  </si>
  <si>
    <t>Inflation</t>
  </si>
  <si>
    <t>Percentile</t>
  </si>
  <si>
    <t>1 Year</t>
  </si>
  <si>
    <t>3 Years</t>
  </si>
  <si>
    <t>5 Years</t>
  </si>
  <si>
    <t>10 Years</t>
  </si>
  <si>
    <t>15 Years</t>
  </si>
  <si>
    <t>20 Years</t>
  </si>
  <si>
    <t>25 Years</t>
  </si>
  <si>
    <t>30 Years</t>
  </si>
  <si>
    <t>Annual Return Probabilities</t>
  </si>
  <si>
    <t>Return</t>
  </si>
  <si>
    <t>&gt;= 0.00%</t>
  </si>
  <si>
    <t>&gt;= 2.50%</t>
  </si>
  <si>
    <t>&gt;= 5.00%</t>
  </si>
  <si>
    <t>&gt;= 7.50%</t>
  </si>
  <si>
    <t>&gt;= 10.00%</t>
  </si>
  <si>
    <t>&gt;= 12.50%</t>
  </si>
  <si>
    <t>Loss Probabilities</t>
  </si>
  <si>
    <t>Loss Probability Excluding Cashflows</t>
  </si>
  <si>
    <t>Loss Probability Including Cashflows</t>
  </si>
  <si>
    <t>Loss</t>
  </si>
  <si>
    <t>Within Time Period</t>
  </si>
  <si>
    <t>End of Time Period</t>
  </si>
  <si>
    <t>&gt;= 15.00%</t>
  </si>
  <si>
    <t>&gt;= 17.50%</t>
  </si>
  <si>
    <t>&gt;= 20.00%</t>
  </si>
  <si>
    <t>&gt;= 22.50%</t>
  </si>
  <si>
    <t>&gt;= 25.00%</t>
  </si>
  <si>
    <t>&gt;= 27.50%</t>
  </si>
  <si>
    <t>&gt;= 30.00%</t>
  </si>
  <si>
    <t>&gt;= 32.50%</t>
  </si>
  <si>
    <t>&gt;= 35.00%</t>
  </si>
  <si>
    <t>&gt;= 37.50%</t>
  </si>
  <si>
    <t>&gt;= 40.00%</t>
  </si>
  <si>
    <t>TER</t>
  </si>
  <si>
    <t>Velikost</t>
  </si>
  <si>
    <t>volatilita</t>
  </si>
  <si>
    <t>maximální propad</t>
  </si>
  <si>
    <t>výkonnost p.a.</t>
  </si>
  <si>
    <t>iShares Core S&amp;P 500 UCITS ETF</t>
  </si>
  <si>
    <t>72 000 mil. €</t>
  </si>
  <si>
    <t>SPDR S&amp;P 500 EUR Hedged UCITS ETF</t>
  </si>
  <si>
    <t>75.24</t>
  </si>
  <si>
    <r>
      <t>Tržní kapitalizace</t>
    </r>
    <r>
      <rPr>
        <sz val="12"/>
        <color theme="1"/>
        <rFont val="Times New Roman"/>
        <family val="1"/>
        <charset val="238"/>
      </rPr>
      <t>:</t>
    </r>
  </si>
  <si>
    <r>
      <t>Datum vzniku</t>
    </r>
    <r>
      <rPr>
        <sz val="12"/>
        <color theme="1"/>
        <rFont val="Times New Roman"/>
        <family val="1"/>
        <charset val="238"/>
      </rPr>
      <t>:</t>
    </r>
  </si>
  <si>
    <r>
      <t>TER</t>
    </r>
    <r>
      <rPr>
        <sz val="12"/>
        <color theme="1"/>
        <rFont val="Times New Roman"/>
        <family val="1"/>
        <charset val="238"/>
      </rPr>
      <t>:</t>
    </r>
  </si>
  <si>
    <r>
      <t>Návratnost p. a.</t>
    </r>
    <r>
      <rPr>
        <sz val="12"/>
        <color theme="1"/>
        <rFont val="Times New Roman"/>
        <family val="1"/>
        <charset val="238"/>
      </rPr>
      <t>:</t>
    </r>
  </si>
  <si>
    <r>
      <t>Volatilita</t>
    </r>
    <r>
      <rPr>
        <sz val="12"/>
        <color theme="1"/>
        <rFont val="Times New Roman"/>
        <family val="1"/>
        <charset val="238"/>
      </rPr>
      <t>:</t>
    </r>
  </si>
  <si>
    <t>Největší propad</t>
  </si>
  <si>
    <t>14.11%</t>
  </si>
  <si>
    <t>14.60%</t>
  </si>
  <si>
    <t>Perpetual Withdrawal Rate2.77%4.34%5.89%7.48%8.96%</t>
  </si>
  <si>
    <t>1. Porfolio</t>
  </si>
  <si>
    <t>2./1.</t>
  </si>
  <si>
    <t>Anualizovaná výnosnost</t>
  </si>
  <si>
    <t>Volatilita</t>
  </si>
  <si>
    <t>Maximální propad</t>
  </si>
  <si>
    <t>10. percentil</t>
  </si>
  <si>
    <t>25. percentil</t>
  </si>
  <si>
    <t>50. percentil</t>
  </si>
  <si>
    <t>75. percentil</t>
  </si>
  <si>
    <t>90. percentil</t>
  </si>
  <si>
    <t>První</t>
  </si>
  <si>
    <t>Druhé</t>
  </si>
  <si>
    <t>Ukazatel</t>
  </si>
  <si>
    <t>Rok</t>
  </si>
  <si>
    <t>1. portfolio</t>
  </si>
  <si>
    <t>rebalanc/1. 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</si>
</sst>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#,##0.00\ &quot;Kč&quot;;\-#,##0.00\ &quot;Kč&quot;"/>
    <numFmt numFmtId="8" formatCode="#,##0.00\ &quot;Kč&quot;;[Red]\-#,##0.00\ &quot;Kč&quot;"/>
    <numFmt numFmtId="43" formatCode="_-* #,##0.00_-;\-* #,##0.00_-;_-* &quot;-&quot;??_-;_-@_-"/>
    <numFmt numFmtId="164" formatCode="0.0000"/>
    <numFmt numFmtId="165" formatCode="0.0000000"/>
  </numFmts>
  <fonts count="15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charset val="238"/>
      <scheme val="minor"/>
    </font>
    <font>
      <sz val="11"/>
      <color indexed="8"/>
      <name val="Aptos Narrow"/>
      <family val="2"/>
      <scheme val="minor"/>
    </font>
    <font>
      <sz val="11"/>
      <color rgb="FF9C0006"/>
      <name val="Aptos Narrow"/>
      <family val="2"/>
      <charset val="238"/>
      <scheme val="minor"/>
    </font>
    <font>
      <sz val="10"/>
      <color rgb="FF555555"/>
      <name val="Arial"/>
      <family val="2"/>
      <charset val="238"/>
    </font>
    <font>
      <sz val="10"/>
      <color rgb="FF579E0B"/>
      <name val="Arial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color rgb="FFFFFFFF"/>
      <name val="Courier New"/>
      <family val="3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rgb="FF21252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7CE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9" fillId="0" borderId="5" applyFont="0" applyFill="0" applyAlignment="0">
      <alignment horizontal="center"/>
    </xf>
  </cellStyleXfs>
  <cellXfs count="62">
    <xf numFmtId="0" fontId="0" fillId="0" borderId="0" xfId="0"/>
    <xf numFmtId="10" fontId="0" fillId="0" borderId="0" xfId="0" applyNumberFormat="1"/>
    <xf numFmtId="9" fontId="0" fillId="0" borderId="0" xfId="0" applyNumberFormat="1"/>
    <xf numFmtId="8" fontId="0" fillId="0" borderId="0" xfId="0" applyNumberFormat="1"/>
    <xf numFmtId="8" fontId="4" fillId="0" borderId="0" xfId="0" applyNumberFormat="1" applyFont="1"/>
    <xf numFmtId="164" fontId="0" fillId="0" borderId="0" xfId="2" applyNumberFormat="1" applyFont="1"/>
    <xf numFmtId="10" fontId="0" fillId="0" borderId="0" xfId="2" applyNumberFormat="1" applyFont="1"/>
    <xf numFmtId="165" fontId="0" fillId="0" borderId="0" xfId="0" applyNumberFormat="1"/>
    <xf numFmtId="0" fontId="5" fillId="0" borderId="0" xfId="0" applyFont="1"/>
    <xf numFmtId="0" fontId="6" fillId="0" borderId="3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0" xfId="0" applyFont="1"/>
    <xf numFmtId="0" fontId="6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7" fillId="0" borderId="0" xfId="0" applyFont="1"/>
    <xf numFmtId="3" fontId="0" fillId="0" borderId="0" xfId="0" applyNumberFormat="1"/>
    <xf numFmtId="1" fontId="0" fillId="0" borderId="0" xfId="0" applyNumberFormat="1"/>
    <xf numFmtId="43" fontId="0" fillId="0" borderId="0" xfId="1" applyFont="1"/>
    <xf numFmtId="0" fontId="8" fillId="0" borderId="0" xfId="0" applyFont="1"/>
    <xf numFmtId="0" fontId="12" fillId="0" borderId="5" xfId="0" applyFont="1" applyBorder="1"/>
    <xf numFmtId="0" fontId="12" fillId="0" borderId="5" xfId="0" applyFont="1" applyBorder="1" applyAlignment="1">
      <alignment horizontal="right"/>
    </xf>
    <xf numFmtId="0" fontId="9" fillId="0" borderId="5" xfId="0" applyFont="1" applyBorder="1"/>
    <xf numFmtId="10" fontId="9" fillId="0" borderId="5" xfId="0" applyNumberFormat="1" applyFont="1" applyBorder="1"/>
    <xf numFmtId="7" fontId="9" fillId="0" borderId="5" xfId="0" applyNumberFormat="1" applyFont="1" applyBorder="1"/>
    <xf numFmtId="10" fontId="11" fillId="8" borderId="5" xfId="0" applyNumberFormat="1" applyFont="1" applyFill="1" applyBorder="1" applyAlignment="1">
      <alignment horizontal="right" vertical="center"/>
    </xf>
    <xf numFmtId="0" fontId="11" fillId="8" borderId="5" xfId="0" applyFont="1" applyFill="1" applyBorder="1" applyAlignment="1">
      <alignment horizontal="right" vertical="center"/>
    </xf>
    <xf numFmtId="2" fontId="11" fillId="8" borderId="5" xfId="0" applyNumberFormat="1" applyFont="1" applyFill="1" applyBorder="1" applyAlignment="1">
      <alignment horizontal="right" vertical="center"/>
    </xf>
    <xf numFmtId="0" fontId="9" fillId="9" borderId="5" xfId="0" applyFont="1" applyFill="1" applyBorder="1" applyAlignment="1">
      <alignment horizontal="center"/>
    </xf>
    <xf numFmtId="10" fontId="11" fillId="9" borderId="5" xfId="0" applyNumberFormat="1" applyFont="1" applyFill="1" applyBorder="1" applyAlignment="1">
      <alignment horizontal="center" vertical="center"/>
    </xf>
    <xf numFmtId="0" fontId="9" fillId="10" borderId="5" xfId="0" applyFont="1" applyFill="1" applyBorder="1" applyAlignment="1">
      <alignment horizontal="center"/>
    </xf>
    <xf numFmtId="2" fontId="10" fillId="10" borderId="5" xfId="0" applyNumberFormat="1" applyFont="1" applyFill="1" applyBorder="1" applyAlignment="1">
      <alignment horizontal="center"/>
    </xf>
    <xf numFmtId="0" fontId="12" fillId="10" borderId="5" xfId="0" applyFont="1" applyFill="1" applyBorder="1" applyAlignment="1">
      <alignment horizontal="center"/>
    </xf>
    <xf numFmtId="0" fontId="13" fillId="7" borderId="5" xfId="7" applyFont="1" applyBorder="1" applyAlignment="1">
      <alignment horizontal="center"/>
    </xf>
    <xf numFmtId="10" fontId="13" fillId="7" borderId="5" xfId="7" applyNumberFormat="1" applyFont="1" applyBorder="1" applyAlignment="1">
      <alignment horizontal="center"/>
    </xf>
    <xf numFmtId="0" fontId="13" fillId="5" borderId="5" xfId="5" applyFont="1" applyBorder="1" applyAlignment="1">
      <alignment horizontal="center"/>
    </xf>
    <xf numFmtId="0" fontId="13" fillId="5" borderId="5" xfId="5" applyFont="1" applyBorder="1" applyAlignment="1">
      <alignment horizontal="center" vertical="center"/>
    </xf>
    <xf numFmtId="10" fontId="13" fillId="5" borderId="5" xfId="5" applyNumberFormat="1" applyFont="1" applyBorder="1" applyAlignment="1">
      <alignment horizontal="center" vertical="center"/>
    </xf>
    <xf numFmtId="0" fontId="13" fillId="6" borderId="5" xfId="6" applyFont="1" applyBorder="1" applyAlignment="1">
      <alignment horizontal="center"/>
    </xf>
    <xf numFmtId="10" fontId="13" fillId="6" borderId="5" xfId="6" applyNumberFormat="1" applyFont="1" applyBorder="1" applyAlignment="1">
      <alignment horizontal="center"/>
    </xf>
    <xf numFmtId="0" fontId="13" fillId="4" borderId="5" xfId="4" applyFont="1" applyBorder="1" applyAlignment="1">
      <alignment horizontal="center"/>
    </xf>
    <xf numFmtId="10" fontId="13" fillId="4" borderId="5" xfId="4" applyNumberFormat="1" applyFont="1" applyBorder="1" applyAlignment="1">
      <alignment horizontal="right" vertical="center"/>
    </xf>
    <xf numFmtId="0" fontId="13" fillId="4" borderId="5" xfId="4" applyFont="1" applyBorder="1" applyAlignment="1">
      <alignment horizontal="right" vertical="center"/>
    </xf>
    <xf numFmtId="0" fontId="14" fillId="3" borderId="5" xfId="3" applyFont="1" applyBorder="1" applyAlignment="1">
      <alignment horizontal="center"/>
    </xf>
    <xf numFmtId="10" fontId="14" fillId="3" borderId="5" xfId="3" applyNumberFormat="1" applyFont="1" applyBorder="1" applyAlignment="1">
      <alignment horizontal="center" vertical="center"/>
    </xf>
    <xf numFmtId="0" fontId="12" fillId="0" borderId="0" xfId="0" applyFont="1"/>
    <xf numFmtId="0" fontId="9" fillId="0" borderId="0" xfId="0" applyFont="1"/>
    <xf numFmtId="7" fontId="9" fillId="0" borderId="0" xfId="0" applyNumberFormat="1" applyFont="1"/>
    <xf numFmtId="0" fontId="12" fillId="0" borderId="0" xfId="0" applyFont="1" applyAlignment="1">
      <alignment vertical="top"/>
    </xf>
    <xf numFmtId="0" fontId="12" fillId="0" borderId="0" xfId="0" applyFont="1" applyAlignment="1">
      <alignment horizontal="right"/>
    </xf>
    <xf numFmtId="10" fontId="9" fillId="0" borderId="0" xfId="0" applyNumberFormat="1" applyFont="1"/>
    <xf numFmtId="0" fontId="14" fillId="0" borderId="0" xfId="0" applyFont="1"/>
    <xf numFmtId="2" fontId="9" fillId="0" borderId="0" xfId="0" applyNumberFormat="1" applyFont="1"/>
    <xf numFmtId="0" fontId="12" fillId="2" borderId="1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1" fillId="8" borderId="5" xfId="0" applyFont="1" applyFill="1" applyBorder="1" applyAlignment="1">
      <alignment vertical="center" wrapText="1"/>
    </xf>
    <xf numFmtId="0" fontId="9" fillId="0" borderId="0" xfId="0" applyFont="1" applyAlignment="1">
      <alignment horizontal="right"/>
    </xf>
    <xf numFmtId="10" fontId="9" fillId="0" borderId="0" xfId="2" applyNumberFormat="1" applyFont="1"/>
    <xf numFmtId="10" fontId="9" fillId="0" borderId="5" xfId="0" applyNumberFormat="1" applyFont="1" applyBorder="1" applyAlignment="1">
      <alignment horizontal="right"/>
    </xf>
    <xf numFmtId="7" fontId="9" fillId="0" borderId="5" xfId="0" applyNumberFormat="1" applyFont="1" applyBorder="1" applyAlignment="1">
      <alignment horizontal="right"/>
    </xf>
    <xf numFmtId="2" fontId="9" fillId="0" borderId="5" xfId="0" applyNumberFormat="1" applyFont="1" applyBorder="1" applyAlignment="1">
      <alignment horizontal="right"/>
    </xf>
    <xf numFmtId="0" fontId="9" fillId="0" borderId="5" xfId="0" applyFont="1" applyBorder="1" applyAlignment="1">
      <alignment horizontal="left"/>
    </xf>
    <xf numFmtId="0" fontId="12" fillId="0" borderId="5" xfId="0" applyFont="1" applyBorder="1" applyAlignment="1">
      <alignment horizontal="center"/>
    </xf>
  </cellXfs>
  <cellStyles count="9">
    <cellStyle name="40 % – Zvýraznění 1" xfId="4" builtinId="31"/>
    <cellStyle name="40 % – Zvýraznění 3" xfId="6" builtinId="39"/>
    <cellStyle name="60 % – Zvýraznění 1" xfId="5" builtinId="32"/>
    <cellStyle name="60 % – Zvýraznění 3" xfId="7" builtinId="40"/>
    <cellStyle name="Čárka" xfId="1" builtinId="3"/>
    <cellStyle name="Normální" xfId="0" builtinId="0"/>
    <cellStyle name="Procenta" xfId="2" builtinId="5"/>
    <cellStyle name="Styl 1" xfId="8" xr:uid="{DA5184CB-2820-44FA-B466-492C23236AF4}"/>
    <cellStyle name="Špatně" xfId="3" builtinId="27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Monte</a:t>
            </a:r>
            <a:r>
              <a:rPr lang="cs-CZ" baseline="0"/>
              <a:t> carlo model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10 percentil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'Modelové portfolio 1'!$B$47:$B$76</c:f>
              <c:numCache>
                <c:formatCode>"Kč"#,##0.00_);\("Kč"#,##0.00\)</c:formatCode>
                <c:ptCount val="30"/>
                <c:pt idx="0">
                  <c:v>49915.95</c:v>
                </c:pt>
                <c:pt idx="1">
                  <c:v>96881.05</c:v>
                </c:pt>
                <c:pt idx="2">
                  <c:v>145815.69</c:v>
                </c:pt>
                <c:pt idx="3">
                  <c:v>197411.59</c:v>
                </c:pt>
                <c:pt idx="4">
                  <c:v>252093.88</c:v>
                </c:pt>
                <c:pt idx="5">
                  <c:v>311881.7</c:v>
                </c:pt>
                <c:pt idx="6">
                  <c:v>372927.71</c:v>
                </c:pt>
                <c:pt idx="7">
                  <c:v>441868.85</c:v>
                </c:pt>
                <c:pt idx="8">
                  <c:v>514063.87</c:v>
                </c:pt>
                <c:pt idx="9">
                  <c:v>589097.72</c:v>
                </c:pt>
                <c:pt idx="10">
                  <c:v>669605.72</c:v>
                </c:pt>
                <c:pt idx="11">
                  <c:v>761948.65</c:v>
                </c:pt>
                <c:pt idx="12">
                  <c:v>851885.09</c:v>
                </c:pt>
                <c:pt idx="13">
                  <c:v>958924.16</c:v>
                </c:pt>
                <c:pt idx="14">
                  <c:v>1069677.99</c:v>
                </c:pt>
                <c:pt idx="15">
                  <c:v>1198082.1100000001</c:v>
                </c:pt>
                <c:pt idx="16">
                  <c:v>1313882.99</c:v>
                </c:pt>
                <c:pt idx="17">
                  <c:v>1451202.65</c:v>
                </c:pt>
                <c:pt idx="18">
                  <c:v>1619968.26</c:v>
                </c:pt>
                <c:pt idx="19">
                  <c:v>1795290.4</c:v>
                </c:pt>
                <c:pt idx="20">
                  <c:v>1955414.8</c:v>
                </c:pt>
                <c:pt idx="21">
                  <c:v>2157846.5</c:v>
                </c:pt>
                <c:pt idx="22">
                  <c:v>2347021.9</c:v>
                </c:pt>
                <c:pt idx="23">
                  <c:v>2572867.2400000002</c:v>
                </c:pt>
                <c:pt idx="24">
                  <c:v>2841647.27</c:v>
                </c:pt>
                <c:pt idx="25">
                  <c:v>3083355.5</c:v>
                </c:pt>
                <c:pt idx="26">
                  <c:v>3345076.14</c:v>
                </c:pt>
                <c:pt idx="27">
                  <c:v>3664461.07</c:v>
                </c:pt>
                <c:pt idx="28">
                  <c:v>4004458.26</c:v>
                </c:pt>
                <c:pt idx="29">
                  <c:v>4325693.57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13-4C7E-9044-35220E25E96B}"/>
            </c:ext>
          </c:extLst>
        </c:ser>
        <c:ser>
          <c:idx val="1"/>
          <c:order val="1"/>
          <c:tx>
            <c:v>25 percentil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'Modelové portfolio 1'!$C$47:$C$76</c:f>
              <c:numCache>
                <c:formatCode>"Kč"#,##0.00_);\("Kč"#,##0.00\)</c:formatCode>
                <c:ptCount val="30"/>
                <c:pt idx="0">
                  <c:v>52004.67</c:v>
                </c:pt>
                <c:pt idx="1">
                  <c:v>102633.09</c:v>
                </c:pt>
                <c:pt idx="2">
                  <c:v>157695.76</c:v>
                </c:pt>
                <c:pt idx="3">
                  <c:v>215137.12</c:v>
                </c:pt>
                <c:pt idx="4">
                  <c:v>278891.12</c:v>
                </c:pt>
                <c:pt idx="5">
                  <c:v>346563.73</c:v>
                </c:pt>
                <c:pt idx="6">
                  <c:v>421357.2</c:v>
                </c:pt>
                <c:pt idx="7">
                  <c:v>500711.84</c:v>
                </c:pt>
                <c:pt idx="8">
                  <c:v>589500.82999999996</c:v>
                </c:pt>
                <c:pt idx="9">
                  <c:v>678874.6</c:v>
                </c:pt>
                <c:pt idx="10">
                  <c:v>783853.07</c:v>
                </c:pt>
                <c:pt idx="11">
                  <c:v>893913.75</c:v>
                </c:pt>
                <c:pt idx="12">
                  <c:v>1014590.41</c:v>
                </c:pt>
                <c:pt idx="13">
                  <c:v>1144736.76</c:v>
                </c:pt>
                <c:pt idx="14">
                  <c:v>1284352.48</c:v>
                </c:pt>
                <c:pt idx="15">
                  <c:v>1443383.38</c:v>
                </c:pt>
                <c:pt idx="16">
                  <c:v>1618300.76</c:v>
                </c:pt>
                <c:pt idx="17">
                  <c:v>1804894.78</c:v>
                </c:pt>
                <c:pt idx="18">
                  <c:v>1981742.09</c:v>
                </c:pt>
                <c:pt idx="19">
                  <c:v>2222042.81</c:v>
                </c:pt>
                <c:pt idx="20">
                  <c:v>2461109.13</c:v>
                </c:pt>
                <c:pt idx="21">
                  <c:v>2720257.69</c:v>
                </c:pt>
                <c:pt idx="22">
                  <c:v>2997403.52</c:v>
                </c:pt>
                <c:pt idx="23">
                  <c:v>3328408.36</c:v>
                </c:pt>
                <c:pt idx="24">
                  <c:v>3667149.86</c:v>
                </c:pt>
                <c:pt idx="25">
                  <c:v>4024371.92</c:v>
                </c:pt>
                <c:pt idx="26">
                  <c:v>4447908.5599999996</c:v>
                </c:pt>
                <c:pt idx="27">
                  <c:v>4883524.4400000004</c:v>
                </c:pt>
                <c:pt idx="28">
                  <c:v>5331288.8499999996</c:v>
                </c:pt>
                <c:pt idx="29">
                  <c:v>5841752.5899999999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13-4C7E-9044-35220E25E96B}"/>
            </c:ext>
          </c:extLst>
        </c:ser>
        <c:ser>
          <c:idx val="2"/>
          <c:order val="2"/>
          <c:tx>
            <c:v>50 percentil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'Modelové portfolio 1'!$D$47:$D$76</c:f>
              <c:numCache>
                <c:formatCode>"Kč"#,##0.00_);\("Kč"#,##0.00\)</c:formatCode>
                <c:ptCount val="30"/>
                <c:pt idx="0">
                  <c:v>54548.6</c:v>
                </c:pt>
                <c:pt idx="1">
                  <c:v>110123.39</c:v>
                </c:pt>
                <c:pt idx="2">
                  <c:v>171558.99</c:v>
                </c:pt>
                <c:pt idx="3">
                  <c:v>237773.92</c:v>
                </c:pt>
                <c:pt idx="4">
                  <c:v>311406.94</c:v>
                </c:pt>
                <c:pt idx="5">
                  <c:v>392555.12</c:v>
                </c:pt>
                <c:pt idx="6">
                  <c:v>482205.77</c:v>
                </c:pt>
                <c:pt idx="7">
                  <c:v>582597.98</c:v>
                </c:pt>
                <c:pt idx="8">
                  <c:v>688341.82</c:v>
                </c:pt>
                <c:pt idx="9">
                  <c:v>809064.19</c:v>
                </c:pt>
                <c:pt idx="10">
                  <c:v>941700.22</c:v>
                </c:pt>
                <c:pt idx="11">
                  <c:v>1081282.04</c:v>
                </c:pt>
                <c:pt idx="12">
                  <c:v>1246769.3600000001</c:v>
                </c:pt>
                <c:pt idx="13">
                  <c:v>1410603.1</c:v>
                </c:pt>
                <c:pt idx="14">
                  <c:v>1601604.86</c:v>
                </c:pt>
                <c:pt idx="15">
                  <c:v>1809299.42</c:v>
                </c:pt>
                <c:pt idx="16">
                  <c:v>2034626.55</c:v>
                </c:pt>
                <c:pt idx="17">
                  <c:v>2289537.88</c:v>
                </c:pt>
                <c:pt idx="18">
                  <c:v>2566607.37</c:v>
                </c:pt>
                <c:pt idx="19">
                  <c:v>2850861.99</c:v>
                </c:pt>
                <c:pt idx="20">
                  <c:v>3191706.68</c:v>
                </c:pt>
                <c:pt idx="21">
                  <c:v>3600490.06</c:v>
                </c:pt>
                <c:pt idx="22">
                  <c:v>3982552.7</c:v>
                </c:pt>
                <c:pt idx="23">
                  <c:v>4435282.05</c:v>
                </c:pt>
                <c:pt idx="24">
                  <c:v>4930537.12</c:v>
                </c:pt>
                <c:pt idx="25">
                  <c:v>5467452.2999999998</c:v>
                </c:pt>
                <c:pt idx="26">
                  <c:v>6064470.9400000004</c:v>
                </c:pt>
                <c:pt idx="27">
                  <c:v>6754373.0099999998</c:v>
                </c:pt>
                <c:pt idx="28">
                  <c:v>7444897.2300000004</c:v>
                </c:pt>
                <c:pt idx="29">
                  <c:v>8264273.7400000002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13-4C7E-9044-35220E25E96B}"/>
            </c:ext>
          </c:extLst>
        </c:ser>
        <c:ser>
          <c:idx val="3"/>
          <c:order val="3"/>
          <c:tx>
            <c:v>75 percentil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'Modelové portfolio 1'!$E$47:$E$76</c:f>
              <c:numCache>
                <c:formatCode>"Kč"#,##0.00_);\("Kč"#,##0.00\)</c:formatCode>
                <c:ptCount val="30"/>
                <c:pt idx="0">
                  <c:v>57239.87</c:v>
                </c:pt>
                <c:pt idx="1">
                  <c:v>118093.73</c:v>
                </c:pt>
                <c:pt idx="2">
                  <c:v>187737.03</c:v>
                </c:pt>
                <c:pt idx="3">
                  <c:v>264685.8</c:v>
                </c:pt>
                <c:pt idx="4">
                  <c:v>350713.45</c:v>
                </c:pt>
                <c:pt idx="5">
                  <c:v>447265.93</c:v>
                </c:pt>
                <c:pt idx="6">
                  <c:v>554687.44999999995</c:v>
                </c:pt>
                <c:pt idx="7">
                  <c:v>671754.32</c:v>
                </c:pt>
                <c:pt idx="8">
                  <c:v>809001.35</c:v>
                </c:pt>
                <c:pt idx="9">
                  <c:v>962064.9</c:v>
                </c:pt>
                <c:pt idx="10">
                  <c:v>1124588.1299999999</c:v>
                </c:pt>
                <c:pt idx="11">
                  <c:v>1310377.31</c:v>
                </c:pt>
                <c:pt idx="12">
                  <c:v>1513497.76</c:v>
                </c:pt>
                <c:pt idx="13">
                  <c:v>1744900.82</c:v>
                </c:pt>
                <c:pt idx="14">
                  <c:v>1986752.83</c:v>
                </c:pt>
                <c:pt idx="15">
                  <c:v>2252096.16</c:v>
                </c:pt>
                <c:pt idx="16">
                  <c:v>2576667.94</c:v>
                </c:pt>
                <c:pt idx="17">
                  <c:v>2913185.83</c:v>
                </c:pt>
                <c:pt idx="18">
                  <c:v>3294961.19</c:v>
                </c:pt>
                <c:pt idx="19">
                  <c:v>3741282.49</c:v>
                </c:pt>
                <c:pt idx="20">
                  <c:v>4246361.13</c:v>
                </c:pt>
                <c:pt idx="21">
                  <c:v>4791396.75</c:v>
                </c:pt>
                <c:pt idx="22">
                  <c:v>5353738.62</c:v>
                </c:pt>
                <c:pt idx="23">
                  <c:v>5983861.0300000003</c:v>
                </c:pt>
                <c:pt idx="24">
                  <c:v>6748111.0199999996</c:v>
                </c:pt>
                <c:pt idx="25">
                  <c:v>7593029.0700000003</c:v>
                </c:pt>
                <c:pt idx="26">
                  <c:v>8481973.5800000001</c:v>
                </c:pt>
                <c:pt idx="27">
                  <c:v>9375840.3000000007</c:v>
                </c:pt>
                <c:pt idx="28">
                  <c:v>10494343.74</c:v>
                </c:pt>
                <c:pt idx="29">
                  <c:v>11725729.189999999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13-4C7E-9044-35220E25E96B}"/>
            </c:ext>
          </c:extLst>
        </c:ser>
        <c:ser>
          <c:idx val="4"/>
          <c:order val="4"/>
          <c:tx>
            <c:v>90 percentil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'Modelové portfolio 1'!$F$47:$F$76</c:f>
              <c:numCache>
                <c:formatCode>"Kč"#,##0.00_);\("Kč"#,##0.00\)</c:formatCode>
                <c:ptCount val="30"/>
                <c:pt idx="0">
                  <c:v>59847.58</c:v>
                </c:pt>
                <c:pt idx="1">
                  <c:v>126210.06</c:v>
                </c:pt>
                <c:pt idx="2">
                  <c:v>202675.37</c:v>
                </c:pt>
                <c:pt idx="3">
                  <c:v>290580.84000000003</c:v>
                </c:pt>
                <c:pt idx="4">
                  <c:v>391521.41</c:v>
                </c:pt>
                <c:pt idx="5">
                  <c:v>502587.69</c:v>
                </c:pt>
                <c:pt idx="6">
                  <c:v>625414.43999999994</c:v>
                </c:pt>
                <c:pt idx="7">
                  <c:v>769862.73</c:v>
                </c:pt>
                <c:pt idx="8">
                  <c:v>941629.2</c:v>
                </c:pt>
                <c:pt idx="9">
                  <c:v>1128620.3799999999</c:v>
                </c:pt>
                <c:pt idx="10">
                  <c:v>1341423.02</c:v>
                </c:pt>
                <c:pt idx="11">
                  <c:v>1561500.55</c:v>
                </c:pt>
                <c:pt idx="12">
                  <c:v>1821091.89</c:v>
                </c:pt>
                <c:pt idx="13">
                  <c:v>2104446.2200000002</c:v>
                </c:pt>
                <c:pt idx="14">
                  <c:v>2434603.2000000002</c:v>
                </c:pt>
                <c:pt idx="15">
                  <c:v>2824681.94</c:v>
                </c:pt>
                <c:pt idx="16">
                  <c:v>3253140</c:v>
                </c:pt>
                <c:pt idx="17">
                  <c:v>3670065.25</c:v>
                </c:pt>
                <c:pt idx="18">
                  <c:v>4240563.33</c:v>
                </c:pt>
                <c:pt idx="19">
                  <c:v>4813321.83</c:v>
                </c:pt>
                <c:pt idx="20">
                  <c:v>5506280.1200000001</c:v>
                </c:pt>
                <c:pt idx="21">
                  <c:v>6191290.6200000001</c:v>
                </c:pt>
                <c:pt idx="22">
                  <c:v>7071009.4400000004</c:v>
                </c:pt>
                <c:pt idx="23">
                  <c:v>7970525.0899999999</c:v>
                </c:pt>
                <c:pt idx="24">
                  <c:v>8830593.5199999996</c:v>
                </c:pt>
                <c:pt idx="25">
                  <c:v>9997615.6199999992</c:v>
                </c:pt>
                <c:pt idx="26">
                  <c:v>11163221.9</c:v>
                </c:pt>
                <c:pt idx="27">
                  <c:v>12526721.91</c:v>
                </c:pt>
                <c:pt idx="28">
                  <c:v>14226594.23</c:v>
                </c:pt>
                <c:pt idx="29">
                  <c:v>15959171.560000001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13-4C7E-9044-35220E25E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1007648"/>
        <c:axId val="631008008"/>
      </c:lineChart>
      <c:catAx>
        <c:axId val="63100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31008008"/>
        <c:crosses val="autoZero"/>
        <c:auto val="1"/>
        <c:lblAlgn val="ctr"/>
        <c:lblOffset val="100"/>
        <c:noMultiLvlLbl val="0"/>
      </c:catAx>
      <c:valAx>
        <c:axId val="631008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Kč&quot;#,##0.00_);\(&quot;Kč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31007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Rebalancování!$B$46</c:f>
              <c:strCache>
                <c:ptCount val="1"/>
                <c:pt idx="0">
                  <c:v>10. percentil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Rebalancování!$B$47:$B$56</c:f>
              <c:numCache>
                <c:formatCode>"Kč"#,##0.00_);\("Kč"#,##0.00\)</c:formatCode>
                <c:ptCount val="10"/>
                <c:pt idx="0">
                  <c:v>2575251.04</c:v>
                </c:pt>
                <c:pt idx="1">
                  <c:v>2647085.9300000002</c:v>
                </c:pt>
                <c:pt idx="2">
                  <c:v>2771952.01</c:v>
                </c:pt>
                <c:pt idx="3">
                  <c:v>2911130.34</c:v>
                </c:pt>
                <c:pt idx="4">
                  <c:v>3079329.15</c:v>
                </c:pt>
                <c:pt idx="5">
                  <c:v>3282922.95</c:v>
                </c:pt>
                <c:pt idx="6">
                  <c:v>3471531.84</c:v>
                </c:pt>
                <c:pt idx="7">
                  <c:v>3690475.48</c:v>
                </c:pt>
                <c:pt idx="8">
                  <c:v>3959823.69</c:v>
                </c:pt>
                <c:pt idx="9">
                  <c:v>4228568.8099999996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F2-4391-B7C5-122D5E9D6D01}"/>
            </c:ext>
          </c:extLst>
        </c:ser>
        <c:ser>
          <c:idx val="1"/>
          <c:order val="1"/>
          <c:tx>
            <c:strRef>
              <c:f>Rebalancování!$C$46</c:f>
              <c:strCache>
                <c:ptCount val="1"/>
                <c:pt idx="0">
                  <c:v>25. percentil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Rebalancování!$C$47:$C$56</c:f>
              <c:numCache>
                <c:formatCode>"Kč"#,##0.00_);\("Kč"#,##0.00\)</c:formatCode>
                <c:ptCount val="10"/>
                <c:pt idx="0">
                  <c:v>2786324.24</c:v>
                </c:pt>
                <c:pt idx="1">
                  <c:v>2959512.11</c:v>
                </c:pt>
                <c:pt idx="2">
                  <c:v>3156351.19</c:v>
                </c:pt>
                <c:pt idx="3">
                  <c:v>3396401.39</c:v>
                </c:pt>
                <c:pt idx="4">
                  <c:v>3662351.14</c:v>
                </c:pt>
                <c:pt idx="5">
                  <c:v>3949157.11</c:v>
                </c:pt>
                <c:pt idx="6">
                  <c:v>4260636.33</c:v>
                </c:pt>
                <c:pt idx="7">
                  <c:v>4606284.76</c:v>
                </c:pt>
                <c:pt idx="8">
                  <c:v>4980212.16</c:v>
                </c:pt>
                <c:pt idx="9">
                  <c:v>5357798.25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F2-4391-B7C5-122D5E9D6D01}"/>
            </c:ext>
          </c:extLst>
        </c:ser>
        <c:ser>
          <c:idx val="2"/>
          <c:order val="2"/>
          <c:tx>
            <c:strRef>
              <c:f>Rebalancování!$D$46</c:f>
              <c:strCache>
                <c:ptCount val="1"/>
                <c:pt idx="0">
                  <c:v>50. percentil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Rebalancování!$D$47:$D$56</c:f>
              <c:numCache>
                <c:formatCode>"Kč"#,##0.00_);\("Kč"#,##0.00\)</c:formatCode>
                <c:ptCount val="10"/>
                <c:pt idx="0">
                  <c:v>3038271.5</c:v>
                </c:pt>
                <c:pt idx="1">
                  <c:v>3351065.12</c:v>
                </c:pt>
                <c:pt idx="2">
                  <c:v>3671102.82</c:v>
                </c:pt>
                <c:pt idx="3">
                  <c:v>4031213.08</c:v>
                </c:pt>
                <c:pt idx="4">
                  <c:v>4434188.58</c:v>
                </c:pt>
                <c:pt idx="5">
                  <c:v>4872154.25</c:v>
                </c:pt>
                <c:pt idx="6">
                  <c:v>5366893.21</c:v>
                </c:pt>
                <c:pt idx="7">
                  <c:v>5862493.9199999999</c:v>
                </c:pt>
                <c:pt idx="8">
                  <c:v>6407152.1900000004</c:v>
                </c:pt>
                <c:pt idx="9">
                  <c:v>6980627.8899999997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F2-4391-B7C5-122D5E9D6D01}"/>
            </c:ext>
          </c:extLst>
        </c:ser>
        <c:ser>
          <c:idx val="3"/>
          <c:order val="3"/>
          <c:tx>
            <c:strRef>
              <c:f>Rebalancování!$E$46</c:f>
              <c:strCache>
                <c:ptCount val="1"/>
                <c:pt idx="0">
                  <c:v>75. percentil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Rebalancování!$E$47:$E$56</c:f>
              <c:numCache>
                <c:formatCode>"Kč"#,##0.00_);\("Kč"#,##0.00\)</c:formatCode>
                <c:ptCount val="10"/>
                <c:pt idx="0">
                  <c:v>3329515.19</c:v>
                </c:pt>
                <c:pt idx="1">
                  <c:v>3790928.69</c:v>
                </c:pt>
                <c:pt idx="2">
                  <c:v>4284385.51</c:v>
                </c:pt>
                <c:pt idx="3">
                  <c:v>4814510.7300000004</c:v>
                </c:pt>
                <c:pt idx="4">
                  <c:v>5385774.0599999996</c:v>
                </c:pt>
                <c:pt idx="5">
                  <c:v>6035446.2400000002</c:v>
                </c:pt>
                <c:pt idx="6">
                  <c:v>6736866.3099999996</c:v>
                </c:pt>
                <c:pt idx="7">
                  <c:v>7434698.4000000004</c:v>
                </c:pt>
                <c:pt idx="8">
                  <c:v>8253594.5599999996</c:v>
                </c:pt>
                <c:pt idx="9">
                  <c:v>9196832.5600000005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F2-4391-B7C5-122D5E9D6D01}"/>
            </c:ext>
          </c:extLst>
        </c:ser>
        <c:ser>
          <c:idx val="4"/>
          <c:order val="4"/>
          <c:tx>
            <c:strRef>
              <c:f>Rebalancování!$F$46</c:f>
              <c:strCache>
                <c:ptCount val="1"/>
                <c:pt idx="0">
                  <c:v>90. percentil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Rebalancování!$F$47:$F$56</c:f>
              <c:numCache>
                <c:formatCode>"Kč"#,##0.00_);\("Kč"#,##0.00\)</c:formatCode>
                <c:ptCount val="10"/>
                <c:pt idx="0">
                  <c:v>3607127.22</c:v>
                </c:pt>
                <c:pt idx="1">
                  <c:v>4267668.5</c:v>
                </c:pt>
                <c:pt idx="2">
                  <c:v>4906299.92</c:v>
                </c:pt>
                <c:pt idx="3">
                  <c:v>5645700.5899999999</c:v>
                </c:pt>
                <c:pt idx="4">
                  <c:v>6429744.6399999997</c:v>
                </c:pt>
                <c:pt idx="5">
                  <c:v>7269368.96</c:v>
                </c:pt>
                <c:pt idx="6">
                  <c:v>8219254.1100000003</c:v>
                </c:pt>
                <c:pt idx="7">
                  <c:v>9264261.0500000007</c:v>
                </c:pt>
                <c:pt idx="8">
                  <c:v>10453082.369999999</c:v>
                </c:pt>
                <c:pt idx="9">
                  <c:v>11729583.51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F2-4391-B7C5-122D5E9D6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9849600"/>
        <c:axId val="1119851760"/>
      </c:lineChart>
      <c:catAx>
        <c:axId val="111984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119851760"/>
        <c:crosses val="autoZero"/>
        <c:auto val="1"/>
        <c:lblAlgn val="ctr"/>
        <c:lblOffset val="100"/>
        <c:noMultiLvlLbl val="0"/>
      </c:catAx>
      <c:valAx>
        <c:axId val="1119851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Kč&quot;#,##0.00_);\(&quot;Kč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119849600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10 percentil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'Modelové portfolio 2'!$A$47:$A$76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'Modelové portfolio 2'!$B$47:$B$76</c:f>
              <c:numCache>
                <c:formatCode>"Kč"#,##0.00_);\("Kč"#,##0.00\)</c:formatCode>
                <c:ptCount val="30"/>
                <c:pt idx="0">
                  <c:v>49914.52</c:v>
                </c:pt>
                <c:pt idx="1">
                  <c:v>97170.42</c:v>
                </c:pt>
                <c:pt idx="2">
                  <c:v>147363.93</c:v>
                </c:pt>
                <c:pt idx="3">
                  <c:v>199051.25</c:v>
                </c:pt>
                <c:pt idx="4">
                  <c:v>254432.42</c:v>
                </c:pt>
                <c:pt idx="5">
                  <c:v>313224.78000000003</c:v>
                </c:pt>
                <c:pt idx="6">
                  <c:v>374693.63</c:v>
                </c:pt>
                <c:pt idx="7">
                  <c:v>441344.35</c:v>
                </c:pt>
                <c:pt idx="8">
                  <c:v>512562.45</c:v>
                </c:pt>
                <c:pt idx="9">
                  <c:v>590479.96</c:v>
                </c:pt>
                <c:pt idx="10">
                  <c:v>671870.65</c:v>
                </c:pt>
                <c:pt idx="11">
                  <c:v>753895.73</c:v>
                </c:pt>
                <c:pt idx="12">
                  <c:v>852652.62</c:v>
                </c:pt>
                <c:pt idx="13">
                  <c:v>954285.85</c:v>
                </c:pt>
                <c:pt idx="14">
                  <c:v>1057857.07</c:v>
                </c:pt>
                <c:pt idx="15">
                  <c:v>1183933.9099999999</c:v>
                </c:pt>
                <c:pt idx="16">
                  <c:v>1305780.82</c:v>
                </c:pt>
                <c:pt idx="17">
                  <c:v>1442653.21</c:v>
                </c:pt>
                <c:pt idx="18">
                  <c:v>1587725.96</c:v>
                </c:pt>
                <c:pt idx="19">
                  <c:v>1729044.51</c:v>
                </c:pt>
                <c:pt idx="20">
                  <c:v>1899568.4</c:v>
                </c:pt>
                <c:pt idx="21">
                  <c:v>2076767.52</c:v>
                </c:pt>
                <c:pt idx="22">
                  <c:v>2265861.96</c:v>
                </c:pt>
                <c:pt idx="23">
                  <c:v>2479478.5699999998</c:v>
                </c:pt>
                <c:pt idx="24">
                  <c:v>2694371.64</c:v>
                </c:pt>
                <c:pt idx="25">
                  <c:v>2920714.27</c:v>
                </c:pt>
                <c:pt idx="26">
                  <c:v>3172992.12</c:v>
                </c:pt>
                <c:pt idx="27">
                  <c:v>3466449.65</c:v>
                </c:pt>
                <c:pt idx="28">
                  <c:v>3779401.8</c:v>
                </c:pt>
                <c:pt idx="29">
                  <c:v>4086667.37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9E-4252-BA6C-BBD0C9718FB1}"/>
            </c:ext>
          </c:extLst>
        </c:ser>
        <c:ser>
          <c:idx val="1"/>
          <c:order val="1"/>
          <c:tx>
            <c:v>25 percentil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'Modelové portfolio 2'!$A$47:$A$76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'Modelové portfolio 2'!$C$47:$C$76</c:f>
              <c:numCache>
                <c:formatCode>"Kč"#,##0.00_);\("Kč"#,##0.00\)</c:formatCode>
                <c:ptCount val="30"/>
                <c:pt idx="0">
                  <c:v>51990.33</c:v>
                </c:pt>
                <c:pt idx="1">
                  <c:v>102823.4</c:v>
                </c:pt>
                <c:pt idx="2">
                  <c:v>157146.43</c:v>
                </c:pt>
                <c:pt idx="3">
                  <c:v>215304.52</c:v>
                </c:pt>
                <c:pt idx="4">
                  <c:v>280264.86</c:v>
                </c:pt>
                <c:pt idx="5">
                  <c:v>345472.8</c:v>
                </c:pt>
                <c:pt idx="6">
                  <c:v>416856.39</c:v>
                </c:pt>
                <c:pt idx="7">
                  <c:v>497321.43</c:v>
                </c:pt>
                <c:pt idx="8">
                  <c:v>582736.49</c:v>
                </c:pt>
                <c:pt idx="9">
                  <c:v>674701.01</c:v>
                </c:pt>
                <c:pt idx="10">
                  <c:v>775575.42</c:v>
                </c:pt>
                <c:pt idx="11">
                  <c:v>887198.92</c:v>
                </c:pt>
                <c:pt idx="12">
                  <c:v>1003884.53</c:v>
                </c:pt>
                <c:pt idx="13">
                  <c:v>1128463.46</c:v>
                </c:pt>
                <c:pt idx="14">
                  <c:v>1257695.83</c:v>
                </c:pt>
                <c:pt idx="15">
                  <c:v>1402148.82</c:v>
                </c:pt>
                <c:pt idx="16">
                  <c:v>1565493.46</c:v>
                </c:pt>
                <c:pt idx="17">
                  <c:v>1731754.3</c:v>
                </c:pt>
                <c:pt idx="18">
                  <c:v>1924994.86</c:v>
                </c:pt>
                <c:pt idx="19">
                  <c:v>2148516.86</c:v>
                </c:pt>
                <c:pt idx="20">
                  <c:v>2377076.63</c:v>
                </c:pt>
                <c:pt idx="21">
                  <c:v>2617160.38</c:v>
                </c:pt>
                <c:pt idx="22">
                  <c:v>2878203.32</c:v>
                </c:pt>
                <c:pt idx="23">
                  <c:v>3154772.58</c:v>
                </c:pt>
                <c:pt idx="24">
                  <c:v>3440261.35</c:v>
                </c:pt>
                <c:pt idx="25">
                  <c:v>3794711.64</c:v>
                </c:pt>
                <c:pt idx="26">
                  <c:v>4140203.64</c:v>
                </c:pt>
                <c:pt idx="27">
                  <c:v>4493109.4800000004</c:v>
                </c:pt>
                <c:pt idx="28">
                  <c:v>4914505</c:v>
                </c:pt>
                <c:pt idx="29">
                  <c:v>5382895.7800000003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9E-4252-BA6C-BBD0C9718FB1}"/>
            </c:ext>
          </c:extLst>
        </c:ser>
        <c:ser>
          <c:idx val="2"/>
          <c:order val="2"/>
          <c:tx>
            <c:v>50 percentil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'Modelové portfolio 2'!$A$47:$A$76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'Modelové portfolio 2'!$D$47:$D$76</c:f>
              <c:numCache>
                <c:formatCode>"Kč"#,##0.00_);\("Kč"#,##0.00\)</c:formatCode>
                <c:ptCount val="30"/>
                <c:pt idx="0">
                  <c:v>54242.79</c:v>
                </c:pt>
                <c:pt idx="1">
                  <c:v>109619</c:v>
                </c:pt>
                <c:pt idx="2">
                  <c:v>169759.31</c:v>
                </c:pt>
                <c:pt idx="3">
                  <c:v>236695.59</c:v>
                </c:pt>
                <c:pt idx="4">
                  <c:v>309112.23</c:v>
                </c:pt>
                <c:pt idx="5">
                  <c:v>388542.86</c:v>
                </c:pt>
                <c:pt idx="6">
                  <c:v>472858.32</c:v>
                </c:pt>
                <c:pt idx="7">
                  <c:v>569581.89</c:v>
                </c:pt>
                <c:pt idx="8">
                  <c:v>671618.68</c:v>
                </c:pt>
                <c:pt idx="9">
                  <c:v>788248.19</c:v>
                </c:pt>
                <c:pt idx="10">
                  <c:v>908200.14</c:v>
                </c:pt>
                <c:pt idx="11">
                  <c:v>1049799.6399999999</c:v>
                </c:pt>
                <c:pt idx="12">
                  <c:v>1191959.8899999999</c:v>
                </c:pt>
                <c:pt idx="13">
                  <c:v>1360614.54</c:v>
                </c:pt>
                <c:pt idx="14">
                  <c:v>1539107.94</c:v>
                </c:pt>
                <c:pt idx="15">
                  <c:v>1722475.23</c:v>
                </c:pt>
                <c:pt idx="16">
                  <c:v>1936962.89</c:v>
                </c:pt>
                <c:pt idx="17">
                  <c:v>2177965.52</c:v>
                </c:pt>
                <c:pt idx="18">
                  <c:v>2434100.48</c:v>
                </c:pt>
                <c:pt idx="19">
                  <c:v>2719923.67</c:v>
                </c:pt>
                <c:pt idx="20">
                  <c:v>3023110.54</c:v>
                </c:pt>
                <c:pt idx="21">
                  <c:v>3381170.97</c:v>
                </c:pt>
                <c:pt idx="22">
                  <c:v>3727390.38</c:v>
                </c:pt>
                <c:pt idx="23">
                  <c:v>4115979.44</c:v>
                </c:pt>
                <c:pt idx="24">
                  <c:v>4551643.25</c:v>
                </c:pt>
                <c:pt idx="25">
                  <c:v>4995194.04</c:v>
                </c:pt>
                <c:pt idx="26">
                  <c:v>5573501.3700000001</c:v>
                </c:pt>
                <c:pt idx="27">
                  <c:v>6129058.1699999999</c:v>
                </c:pt>
                <c:pt idx="28">
                  <c:v>6779744.0700000003</c:v>
                </c:pt>
                <c:pt idx="29">
                  <c:v>7392516.9000000004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9E-4252-BA6C-BBD0C9718FB1}"/>
            </c:ext>
          </c:extLst>
        </c:ser>
        <c:ser>
          <c:idx val="3"/>
          <c:order val="3"/>
          <c:tx>
            <c:v>75 percentil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'Modelové portfolio 2'!$A$47:$A$76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'Modelové portfolio 2'!$E$47:$E$76</c:f>
              <c:numCache>
                <c:formatCode>"Kč"#,##0.00_);\("Kč"#,##0.00\)</c:formatCode>
                <c:ptCount val="30"/>
                <c:pt idx="0">
                  <c:v>56885.63</c:v>
                </c:pt>
                <c:pt idx="1">
                  <c:v>117028.73</c:v>
                </c:pt>
                <c:pt idx="2">
                  <c:v>184282.85</c:v>
                </c:pt>
                <c:pt idx="3">
                  <c:v>260449.62</c:v>
                </c:pt>
                <c:pt idx="4">
                  <c:v>343927.39</c:v>
                </c:pt>
                <c:pt idx="5">
                  <c:v>436679.91</c:v>
                </c:pt>
                <c:pt idx="6">
                  <c:v>541367.78</c:v>
                </c:pt>
                <c:pt idx="7">
                  <c:v>653370.78</c:v>
                </c:pt>
                <c:pt idx="8">
                  <c:v>781607.78</c:v>
                </c:pt>
                <c:pt idx="9">
                  <c:v>922465.01</c:v>
                </c:pt>
                <c:pt idx="10">
                  <c:v>1075306.2</c:v>
                </c:pt>
                <c:pt idx="11">
                  <c:v>1250914.4099999999</c:v>
                </c:pt>
                <c:pt idx="12">
                  <c:v>1437831.07</c:v>
                </c:pt>
                <c:pt idx="13">
                  <c:v>1652535.13</c:v>
                </c:pt>
                <c:pt idx="14">
                  <c:v>1883119.03</c:v>
                </c:pt>
                <c:pt idx="15">
                  <c:v>2133557.4500000002</c:v>
                </c:pt>
                <c:pt idx="16">
                  <c:v>2417155.42</c:v>
                </c:pt>
                <c:pt idx="17">
                  <c:v>2752220.74</c:v>
                </c:pt>
                <c:pt idx="18">
                  <c:v>3104652.46</c:v>
                </c:pt>
                <c:pt idx="19">
                  <c:v>3494161.87</c:v>
                </c:pt>
                <c:pt idx="20">
                  <c:v>3912243.26</c:v>
                </c:pt>
                <c:pt idx="21">
                  <c:v>4373747.0999999996</c:v>
                </c:pt>
                <c:pt idx="22">
                  <c:v>4910147.0199999996</c:v>
                </c:pt>
                <c:pt idx="23">
                  <c:v>5456277.7400000002</c:v>
                </c:pt>
                <c:pt idx="24">
                  <c:v>6094030.1399999997</c:v>
                </c:pt>
                <c:pt idx="25">
                  <c:v>6789350.8600000003</c:v>
                </c:pt>
                <c:pt idx="26">
                  <c:v>7549449.4299999997</c:v>
                </c:pt>
                <c:pt idx="27">
                  <c:v>8330437.5099999998</c:v>
                </c:pt>
                <c:pt idx="28">
                  <c:v>9235865.5099999998</c:v>
                </c:pt>
                <c:pt idx="29">
                  <c:v>10301664.57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9E-4252-BA6C-BBD0C9718FB1}"/>
            </c:ext>
          </c:extLst>
        </c:ser>
        <c:ser>
          <c:idx val="4"/>
          <c:order val="4"/>
          <c:tx>
            <c:v>90 percentil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'Modelové portfolio 2'!$A$47:$A$76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'Modelové portfolio 2'!$F$47:$F$76</c:f>
              <c:numCache>
                <c:formatCode>"Kč"#,##0.00_);\("Kč"#,##0.00\)</c:formatCode>
                <c:ptCount val="30"/>
                <c:pt idx="0">
                  <c:v>59236.25</c:v>
                </c:pt>
                <c:pt idx="1">
                  <c:v>124264.38</c:v>
                </c:pt>
                <c:pt idx="2">
                  <c:v>198542.01</c:v>
                </c:pt>
                <c:pt idx="3">
                  <c:v>283206.49</c:v>
                </c:pt>
                <c:pt idx="4">
                  <c:v>381417.33</c:v>
                </c:pt>
                <c:pt idx="5">
                  <c:v>491901.95</c:v>
                </c:pt>
                <c:pt idx="6">
                  <c:v>610955.4</c:v>
                </c:pt>
                <c:pt idx="7">
                  <c:v>750312.63</c:v>
                </c:pt>
                <c:pt idx="8">
                  <c:v>903909.7</c:v>
                </c:pt>
                <c:pt idx="9">
                  <c:v>1076111</c:v>
                </c:pt>
                <c:pt idx="10">
                  <c:v>1263480.8700000001</c:v>
                </c:pt>
                <c:pt idx="11">
                  <c:v>1470384.5</c:v>
                </c:pt>
                <c:pt idx="12">
                  <c:v>1712056.46</c:v>
                </c:pt>
                <c:pt idx="13">
                  <c:v>1988248.84</c:v>
                </c:pt>
                <c:pt idx="14">
                  <c:v>2288141.17</c:v>
                </c:pt>
                <c:pt idx="15">
                  <c:v>2635130.7599999998</c:v>
                </c:pt>
                <c:pt idx="16">
                  <c:v>3011107.12</c:v>
                </c:pt>
                <c:pt idx="17">
                  <c:v>3413027.87</c:v>
                </c:pt>
                <c:pt idx="18">
                  <c:v>3845211.82</c:v>
                </c:pt>
                <c:pt idx="19">
                  <c:v>4334889.24</c:v>
                </c:pt>
                <c:pt idx="20">
                  <c:v>4906696.3099999996</c:v>
                </c:pt>
                <c:pt idx="21">
                  <c:v>5536582.79</c:v>
                </c:pt>
                <c:pt idx="22">
                  <c:v>6202392.5999999996</c:v>
                </c:pt>
                <c:pt idx="23">
                  <c:v>7013120.4699999997</c:v>
                </c:pt>
                <c:pt idx="24">
                  <c:v>7969419.25</c:v>
                </c:pt>
                <c:pt idx="25">
                  <c:v>8920177.1300000008</c:v>
                </c:pt>
                <c:pt idx="26">
                  <c:v>9873882.0500000007</c:v>
                </c:pt>
                <c:pt idx="27">
                  <c:v>11229297.51</c:v>
                </c:pt>
                <c:pt idx="28">
                  <c:v>12645938.390000001</c:v>
                </c:pt>
                <c:pt idx="29">
                  <c:v>14155941.65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9E-4252-BA6C-BBD0C9718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1961776"/>
        <c:axId val="631960336"/>
      </c:lineChart>
      <c:catAx>
        <c:axId val="63196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31960336"/>
        <c:crosses val="autoZero"/>
        <c:auto val="1"/>
        <c:lblAlgn val="ctr"/>
        <c:lblOffset val="100"/>
        <c:noMultiLvlLbl val="0"/>
      </c:catAx>
      <c:valAx>
        <c:axId val="63196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Kč&quot;#,##0.00_);\(&quot;Kč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31961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'Prosté výpočty'!$D$7</c:f>
              <c:strCache>
                <c:ptCount val="1"/>
                <c:pt idx="0">
                  <c:v>0%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'Prosté výpočty'!$C$8:$C$38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'Prosté výpočty'!$D$8:$D$38</c:f>
              <c:numCache>
                <c:formatCode>"Kč"#,##0.00_);[Red]\("Kč"#,##0.00\)</c:formatCode>
                <c:ptCount val="31"/>
                <c:pt idx="0">
                  <c:v>0</c:v>
                </c:pt>
                <c:pt idx="1">
                  <c:v>13200.000000000011</c:v>
                </c:pt>
                <c:pt idx="2">
                  <c:v>27720.000000000029</c:v>
                </c:pt>
                <c:pt idx="3">
                  <c:v>43692.000000000058</c:v>
                </c:pt>
                <c:pt idx="4">
                  <c:v>61261.200000000055</c:v>
                </c:pt>
                <c:pt idx="5">
                  <c:v>80587.32000000008</c:v>
                </c:pt>
                <c:pt idx="6">
                  <c:v>101846.05200000011</c:v>
                </c:pt>
                <c:pt idx="7">
                  <c:v>125230.65720000015</c:v>
                </c:pt>
                <c:pt idx="8">
                  <c:v>150953.72292000015</c:v>
                </c:pt>
                <c:pt idx="9">
                  <c:v>179249.09521200022</c:v>
                </c:pt>
                <c:pt idx="10">
                  <c:v>210374.00473320024</c:v>
                </c:pt>
                <c:pt idx="11">
                  <c:v>244611.40520652034</c:v>
                </c:pt>
                <c:pt idx="12">
                  <c:v>282272.54572717234</c:v>
                </c:pt>
                <c:pt idx="13">
                  <c:v>323699.80029988958</c:v>
                </c:pt>
                <c:pt idx="14">
                  <c:v>369269.78032987862</c:v>
                </c:pt>
                <c:pt idx="15">
                  <c:v>419396.75836286653</c:v>
                </c:pt>
                <c:pt idx="16">
                  <c:v>474536.43419915321</c:v>
                </c:pt>
                <c:pt idx="17">
                  <c:v>535190.07761906844</c:v>
                </c:pt>
                <c:pt idx="18">
                  <c:v>601909.08538097539</c:v>
                </c:pt>
                <c:pt idx="19">
                  <c:v>675299.99391907314</c:v>
                </c:pt>
                <c:pt idx="20">
                  <c:v>756029.99331098038</c:v>
                </c:pt>
                <c:pt idx="21">
                  <c:v>844832.99264207867</c:v>
                </c:pt>
                <c:pt idx="22">
                  <c:v>942516.29190628661</c:v>
                </c:pt>
                <c:pt idx="23">
                  <c:v>1049967.9210969154</c:v>
                </c:pt>
                <c:pt idx="24">
                  <c:v>1168164.7132066067</c:v>
                </c:pt>
                <c:pt idx="25">
                  <c:v>1298181.1845272677</c:v>
                </c:pt>
                <c:pt idx="26">
                  <c:v>1441199.3029799943</c:v>
                </c:pt>
                <c:pt idx="27">
                  <c:v>1598519.2332779942</c:v>
                </c:pt>
                <c:pt idx="28">
                  <c:v>1771571.1566057934</c:v>
                </c:pt>
                <c:pt idx="29">
                  <c:v>1961928.272266373</c:v>
                </c:pt>
                <c:pt idx="30">
                  <c:v>2171321.0994930109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81-45A6-8CA7-03953FC2B86B}"/>
            </c:ext>
          </c:extLst>
        </c:ser>
        <c:ser>
          <c:idx val="1"/>
          <c:order val="1"/>
          <c:tx>
            <c:strRef>
              <c:f>'Prosté výpočty'!$E$7</c:f>
              <c:strCache>
                <c:ptCount val="1"/>
                <c:pt idx="0">
                  <c:v>0,50%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'Prosté výpočty'!$C$8:$C$38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'Prosté výpočty'!$E$8:$E$38</c:f>
              <c:numCache>
                <c:formatCode>"Kč"#,##0.00_);[Red]\("Kč"#,##0.00\)</c:formatCode>
                <c:ptCount val="31"/>
                <c:pt idx="0">
                  <c:v>0</c:v>
                </c:pt>
                <c:pt idx="1">
                  <c:v>13139.999999999995</c:v>
                </c:pt>
                <c:pt idx="2">
                  <c:v>27528.3</c:v>
                </c:pt>
                <c:pt idx="3">
                  <c:v>43283.488499999985</c:v>
                </c:pt>
                <c:pt idx="4">
                  <c:v>60535.4199075</c:v>
                </c:pt>
                <c:pt idx="5">
                  <c:v>79426.284798712484</c:v>
                </c:pt>
                <c:pt idx="6">
                  <c:v>100111.78185459018</c:v>
                </c:pt>
                <c:pt idx="7">
                  <c:v>122762.40113077624</c:v>
                </c:pt>
                <c:pt idx="8">
                  <c:v>147564.82923820001</c:v>
                </c:pt>
                <c:pt idx="9">
                  <c:v>174723.48801582897</c:v>
                </c:pt>
                <c:pt idx="10">
                  <c:v>204462.21937733275</c:v>
                </c:pt>
                <c:pt idx="11">
                  <c:v>237026.13021817937</c:v>
                </c:pt>
                <c:pt idx="12">
                  <c:v>272683.61258890643</c:v>
                </c:pt>
                <c:pt idx="13">
                  <c:v>311728.55578485253</c:v>
                </c:pt>
                <c:pt idx="14">
                  <c:v>354482.76858441351</c:v>
                </c:pt>
                <c:pt idx="15">
                  <c:v>401298.63159993279</c:v>
                </c:pt>
                <c:pt idx="16">
                  <c:v>452562.00160192646</c:v>
                </c:pt>
                <c:pt idx="17">
                  <c:v>508695.39175410947</c:v>
                </c:pt>
                <c:pt idx="18">
                  <c:v>570161.45397074986</c:v>
                </c:pt>
                <c:pt idx="19">
                  <c:v>637466.79209797108</c:v>
                </c:pt>
                <c:pt idx="20">
                  <c:v>711166.1373472783</c:v>
                </c:pt>
                <c:pt idx="21">
                  <c:v>791866.92039526976</c:v>
                </c:pt>
                <c:pt idx="22">
                  <c:v>880234.27783282055</c:v>
                </c:pt>
                <c:pt idx="23">
                  <c:v>976996.53422693815</c:v>
                </c:pt>
                <c:pt idx="24">
                  <c:v>1082951.2049784977</c:v>
                </c:pt>
                <c:pt idx="25">
                  <c:v>1198971.5694514548</c:v>
                </c:pt>
                <c:pt idx="26">
                  <c:v>1326013.8685493432</c:v>
                </c:pt>
                <c:pt idx="27">
                  <c:v>1465125.1860615306</c:v>
                </c:pt>
                <c:pt idx="28">
                  <c:v>1617452.078737376</c:v>
                </c:pt>
                <c:pt idx="29">
                  <c:v>1784250.0262174266</c:v>
                </c:pt>
                <c:pt idx="30">
                  <c:v>1966893.7787080826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81-45A6-8CA7-03953FC2B86B}"/>
            </c:ext>
          </c:extLst>
        </c:ser>
        <c:ser>
          <c:idx val="2"/>
          <c:order val="2"/>
          <c:tx>
            <c:strRef>
              <c:f>'Prosté výpočty'!$F$7</c:f>
              <c:strCache>
                <c:ptCount val="1"/>
                <c:pt idx="0">
                  <c:v>1%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'Prosté výpočty'!$C$8:$C$38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'Prosté výpočty'!$F$8:$F$38</c:f>
              <c:numCache>
                <c:formatCode>"Kč"#,##0.00_);[Red]\("Kč"#,##0.00\)</c:formatCode>
                <c:ptCount val="31"/>
                <c:pt idx="0">
                  <c:v>0</c:v>
                </c:pt>
                <c:pt idx="1">
                  <c:v>13080.000000000011</c:v>
                </c:pt>
                <c:pt idx="2">
                  <c:v>27337.200000000023</c:v>
                </c:pt>
                <c:pt idx="3">
                  <c:v>42877.548000000032</c:v>
                </c:pt>
                <c:pt idx="4">
                  <c:v>59816.527320000052</c:v>
                </c:pt>
                <c:pt idx="5">
                  <c:v>78280.01477880009</c:v>
                </c:pt>
                <c:pt idx="6">
                  <c:v>98405.216108892084</c:v>
                </c:pt>
                <c:pt idx="7">
                  <c:v>120341.68555869239</c:v>
                </c:pt>
                <c:pt idx="8">
                  <c:v>144252.43725897474</c:v>
                </c:pt>
                <c:pt idx="9">
                  <c:v>170315.15661228247</c:v>
                </c:pt>
                <c:pt idx="10">
                  <c:v>198723.52070738794</c:v>
                </c:pt>
                <c:pt idx="11">
                  <c:v>229688.63757105282</c:v>
                </c:pt>
                <c:pt idx="12">
                  <c:v>263440.61495244759</c:v>
                </c:pt>
                <c:pt idx="13">
                  <c:v>300230.270298168</c:v>
                </c:pt>
                <c:pt idx="14">
                  <c:v>340330.99462500308</c:v>
                </c:pt>
                <c:pt idx="15">
                  <c:v>384040.78414125339</c:v>
                </c:pt>
                <c:pt idx="16">
                  <c:v>431684.45471396623</c:v>
                </c:pt>
                <c:pt idx="17">
                  <c:v>483616.05563822313</c:v>
                </c:pt>
                <c:pt idx="18">
                  <c:v>540221.50064566336</c:v>
                </c:pt>
                <c:pt idx="19">
                  <c:v>601921.43570377317</c:v>
                </c:pt>
                <c:pt idx="20">
                  <c:v>669174.36491711263</c:v>
                </c:pt>
                <c:pt idx="21">
                  <c:v>742480.05775965296</c:v>
                </c:pt>
                <c:pt idx="22">
                  <c:v>822383.26295802172</c:v>
                </c:pt>
                <c:pt idx="23">
                  <c:v>909477.75662424369</c:v>
                </c:pt>
                <c:pt idx="24">
                  <c:v>1004410.7547204257</c:v>
                </c:pt>
                <c:pt idx="25">
                  <c:v>1107887.7226452644</c:v>
                </c:pt>
                <c:pt idx="26">
                  <c:v>1220677.6176833382</c:v>
                </c:pt>
                <c:pt idx="27">
                  <c:v>1343618.6032748385</c:v>
                </c:pt>
                <c:pt idx="28">
                  <c:v>1477624.2775695741</c:v>
                </c:pt>
                <c:pt idx="29">
                  <c:v>1623690.4625508359</c:v>
                </c:pt>
                <c:pt idx="30">
                  <c:v>1782902.6041804112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81-45A6-8CA7-03953FC2B86B}"/>
            </c:ext>
          </c:extLst>
        </c:ser>
        <c:ser>
          <c:idx val="3"/>
          <c:order val="3"/>
          <c:tx>
            <c:strRef>
              <c:f>'Prosté výpočty'!$G$7</c:f>
              <c:strCache>
                <c:ptCount val="1"/>
                <c:pt idx="0">
                  <c:v>3%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'Prosté výpočty'!$C$8:$C$38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'Prosté výpočty'!$G$8:$G$38</c:f>
              <c:numCache>
                <c:formatCode>"Kč"#,##0.00_);[Red]\("Kč"#,##0.00\)</c:formatCode>
                <c:ptCount val="31"/>
                <c:pt idx="0">
                  <c:v>0</c:v>
                </c:pt>
                <c:pt idx="1">
                  <c:v>12840.000000000011</c:v>
                </c:pt>
                <c:pt idx="2">
                  <c:v>26578.800000000007</c:v>
                </c:pt>
                <c:pt idx="3">
                  <c:v>41279.316000000013</c:v>
                </c:pt>
                <c:pt idx="4">
                  <c:v>57008.868119999999</c:v>
                </c:pt>
                <c:pt idx="5">
                  <c:v>73839.488888400039</c:v>
                </c:pt>
                <c:pt idx="6">
                  <c:v>91848.253110588004</c:v>
                </c:pt>
                <c:pt idx="7">
                  <c:v>111117.63082832919</c:v>
                </c:pt>
                <c:pt idx="8">
                  <c:v>131735.86498631223</c:v>
                </c:pt>
                <c:pt idx="9">
                  <c:v>153797.37553535413</c:v>
                </c:pt>
                <c:pt idx="10">
                  <c:v>177403.1918228289</c:v>
                </c:pt>
                <c:pt idx="11">
                  <c:v>202661.41525042694</c:v>
                </c:pt>
                <c:pt idx="12">
                  <c:v>229687.71431795674</c:v>
                </c:pt>
                <c:pt idx="13">
                  <c:v>258605.85432021375</c:v>
                </c:pt>
                <c:pt idx="14">
                  <c:v>289548.26412262867</c:v>
                </c:pt>
                <c:pt idx="15">
                  <c:v>322656.6426112128</c:v>
                </c:pt>
                <c:pt idx="16">
                  <c:v>358082.60759399756</c:v>
                </c:pt>
                <c:pt idx="17">
                  <c:v>395988.39012557745</c:v>
                </c:pt>
                <c:pt idx="18">
                  <c:v>436547.57743436785</c:v>
                </c:pt>
                <c:pt idx="19">
                  <c:v>479945.90785477369</c:v>
                </c:pt>
                <c:pt idx="20">
                  <c:v>526382.12140460778</c:v>
                </c:pt>
                <c:pt idx="21">
                  <c:v>576068.86990293046</c:v>
                </c:pt>
                <c:pt idx="22">
                  <c:v>629233.69079613546</c:v>
                </c:pt>
                <c:pt idx="23">
                  <c:v>686120.04915186495</c:v>
                </c:pt>
                <c:pt idx="24">
                  <c:v>746988.45259249548</c:v>
                </c:pt>
                <c:pt idx="25">
                  <c:v>812117.64427397028</c:v>
                </c:pt>
                <c:pt idx="26">
                  <c:v>881805.87937314797</c:v>
                </c:pt>
                <c:pt idx="27">
                  <c:v>956372.2909292687</c:v>
                </c:pt>
                <c:pt idx="28">
                  <c:v>1036158.3512943172</c:v>
                </c:pt>
                <c:pt idx="29">
                  <c:v>1121529.4358849195</c:v>
                </c:pt>
                <c:pt idx="30">
                  <c:v>1212876.4963968638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81-45A6-8CA7-03953FC2B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9555136"/>
        <c:axId val="1119554416"/>
      </c:lineChart>
      <c:catAx>
        <c:axId val="111955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119554416"/>
        <c:crosses val="autoZero"/>
        <c:auto val="1"/>
        <c:lblAlgn val="ctr"/>
        <c:lblOffset val="100"/>
        <c:noMultiLvlLbl val="0"/>
      </c:catAx>
      <c:valAx>
        <c:axId val="1119554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Kč&quot;#,##0.00_);[Red]\(&quot;Kč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119555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281940</xdr:colOff>
      <xdr:row>40</xdr:row>
      <xdr:rowOff>64770</xdr:rowOff>
    </xdr:from>
    <xdr:to>
      <xdr:col>14</xdr:col>
      <xdr:colOff>586740</xdr:colOff>
      <xdr:row>55</xdr:row>
      <xdr:rowOff>64770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24778804-6809-16E6-7138-6F0EE14CF2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601980</xdr:colOff>
      <xdr:row>42</xdr:row>
      <xdr:rowOff>102870</xdr:rowOff>
    </xdr:from>
    <xdr:to>
      <xdr:col>10</xdr:col>
      <xdr:colOff>388620</xdr:colOff>
      <xdr:row>58</xdr:row>
      <xdr:rowOff>41910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20418AA5-7425-05C9-D991-C94655590A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251460</xdr:colOff>
      <xdr:row>53</xdr:row>
      <xdr:rowOff>26670</xdr:rowOff>
    </xdr:from>
    <xdr:to>
      <xdr:col>14</xdr:col>
      <xdr:colOff>556260</xdr:colOff>
      <xdr:row>68</xdr:row>
      <xdr:rowOff>26670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0AE3C9C-8412-2181-BC5D-F1F9EEB5D2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281940</xdr:colOff>
      <xdr:row>16</xdr:row>
      <xdr:rowOff>49530</xdr:rowOff>
    </xdr:from>
    <xdr:to>
      <xdr:col>13</xdr:col>
      <xdr:colOff>510540</xdr:colOff>
      <xdr:row>31</xdr:row>
      <xdr:rowOff>49530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B84BD72D-4B56-77D6-8B18-E3137B102A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orker\AppData\Roaming\Microsoft\Excel\Se&#353;it1%20(version%201).xlsb" TargetMode="External"/><Relationship Id="rId1" Type="http://schemas.openxmlformats.org/officeDocument/2006/relationships/externalLinkPath" Target="/Users/Worker/AppData/Roaming/Microsoft/Excel/Se&#353;it1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1"/>
    </sheetNames>
    <sheetDataSet>
      <sheetData sheetId="0"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D9">
            <v>13200.000000000011</v>
          </cell>
          <cell r="E9">
            <v>53529.599999999991</v>
          </cell>
          <cell r="F9">
            <v>13080.000000000011</v>
          </cell>
          <cell r="G9">
            <v>12840.000000000011</v>
          </cell>
        </row>
        <row r="10">
          <cell r="D10">
            <v>27720.000000000029</v>
          </cell>
          <cell r="E10">
            <v>113225.80991999997</v>
          </cell>
          <cell r="F10">
            <v>27337.200000000023</v>
          </cell>
          <cell r="G10">
            <v>26578.800000000007</v>
          </cell>
        </row>
        <row r="11">
          <cell r="D11">
            <v>43692.000000000058</v>
          </cell>
          <cell r="E11">
            <v>179799.02322278399</v>
          </cell>
          <cell r="F11">
            <v>42877.548000000032</v>
          </cell>
          <cell r="G11">
            <v>41279.316000000013</v>
          </cell>
        </row>
        <row r="12">
          <cell r="D12">
            <v>61261.200000000055</v>
          </cell>
          <cell r="E12">
            <v>254041.47069804871</v>
          </cell>
          <cell r="F12">
            <v>59816.527320000052</v>
          </cell>
          <cell r="G12">
            <v>57008.868119999999</v>
          </cell>
        </row>
        <row r="13">
          <cell r="D13">
            <v>80587.32000000008</v>
          </cell>
          <cell r="E13">
            <v>336836.6481224639</v>
          </cell>
          <cell r="F13">
            <v>78280.01477880009</v>
          </cell>
          <cell r="G13">
            <v>73839.488888400039</v>
          </cell>
        </row>
        <row r="14">
          <cell r="D14">
            <v>101846.05200000011</v>
          </cell>
          <cell r="E14">
            <v>429169.8299861718</v>
          </cell>
          <cell r="F14">
            <v>98405.216108892084</v>
          </cell>
          <cell r="G14">
            <v>91848.253110588004</v>
          </cell>
        </row>
        <row r="15">
          <cell r="D15">
            <v>125230.65720000015</v>
          </cell>
          <cell r="E15">
            <v>532139.79440057871</v>
          </cell>
          <cell r="F15">
            <v>120341.68555869239</v>
          </cell>
          <cell r="G15">
            <v>111117.63082832919</v>
          </cell>
        </row>
        <row r="16">
          <cell r="D16">
            <v>150953.72292000015</v>
          </cell>
          <cell r="E16">
            <v>646971.8987155254</v>
          </cell>
          <cell r="F16">
            <v>144252.43725897474</v>
          </cell>
          <cell r="G16">
            <v>131735.86498631223</v>
          </cell>
        </row>
        <row r="17">
          <cell r="D17">
            <v>179249.09521200022</v>
          </cell>
          <cell r="E17">
            <v>775032.66144755378</v>
          </cell>
          <cell r="F17">
            <v>170315.15661228247</v>
          </cell>
          <cell r="G17">
            <v>153797.37553535413</v>
          </cell>
        </row>
        <row r="18">
          <cell r="D18">
            <v>210374.00473320024</v>
          </cell>
          <cell r="E18">
            <v>917846.02404631185</v>
          </cell>
          <cell r="F18">
            <v>198723.52070738794</v>
          </cell>
          <cell r="G18">
            <v>177403.1918228289</v>
          </cell>
        </row>
        <row r="19">
          <cell r="D19">
            <v>244611.40520652034</v>
          </cell>
          <cell r="E19">
            <v>1077111.4860164472</v>
          </cell>
          <cell r="F19">
            <v>229688.63757105282</v>
          </cell>
          <cell r="G19">
            <v>202661.41525042694</v>
          </cell>
        </row>
        <row r="20">
          <cell r="D20">
            <v>282272.54572717234</v>
          </cell>
          <cell r="E20">
            <v>1254724.3292055419</v>
          </cell>
          <cell r="F20">
            <v>263440.61495244759</v>
          </cell>
          <cell r="G20">
            <v>229687.71431795674</v>
          </cell>
        </row>
        <row r="21">
          <cell r="D21">
            <v>323699.80029988958</v>
          </cell>
          <cell r="E21">
            <v>1452798.1719300204</v>
          </cell>
          <cell r="F21">
            <v>300230.270298168</v>
          </cell>
          <cell r="G21">
            <v>258605.85432021375</v>
          </cell>
        </row>
        <row r="22">
          <cell r="D22">
            <v>369269.78032987862</v>
          </cell>
          <cell r="E22">
            <v>1673690.1213363591</v>
          </cell>
          <cell r="F22">
            <v>340330.99462500308</v>
          </cell>
          <cell r="G22">
            <v>289548.26412262867</v>
          </cell>
        </row>
        <row r="23">
          <cell r="D23">
            <v>419396.75836286653</v>
          </cell>
          <cell r="E23">
            <v>1920028.8233143073</v>
          </cell>
          <cell r="F23">
            <v>384040.78414125339</v>
          </cell>
          <cell r="G23">
            <v>322656.6426112128</v>
          </cell>
        </row>
        <row r="24">
          <cell r="D24">
            <v>474536.43419915321</v>
          </cell>
          <cell r="E24">
            <v>2194745.7437601155</v>
          </cell>
          <cell r="F24">
            <v>431684.45471396623</v>
          </cell>
          <cell r="G24">
            <v>358082.60759399756</v>
          </cell>
        </row>
        <row r="25">
          <cell r="D25">
            <v>535190.07761906844</v>
          </cell>
          <cell r="E25">
            <v>2501110.0534412805</v>
          </cell>
          <cell r="F25">
            <v>483616.05563822313</v>
          </cell>
          <cell r="G25">
            <v>395988.39012557745</v>
          </cell>
        </row>
        <row r="26">
          <cell r="D26">
            <v>601909.08538097539</v>
          </cell>
          <cell r="E26">
            <v>2842767.5315977163</v>
          </cell>
          <cell r="F26">
            <v>540221.50064566336</v>
          </cell>
          <cell r="G26">
            <v>436547.57743436785</v>
          </cell>
        </row>
        <row r="27">
          <cell r="D27">
            <v>675299.99391907314</v>
          </cell>
          <cell r="E27">
            <v>3223783.9512377726</v>
          </cell>
          <cell r="F27">
            <v>601921.43570377317</v>
          </cell>
          <cell r="G27">
            <v>479945.90785477369</v>
          </cell>
        </row>
        <row r="28">
          <cell r="D28">
            <v>756029.99331098038</v>
          </cell>
          <cell r="E28">
            <v>3648693.4624203639</v>
          </cell>
          <cell r="F28">
            <v>669174.36491711263</v>
          </cell>
          <cell r="G28">
            <v>526382.12140460778</v>
          </cell>
        </row>
        <row r="29">
          <cell r="D29">
            <v>844832.99264207867</v>
          </cell>
          <cell r="E29">
            <v>4122552.5492911907</v>
          </cell>
          <cell r="F29">
            <v>742480.05775965296</v>
          </cell>
          <cell r="G29">
            <v>576068.86990293046</v>
          </cell>
        </row>
        <row r="30">
          <cell r="D30">
            <v>942516.29190628661</v>
          </cell>
          <cell r="E30">
            <v>4651000.2029695362</v>
          </cell>
          <cell r="F30">
            <v>822383.26295802172</v>
          </cell>
          <cell r="G30">
            <v>629233.69079613546</v>
          </cell>
        </row>
        <row r="31">
          <cell r="D31">
            <v>1049967.9210969154</v>
          </cell>
          <cell r="E31">
            <v>5240325.026351627</v>
          </cell>
          <cell r="F31">
            <v>909477.75662424369</v>
          </cell>
          <cell r="G31">
            <v>686120.04915186495</v>
          </cell>
        </row>
        <row r="32">
          <cell r="D32">
            <v>1168164.7132066067</v>
          </cell>
          <cell r="E32">
            <v>5897540.0693873344</v>
          </cell>
          <cell r="F32">
            <v>1004410.7547204257</v>
          </cell>
          <cell r="G32">
            <v>746988.45259249548</v>
          </cell>
        </row>
        <row r="33">
          <cell r="D33">
            <v>1298181.1845272677</v>
          </cell>
          <cell r="E33">
            <v>6630466.2853807537</v>
          </cell>
          <cell r="F33">
            <v>1107887.7226452644</v>
          </cell>
          <cell r="G33">
            <v>812117.64427397028</v>
          </cell>
        </row>
        <row r="34">
          <cell r="D34">
            <v>1441199.3029799943</v>
          </cell>
          <cell r="E34">
            <v>7447825.601456617</v>
          </cell>
          <cell r="F34">
            <v>1220677.6176833382</v>
          </cell>
          <cell r="G34">
            <v>881805.87937314797</v>
          </cell>
        </row>
        <row r="35">
          <cell r="D35">
            <v>1598519.2332779942</v>
          </cell>
          <cell r="E35">
            <v>8359344.7107444191</v>
          </cell>
          <cell r="F35">
            <v>1343618.6032748385</v>
          </cell>
          <cell r="G35">
            <v>956372.2909292687</v>
          </cell>
        </row>
        <row r="36">
          <cell r="D36">
            <v>1771571.1566057934</v>
          </cell>
          <cell r="E36">
            <v>9375870.8214221783</v>
          </cell>
          <cell r="F36">
            <v>1477624.2775695741</v>
          </cell>
          <cell r="G36">
            <v>1036158.3512943172</v>
          </cell>
        </row>
        <row r="37">
          <cell r="D37">
            <v>1961928.272266373</v>
          </cell>
          <cell r="E37">
            <v>10509500.740050012</v>
          </cell>
          <cell r="F37">
            <v>1623690.4625508359</v>
          </cell>
          <cell r="G37">
            <v>1121529.4358849195</v>
          </cell>
        </row>
        <row r="38">
          <cell r="D38">
            <v>2171321.0994930109</v>
          </cell>
          <cell r="E38">
            <v>11773724.825303772</v>
          </cell>
          <cell r="F38">
            <v>1782902.6041804112</v>
          </cell>
          <cell r="G38">
            <v>1212876.4963968638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7"/>
  <sheetViews>
    <sheetView tabSelected="1" topLeftCell="A27" workbookViewId="0">
      <selection activeCell="A28" sqref="A28"/>
    </sheetView>
  </sheetViews>
  <sheetFormatPr defaultRowHeight="13.8" x14ac:dyDescent="0.25"/>
  <cols>
    <col min="1" max="1" width="25.33203125" style="45" customWidth="1"/>
    <col min="2" max="6" width="16.88671875" style="45" customWidth="1"/>
    <col min="7" max="16384" width="8.88671875" style="45"/>
  </cols>
  <sheetData>
    <row r="1" spans="1:2" x14ac:dyDescent="0.25">
      <c r="A1" s="44" t="s">
        <v>0</v>
      </c>
    </row>
    <row r="2" spans="1:2" x14ac:dyDescent="0.25">
      <c r="A2" s="44" t="s">
        <v>1</v>
      </c>
      <c r="B2" s="46">
        <v>4000</v>
      </c>
    </row>
    <row r="3" spans="1:2" x14ac:dyDescent="0.25">
      <c r="A3" s="47" t="s">
        <v>2</v>
      </c>
      <c r="B3" s="45" t="s">
        <v>3</v>
      </c>
    </row>
    <row r="4" spans="1:2" x14ac:dyDescent="0.25">
      <c r="A4" s="44" t="s">
        <v>4</v>
      </c>
      <c r="B4" s="46">
        <v>4000</v>
      </c>
    </row>
    <row r="5" spans="1:2" x14ac:dyDescent="0.25">
      <c r="A5" s="47" t="s">
        <v>5</v>
      </c>
      <c r="B5" s="45" t="s">
        <v>6</v>
      </c>
    </row>
    <row r="6" spans="1:2" x14ac:dyDescent="0.25">
      <c r="A6" s="47" t="s">
        <v>7</v>
      </c>
      <c r="B6" s="45" t="s">
        <v>8</v>
      </c>
    </row>
    <row r="7" spans="1:2" x14ac:dyDescent="0.25">
      <c r="A7" s="47" t="s">
        <v>9</v>
      </c>
      <c r="B7" s="45">
        <v>30</v>
      </c>
    </row>
    <row r="8" spans="1:2" x14ac:dyDescent="0.25">
      <c r="A8" s="47" t="s">
        <v>10</v>
      </c>
      <c r="B8" s="45" t="s">
        <v>11</v>
      </c>
    </row>
    <row r="9" spans="1:2" x14ac:dyDescent="0.25">
      <c r="A9" s="47" t="s">
        <v>12</v>
      </c>
      <c r="B9" s="45" t="s">
        <v>13</v>
      </c>
    </row>
    <row r="10" spans="1:2" x14ac:dyDescent="0.25">
      <c r="A10" s="47" t="s">
        <v>14</v>
      </c>
      <c r="B10" s="45" t="s">
        <v>15</v>
      </c>
    </row>
    <row r="11" spans="1:2" x14ac:dyDescent="0.25">
      <c r="A11" s="47" t="s">
        <v>16</v>
      </c>
      <c r="B11" s="45" t="s">
        <v>17</v>
      </c>
    </row>
    <row r="12" spans="1:2" x14ac:dyDescent="0.25">
      <c r="A12" s="47"/>
    </row>
    <row r="22" spans="1:6" x14ac:dyDescent="0.25">
      <c r="A22" s="44" t="s">
        <v>20</v>
      </c>
    </row>
    <row r="23" spans="1:6" x14ac:dyDescent="0.25">
      <c r="A23" s="44" t="s">
        <v>21</v>
      </c>
      <c r="B23" s="48" t="s">
        <v>22</v>
      </c>
      <c r="C23" s="48" t="s">
        <v>23</v>
      </c>
      <c r="D23" s="48" t="s">
        <v>24</v>
      </c>
    </row>
    <row r="24" spans="1:6" x14ac:dyDescent="0.25">
      <c r="A24" s="45" t="s">
        <v>25</v>
      </c>
      <c r="B24" s="49">
        <v>0.7</v>
      </c>
      <c r="C24" s="49">
        <v>0.13950000000000062</v>
      </c>
      <c r="D24" s="49">
        <v>0.21560000000000001</v>
      </c>
    </row>
    <row r="25" spans="1:6" x14ac:dyDescent="0.25">
      <c r="A25" s="45" t="s">
        <v>26</v>
      </c>
      <c r="B25" s="49">
        <v>0.2</v>
      </c>
      <c r="C25" s="49">
        <v>2.0700000000000829E-2</v>
      </c>
      <c r="D25" s="49">
        <v>6.9800000000000001E-2</v>
      </c>
    </row>
    <row r="26" spans="1:6" x14ac:dyDescent="0.25">
      <c r="A26" s="45" t="s">
        <v>27</v>
      </c>
      <c r="B26" s="49">
        <v>0.1</v>
      </c>
      <c r="C26" s="49">
        <v>4.7900000000000498E-2</v>
      </c>
      <c r="D26" s="49">
        <v>0.2321</v>
      </c>
    </row>
    <row r="29" spans="1:6" x14ac:dyDescent="0.25">
      <c r="A29" s="44" t="s">
        <v>28</v>
      </c>
    </row>
    <row r="30" spans="1:6" x14ac:dyDescent="0.25">
      <c r="A30" s="19" t="s">
        <v>29</v>
      </c>
      <c r="B30" s="20" t="s">
        <v>30</v>
      </c>
      <c r="C30" s="20" t="s">
        <v>31</v>
      </c>
      <c r="D30" s="20" t="s">
        <v>32</v>
      </c>
      <c r="E30" s="20" t="s">
        <v>33</v>
      </c>
      <c r="F30" s="20" t="s">
        <v>34</v>
      </c>
    </row>
    <row r="31" spans="1:6" x14ac:dyDescent="0.25">
      <c r="A31" s="21" t="s">
        <v>35</v>
      </c>
      <c r="B31" s="22">
        <v>6.6702403207767505E-2</v>
      </c>
      <c r="C31" s="22">
        <v>8.1694236653857555E-2</v>
      </c>
      <c r="D31" s="22">
        <v>9.8298698578270005E-2</v>
      </c>
      <c r="E31" s="22">
        <v>0.11571259800629952</v>
      </c>
      <c r="F31" s="22">
        <v>0.13019433072033304</v>
      </c>
    </row>
    <row r="32" spans="1:6" x14ac:dyDescent="0.25">
      <c r="A32" s="21" t="s">
        <v>36</v>
      </c>
      <c r="B32" s="22">
        <v>4.0391890860435507E-2</v>
      </c>
      <c r="C32" s="22">
        <v>5.5192868522875693E-2</v>
      </c>
      <c r="D32" s="22">
        <v>7.1389612582970163E-2</v>
      </c>
      <c r="E32" s="22">
        <v>8.867148734586966E-2</v>
      </c>
      <c r="F32" s="22">
        <v>0.10258675748308087</v>
      </c>
    </row>
    <row r="33" spans="1:6" x14ac:dyDescent="0.25">
      <c r="A33" s="21" t="s">
        <v>37</v>
      </c>
      <c r="B33" s="23">
        <v>4325693.57</v>
      </c>
      <c r="C33" s="23">
        <v>5841752.5899999999</v>
      </c>
      <c r="D33" s="23">
        <v>8264273.7400000002</v>
      </c>
      <c r="E33" s="23">
        <v>11725729.189999999</v>
      </c>
      <c r="F33" s="23">
        <v>15959171.560000001</v>
      </c>
    </row>
    <row r="34" spans="1:6" x14ac:dyDescent="0.25">
      <c r="A34" s="21" t="s">
        <v>38</v>
      </c>
      <c r="B34" s="23">
        <v>2052540.4</v>
      </c>
      <c r="C34" s="23">
        <v>2763024.13</v>
      </c>
      <c r="D34" s="23">
        <v>3938403.09</v>
      </c>
      <c r="E34" s="23">
        <v>5581763.8600000003</v>
      </c>
      <c r="F34" s="23">
        <v>7578992.6699999999</v>
      </c>
    </row>
    <row r="35" spans="1:6" x14ac:dyDescent="0.25">
      <c r="A35" s="21" t="s">
        <v>39</v>
      </c>
      <c r="B35" s="22">
        <v>7.4586241810339252E-2</v>
      </c>
      <c r="C35" s="22">
        <v>8.9586789173654188E-2</v>
      </c>
      <c r="D35" s="22">
        <v>0.10621312896639877</v>
      </c>
      <c r="E35" s="22">
        <v>0.12416850132125383</v>
      </c>
      <c r="F35" s="22">
        <v>0.13858498146940404</v>
      </c>
    </row>
    <row r="36" spans="1:6" x14ac:dyDescent="0.25">
      <c r="A36" s="21" t="s">
        <v>24</v>
      </c>
      <c r="B36" s="24">
        <v>0.1411</v>
      </c>
      <c r="C36" s="24">
        <v>0.1444</v>
      </c>
      <c r="D36" s="24">
        <v>0.1482</v>
      </c>
      <c r="E36" s="24">
        <v>0.15210000000000001</v>
      </c>
      <c r="F36" s="24">
        <v>0.15570000000000001</v>
      </c>
    </row>
    <row r="37" spans="1:6" x14ac:dyDescent="0.25">
      <c r="A37" s="54" t="s">
        <v>40</v>
      </c>
      <c r="B37" s="25">
        <v>0.36</v>
      </c>
      <c r="C37" s="25">
        <v>0.47</v>
      </c>
      <c r="D37" s="25">
        <v>0.6</v>
      </c>
      <c r="E37" s="25">
        <v>0.73</v>
      </c>
      <c r="F37" s="25">
        <v>0.84</v>
      </c>
    </row>
    <row r="38" spans="1:6" x14ac:dyDescent="0.25">
      <c r="A38" s="54" t="s">
        <v>41</v>
      </c>
      <c r="B38" s="25">
        <v>0.56000000000000005</v>
      </c>
      <c r="C38" s="25">
        <v>0.75</v>
      </c>
      <c r="D38" s="25">
        <v>0.98</v>
      </c>
      <c r="E38" s="26">
        <v>1.23</v>
      </c>
      <c r="F38" s="26">
        <v>1.46</v>
      </c>
    </row>
    <row r="39" spans="1:6" x14ac:dyDescent="0.25">
      <c r="A39" s="54" t="s">
        <v>42</v>
      </c>
      <c r="B39" s="24">
        <v>-0.36480000000000001</v>
      </c>
      <c r="C39" s="24">
        <v>-0.31240000000000001</v>
      </c>
      <c r="D39" s="24">
        <v>-0.26240000000000002</v>
      </c>
      <c r="E39" s="24">
        <v>-0.22725000000000001</v>
      </c>
      <c r="F39" s="24">
        <v>-0.19400000000000001</v>
      </c>
    </row>
    <row r="40" spans="1:6" ht="27.6" x14ac:dyDescent="0.25">
      <c r="A40" s="54" t="s">
        <v>43</v>
      </c>
      <c r="B40" s="24">
        <v>-0.44379999999999997</v>
      </c>
      <c r="C40" s="24">
        <v>-0.3795</v>
      </c>
      <c r="D40" s="24">
        <v>-0.32129999999999997</v>
      </c>
      <c r="E40" s="24">
        <v>-0.2717</v>
      </c>
      <c r="F40" s="24">
        <v>-0.2359</v>
      </c>
    </row>
    <row r="41" spans="1:6" x14ac:dyDescent="0.25">
      <c r="A41" s="54" t="s">
        <v>44</v>
      </c>
      <c r="B41" s="24">
        <v>4.4999999999999998E-2</v>
      </c>
      <c r="C41" s="24">
        <v>5.8400000000000001E-2</v>
      </c>
      <c r="D41" s="24">
        <v>7.5499999999999998E-2</v>
      </c>
      <c r="E41" s="24">
        <v>9.7299999999999998E-2</v>
      </c>
      <c r="F41" s="24">
        <v>0.12089999999999999</v>
      </c>
    </row>
    <row r="42" spans="1:6" x14ac:dyDescent="0.25">
      <c r="A42" s="54" t="s">
        <v>45</v>
      </c>
      <c r="B42" s="24">
        <v>2.98E-2</v>
      </c>
      <c r="C42" s="24">
        <v>4.5600000000000002E-2</v>
      </c>
      <c r="D42" s="24">
        <v>6.3700000000000007E-2</v>
      </c>
      <c r="E42" s="24">
        <v>8.0500000000000002E-2</v>
      </c>
      <c r="F42" s="24">
        <v>9.5699999999999993E-2</v>
      </c>
    </row>
    <row r="45" spans="1:6" x14ac:dyDescent="0.25">
      <c r="A45" s="44" t="s">
        <v>46</v>
      </c>
    </row>
    <row r="46" spans="1:6" x14ac:dyDescent="0.25">
      <c r="A46" s="48" t="s">
        <v>47</v>
      </c>
      <c r="B46" s="48" t="s">
        <v>48</v>
      </c>
      <c r="C46" s="48" t="s">
        <v>49</v>
      </c>
      <c r="D46" s="48" t="s">
        <v>50</v>
      </c>
      <c r="E46" s="48" t="s">
        <v>51</v>
      </c>
      <c r="F46" s="48" t="s">
        <v>52</v>
      </c>
    </row>
    <row r="47" spans="1:6" x14ac:dyDescent="0.25">
      <c r="A47" s="45">
        <v>1</v>
      </c>
      <c r="B47" s="46">
        <v>49915.95</v>
      </c>
      <c r="C47" s="46">
        <v>52004.67</v>
      </c>
      <c r="D47" s="46">
        <v>54548.6</v>
      </c>
      <c r="E47" s="46">
        <v>57239.87</v>
      </c>
      <c r="F47" s="46">
        <v>59847.58</v>
      </c>
    </row>
    <row r="48" spans="1:6" x14ac:dyDescent="0.25">
      <c r="A48" s="45">
        <v>2</v>
      </c>
      <c r="B48" s="46">
        <v>96881.05</v>
      </c>
      <c r="C48" s="46">
        <v>102633.09</v>
      </c>
      <c r="D48" s="46">
        <v>110123.39</v>
      </c>
      <c r="E48" s="46">
        <v>118093.73</v>
      </c>
      <c r="F48" s="46">
        <v>126210.06</v>
      </c>
    </row>
    <row r="49" spans="1:6" x14ac:dyDescent="0.25">
      <c r="A49" s="45">
        <v>3</v>
      </c>
      <c r="B49" s="46">
        <v>145815.69</v>
      </c>
      <c r="C49" s="46">
        <v>157695.76</v>
      </c>
      <c r="D49" s="46">
        <v>171558.99</v>
      </c>
      <c r="E49" s="46">
        <v>187737.03</v>
      </c>
      <c r="F49" s="46">
        <v>202675.37</v>
      </c>
    </row>
    <row r="50" spans="1:6" x14ac:dyDescent="0.25">
      <c r="A50" s="45">
        <v>4</v>
      </c>
      <c r="B50" s="46">
        <v>197411.59</v>
      </c>
      <c r="C50" s="46">
        <v>215137.12</v>
      </c>
      <c r="D50" s="46">
        <v>237773.92</v>
      </c>
      <c r="E50" s="46">
        <v>264685.8</v>
      </c>
      <c r="F50" s="46">
        <v>290580.84000000003</v>
      </c>
    </row>
    <row r="51" spans="1:6" x14ac:dyDescent="0.25">
      <c r="A51" s="45">
        <v>5</v>
      </c>
      <c r="B51" s="46">
        <v>252093.88</v>
      </c>
      <c r="C51" s="46">
        <v>278891.12</v>
      </c>
      <c r="D51" s="46">
        <v>311406.94</v>
      </c>
      <c r="E51" s="46">
        <v>350713.45</v>
      </c>
      <c r="F51" s="46">
        <v>391521.41</v>
      </c>
    </row>
    <row r="52" spans="1:6" x14ac:dyDescent="0.25">
      <c r="A52" s="45">
        <v>6</v>
      </c>
      <c r="B52" s="46">
        <v>311881.7</v>
      </c>
      <c r="C52" s="46">
        <v>346563.73</v>
      </c>
      <c r="D52" s="46">
        <v>392555.12</v>
      </c>
      <c r="E52" s="46">
        <v>447265.93</v>
      </c>
      <c r="F52" s="46">
        <v>502587.69</v>
      </c>
    </row>
    <row r="53" spans="1:6" x14ac:dyDescent="0.25">
      <c r="A53" s="45">
        <v>7</v>
      </c>
      <c r="B53" s="46">
        <v>372927.71</v>
      </c>
      <c r="C53" s="46">
        <v>421357.2</v>
      </c>
      <c r="D53" s="46">
        <v>482205.77</v>
      </c>
      <c r="E53" s="46">
        <v>554687.44999999995</v>
      </c>
      <c r="F53" s="46">
        <v>625414.43999999994</v>
      </c>
    </row>
    <row r="54" spans="1:6" x14ac:dyDescent="0.25">
      <c r="A54" s="45">
        <v>8</v>
      </c>
      <c r="B54" s="46">
        <v>441868.85</v>
      </c>
      <c r="C54" s="46">
        <v>500711.84</v>
      </c>
      <c r="D54" s="46">
        <v>582597.98</v>
      </c>
      <c r="E54" s="46">
        <v>671754.32</v>
      </c>
      <c r="F54" s="46">
        <v>769862.73</v>
      </c>
    </row>
    <row r="55" spans="1:6" x14ac:dyDescent="0.25">
      <c r="A55" s="45">
        <v>9</v>
      </c>
      <c r="B55" s="46">
        <v>514063.87</v>
      </c>
      <c r="C55" s="46">
        <v>589500.82999999996</v>
      </c>
      <c r="D55" s="46">
        <v>688341.82</v>
      </c>
      <c r="E55" s="46">
        <v>809001.35</v>
      </c>
      <c r="F55" s="46">
        <v>941629.2</v>
      </c>
    </row>
    <row r="56" spans="1:6" x14ac:dyDescent="0.25">
      <c r="A56" s="45">
        <v>10</v>
      </c>
      <c r="B56" s="46">
        <v>589097.72</v>
      </c>
      <c r="C56" s="46">
        <v>678874.6</v>
      </c>
      <c r="D56" s="46">
        <v>809064.19</v>
      </c>
      <c r="E56" s="46">
        <v>962064.9</v>
      </c>
      <c r="F56" s="46">
        <v>1128620.3799999999</v>
      </c>
    </row>
    <row r="57" spans="1:6" x14ac:dyDescent="0.25">
      <c r="A57" s="45">
        <v>11</v>
      </c>
      <c r="B57" s="46">
        <v>669605.72</v>
      </c>
      <c r="C57" s="46">
        <v>783853.07</v>
      </c>
      <c r="D57" s="46">
        <v>941700.22</v>
      </c>
      <c r="E57" s="46">
        <v>1124588.1299999999</v>
      </c>
      <c r="F57" s="46">
        <v>1341423.02</v>
      </c>
    </row>
    <row r="58" spans="1:6" x14ac:dyDescent="0.25">
      <c r="A58" s="45">
        <v>12</v>
      </c>
      <c r="B58" s="46">
        <v>761948.65</v>
      </c>
      <c r="C58" s="46">
        <v>893913.75</v>
      </c>
      <c r="D58" s="46">
        <v>1081282.04</v>
      </c>
      <c r="E58" s="46">
        <v>1310377.31</v>
      </c>
      <c r="F58" s="46">
        <v>1561500.55</v>
      </c>
    </row>
    <row r="59" spans="1:6" x14ac:dyDescent="0.25">
      <c r="A59" s="45">
        <v>13</v>
      </c>
      <c r="B59" s="46">
        <v>851885.09</v>
      </c>
      <c r="C59" s="46">
        <v>1014590.41</v>
      </c>
      <c r="D59" s="46">
        <v>1246769.3600000001</v>
      </c>
      <c r="E59" s="46">
        <v>1513497.76</v>
      </c>
      <c r="F59" s="46">
        <v>1821091.89</v>
      </c>
    </row>
    <row r="60" spans="1:6" x14ac:dyDescent="0.25">
      <c r="A60" s="45">
        <v>14</v>
      </c>
      <c r="B60" s="46">
        <v>958924.16</v>
      </c>
      <c r="C60" s="46">
        <v>1144736.76</v>
      </c>
      <c r="D60" s="46">
        <v>1410603.1</v>
      </c>
      <c r="E60" s="46">
        <v>1744900.82</v>
      </c>
      <c r="F60" s="46">
        <v>2104446.2200000002</v>
      </c>
    </row>
    <row r="61" spans="1:6" x14ac:dyDescent="0.25">
      <c r="A61" s="45">
        <v>15</v>
      </c>
      <c r="B61" s="46">
        <v>1069677.99</v>
      </c>
      <c r="C61" s="46">
        <v>1284352.48</v>
      </c>
      <c r="D61" s="46">
        <v>1601604.86</v>
      </c>
      <c r="E61" s="46">
        <v>1986752.83</v>
      </c>
      <c r="F61" s="46">
        <v>2434603.2000000002</v>
      </c>
    </row>
    <row r="62" spans="1:6" x14ac:dyDescent="0.25">
      <c r="A62" s="45">
        <v>16</v>
      </c>
      <c r="B62" s="46">
        <v>1198082.1100000001</v>
      </c>
      <c r="C62" s="46">
        <v>1443383.38</v>
      </c>
      <c r="D62" s="46">
        <v>1809299.42</v>
      </c>
      <c r="E62" s="46">
        <v>2252096.16</v>
      </c>
      <c r="F62" s="46">
        <v>2824681.94</v>
      </c>
    </row>
    <row r="63" spans="1:6" x14ac:dyDescent="0.25">
      <c r="A63" s="45">
        <v>17</v>
      </c>
      <c r="B63" s="46">
        <v>1313882.99</v>
      </c>
      <c r="C63" s="46">
        <v>1618300.76</v>
      </c>
      <c r="D63" s="46">
        <v>2034626.55</v>
      </c>
      <c r="E63" s="46">
        <v>2576667.94</v>
      </c>
      <c r="F63" s="46">
        <v>3253140</v>
      </c>
    </row>
    <row r="64" spans="1:6" x14ac:dyDescent="0.25">
      <c r="A64" s="45">
        <v>18</v>
      </c>
      <c r="B64" s="46">
        <v>1451202.65</v>
      </c>
      <c r="C64" s="46">
        <v>1804894.78</v>
      </c>
      <c r="D64" s="46">
        <v>2289537.88</v>
      </c>
      <c r="E64" s="46">
        <v>2913185.83</v>
      </c>
      <c r="F64" s="46">
        <v>3670065.25</v>
      </c>
    </row>
    <row r="65" spans="1:6" x14ac:dyDescent="0.25">
      <c r="A65" s="45">
        <v>19</v>
      </c>
      <c r="B65" s="46">
        <v>1619968.26</v>
      </c>
      <c r="C65" s="46">
        <v>1981742.09</v>
      </c>
      <c r="D65" s="46">
        <v>2566607.37</v>
      </c>
      <c r="E65" s="46">
        <v>3294961.19</v>
      </c>
      <c r="F65" s="46">
        <v>4240563.33</v>
      </c>
    </row>
    <row r="66" spans="1:6" x14ac:dyDescent="0.25">
      <c r="A66" s="45">
        <v>20</v>
      </c>
      <c r="B66" s="46">
        <v>1795290.4</v>
      </c>
      <c r="C66" s="46">
        <v>2222042.81</v>
      </c>
      <c r="D66" s="46">
        <v>2850861.99</v>
      </c>
      <c r="E66" s="46">
        <v>3741282.49</v>
      </c>
      <c r="F66" s="46">
        <v>4813321.83</v>
      </c>
    </row>
    <row r="67" spans="1:6" x14ac:dyDescent="0.25">
      <c r="A67" s="45">
        <v>21</v>
      </c>
      <c r="B67" s="46">
        <v>1955414.8</v>
      </c>
      <c r="C67" s="46">
        <v>2461109.13</v>
      </c>
      <c r="D67" s="46">
        <v>3191706.68</v>
      </c>
      <c r="E67" s="46">
        <v>4246361.13</v>
      </c>
      <c r="F67" s="46">
        <v>5506280.1200000001</v>
      </c>
    </row>
    <row r="68" spans="1:6" x14ac:dyDescent="0.25">
      <c r="A68" s="45">
        <v>22</v>
      </c>
      <c r="B68" s="46">
        <v>2157846.5</v>
      </c>
      <c r="C68" s="46">
        <v>2720257.69</v>
      </c>
      <c r="D68" s="46">
        <v>3600490.06</v>
      </c>
      <c r="E68" s="46">
        <v>4791396.75</v>
      </c>
      <c r="F68" s="46">
        <v>6191290.6200000001</v>
      </c>
    </row>
    <row r="69" spans="1:6" x14ac:dyDescent="0.25">
      <c r="A69" s="45">
        <v>23</v>
      </c>
      <c r="B69" s="46">
        <v>2347021.9</v>
      </c>
      <c r="C69" s="46">
        <v>2997403.52</v>
      </c>
      <c r="D69" s="46">
        <v>3982552.7</v>
      </c>
      <c r="E69" s="46">
        <v>5353738.62</v>
      </c>
      <c r="F69" s="46">
        <v>7071009.4400000004</v>
      </c>
    </row>
    <row r="70" spans="1:6" x14ac:dyDescent="0.25">
      <c r="A70" s="45">
        <v>24</v>
      </c>
      <c r="B70" s="46">
        <v>2572867.2400000002</v>
      </c>
      <c r="C70" s="46">
        <v>3328408.36</v>
      </c>
      <c r="D70" s="46">
        <v>4435282.05</v>
      </c>
      <c r="E70" s="46">
        <v>5983861.0300000003</v>
      </c>
      <c r="F70" s="46">
        <v>7970525.0899999999</v>
      </c>
    </row>
    <row r="71" spans="1:6" x14ac:dyDescent="0.25">
      <c r="A71" s="45">
        <v>25</v>
      </c>
      <c r="B71" s="46">
        <v>2841647.27</v>
      </c>
      <c r="C71" s="46">
        <v>3667149.86</v>
      </c>
      <c r="D71" s="46">
        <v>4930537.12</v>
      </c>
      <c r="E71" s="46">
        <v>6748111.0199999996</v>
      </c>
      <c r="F71" s="46">
        <v>8830593.5199999996</v>
      </c>
    </row>
    <row r="72" spans="1:6" x14ac:dyDescent="0.25">
      <c r="A72" s="45">
        <v>26</v>
      </c>
      <c r="B72" s="46">
        <v>3083355.5</v>
      </c>
      <c r="C72" s="46">
        <v>4024371.92</v>
      </c>
      <c r="D72" s="46">
        <v>5467452.2999999998</v>
      </c>
      <c r="E72" s="46">
        <v>7593029.0700000003</v>
      </c>
      <c r="F72" s="46">
        <v>9997615.6199999992</v>
      </c>
    </row>
    <row r="73" spans="1:6" x14ac:dyDescent="0.25">
      <c r="A73" s="45">
        <v>27</v>
      </c>
      <c r="B73" s="46">
        <v>3345076.14</v>
      </c>
      <c r="C73" s="46">
        <v>4447908.5599999996</v>
      </c>
      <c r="D73" s="46">
        <v>6064470.9400000004</v>
      </c>
      <c r="E73" s="46">
        <v>8481973.5800000001</v>
      </c>
      <c r="F73" s="46">
        <v>11163221.9</v>
      </c>
    </row>
    <row r="74" spans="1:6" x14ac:dyDescent="0.25">
      <c r="A74" s="45">
        <v>28</v>
      </c>
      <c r="B74" s="46">
        <v>3664461.07</v>
      </c>
      <c r="C74" s="46">
        <v>4883524.4400000004</v>
      </c>
      <c r="D74" s="46">
        <v>6754373.0099999998</v>
      </c>
      <c r="E74" s="46">
        <v>9375840.3000000007</v>
      </c>
      <c r="F74" s="46">
        <v>12526721.91</v>
      </c>
    </row>
    <row r="75" spans="1:6" x14ac:dyDescent="0.25">
      <c r="A75" s="45">
        <v>29</v>
      </c>
      <c r="B75" s="46">
        <v>4004458.26</v>
      </c>
      <c r="C75" s="46">
        <v>5331288.8499999996</v>
      </c>
      <c r="D75" s="46">
        <v>7444897.2300000004</v>
      </c>
      <c r="E75" s="46">
        <v>10494343.74</v>
      </c>
      <c r="F75" s="46">
        <v>14226594.23</v>
      </c>
    </row>
    <row r="76" spans="1:6" x14ac:dyDescent="0.25">
      <c r="A76" s="45">
        <v>30</v>
      </c>
      <c r="B76" s="46">
        <v>4325693.57</v>
      </c>
      <c r="C76" s="46">
        <v>5841752.5899999999</v>
      </c>
      <c r="D76" s="46">
        <v>8264273.7400000002</v>
      </c>
      <c r="E76" s="46">
        <v>11725729.189999999</v>
      </c>
      <c r="F76" s="46">
        <v>15959171.560000001</v>
      </c>
    </row>
    <row r="77" spans="1:6" x14ac:dyDescent="0.25">
      <c r="A77" s="55" t="s">
        <v>115</v>
      </c>
      <c r="B77" s="46">
        <v>4086667.37</v>
      </c>
      <c r="C77" s="46">
        <v>5382895.7800000003</v>
      </c>
      <c r="D77" s="46">
        <v>7392516.9000000004</v>
      </c>
      <c r="E77" s="46">
        <v>10301664.57</v>
      </c>
      <c r="F77" s="46">
        <v>14155941.65</v>
      </c>
    </row>
    <row r="78" spans="1:6" x14ac:dyDescent="0.25">
      <c r="A78" s="55" t="s">
        <v>116</v>
      </c>
      <c r="B78" s="56">
        <f>B77/B76-1</f>
        <v>-5.525731218173191E-2</v>
      </c>
      <c r="C78" s="56">
        <f t="shared" ref="C78:F78" si="0">C77/C76-1</f>
        <v>-7.8547799300072607E-2</v>
      </c>
      <c r="D78" s="56">
        <f t="shared" si="0"/>
        <v>-0.10548499086865915</v>
      </c>
      <c r="E78" s="56">
        <f t="shared" si="0"/>
        <v>-0.12144785172204708</v>
      </c>
      <c r="F78" s="56">
        <f t="shared" si="0"/>
        <v>-0.1129901952128648</v>
      </c>
    </row>
    <row r="79" spans="1:6" x14ac:dyDescent="0.25">
      <c r="A79" s="44" t="s">
        <v>53</v>
      </c>
    </row>
    <row r="80" spans="1:6" x14ac:dyDescent="0.25">
      <c r="A80" s="48" t="s">
        <v>47</v>
      </c>
      <c r="B80" s="48" t="s">
        <v>48</v>
      </c>
      <c r="C80" s="48" t="s">
        <v>49</v>
      </c>
      <c r="D80" s="48" t="s">
        <v>50</v>
      </c>
      <c r="E80" s="48" t="s">
        <v>51</v>
      </c>
      <c r="F80" s="48" t="s">
        <v>52</v>
      </c>
    </row>
    <row r="81" spans="1:6" x14ac:dyDescent="0.25">
      <c r="A81" s="45">
        <v>1</v>
      </c>
      <c r="B81" s="46">
        <v>48611.03</v>
      </c>
      <c r="C81" s="46">
        <v>50682.49</v>
      </c>
      <c r="D81" s="46">
        <v>53230</v>
      </c>
      <c r="E81" s="46">
        <v>55813.74</v>
      </c>
      <c r="F81" s="46">
        <v>58509.24</v>
      </c>
    </row>
    <row r="82" spans="1:6" x14ac:dyDescent="0.25">
      <c r="A82" s="45">
        <v>2</v>
      </c>
      <c r="B82" s="46">
        <v>92124.92</v>
      </c>
      <c r="C82" s="46">
        <v>97570.05</v>
      </c>
      <c r="D82" s="46">
        <v>104769.92</v>
      </c>
      <c r="E82" s="46">
        <v>112706.19</v>
      </c>
      <c r="F82" s="46">
        <v>120398.71</v>
      </c>
    </row>
    <row r="83" spans="1:6" x14ac:dyDescent="0.25">
      <c r="A83" s="45">
        <v>3</v>
      </c>
      <c r="B83" s="46">
        <v>135376.26</v>
      </c>
      <c r="C83" s="46">
        <v>146293.85999999999</v>
      </c>
      <c r="D83" s="46">
        <v>159298.19</v>
      </c>
      <c r="E83" s="46">
        <v>174603.49</v>
      </c>
      <c r="F83" s="46">
        <v>189059.14</v>
      </c>
    </row>
    <row r="84" spans="1:6" x14ac:dyDescent="0.25">
      <c r="A84" s="45">
        <v>4</v>
      </c>
      <c r="B84" s="46">
        <v>178151.71</v>
      </c>
      <c r="C84" s="46">
        <v>194896.08</v>
      </c>
      <c r="D84" s="46">
        <v>215774.89</v>
      </c>
      <c r="E84" s="46">
        <v>239883.31</v>
      </c>
      <c r="F84" s="46">
        <v>263930.59000000003</v>
      </c>
    </row>
    <row r="85" spans="1:6" x14ac:dyDescent="0.25">
      <c r="A85" s="45">
        <v>5</v>
      </c>
      <c r="B85" s="46">
        <v>222406.95</v>
      </c>
      <c r="C85" s="46">
        <v>246391.54</v>
      </c>
      <c r="D85" s="46">
        <v>275840.61</v>
      </c>
      <c r="E85" s="46">
        <v>311279.38</v>
      </c>
      <c r="F85" s="46">
        <v>347173.31</v>
      </c>
    </row>
    <row r="86" spans="1:6" x14ac:dyDescent="0.25">
      <c r="A86" s="45">
        <v>6</v>
      </c>
      <c r="B86" s="46">
        <v>267288.8</v>
      </c>
      <c r="C86" s="46">
        <v>297739.25</v>
      </c>
      <c r="D86" s="46">
        <v>339400.31</v>
      </c>
      <c r="E86" s="46">
        <v>387294.5</v>
      </c>
      <c r="F86" s="46">
        <v>434999.77</v>
      </c>
    </row>
    <row r="87" spans="1:6" x14ac:dyDescent="0.25">
      <c r="A87" s="45">
        <v>7</v>
      </c>
      <c r="B87" s="46">
        <v>313177.14</v>
      </c>
      <c r="C87" s="46">
        <v>353106.33</v>
      </c>
      <c r="D87" s="46">
        <v>406015.59</v>
      </c>
      <c r="E87" s="46">
        <v>467321.54</v>
      </c>
      <c r="F87" s="46">
        <v>529120.31000000006</v>
      </c>
    </row>
    <row r="88" spans="1:6" x14ac:dyDescent="0.25">
      <c r="A88" s="45">
        <v>8</v>
      </c>
      <c r="B88" s="46">
        <v>361636.82</v>
      </c>
      <c r="C88" s="46">
        <v>409102.63</v>
      </c>
      <c r="D88" s="46">
        <v>477537.36</v>
      </c>
      <c r="E88" s="46">
        <v>551138.35</v>
      </c>
      <c r="F88" s="46">
        <v>637541.04</v>
      </c>
    </row>
    <row r="89" spans="1:6" x14ac:dyDescent="0.25">
      <c r="A89" s="45">
        <v>9</v>
      </c>
      <c r="B89" s="46">
        <v>409246.08</v>
      </c>
      <c r="C89" s="46">
        <v>469617.28</v>
      </c>
      <c r="D89" s="46">
        <v>550068.80000000005</v>
      </c>
      <c r="E89" s="46">
        <v>649964.88</v>
      </c>
      <c r="F89" s="46">
        <v>757744.6</v>
      </c>
    </row>
    <row r="90" spans="1:6" x14ac:dyDescent="0.25">
      <c r="A90" s="45">
        <v>10</v>
      </c>
      <c r="B90" s="46">
        <v>458751.92</v>
      </c>
      <c r="C90" s="46">
        <v>528444.24</v>
      </c>
      <c r="D90" s="46">
        <v>632981.28</v>
      </c>
      <c r="E90" s="46">
        <v>751806.72</v>
      </c>
      <c r="F90" s="46">
        <v>885339.98</v>
      </c>
    </row>
    <row r="91" spans="1:6" x14ac:dyDescent="0.25">
      <c r="A91" s="45">
        <v>11</v>
      </c>
      <c r="B91" s="46">
        <v>507043.46</v>
      </c>
      <c r="C91" s="46">
        <v>596077.23</v>
      </c>
      <c r="D91" s="46">
        <v>714554.7</v>
      </c>
      <c r="E91" s="46">
        <v>859353.26</v>
      </c>
      <c r="F91" s="46">
        <v>1020420.43</v>
      </c>
    </row>
    <row r="92" spans="1:6" x14ac:dyDescent="0.25">
      <c r="A92" s="45">
        <v>12</v>
      </c>
      <c r="B92" s="46">
        <v>562576.4</v>
      </c>
      <c r="C92" s="46">
        <v>662638.63</v>
      </c>
      <c r="D92" s="46">
        <v>802187.39</v>
      </c>
      <c r="E92" s="46">
        <v>972418.63</v>
      </c>
      <c r="F92" s="46">
        <v>1167849.43</v>
      </c>
    </row>
    <row r="93" spans="1:6" x14ac:dyDescent="0.25">
      <c r="A93" s="45">
        <v>13</v>
      </c>
      <c r="B93" s="46">
        <v>614440.94999999995</v>
      </c>
      <c r="C93" s="46">
        <v>731818</v>
      </c>
      <c r="D93" s="46">
        <v>901529.17</v>
      </c>
      <c r="E93" s="46">
        <v>1100753.6000000001</v>
      </c>
      <c r="F93" s="46">
        <v>1325321.97</v>
      </c>
    </row>
    <row r="94" spans="1:6" x14ac:dyDescent="0.25">
      <c r="A94" s="45">
        <v>14</v>
      </c>
      <c r="B94" s="46">
        <v>674102.57</v>
      </c>
      <c r="C94" s="46">
        <v>806052.15</v>
      </c>
      <c r="D94" s="46">
        <v>998958.72</v>
      </c>
      <c r="E94" s="46">
        <v>1235646.99</v>
      </c>
      <c r="F94" s="46">
        <v>1498247.17</v>
      </c>
    </row>
    <row r="95" spans="1:6" x14ac:dyDescent="0.25">
      <c r="A95" s="45">
        <v>15</v>
      </c>
      <c r="B95" s="46">
        <v>735467.82</v>
      </c>
      <c r="C95" s="46">
        <v>882313.22</v>
      </c>
      <c r="D95" s="46">
        <v>1103022.2</v>
      </c>
      <c r="E95" s="46">
        <v>1375020.77</v>
      </c>
      <c r="F95" s="46">
        <v>1696972.35</v>
      </c>
    </row>
    <row r="96" spans="1:6" x14ac:dyDescent="0.25">
      <c r="A96" s="45">
        <v>16</v>
      </c>
      <c r="B96" s="46">
        <v>802216.63</v>
      </c>
      <c r="C96" s="46">
        <v>970199.39</v>
      </c>
      <c r="D96" s="46">
        <v>1221792.6100000001</v>
      </c>
      <c r="E96" s="46">
        <v>1521420.53</v>
      </c>
      <c r="F96" s="46">
        <v>1910919.98</v>
      </c>
    </row>
    <row r="97" spans="1:6" x14ac:dyDescent="0.25">
      <c r="A97" s="45">
        <v>17</v>
      </c>
      <c r="B97" s="46">
        <v>860906.98</v>
      </c>
      <c r="C97" s="46">
        <v>1059142.97</v>
      </c>
      <c r="D97" s="46">
        <v>1337891.58</v>
      </c>
      <c r="E97" s="46">
        <v>1694095.88</v>
      </c>
      <c r="F97" s="46">
        <v>2144009.7799999998</v>
      </c>
    </row>
    <row r="98" spans="1:6" x14ac:dyDescent="0.25">
      <c r="A98" s="45">
        <v>18</v>
      </c>
      <c r="B98" s="46">
        <v>923973.92</v>
      </c>
      <c r="C98" s="46">
        <v>1149594.73</v>
      </c>
      <c r="D98" s="46">
        <v>1464086.83</v>
      </c>
      <c r="E98" s="46">
        <v>1873044.2</v>
      </c>
      <c r="F98" s="46">
        <v>2371871.09</v>
      </c>
    </row>
    <row r="99" spans="1:6" x14ac:dyDescent="0.25">
      <c r="A99" s="45">
        <v>19</v>
      </c>
      <c r="B99" s="46">
        <v>1013065.61</v>
      </c>
      <c r="C99" s="46">
        <v>1242299.24</v>
      </c>
      <c r="D99" s="46">
        <v>1600969.65</v>
      </c>
      <c r="E99" s="46">
        <v>2070015.9</v>
      </c>
      <c r="F99" s="46">
        <v>2671868.02</v>
      </c>
    </row>
    <row r="100" spans="1:6" x14ac:dyDescent="0.25">
      <c r="A100" s="45">
        <v>20</v>
      </c>
      <c r="B100" s="46">
        <v>1087294.33</v>
      </c>
      <c r="C100" s="46">
        <v>1348194.44</v>
      </c>
      <c r="D100" s="46">
        <v>1734664.75</v>
      </c>
      <c r="E100" s="46">
        <v>2283612.64</v>
      </c>
      <c r="F100" s="46">
        <v>2937290</v>
      </c>
    </row>
    <row r="101" spans="1:6" x14ac:dyDescent="0.25">
      <c r="A101" s="45">
        <v>21</v>
      </c>
      <c r="B101" s="46">
        <v>1153155.04</v>
      </c>
      <c r="C101" s="46">
        <v>1460302.39</v>
      </c>
      <c r="D101" s="46">
        <v>1903195.72</v>
      </c>
      <c r="E101" s="46">
        <v>2520860.37</v>
      </c>
      <c r="F101" s="46">
        <v>3258959.56</v>
      </c>
    </row>
    <row r="102" spans="1:6" x14ac:dyDescent="0.25">
      <c r="A102" s="45">
        <v>22</v>
      </c>
      <c r="B102" s="46">
        <v>1247572.54</v>
      </c>
      <c r="C102" s="46">
        <v>1580205.57</v>
      </c>
      <c r="D102" s="46">
        <v>2070391.5</v>
      </c>
      <c r="E102" s="46">
        <v>2789633.99</v>
      </c>
      <c r="F102" s="46">
        <v>3606699.65</v>
      </c>
    </row>
    <row r="103" spans="1:6" x14ac:dyDescent="0.25">
      <c r="A103" s="45">
        <v>23</v>
      </c>
      <c r="B103" s="46">
        <v>1318193.75</v>
      </c>
      <c r="C103" s="46">
        <v>1698691.99</v>
      </c>
      <c r="D103" s="46">
        <v>2251984.62</v>
      </c>
      <c r="E103" s="46">
        <v>3045317.86</v>
      </c>
      <c r="F103" s="46">
        <v>4013086.54</v>
      </c>
    </row>
    <row r="104" spans="1:6" x14ac:dyDescent="0.25">
      <c r="A104" s="45">
        <v>24</v>
      </c>
      <c r="B104" s="46">
        <v>1404440.06</v>
      </c>
      <c r="C104" s="46">
        <v>1840706.63</v>
      </c>
      <c r="D104" s="46">
        <v>2449748.92</v>
      </c>
      <c r="E104" s="46">
        <v>3315268.85</v>
      </c>
      <c r="F104" s="46">
        <v>4434753.63</v>
      </c>
    </row>
    <row r="105" spans="1:6" x14ac:dyDescent="0.25">
      <c r="A105" s="45">
        <v>25</v>
      </c>
      <c r="B105" s="46">
        <v>1505747.57</v>
      </c>
      <c r="C105" s="46">
        <v>1970678.29</v>
      </c>
      <c r="D105" s="46">
        <v>2654379.41</v>
      </c>
      <c r="E105" s="46">
        <v>3629198.86</v>
      </c>
      <c r="F105" s="46">
        <v>4768908.58</v>
      </c>
    </row>
    <row r="106" spans="1:6" x14ac:dyDescent="0.25">
      <c r="A106" s="45">
        <v>26</v>
      </c>
      <c r="B106" s="46">
        <v>1622614.34</v>
      </c>
      <c r="C106" s="46">
        <v>2109268.48</v>
      </c>
      <c r="D106" s="46">
        <v>2873165.68</v>
      </c>
      <c r="E106" s="46">
        <v>3988541.49</v>
      </c>
      <c r="F106" s="46">
        <v>5229323.49</v>
      </c>
    </row>
    <row r="107" spans="1:6" x14ac:dyDescent="0.25">
      <c r="A107" s="45">
        <v>27</v>
      </c>
      <c r="B107" s="46">
        <v>1716388.55</v>
      </c>
      <c r="C107" s="46">
        <v>2278888.06</v>
      </c>
      <c r="D107" s="46">
        <v>3110455.07</v>
      </c>
      <c r="E107" s="46">
        <v>4327755.3499999996</v>
      </c>
      <c r="F107" s="46">
        <v>5746629.3300000001</v>
      </c>
    </row>
    <row r="108" spans="1:6" x14ac:dyDescent="0.25">
      <c r="A108" s="45">
        <v>28</v>
      </c>
      <c r="B108" s="46">
        <v>1814615.94</v>
      </c>
      <c r="C108" s="46">
        <v>2432032.63</v>
      </c>
      <c r="D108" s="46">
        <v>3395589.75</v>
      </c>
      <c r="E108" s="46">
        <v>4717741.42</v>
      </c>
      <c r="F108" s="46">
        <v>6288195.21</v>
      </c>
    </row>
    <row r="109" spans="1:6" x14ac:dyDescent="0.25">
      <c r="A109" s="45">
        <v>29</v>
      </c>
      <c r="B109" s="46">
        <v>1943897</v>
      </c>
      <c r="C109" s="46">
        <v>2608554.79</v>
      </c>
      <c r="D109" s="46">
        <v>3638277.19</v>
      </c>
      <c r="E109" s="46">
        <v>5139796.29</v>
      </c>
      <c r="F109" s="46">
        <v>6924105.25</v>
      </c>
    </row>
    <row r="110" spans="1:6" x14ac:dyDescent="0.25">
      <c r="A110" s="45">
        <v>30</v>
      </c>
      <c r="B110" s="46">
        <v>2052540.4</v>
      </c>
      <c r="C110" s="46">
        <v>2763024.13</v>
      </c>
      <c r="D110" s="46">
        <v>3938403.09</v>
      </c>
      <c r="E110" s="46">
        <v>5581763.8600000003</v>
      </c>
      <c r="F110" s="46">
        <v>7578992.6699999999</v>
      </c>
    </row>
    <row r="113" spans="1:6" x14ac:dyDescent="0.25">
      <c r="A113" s="44" t="s">
        <v>54</v>
      </c>
    </row>
    <row r="114" spans="1:6" x14ac:dyDescent="0.25">
      <c r="A114" s="48" t="s">
        <v>47</v>
      </c>
      <c r="B114" s="48" t="s">
        <v>55</v>
      </c>
      <c r="C114" s="48" t="s">
        <v>56</v>
      </c>
      <c r="D114" s="48" t="s">
        <v>57</v>
      </c>
      <c r="E114" s="48" t="s">
        <v>58</v>
      </c>
      <c r="F114" s="48" t="s">
        <v>59</v>
      </c>
    </row>
    <row r="115" spans="1:6" x14ac:dyDescent="0.25">
      <c r="A115" s="45">
        <v>1</v>
      </c>
      <c r="B115" s="46">
        <v>48000</v>
      </c>
      <c r="C115" s="46">
        <v>48000</v>
      </c>
      <c r="D115" s="46">
        <v>48000</v>
      </c>
      <c r="E115" s="46">
        <v>48000</v>
      </c>
      <c r="F115" s="46">
        <v>48000</v>
      </c>
    </row>
    <row r="116" spans="1:6" x14ac:dyDescent="0.25">
      <c r="A116" s="45">
        <v>2</v>
      </c>
      <c r="B116" s="46">
        <v>48000</v>
      </c>
      <c r="C116" s="46">
        <v>48000</v>
      </c>
      <c r="D116" s="46">
        <v>48000</v>
      </c>
      <c r="E116" s="46">
        <v>48000</v>
      </c>
      <c r="F116" s="46">
        <v>48000</v>
      </c>
    </row>
    <row r="117" spans="1:6" x14ac:dyDescent="0.25">
      <c r="A117" s="45">
        <v>3</v>
      </c>
      <c r="B117" s="46">
        <v>48000</v>
      </c>
      <c r="C117" s="46">
        <v>48000</v>
      </c>
      <c r="D117" s="46">
        <v>48000</v>
      </c>
      <c r="E117" s="46">
        <v>48000</v>
      </c>
      <c r="F117" s="46">
        <v>48000</v>
      </c>
    </row>
    <row r="118" spans="1:6" x14ac:dyDescent="0.25">
      <c r="A118" s="45">
        <v>4</v>
      </c>
      <c r="B118" s="46">
        <v>48000</v>
      </c>
      <c r="C118" s="46">
        <v>48000</v>
      </c>
      <c r="D118" s="46">
        <v>48000</v>
      </c>
      <c r="E118" s="46">
        <v>48000</v>
      </c>
      <c r="F118" s="46">
        <v>48000</v>
      </c>
    </row>
    <row r="119" spans="1:6" x14ac:dyDescent="0.25">
      <c r="A119" s="45">
        <v>5</v>
      </c>
      <c r="B119" s="46">
        <v>48000</v>
      </c>
      <c r="C119" s="46">
        <v>48000</v>
      </c>
      <c r="D119" s="46">
        <v>48000</v>
      </c>
      <c r="E119" s="46">
        <v>48000</v>
      </c>
      <c r="F119" s="46">
        <v>48000</v>
      </c>
    </row>
    <row r="120" spans="1:6" x14ac:dyDescent="0.25">
      <c r="A120" s="45">
        <v>6</v>
      </c>
      <c r="B120" s="46">
        <v>48000</v>
      </c>
      <c r="C120" s="46">
        <v>48000</v>
      </c>
      <c r="D120" s="46">
        <v>48000</v>
      </c>
      <c r="E120" s="46">
        <v>48000</v>
      </c>
      <c r="F120" s="46">
        <v>48000</v>
      </c>
    </row>
    <row r="121" spans="1:6" x14ac:dyDescent="0.25">
      <c r="A121" s="45">
        <v>7</v>
      </c>
      <c r="B121" s="46">
        <v>48000</v>
      </c>
      <c r="C121" s="46">
        <v>48000</v>
      </c>
      <c r="D121" s="46">
        <v>48000</v>
      </c>
      <c r="E121" s="46">
        <v>48000</v>
      </c>
      <c r="F121" s="46">
        <v>48000</v>
      </c>
    </row>
    <row r="122" spans="1:6" x14ac:dyDescent="0.25">
      <c r="A122" s="45">
        <v>8</v>
      </c>
      <c r="B122" s="46">
        <v>48000</v>
      </c>
      <c r="C122" s="46">
        <v>48000</v>
      </c>
      <c r="D122" s="46">
        <v>48000</v>
      </c>
      <c r="E122" s="46">
        <v>48000</v>
      </c>
      <c r="F122" s="46">
        <v>48000</v>
      </c>
    </row>
    <row r="123" spans="1:6" x14ac:dyDescent="0.25">
      <c r="A123" s="45">
        <v>9</v>
      </c>
      <c r="B123" s="46">
        <v>48000</v>
      </c>
      <c r="C123" s="46">
        <v>48000</v>
      </c>
      <c r="D123" s="46">
        <v>48000</v>
      </c>
      <c r="E123" s="46">
        <v>48000</v>
      </c>
      <c r="F123" s="46">
        <v>48000</v>
      </c>
    </row>
    <row r="124" spans="1:6" x14ac:dyDescent="0.25">
      <c r="A124" s="45">
        <v>10</v>
      </c>
      <c r="B124" s="46">
        <v>48000</v>
      </c>
      <c r="C124" s="46">
        <v>48000</v>
      </c>
      <c r="D124" s="46">
        <v>48000</v>
      </c>
      <c r="E124" s="46">
        <v>48000</v>
      </c>
      <c r="F124" s="46">
        <v>48000</v>
      </c>
    </row>
    <row r="125" spans="1:6" x14ac:dyDescent="0.25">
      <c r="A125" s="45">
        <v>11</v>
      </c>
      <c r="B125" s="46">
        <v>48000</v>
      </c>
      <c r="C125" s="46">
        <v>48000</v>
      </c>
      <c r="D125" s="46">
        <v>48000</v>
      </c>
      <c r="E125" s="46">
        <v>48000</v>
      </c>
      <c r="F125" s="46">
        <v>48000</v>
      </c>
    </row>
    <row r="126" spans="1:6" x14ac:dyDescent="0.25">
      <c r="A126" s="45">
        <v>12</v>
      </c>
      <c r="B126" s="46">
        <v>48000</v>
      </c>
      <c r="C126" s="46">
        <v>48000</v>
      </c>
      <c r="D126" s="46">
        <v>48000</v>
      </c>
      <c r="E126" s="46">
        <v>48000</v>
      </c>
      <c r="F126" s="46">
        <v>48000</v>
      </c>
    </row>
    <row r="127" spans="1:6" x14ac:dyDescent="0.25">
      <c r="A127" s="45">
        <v>13</v>
      </c>
      <c r="B127" s="46">
        <v>48000</v>
      </c>
      <c r="C127" s="46">
        <v>48000</v>
      </c>
      <c r="D127" s="46">
        <v>48000</v>
      </c>
      <c r="E127" s="46">
        <v>48000</v>
      </c>
      <c r="F127" s="46">
        <v>48000</v>
      </c>
    </row>
    <row r="128" spans="1:6" x14ac:dyDescent="0.25">
      <c r="A128" s="45">
        <v>14</v>
      </c>
      <c r="B128" s="46">
        <v>48000</v>
      </c>
      <c r="C128" s="46">
        <v>48000</v>
      </c>
      <c r="D128" s="46">
        <v>48000</v>
      </c>
      <c r="E128" s="46">
        <v>48000</v>
      </c>
      <c r="F128" s="46">
        <v>48000</v>
      </c>
    </row>
    <row r="129" spans="1:6" x14ac:dyDescent="0.25">
      <c r="A129" s="45">
        <v>15</v>
      </c>
      <c r="B129" s="46">
        <v>48000</v>
      </c>
      <c r="C129" s="46">
        <v>48000</v>
      </c>
      <c r="D129" s="46">
        <v>48000</v>
      </c>
      <c r="E129" s="46">
        <v>48000</v>
      </c>
      <c r="F129" s="46">
        <v>48000</v>
      </c>
    </row>
    <row r="130" spans="1:6" x14ac:dyDescent="0.25">
      <c r="A130" s="45">
        <v>16</v>
      </c>
      <c r="B130" s="46">
        <v>48000</v>
      </c>
      <c r="C130" s="46">
        <v>48000</v>
      </c>
      <c r="D130" s="46">
        <v>48000</v>
      </c>
      <c r="E130" s="46">
        <v>48000</v>
      </c>
      <c r="F130" s="46">
        <v>48000</v>
      </c>
    </row>
    <row r="131" spans="1:6" x14ac:dyDescent="0.25">
      <c r="A131" s="45">
        <v>17</v>
      </c>
      <c r="B131" s="46">
        <v>48000</v>
      </c>
      <c r="C131" s="46">
        <v>48000</v>
      </c>
      <c r="D131" s="46">
        <v>48000</v>
      </c>
      <c r="E131" s="46">
        <v>48000</v>
      </c>
      <c r="F131" s="46">
        <v>48000</v>
      </c>
    </row>
    <row r="132" spans="1:6" x14ac:dyDescent="0.25">
      <c r="A132" s="45">
        <v>18</v>
      </c>
      <c r="B132" s="46">
        <v>48000</v>
      </c>
      <c r="C132" s="46">
        <v>48000</v>
      </c>
      <c r="D132" s="46">
        <v>48000</v>
      </c>
      <c r="E132" s="46">
        <v>48000</v>
      </c>
      <c r="F132" s="46">
        <v>48000</v>
      </c>
    </row>
    <row r="133" spans="1:6" x14ac:dyDescent="0.25">
      <c r="A133" s="45">
        <v>19</v>
      </c>
      <c r="B133" s="46">
        <v>48000</v>
      </c>
      <c r="C133" s="46">
        <v>48000</v>
      </c>
      <c r="D133" s="46">
        <v>48000</v>
      </c>
      <c r="E133" s="46">
        <v>48000</v>
      </c>
      <c r="F133" s="46">
        <v>48000</v>
      </c>
    </row>
    <row r="134" spans="1:6" x14ac:dyDescent="0.25">
      <c r="A134" s="45">
        <v>20</v>
      </c>
      <c r="B134" s="46">
        <v>48000</v>
      </c>
      <c r="C134" s="46">
        <v>48000</v>
      </c>
      <c r="D134" s="46">
        <v>48000</v>
      </c>
      <c r="E134" s="46">
        <v>48000</v>
      </c>
      <c r="F134" s="46">
        <v>48000</v>
      </c>
    </row>
    <row r="135" spans="1:6" x14ac:dyDescent="0.25">
      <c r="A135" s="45">
        <v>21</v>
      </c>
      <c r="B135" s="46">
        <v>48000</v>
      </c>
      <c r="C135" s="46">
        <v>48000</v>
      </c>
      <c r="D135" s="46">
        <v>48000</v>
      </c>
      <c r="E135" s="46">
        <v>48000</v>
      </c>
      <c r="F135" s="46">
        <v>48000</v>
      </c>
    </row>
    <row r="136" spans="1:6" x14ac:dyDescent="0.25">
      <c r="A136" s="45">
        <v>22</v>
      </c>
      <c r="B136" s="46">
        <v>48000</v>
      </c>
      <c r="C136" s="46">
        <v>48000</v>
      </c>
      <c r="D136" s="46">
        <v>48000</v>
      </c>
      <c r="E136" s="46">
        <v>48000</v>
      </c>
      <c r="F136" s="46">
        <v>48000</v>
      </c>
    </row>
    <row r="137" spans="1:6" x14ac:dyDescent="0.25">
      <c r="A137" s="45">
        <v>23</v>
      </c>
      <c r="B137" s="46">
        <v>48000</v>
      </c>
      <c r="C137" s="46">
        <v>48000</v>
      </c>
      <c r="D137" s="46">
        <v>48000</v>
      </c>
      <c r="E137" s="46">
        <v>48000</v>
      </c>
      <c r="F137" s="46">
        <v>48000</v>
      </c>
    </row>
    <row r="138" spans="1:6" x14ac:dyDescent="0.25">
      <c r="A138" s="45">
        <v>24</v>
      </c>
      <c r="B138" s="46">
        <v>48000</v>
      </c>
      <c r="C138" s="46">
        <v>48000</v>
      </c>
      <c r="D138" s="46">
        <v>48000</v>
      </c>
      <c r="E138" s="46">
        <v>48000</v>
      </c>
      <c r="F138" s="46">
        <v>48000</v>
      </c>
    </row>
    <row r="139" spans="1:6" x14ac:dyDescent="0.25">
      <c r="A139" s="45">
        <v>25</v>
      </c>
      <c r="B139" s="46">
        <v>48000</v>
      </c>
      <c r="C139" s="46">
        <v>48000</v>
      </c>
      <c r="D139" s="46">
        <v>48000</v>
      </c>
      <c r="E139" s="46">
        <v>48000</v>
      </c>
      <c r="F139" s="46">
        <v>48000</v>
      </c>
    </row>
    <row r="140" spans="1:6" x14ac:dyDescent="0.25">
      <c r="A140" s="45">
        <v>26</v>
      </c>
      <c r="B140" s="46">
        <v>48000</v>
      </c>
      <c r="C140" s="46">
        <v>48000</v>
      </c>
      <c r="D140" s="46">
        <v>48000</v>
      </c>
      <c r="E140" s="46">
        <v>48000</v>
      </c>
      <c r="F140" s="46">
        <v>48000</v>
      </c>
    </row>
    <row r="141" spans="1:6" x14ac:dyDescent="0.25">
      <c r="A141" s="45">
        <v>27</v>
      </c>
      <c r="B141" s="46">
        <v>48000</v>
      </c>
      <c r="C141" s="46">
        <v>48000</v>
      </c>
      <c r="D141" s="46">
        <v>48000</v>
      </c>
      <c r="E141" s="46">
        <v>48000</v>
      </c>
      <c r="F141" s="46">
        <v>48000</v>
      </c>
    </row>
    <row r="142" spans="1:6" x14ac:dyDescent="0.25">
      <c r="A142" s="45">
        <v>28</v>
      </c>
      <c r="B142" s="46">
        <v>48000</v>
      </c>
      <c r="C142" s="46">
        <v>48000</v>
      </c>
      <c r="D142" s="46">
        <v>48000</v>
      </c>
      <c r="E142" s="46">
        <v>48000</v>
      </c>
      <c r="F142" s="46">
        <v>48000</v>
      </c>
    </row>
    <row r="143" spans="1:6" x14ac:dyDescent="0.25">
      <c r="A143" s="45">
        <v>29</v>
      </c>
      <c r="B143" s="46">
        <v>48000</v>
      </c>
      <c r="C143" s="46">
        <v>48000</v>
      </c>
      <c r="D143" s="46">
        <v>48000</v>
      </c>
      <c r="E143" s="46">
        <v>48000</v>
      </c>
      <c r="F143" s="46">
        <v>48000</v>
      </c>
    </row>
    <row r="144" spans="1:6" x14ac:dyDescent="0.25">
      <c r="A144" s="45">
        <v>30</v>
      </c>
      <c r="B144" s="46">
        <v>48000</v>
      </c>
      <c r="C144" s="46">
        <v>48000</v>
      </c>
      <c r="D144" s="46">
        <v>48000</v>
      </c>
      <c r="E144" s="46">
        <v>48000</v>
      </c>
      <c r="F144" s="46">
        <v>48000</v>
      </c>
    </row>
    <row r="147" spans="1:9" x14ac:dyDescent="0.25">
      <c r="A147" s="44" t="s">
        <v>60</v>
      </c>
    </row>
    <row r="148" spans="1:9" x14ac:dyDescent="0.25">
      <c r="A148" s="44" t="s">
        <v>61</v>
      </c>
      <c r="B148" s="48" t="s">
        <v>25</v>
      </c>
      <c r="C148" s="48" t="s">
        <v>26</v>
      </c>
      <c r="D148" s="48" t="s">
        <v>27</v>
      </c>
      <c r="E148" s="48" t="s">
        <v>23</v>
      </c>
      <c r="F148" s="48" t="s">
        <v>24</v>
      </c>
    </row>
    <row r="149" spans="1:9" x14ac:dyDescent="0.25">
      <c r="A149" s="45" t="s">
        <v>25</v>
      </c>
      <c r="B149" s="51">
        <v>1</v>
      </c>
      <c r="C149" s="51">
        <v>-8.6910022810791757E-2</v>
      </c>
      <c r="D149" s="51">
        <v>0.63157336484828464</v>
      </c>
      <c r="E149" s="49">
        <v>0.13950000000000062</v>
      </c>
      <c r="F149" s="49">
        <v>0.21560000000000001</v>
      </c>
    </row>
    <row r="150" spans="1:9" x14ac:dyDescent="0.25">
      <c r="A150" s="45" t="s">
        <v>26</v>
      </c>
      <c r="B150" s="51">
        <v>-8.6910022810791757E-2</v>
      </c>
      <c r="C150" s="51">
        <v>1</v>
      </c>
      <c r="D150" s="51">
        <v>8.7880343304549413E-2</v>
      </c>
      <c r="E150" s="49">
        <v>2.0700000000000829E-2</v>
      </c>
      <c r="F150" s="49">
        <v>6.9800000000000001E-2</v>
      </c>
    </row>
    <row r="151" spans="1:9" x14ac:dyDescent="0.25">
      <c r="A151" s="45" t="s">
        <v>27</v>
      </c>
      <c r="B151" s="51">
        <v>0.63157336484828464</v>
      </c>
      <c r="C151" s="51">
        <v>8.7880343304549413E-2</v>
      </c>
      <c r="D151" s="51">
        <v>1</v>
      </c>
      <c r="E151" s="49">
        <v>4.7900000000000498E-2</v>
      </c>
      <c r="F151" s="49">
        <v>0.2321</v>
      </c>
    </row>
    <row r="152" spans="1:9" x14ac:dyDescent="0.25">
      <c r="B152" s="51"/>
      <c r="C152" s="51"/>
      <c r="D152" s="51"/>
      <c r="E152" s="51"/>
      <c r="F152" s="49"/>
      <c r="G152" s="49"/>
    </row>
    <row r="156" spans="1:9" x14ac:dyDescent="0.25">
      <c r="A156" s="44" t="s">
        <v>23</v>
      </c>
    </row>
    <row r="157" spans="1:9" x14ac:dyDescent="0.25">
      <c r="A157" s="44" t="s">
        <v>63</v>
      </c>
      <c r="B157" s="48" t="s">
        <v>64</v>
      </c>
      <c r="C157" s="48" t="s">
        <v>65</v>
      </c>
      <c r="D157" s="48" t="s">
        <v>66</v>
      </c>
      <c r="E157" s="48" t="s">
        <v>67</v>
      </c>
      <c r="F157" s="48" t="s">
        <v>68</v>
      </c>
      <c r="G157" s="48" t="s">
        <v>69</v>
      </c>
      <c r="H157" s="48" t="s">
        <v>70</v>
      </c>
      <c r="I157" s="48" t="s">
        <v>71</v>
      </c>
    </row>
    <row r="158" spans="1:9" x14ac:dyDescent="0.25">
      <c r="A158" s="45" t="s">
        <v>30</v>
      </c>
      <c r="B158" s="49">
        <v>-6.0168505232070096E-2</v>
      </c>
      <c r="C158" s="49">
        <v>2.6635271859953447E-3</v>
      </c>
      <c r="D158" s="49">
        <v>2.2737917738712234E-2</v>
      </c>
      <c r="E158" s="49">
        <v>4.4027286395960388E-2</v>
      </c>
      <c r="F158" s="49">
        <v>5.3194350766605218E-2</v>
      </c>
      <c r="G158" s="49">
        <v>6.0465835946192106E-2</v>
      </c>
      <c r="H158" s="49">
        <v>6.4379844428083963E-2</v>
      </c>
      <c r="I158" s="49">
        <v>6.6702403207767505E-2</v>
      </c>
    </row>
    <row r="159" spans="1:9" x14ac:dyDescent="0.25">
      <c r="A159" s="45" t="s">
        <v>31</v>
      </c>
      <c r="B159" s="49">
        <v>1.0382667991410965E-2</v>
      </c>
      <c r="C159" s="49">
        <v>4.7870665133866841E-2</v>
      </c>
      <c r="D159" s="49">
        <v>5.7888905707901006E-2</v>
      </c>
      <c r="E159" s="49">
        <v>7.0060705642997545E-2</v>
      </c>
      <c r="F159" s="49">
        <v>7.4761684026619757E-2</v>
      </c>
      <c r="G159" s="49">
        <v>7.8467205418180197E-2</v>
      </c>
      <c r="H159" s="49">
        <v>8.0524041421487891E-2</v>
      </c>
      <c r="I159" s="49">
        <v>8.1694236653857555E-2</v>
      </c>
    </row>
    <row r="160" spans="1:9" x14ac:dyDescent="0.25">
      <c r="A160" s="45" t="s">
        <v>32</v>
      </c>
      <c r="B160" s="49">
        <v>9.7489039039764358E-2</v>
      </c>
      <c r="C160" s="49">
        <v>9.9323013532622961E-2</v>
      </c>
      <c r="D160" s="49">
        <v>9.7794160524997675E-2</v>
      </c>
      <c r="E160" s="49">
        <v>9.7876441639183742E-2</v>
      </c>
      <c r="F160" s="49">
        <v>9.8450033602800691E-2</v>
      </c>
      <c r="G160" s="49">
        <v>9.7892679869607591E-2</v>
      </c>
      <c r="H160" s="49">
        <v>9.835593199003545E-2</v>
      </c>
      <c r="I160" s="49">
        <v>9.8298698578270005E-2</v>
      </c>
    </row>
    <row r="161" spans="1:9" x14ac:dyDescent="0.25">
      <c r="A161" s="45" t="s">
        <v>33</v>
      </c>
      <c r="B161" s="49">
        <v>0.19536069660482641</v>
      </c>
      <c r="C161" s="49">
        <v>0.15444133475474014</v>
      </c>
      <c r="D161" s="49">
        <v>0.14122204158990376</v>
      </c>
      <c r="E161" s="49">
        <v>0.12809234051865848</v>
      </c>
      <c r="F161" s="49">
        <v>0.12163716429131977</v>
      </c>
      <c r="G161" s="49">
        <v>0.11825508715390415</v>
      </c>
      <c r="H161" s="49">
        <v>0.11713874597523433</v>
      </c>
      <c r="I161" s="49">
        <v>0.11571259800629952</v>
      </c>
    </row>
    <row r="162" spans="1:9" x14ac:dyDescent="0.25">
      <c r="A162" s="45" t="s">
        <v>34</v>
      </c>
      <c r="B162" s="49">
        <v>0.28951918666008636</v>
      </c>
      <c r="C162" s="49">
        <v>0.20638522117634911</v>
      </c>
      <c r="D162" s="49">
        <v>0.18166739935253218</v>
      </c>
      <c r="E162" s="49">
        <v>0.15614127248647661</v>
      </c>
      <c r="F162" s="49">
        <v>0.1437946637867995</v>
      </c>
      <c r="G162" s="49">
        <v>0.13809125088735061</v>
      </c>
      <c r="H162" s="49">
        <v>0.13423683467883996</v>
      </c>
      <c r="I162" s="49">
        <v>0.13019433072033304</v>
      </c>
    </row>
    <row r="165" spans="1:9" x14ac:dyDescent="0.25">
      <c r="A165" s="44" t="s">
        <v>72</v>
      </c>
    </row>
    <row r="166" spans="1:9" x14ac:dyDescent="0.25">
      <c r="A166" s="44" t="s">
        <v>73</v>
      </c>
      <c r="B166" s="48" t="s">
        <v>64</v>
      </c>
      <c r="C166" s="48" t="s">
        <v>65</v>
      </c>
      <c r="D166" s="48" t="s">
        <v>66</v>
      </c>
      <c r="E166" s="48" t="s">
        <v>67</v>
      </c>
      <c r="F166" s="48" t="s">
        <v>68</v>
      </c>
      <c r="G166" s="48" t="s">
        <v>69</v>
      </c>
      <c r="H166" s="48" t="s">
        <v>70</v>
      </c>
      <c r="I166" s="48" t="s">
        <v>71</v>
      </c>
    </row>
    <row r="167" spans="1:9" x14ac:dyDescent="0.25">
      <c r="A167" s="45" t="s">
        <v>74</v>
      </c>
      <c r="B167" s="49">
        <v>0.77459999999999996</v>
      </c>
      <c r="C167" s="49">
        <v>0.90620000000000001</v>
      </c>
      <c r="D167" s="49">
        <v>0.95499999999999996</v>
      </c>
      <c r="E167" s="49">
        <v>0.99299999999999999</v>
      </c>
      <c r="F167" s="49">
        <v>0.998</v>
      </c>
      <c r="G167" s="49">
        <v>0.99960000000000004</v>
      </c>
      <c r="H167" s="49">
        <v>1</v>
      </c>
      <c r="I167" s="49">
        <v>1</v>
      </c>
    </row>
    <row r="168" spans="1:9" x14ac:dyDescent="0.25">
      <c r="A168" s="45" t="s">
        <v>75</v>
      </c>
      <c r="B168" s="49">
        <v>0.70940000000000003</v>
      </c>
      <c r="C168" s="49">
        <v>0.83160000000000001</v>
      </c>
      <c r="D168" s="49">
        <v>0.89</v>
      </c>
      <c r="E168" s="49">
        <v>0.96299999999999997</v>
      </c>
      <c r="F168" s="49">
        <v>0.98480000000000001</v>
      </c>
      <c r="G168" s="49">
        <v>0.99360000000000004</v>
      </c>
      <c r="H168" s="49">
        <v>0.99719999999999998</v>
      </c>
      <c r="I168" s="49">
        <v>0.99839999999999995</v>
      </c>
    </row>
    <row r="169" spans="1:9" x14ac:dyDescent="0.25">
      <c r="A169" s="45" t="s">
        <v>76</v>
      </c>
      <c r="B169" s="49">
        <v>0.63800000000000001</v>
      </c>
      <c r="C169" s="49">
        <v>0.74199999999999999</v>
      </c>
      <c r="D169" s="49">
        <v>0.78620000000000001</v>
      </c>
      <c r="E169" s="49">
        <v>0.87119999999999997</v>
      </c>
      <c r="F169" s="49">
        <v>0.91620000000000001</v>
      </c>
      <c r="G169" s="49">
        <v>0.95</v>
      </c>
      <c r="H169" s="49">
        <v>0.96479999999999999</v>
      </c>
      <c r="I169" s="49">
        <v>0.9758</v>
      </c>
    </row>
    <row r="170" spans="1:9" x14ac:dyDescent="0.25">
      <c r="A170" s="45" t="s">
        <v>77</v>
      </c>
      <c r="B170" s="49">
        <v>0.56659999999999999</v>
      </c>
      <c r="C170" s="49">
        <v>0.62</v>
      </c>
      <c r="D170" s="49">
        <v>0.64539999999999997</v>
      </c>
      <c r="E170" s="49">
        <v>0.70879999999999999</v>
      </c>
      <c r="F170" s="49">
        <v>0.74680000000000002</v>
      </c>
      <c r="G170" s="49">
        <v>0.78439999999999999</v>
      </c>
      <c r="H170" s="49">
        <v>0.81059999999999999</v>
      </c>
      <c r="I170" s="49">
        <v>0.82740000000000002</v>
      </c>
    </row>
    <row r="171" spans="1:9" x14ac:dyDescent="0.25">
      <c r="A171" s="45" t="s">
        <v>78</v>
      </c>
      <c r="B171" s="49">
        <v>0.49220000000000003</v>
      </c>
      <c r="C171" s="49">
        <v>0.49580000000000002</v>
      </c>
      <c r="D171" s="49">
        <v>0.48459999999999998</v>
      </c>
      <c r="E171" s="49">
        <v>0.48139999999999999</v>
      </c>
      <c r="F171" s="49">
        <v>0.48139999999999999</v>
      </c>
      <c r="G171" s="49">
        <v>0.47099999999999997</v>
      </c>
      <c r="H171" s="49">
        <v>0.47520000000000001</v>
      </c>
      <c r="I171" s="49">
        <v>0.4728</v>
      </c>
    </row>
    <row r="172" spans="1:9" x14ac:dyDescent="0.25">
      <c r="A172" s="45" t="s">
        <v>79</v>
      </c>
      <c r="B172" s="49">
        <v>0.42399999999999999</v>
      </c>
      <c r="C172" s="49">
        <v>0.377</v>
      </c>
      <c r="D172" s="49">
        <v>0.33439999999999998</v>
      </c>
      <c r="E172" s="49">
        <v>0.27439999999999998</v>
      </c>
      <c r="F172" s="49">
        <v>0.2218</v>
      </c>
      <c r="G172" s="49">
        <v>0.187</v>
      </c>
      <c r="H172" s="49">
        <v>0.16420000000000001</v>
      </c>
      <c r="I172" s="49">
        <v>0.1452</v>
      </c>
    </row>
    <row r="175" spans="1:9" x14ac:dyDescent="0.25">
      <c r="A175" s="44" t="s">
        <v>80</v>
      </c>
    </row>
    <row r="176" spans="1:9" x14ac:dyDescent="0.25">
      <c r="B176" s="52" t="s">
        <v>81</v>
      </c>
      <c r="C176" s="53" t="s">
        <v>81</v>
      </c>
      <c r="D176" s="52" t="s">
        <v>82</v>
      </c>
      <c r="E176" s="53" t="s">
        <v>82</v>
      </c>
    </row>
    <row r="177" spans="1:5" x14ac:dyDescent="0.25">
      <c r="A177" s="44" t="s">
        <v>83</v>
      </c>
      <c r="B177" s="48" t="s">
        <v>84</v>
      </c>
      <c r="C177" s="48" t="s">
        <v>85</v>
      </c>
      <c r="D177" s="48" t="s">
        <v>84</v>
      </c>
      <c r="E177" s="48" t="s">
        <v>85</v>
      </c>
    </row>
    <row r="178" spans="1:5" x14ac:dyDescent="0.25">
      <c r="A178" s="45" t="s">
        <v>75</v>
      </c>
      <c r="B178" s="49">
        <v>0.54900000000000004</v>
      </c>
      <c r="C178" s="49">
        <v>0</v>
      </c>
      <c r="D178" s="49">
        <v>0</v>
      </c>
      <c r="E178" s="49">
        <v>0</v>
      </c>
    </row>
    <row r="179" spans="1:5" x14ac:dyDescent="0.25">
      <c r="A179" s="45" t="s">
        <v>76</v>
      </c>
      <c r="B179" s="49">
        <v>0.40820000000000001</v>
      </c>
      <c r="C179" s="49">
        <v>0</v>
      </c>
      <c r="D179" s="49">
        <v>0</v>
      </c>
      <c r="E179" s="49">
        <v>0</v>
      </c>
    </row>
    <row r="180" spans="1:5" x14ac:dyDescent="0.25">
      <c r="A180" s="45" t="s">
        <v>77</v>
      </c>
      <c r="B180" s="49">
        <v>0.28660000000000002</v>
      </c>
      <c r="C180" s="49">
        <v>0</v>
      </c>
      <c r="D180" s="49">
        <v>0</v>
      </c>
      <c r="E180" s="49">
        <v>0</v>
      </c>
    </row>
    <row r="181" spans="1:5" x14ac:dyDescent="0.25">
      <c r="A181" s="45" t="s">
        <v>78</v>
      </c>
      <c r="B181" s="49">
        <v>0.2036</v>
      </c>
      <c r="C181" s="49">
        <v>0</v>
      </c>
      <c r="D181" s="49">
        <v>0</v>
      </c>
      <c r="E181" s="49">
        <v>0</v>
      </c>
    </row>
    <row r="182" spans="1:5" x14ac:dyDescent="0.25">
      <c r="A182" s="45" t="s">
        <v>79</v>
      </c>
      <c r="B182" s="49">
        <v>0.14680000000000001</v>
      </c>
      <c r="C182" s="49">
        <v>0</v>
      </c>
      <c r="D182" s="49">
        <v>0</v>
      </c>
      <c r="E182" s="49">
        <v>0</v>
      </c>
    </row>
    <row r="183" spans="1:5" x14ac:dyDescent="0.25">
      <c r="A183" s="45" t="s">
        <v>86</v>
      </c>
      <c r="B183" s="49">
        <v>0.1</v>
      </c>
      <c r="C183" s="49">
        <v>0</v>
      </c>
      <c r="D183" s="49">
        <v>0</v>
      </c>
      <c r="E183" s="49">
        <v>0</v>
      </c>
    </row>
    <row r="184" spans="1:5" x14ac:dyDescent="0.25">
      <c r="A184" s="45" t="s">
        <v>87</v>
      </c>
      <c r="B184" s="49">
        <v>6.8400000000000002E-2</v>
      </c>
      <c r="C184" s="49">
        <v>0</v>
      </c>
      <c r="D184" s="49">
        <v>0</v>
      </c>
      <c r="E184" s="49">
        <v>0</v>
      </c>
    </row>
    <row r="185" spans="1:5" x14ac:dyDescent="0.25">
      <c r="A185" s="45" t="s">
        <v>88</v>
      </c>
      <c r="B185" s="49">
        <v>4.7600000000000003E-2</v>
      </c>
      <c r="C185" s="49">
        <v>0</v>
      </c>
      <c r="D185" s="49">
        <v>0</v>
      </c>
      <c r="E185" s="49">
        <v>0</v>
      </c>
    </row>
    <row r="186" spans="1:5" x14ac:dyDescent="0.25">
      <c r="A186" s="45" t="s">
        <v>89</v>
      </c>
      <c r="B186" s="49">
        <v>2.8000000000000001E-2</v>
      </c>
      <c r="C186" s="49">
        <v>0</v>
      </c>
      <c r="D186" s="49">
        <v>0</v>
      </c>
      <c r="E186" s="49">
        <v>0</v>
      </c>
    </row>
    <row r="187" spans="1:5" x14ac:dyDescent="0.25">
      <c r="A187" s="45" t="s">
        <v>90</v>
      </c>
      <c r="B187" s="49">
        <v>1.72E-2</v>
      </c>
      <c r="C187" s="49">
        <v>0</v>
      </c>
      <c r="D187" s="49">
        <v>0</v>
      </c>
      <c r="E187" s="49">
        <v>0</v>
      </c>
    </row>
    <row r="188" spans="1:5" x14ac:dyDescent="0.25">
      <c r="A188" s="45" t="s">
        <v>91</v>
      </c>
      <c r="B188" s="49">
        <v>1.2800000000000001E-2</v>
      </c>
      <c r="C188" s="49">
        <v>0</v>
      </c>
      <c r="D188" s="49">
        <v>0</v>
      </c>
      <c r="E188" s="49">
        <v>0</v>
      </c>
    </row>
    <row r="189" spans="1:5" x14ac:dyDescent="0.25">
      <c r="A189" s="45" t="s">
        <v>92</v>
      </c>
      <c r="B189" s="49">
        <v>8.3999999999999995E-3</v>
      </c>
      <c r="C189" s="49">
        <v>0</v>
      </c>
      <c r="D189" s="49">
        <v>0</v>
      </c>
      <c r="E189" s="49">
        <v>0</v>
      </c>
    </row>
    <row r="190" spans="1:5" x14ac:dyDescent="0.25">
      <c r="A190" s="45" t="s">
        <v>93</v>
      </c>
      <c r="B190" s="49">
        <v>5.7999999999999996E-3</v>
      </c>
      <c r="C190" s="49">
        <v>0</v>
      </c>
      <c r="D190" s="49">
        <v>0</v>
      </c>
      <c r="E190" s="49">
        <v>0</v>
      </c>
    </row>
    <row r="191" spans="1:5" x14ac:dyDescent="0.25">
      <c r="A191" s="45" t="s">
        <v>94</v>
      </c>
      <c r="B191" s="49">
        <v>3.3999999999999998E-3</v>
      </c>
      <c r="C191" s="49">
        <v>0</v>
      </c>
      <c r="D191" s="49">
        <v>0</v>
      </c>
      <c r="E191" s="49">
        <v>0</v>
      </c>
    </row>
    <row r="192" spans="1:5" x14ac:dyDescent="0.25">
      <c r="A192" s="45" t="s">
        <v>95</v>
      </c>
      <c r="B192" s="49">
        <v>1.8E-3</v>
      </c>
      <c r="C192" s="49">
        <v>0</v>
      </c>
      <c r="D192" s="49">
        <v>0</v>
      </c>
      <c r="E192" s="49">
        <v>0</v>
      </c>
    </row>
    <row r="193" spans="1:5" x14ac:dyDescent="0.25">
      <c r="A193" s="45" t="s">
        <v>96</v>
      </c>
      <c r="B193" s="49">
        <v>8.0000000000000004E-4</v>
      </c>
      <c r="C193" s="49">
        <v>0</v>
      </c>
      <c r="D193" s="49">
        <v>0</v>
      </c>
      <c r="E193" s="49">
        <v>0</v>
      </c>
    </row>
    <row r="197" spans="1:5" x14ac:dyDescent="0.25">
      <c r="A197" s="44"/>
    </row>
  </sheetData>
  <mergeCells count="2">
    <mergeCell ref="B176:C176"/>
    <mergeCell ref="D176:E17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3EB0B-7BDC-4131-A66A-C0C82B713F69}">
  <dimension ref="A1:F137"/>
  <sheetViews>
    <sheetView topLeftCell="A28" workbookViewId="0">
      <selection activeCell="D39" sqref="D39"/>
    </sheetView>
  </sheetViews>
  <sheetFormatPr defaultRowHeight="13.8" x14ac:dyDescent="0.25"/>
  <cols>
    <col min="1" max="13" width="17.44140625" style="45" customWidth="1"/>
    <col min="14" max="16384" width="8.88671875" style="45"/>
  </cols>
  <sheetData>
    <row r="1" spans="1:2" x14ac:dyDescent="0.25">
      <c r="A1" s="44" t="s">
        <v>0</v>
      </c>
    </row>
    <row r="2" spans="1:2" x14ac:dyDescent="0.25">
      <c r="A2" s="44" t="s">
        <v>1</v>
      </c>
      <c r="B2" s="46">
        <v>2760845</v>
      </c>
    </row>
    <row r="3" spans="1:2" x14ac:dyDescent="0.25">
      <c r="A3" s="47" t="s">
        <v>2</v>
      </c>
      <c r="B3" s="45" t="s">
        <v>3</v>
      </c>
    </row>
    <row r="4" spans="1:2" x14ac:dyDescent="0.25">
      <c r="A4" s="44" t="s">
        <v>4</v>
      </c>
      <c r="B4" s="46">
        <v>4000</v>
      </c>
    </row>
    <row r="5" spans="1:2" x14ac:dyDescent="0.25">
      <c r="A5" s="47" t="s">
        <v>5</v>
      </c>
      <c r="B5" s="45" t="s">
        <v>6</v>
      </c>
    </row>
    <row r="6" spans="1:2" x14ac:dyDescent="0.25">
      <c r="A6" s="47" t="s">
        <v>7</v>
      </c>
      <c r="B6" s="45" t="s">
        <v>8</v>
      </c>
    </row>
    <row r="7" spans="1:2" x14ac:dyDescent="0.25">
      <c r="A7" s="47" t="s">
        <v>9</v>
      </c>
      <c r="B7" s="45">
        <v>10</v>
      </c>
    </row>
    <row r="8" spans="1:2" x14ac:dyDescent="0.25">
      <c r="A8" s="47" t="s">
        <v>10</v>
      </c>
      <c r="B8" s="45" t="s">
        <v>11</v>
      </c>
    </row>
    <row r="9" spans="1:2" x14ac:dyDescent="0.25">
      <c r="A9" s="47" t="s">
        <v>12</v>
      </c>
      <c r="B9" s="45" t="s">
        <v>13</v>
      </c>
    </row>
    <row r="10" spans="1:2" x14ac:dyDescent="0.25">
      <c r="A10" s="47" t="s">
        <v>14</v>
      </c>
      <c r="B10" s="45" t="s">
        <v>15</v>
      </c>
    </row>
    <row r="11" spans="1:2" x14ac:dyDescent="0.25">
      <c r="A11" s="47" t="s">
        <v>16</v>
      </c>
      <c r="B11" s="45" t="s">
        <v>17</v>
      </c>
    </row>
    <row r="12" spans="1:2" x14ac:dyDescent="0.25">
      <c r="A12" s="47" t="s">
        <v>18</v>
      </c>
      <c r="B12" s="45" t="s">
        <v>19</v>
      </c>
    </row>
    <row r="22" spans="1:6" x14ac:dyDescent="0.25">
      <c r="A22" s="44" t="s">
        <v>20</v>
      </c>
    </row>
    <row r="23" spans="1:6" x14ac:dyDescent="0.25">
      <c r="A23" s="44" t="s">
        <v>21</v>
      </c>
      <c r="B23" s="48" t="s">
        <v>22</v>
      </c>
      <c r="C23" s="48" t="s">
        <v>23</v>
      </c>
      <c r="D23" s="48" t="s">
        <v>24</v>
      </c>
    </row>
    <row r="24" spans="1:6" x14ac:dyDescent="0.25">
      <c r="A24" s="45" t="s">
        <v>25</v>
      </c>
      <c r="B24" s="49">
        <v>0.6</v>
      </c>
      <c r="C24" s="49">
        <v>0.13950000000000062</v>
      </c>
      <c r="D24" s="49">
        <v>0.21560000000000021</v>
      </c>
    </row>
    <row r="25" spans="1:6" x14ac:dyDescent="0.25">
      <c r="A25" s="45" t="s">
        <v>26</v>
      </c>
      <c r="B25" s="49">
        <v>0.3</v>
      </c>
      <c r="C25" s="49">
        <v>2.0700000000000829E-2</v>
      </c>
      <c r="D25" s="49">
        <v>6.9800000000004525E-2</v>
      </c>
    </row>
    <row r="26" spans="1:6" x14ac:dyDescent="0.25">
      <c r="A26" s="45" t="s">
        <v>27</v>
      </c>
      <c r="B26" s="49">
        <v>0.1</v>
      </c>
      <c r="C26" s="49">
        <v>4.7900000000000498E-2</v>
      </c>
      <c r="D26" s="49">
        <v>0.2321000000000015</v>
      </c>
    </row>
    <row r="29" spans="1:6" x14ac:dyDescent="0.25">
      <c r="A29" s="44" t="s">
        <v>28</v>
      </c>
    </row>
    <row r="30" spans="1:6" x14ac:dyDescent="0.25">
      <c r="A30" s="20" t="s">
        <v>29</v>
      </c>
      <c r="B30" s="61" t="s">
        <v>30</v>
      </c>
      <c r="C30" s="61" t="s">
        <v>31</v>
      </c>
      <c r="D30" s="61" t="s">
        <v>32</v>
      </c>
      <c r="E30" s="61" t="s">
        <v>33</v>
      </c>
      <c r="F30" s="61" t="s">
        <v>34</v>
      </c>
    </row>
    <row r="31" spans="1:6" x14ac:dyDescent="0.25">
      <c r="A31" s="60" t="s">
        <v>35</v>
      </c>
      <c r="B31" s="57">
        <v>2.886402712984433E-2</v>
      </c>
      <c r="C31" s="57">
        <v>5.4889328522401137E-2</v>
      </c>
      <c r="D31" s="57">
        <v>8.4871781416474779E-2</v>
      </c>
      <c r="E31" s="57">
        <v>0.11640508121577292</v>
      </c>
      <c r="F31" s="57">
        <v>0.14510768162487359</v>
      </c>
    </row>
    <row r="32" spans="1:6" x14ac:dyDescent="0.25">
      <c r="A32" s="60" t="s">
        <v>36</v>
      </c>
      <c r="B32" s="57">
        <v>3.3361366545102918E-3</v>
      </c>
      <c r="C32" s="57">
        <v>2.8826644413252833E-2</v>
      </c>
      <c r="D32" s="57">
        <v>5.8138680681572796E-2</v>
      </c>
      <c r="E32" s="57">
        <v>8.8899865698087166E-2</v>
      </c>
      <c r="F32" s="57">
        <v>0.11717218634143407</v>
      </c>
    </row>
    <row r="33" spans="1:6" x14ac:dyDescent="0.25">
      <c r="A33" s="60" t="s">
        <v>37</v>
      </c>
      <c r="B33" s="58">
        <v>4228568.8099999996</v>
      </c>
      <c r="C33" s="58">
        <v>5357798.25</v>
      </c>
      <c r="D33" s="58">
        <v>6980627.8899999997</v>
      </c>
      <c r="E33" s="58">
        <v>9196832.5600000005</v>
      </c>
      <c r="F33" s="58">
        <v>11729583.51</v>
      </c>
    </row>
    <row r="34" spans="1:6" x14ac:dyDescent="0.25">
      <c r="A34" s="60" t="s">
        <v>38</v>
      </c>
      <c r="B34" s="58">
        <v>3306044.91</v>
      </c>
      <c r="C34" s="58">
        <v>4181019.64</v>
      </c>
      <c r="D34" s="58">
        <v>5453861.79</v>
      </c>
      <c r="E34" s="58">
        <v>7162021.6100000003</v>
      </c>
      <c r="F34" s="58">
        <v>9156022.0700000003</v>
      </c>
    </row>
    <row r="35" spans="1:6" x14ac:dyDescent="0.25">
      <c r="A35" s="60" t="s">
        <v>39</v>
      </c>
      <c r="B35" s="57">
        <v>3.6306384971574644E-2</v>
      </c>
      <c r="C35" s="57">
        <v>6.3117923077295038E-2</v>
      </c>
      <c r="D35" s="57">
        <v>9.330264742769466E-2</v>
      </c>
      <c r="E35" s="57">
        <v>0.12537229515439641</v>
      </c>
      <c r="F35" s="57">
        <v>0.15454120887541498</v>
      </c>
    </row>
    <row r="36" spans="1:6" x14ac:dyDescent="0.25">
      <c r="A36" s="60" t="s">
        <v>24</v>
      </c>
      <c r="B36" s="57">
        <v>9.9099999999999994E-2</v>
      </c>
      <c r="C36" s="57">
        <v>0.1033</v>
      </c>
      <c r="D36" s="57">
        <v>0.108</v>
      </c>
      <c r="E36" s="57">
        <v>0.1128</v>
      </c>
      <c r="F36" s="57">
        <v>0.1173</v>
      </c>
    </row>
    <row r="37" spans="1:6" x14ac:dyDescent="0.25">
      <c r="A37" s="60" t="s">
        <v>40</v>
      </c>
      <c r="B37" s="59">
        <v>0.31</v>
      </c>
      <c r="C37" s="59">
        <v>0.5</v>
      </c>
      <c r="D37" s="59">
        <v>0.72</v>
      </c>
      <c r="E37" s="59">
        <v>0.94</v>
      </c>
      <c r="F37" s="59">
        <v>1.1299999999999999</v>
      </c>
    </row>
    <row r="38" spans="1:6" x14ac:dyDescent="0.25">
      <c r="A38" s="60" t="s">
        <v>41</v>
      </c>
      <c r="B38" s="59">
        <v>0.47</v>
      </c>
      <c r="C38" s="59">
        <v>0.8</v>
      </c>
      <c r="D38" s="59">
        <v>1.21</v>
      </c>
      <c r="E38" s="59">
        <v>1.68</v>
      </c>
      <c r="F38" s="59">
        <v>2.12</v>
      </c>
    </row>
    <row r="39" spans="1:6" x14ac:dyDescent="0.25">
      <c r="A39" s="60" t="s">
        <v>42</v>
      </c>
      <c r="B39" s="57">
        <v>-0.22900000000000001</v>
      </c>
      <c r="C39" s="57">
        <v>-0.18659999999999999</v>
      </c>
      <c r="D39" s="57">
        <v>-0.151</v>
      </c>
      <c r="E39" s="57">
        <v>-0.1226</v>
      </c>
      <c r="F39" s="57">
        <v>-0.10249999999999999</v>
      </c>
    </row>
    <row r="40" spans="1:6" x14ac:dyDescent="0.25">
      <c r="A40" s="60" t="s">
        <v>43</v>
      </c>
      <c r="B40" s="24">
        <v>-0.24890000000000001</v>
      </c>
      <c r="C40" s="24">
        <v>-0.20069999999999999</v>
      </c>
      <c r="D40" s="24">
        <v>-0.16170000000000001</v>
      </c>
      <c r="E40" s="24">
        <v>-0.12970000000000001</v>
      </c>
      <c r="F40" s="24">
        <v>-0.1081</v>
      </c>
    </row>
    <row r="41" spans="1:6" x14ac:dyDescent="0.25">
      <c r="A41" s="60" t="s">
        <v>44</v>
      </c>
      <c r="B41" s="57">
        <v>0.1048</v>
      </c>
      <c r="C41" s="57">
        <v>0.1183</v>
      </c>
      <c r="D41" s="57">
        <v>0.1353</v>
      </c>
      <c r="E41" s="57">
        <v>0.15479999999999999</v>
      </c>
      <c r="F41" s="57">
        <v>0.17560000000000001</v>
      </c>
    </row>
    <row r="42" spans="1:6" x14ac:dyDescent="0.25">
      <c r="A42" s="60" t="s">
        <v>45</v>
      </c>
      <c r="B42" s="57">
        <v>1.46E-2</v>
      </c>
      <c r="C42" s="57">
        <v>3.4500000000000003E-2</v>
      </c>
      <c r="D42" s="57">
        <v>5.7000000000000002E-2</v>
      </c>
      <c r="E42" s="57">
        <v>7.9399999999999998E-2</v>
      </c>
      <c r="F42" s="57">
        <v>9.8100000000000007E-2</v>
      </c>
    </row>
    <row r="45" spans="1:6" x14ac:dyDescent="0.25">
      <c r="A45" s="44" t="s">
        <v>46</v>
      </c>
    </row>
    <row r="46" spans="1:6" x14ac:dyDescent="0.25">
      <c r="A46" s="48" t="s">
        <v>128</v>
      </c>
      <c r="B46" s="48" t="s">
        <v>120</v>
      </c>
      <c r="C46" s="48" t="s">
        <v>121</v>
      </c>
      <c r="D46" s="48" t="s">
        <v>122</v>
      </c>
      <c r="E46" s="48" t="s">
        <v>123</v>
      </c>
      <c r="F46" s="48" t="s">
        <v>124</v>
      </c>
    </row>
    <row r="47" spans="1:6" x14ac:dyDescent="0.25">
      <c r="A47" s="45">
        <v>21</v>
      </c>
      <c r="B47" s="46">
        <v>2575251.04</v>
      </c>
      <c r="C47" s="46">
        <v>2786324.24</v>
      </c>
      <c r="D47" s="46">
        <v>3038271.5</v>
      </c>
      <c r="E47" s="46">
        <v>3329515.19</v>
      </c>
      <c r="F47" s="46">
        <v>3607127.22</v>
      </c>
    </row>
    <row r="48" spans="1:6" x14ac:dyDescent="0.25">
      <c r="A48" s="45">
        <v>22</v>
      </c>
      <c r="B48" s="46">
        <v>2647085.9300000002</v>
      </c>
      <c r="C48" s="46">
        <v>2959512.11</v>
      </c>
      <c r="D48" s="46">
        <v>3351065.12</v>
      </c>
      <c r="E48" s="46">
        <v>3790928.69</v>
      </c>
      <c r="F48" s="46">
        <v>4267668.5</v>
      </c>
    </row>
    <row r="49" spans="1:6" x14ac:dyDescent="0.25">
      <c r="A49" s="45">
        <v>23</v>
      </c>
      <c r="B49" s="46">
        <v>2771952.01</v>
      </c>
      <c r="C49" s="46">
        <v>3156351.19</v>
      </c>
      <c r="D49" s="46">
        <v>3671102.82</v>
      </c>
      <c r="E49" s="46">
        <v>4284385.51</v>
      </c>
      <c r="F49" s="46">
        <v>4906299.92</v>
      </c>
    </row>
    <row r="50" spans="1:6" x14ac:dyDescent="0.25">
      <c r="A50" s="45">
        <v>24</v>
      </c>
      <c r="B50" s="46">
        <v>2911130.34</v>
      </c>
      <c r="C50" s="46">
        <v>3396401.39</v>
      </c>
      <c r="D50" s="46">
        <v>4031213.08</v>
      </c>
      <c r="E50" s="46">
        <v>4814510.7300000004</v>
      </c>
      <c r="F50" s="46">
        <v>5645700.5899999999</v>
      </c>
    </row>
    <row r="51" spans="1:6" x14ac:dyDescent="0.25">
      <c r="A51" s="45">
        <v>25</v>
      </c>
      <c r="B51" s="46">
        <v>3079329.15</v>
      </c>
      <c r="C51" s="46">
        <v>3662351.14</v>
      </c>
      <c r="D51" s="46">
        <v>4434188.58</v>
      </c>
      <c r="E51" s="46">
        <v>5385774.0599999996</v>
      </c>
      <c r="F51" s="46">
        <v>6429744.6399999997</v>
      </c>
    </row>
    <row r="52" spans="1:6" x14ac:dyDescent="0.25">
      <c r="A52" s="45">
        <v>26</v>
      </c>
      <c r="B52" s="46">
        <v>3282922.95</v>
      </c>
      <c r="C52" s="46">
        <v>3949157.11</v>
      </c>
      <c r="D52" s="46">
        <v>4872154.25</v>
      </c>
      <c r="E52" s="46">
        <v>6035446.2400000002</v>
      </c>
      <c r="F52" s="46">
        <v>7269368.96</v>
      </c>
    </row>
    <row r="53" spans="1:6" x14ac:dyDescent="0.25">
      <c r="A53" s="45">
        <v>27</v>
      </c>
      <c r="B53" s="46">
        <v>3471531.84</v>
      </c>
      <c r="C53" s="46">
        <v>4260636.33</v>
      </c>
      <c r="D53" s="46">
        <v>5366893.21</v>
      </c>
      <c r="E53" s="46">
        <v>6736866.3099999996</v>
      </c>
      <c r="F53" s="46">
        <v>8219254.1100000003</v>
      </c>
    </row>
    <row r="54" spans="1:6" x14ac:dyDescent="0.25">
      <c r="A54" s="45">
        <v>28</v>
      </c>
      <c r="B54" s="46">
        <v>3690475.48</v>
      </c>
      <c r="C54" s="46">
        <v>4606284.76</v>
      </c>
      <c r="D54" s="46">
        <v>5862493.9199999999</v>
      </c>
      <c r="E54" s="46">
        <v>7434698.4000000004</v>
      </c>
      <c r="F54" s="46">
        <v>9264261.0500000007</v>
      </c>
    </row>
    <row r="55" spans="1:6" x14ac:dyDescent="0.25">
      <c r="A55" s="45">
        <v>29</v>
      </c>
      <c r="B55" s="46">
        <v>3959823.69</v>
      </c>
      <c r="C55" s="46">
        <v>4980212.16</v>
      </c>
      <c r="D55" s="46">
        <v>6407152.1900000004</v>
      </c>
      <c r="E55" s="46">
        <v>8253594.5599999996</v>
      </c>
      <c r="F55" s="46">
        <v>10453082.369999999</v>
      </c>
    </row>
    <row r="56" spans="1:6" x14ac:dyDescent="0.25">
      <c r="A56" s="45">
        <v>30</v>
      </c>
      <c r="B56" s="46">
        <v>4228568.8099999996</v>
      </c>
      <c r="C56" s="46">
        <v>5357798.25</v>
      </c>
      <c r="D56" s="46">
        <v>6980627.8899999997</v>
      </c>
      <c r="E56" s="46">
        <v>9196832.5600000005</v>
      </c>
      <c r="F56" s="46">
        <v>11729583.51</v>
      </c>
    </row>
    <row r="57" spans="1:6" x14ac:dyDescent="0.25">
      <c r="A57" s="45" t="s">
        <v>129</v>
      </c>
      <c r="B57" s="46">
        <v>4325693.57</v>
      </c>
      <c r="C57" s="46">
        <v>5841752.5899999999</v>
      </c>
      <c r="D57" s="46">
        <v>8264273.7400000002</v>
      </c>
      <c r="E57" s="46">
        <v>11725729.189999999</v>
      </c>
      <c r="F57" s="46">
        <v>15959171.560000001</v>
      </c>
    </row>
    <row r="58" spans="1:6" x14ac:dyDescent="0.25">
      <c r="A58" s="45" t="s">
        <v>130</v>
      </c>
      <c r="B58" s="56">
        <f>B56/B57-1</f>
        <v>-2.2452991278344436E-2</v>
      </c>
      <c r="C58" s="56">
        <f t="shared" ref="C58:F58" si="0">C56/C57-1</f>
        <v>-8.2844032256422562E-2</v>
      </c>
      <c r="D58" s="56">
        <f t="shared" si="0"/>
        <v>-0.15532470128464071</v>
      </c>
      <c r="E58" s="56">
        <f t="shared" si="0"/>
        <v>-0.21567073475965204</v>
      </c>
      <c r="F58" s="56">
        <f t="shared" si="0"/>
        <v>-0.26502553933319584</v>
      </c>
    </row>
    <row r="59" spans="1:6" x14ac:dyDescent="0.25">
      <c r="A59" s="44" t="s">
        <v>53</v>
      </c>
    </row>
    <row r="60" spans="1:6" x14ac:dyDescent="0.25">
      <c r="A60" s="48" t="s">
        <v>47</v>
      </c>
      <c r="B60" s="48" t="s">
        <v>48</v>
      </c>
      <c r="C60" s="48" t="s">
        <v>49</v>
      </c>
      <c r="D60" s="48" t="s">
        <v>50</v>
      </c>
      <c r="E60" s="48" t="s">
        <v>51</v>
      </c>
      <c r="F60" s="48" t="s">
        <v>52</v>
      </c>
    </row>
    <row r="61" spans="1:6" x14ac:dyDescent="0.25">
      <c r="A61" s="45">
        <v>1</v>
      </c>
      <c r="B61" s="46">
        <v>2508894.02</v>
      </c>
      <c r="C61" s="46">
        <v>2715687.55</v>
      </c>
      <c r="D61" s="46">
        <v>2964033.66</v>
      </c>
      <c r="E61" s="46">
        <v>3249392.19</v>
      </c>
      <c r="F61" s="46">
        <v>3522519.92</v>
      </c>
    </row>
    <row r="62" spans="1:6" x14ac:dyDescent="0.25">
      <c r="A62" s="45">
        <v>2</v>
      </c>
      <c r="B62" s="46">
        <v>2514742.98</v>
      </c>
      <c r="C62" s="46">
        <v>2817100.88</v>
      </c>
      <c r="D62" s="46">
        <v>3187519.87</v>
      </c>
      <c r="E62" s="46">
        <v>3607053.01</v>
      </c>
      <c r="F62" s="46">
        <v>4056216.44</v>
      </c>
    </row>
    <row r="63" spans="1:6" x14ac:dyDescent="0.25">
      <c r="A63" s="45">
        <v>3</v>
      </c>
      <c r="B63" s="46">
        <v>2565001.37</v>
      </c>
      <c r="C63" s="46">
        <v>2926619.56</v>
      </c>
      <c r="D63" s="46">
        <v>3407259.32</v>
      </c>
      <c r="E63" s="46">
        <v>3981389.58</v>
      </c>
      <c r="F63" s="46">
        <v>4565967.1900000004</v>
      </c>
    </row>
    <row r="64" spans="1:6" x14ac:dyDescent="0.25">
      <c r="A64" s="45">
        <v>4</v>
      </c>
      <c r="B64" s="46">
        <v>2628597.7200000002</v>
      </c>
      <c r="C64" s="46">
        <v>3076317.45</v>
      </c>
      <c r="D64" s="46">
        <v>3651035.48</v>
      </c>
      <c r="E64" s="46">
        <v>4372568.8499999996</v>
      </c>
      <c r="F64" s="46">
        <v>5128199.5</v>
      </c>
    </row>
    <row r="65" spans="1:6" x14ac:dyDescent="0.25">
      <c r="A65" s="45">
        <v>5</v>
      </c>
      <c r="B65" s="46">
        <v>2711623.88</v>
      </c>
      <c r="C65" s="46">
        <v>3233146.62</v>
      </c>
      <c r="D65" s="46">
        <v>3913350.01</v>
      </c>
      <c r="E65" s="46">
        <v>4772055.18</v>
      </c>
      <c r="F65" s="46">
        <v>5679424.7000000002</v>
      </c>
    </row>
    <row r="66" spans="1:6" x14ac:dyDescent="0.25">
      <c r="A66" s="45">
        <v>6</v>
      </c>
      <c r="B66" s="46">
        <v>2818495.5</v>
      </c>
      <c r="C66" s="46">
        <v>3403661.9</v>
      </c>
      <c r="D66" s="46">
        <v>4199846.74</v>
      </c>
      <c r="E66" s="46">
        <v>5204128.38</v>
      </c>
      <c r="F66" s="46">
        <v>6272360.54</v>
      </c>
    </row>
    <row r="67" spans="1:6" x14ac:dyDescent="0.25">
      <c r="A67" s="45">
        <v>7</v>
      </c>
      <c r="B67" s="46">
        <v>2925326.64</v>
      </c>
      <c r="C67" s="46">
        <v>3583199.22</v>
      </c>
      <c r="D67" s="46">
        <v>4507313.5599999996</v>
      </c>
      <c r="E67" s="46">
        <v>5688497.5499999998</v>
      </c>
      <c r="F67" s="46">
        <v>6913923.1399999997</v>
      </c>
    </row>
    <row r="68" spans="1:6" x14ac:dyDescent="0.25">
      <c r="A68" s="45">
        <v>8</v>
      </c>
      <c r="B68" s="46">
        <v>3011588.71</v>
      </c>
      <c r="C68" s="46">
        <v>3779358.09</v>
      </c>
      <c r="D68" s="46">
        <v>4807186.6399999997</v>
      </c>
      <c r="E68" s="46">
        <v>6122495.7599999998</v>
      </c>
      <c r="F68" s="46">
        <v>7603304.4299999997</v>
      </c>
    </row>
    <row r="69" spans="1:6" x14ac:dyDescent="0.25">
      <c r="A69" s="45">
        <v>9</v>
      </c>
      <c r="B69" s="46">
        <v>3156256.06</v>
      </c>
      <c r="C69" s="46">
        <v>3976277.97</v>
      </c>
      <c r="D69" s="46">
        <v>5136043.83</v>
      </c>
      <c r="E69" s="46">
        <v>6617364.2599999998</v>
      </c>
      <c r="F69" s="46">
        <v>8359873.4699999997</v>
      </c>
    </row>
    <row r="70" spans="1:6" x14ac:dyDescent="0.25">
      <c r="A70" s="45">
        <v>10</v>
      </c>
      <c r="B70" s="46">
        <v>3306044.91</v>
      </c>
      <c r="C70" s="46">
        <v>4181019.64</v>
      </c>
      <c r="D70" s="46">
        <v>5453861.79</v>
      </c>
      <c r="E70" s="46">
        <v>7162021.6100000003</v>
      </c>
      <c r="F70" s="46">
        <v>9156022.0700000003</v>
      </c>
    </row>
    <row r="73" spans="1:6" x14ac:dyDescent="0.25">
      <c r="A73" s="44" t="s">
        <v>54</v>
      </c>
    </row>
    <row r="74" spans="1:6" x14ac:dyDescent="0.25">
      <c r="A74" s="48" t="s">
        <v>47</v>
      </c>
      <c r="B74" s="48" t="s">
        <v>55</v>
      </c>
      <c r="C74" s="48" t="s">
        <v>56</v>
      </c>
      <c r="D74" s="48" t="s">
        <v>57</v>
      </c>
      <c r="E74" s="48" t="s">
        <v>58</v>
      </c>
      <c r="F74" s="48" t="s">
        <v>59</v>
      </c>
    </row>
    <row r="75" spans="1:6" x14ac:dyDescent="0.25">
      <c r="A75" s="45">
        <v>1</v>
      </c>
      <c r="B75" s="46">
        <v>48000</v>
      </c>
      <c r="C75" s="46">
        <v>48000</v>
      </c>
      <c r="D75" s="46">
        <v>48000</v>
      </c>
      <c r="E75" s="46">
        <v>48000</v>
      </c>
      <c r="F75" s="46">
        <v>48000</v>
      </c>
    </row>
    <row r="76" spans="1:6" x14ac:dyDescent="0.25">
      <c r="A76" s="45">
        <v>2</v>
      </c>
      <c r="B76" s="46">
        <v>48000</v>
      </c>
      <c r="C76" s="46">
        <v>48000</v>
      </c>
      <c r="D76" s="46">
        <v>48000</v>
      </c>
      <c r="E76" s="46">
        <v>48000</v>
      </c>
      <c r="F76" s="46">
        <v>48000</v>
      </c>
    </row>
    <row r="77" spans="1:6" x14ac:dyDescent="0.25">
      <c r="A77" s="45">
        <v>3</v>
      </c>
      <c r="B77" s="46">
        <v>48000</v>
      </c>
      <c r="C77" s="46">
        <v>48000</v>
      </c>
      <c r="D77" s="46">
        <v>48000</v>
      </c>
      <c r="E77" s="46">
        <v>48000</v>
      </c>
      <c r="F77" s="46">
        <v>48000</v>
      </c>
    </row>
    <row r="78" spans="1:6" x14ac:dyDescent="0.25">
      <c r="A78" s="45">
        <v>4</v>
      </c>
      <c r="B78" s="46">
        <v>48000</v>
      </c>
      <c r="C78" s="46">
        <v>48000</v>
      </c>
      <c r="D78" s="46">
        <v>48000</v>
      </c>
      <c r="E78" s="46">
        <v>48000</v>
      </c>
      <c r="F78" s="46">
        <v>48000</v>
      </c>
    </row>
    <row r="79" spans="1:6" x14ac:dyDescent="0.25">
      <c r="A79" s="45">
        <v>5</v>
      </c>
      <c r="B79" s="46">
        <v>48000</v>
      </c>
      <c r="C79" s="46">
        <v>48000</v>
      </c>
      <c r="D79" s="46">
        <v>48000</v>
      </c>
      <c r="E79" s="46">
        <v>48000</v>
      </c>
      <c r="F79" s="46">
        <v>48000</v>
      </c>
    </row>
    <row r="80" spans="1:6" x14ac:dyDescent="0.25">
      <c r="A80" s="45">
        <v>6</v>
      </c>
      <c r="B80" s="46">
        <v>48000</v>
      </c>
      <c r="C80" s="46">
        <v>48000</v>
      </c>
      <c r="D80" s="46">
        <v>48000</v>
      </c>
      <c r="E80" s="46">
        <v>48000</v>
      </c>
      <c r="F80" s="46">
        <v>48000</v>
      </c>
    </row>
    <row r="81" spans="1:6" x14ac:dyDescent="0.25">
      <c r="A81" s="45">
        <v>7</v>
      </c>
      <c r="B81" s="46">
        <v>48000</v>
      </c>
      <c r="C81" s="46">
        <v>48000</v>
      </c>
      <c r="D81" s="46">
        <v>48000</v>
      </c>
      <c r="E81" s="46">
        <v>48000</v>
      </c>
      <c r="F81" s="46">
        <v>48000</v>
      </c>
    </row>
    <row r="82" spans="1:6" x14ac:dyDescent="0.25">
      <c r="A82" s="45">
        <v>8</v>
      </c>
      <c r="B82" s="46">
        <v>48000</v>
      </c>
      <c r="C82" s="46">
        <v>48000</v>
      </c>
      <c r="D82" s="46">
        <v>48000</v>
      </c>
      <c r="E82" s="46">
        <v>48000</v>
      </c>
      <c r="F82" s="46">
        <v>48000</v>
      </c>
    </row>
    <row r="83" spans="1:6" x14ac:dyDescent="0.25">
      <c r="A83" s="45">
        <v>9</v>
      </c>
      <c r="B83" s="46">
        <v>48000</v>
      </c>
      <c r="C83" s="46">
        <v>48000</v>
      </c>
      <c r="D83" s="46">
        <v>48000</v>
      </c>
      <c r="E83" s="46">
        <v>48000</v>
      </c>
      <c r="F83" s="46">
        <v>48000</v>
      </c>
    </row>
    <row r="84" spans="1:6" x14ac:dyDescent="0.25">
      <c r="A84" s="45">
        <v>10</v>
      </c>
      <c r="B84" s="46">
        <v>48000</v>
      </c>
      <c r="C84" s="46">
        <v>48000</v>
      </c>
      <c r="D84" s="46">
        <v>48000</v>
      </c>
      <c r="E84" s="46">
        <v>48000</v>
      </c>
      <c r="F84" s="46">
        <v>48000</v>
      </c>
    </row>
    <row r="87" spans="1:6" x14ac:dyDescent="0.25">
      <c r="A87" s="44" t="s">
        <v>60</v>
      </c>
    </row>
    <row r="88" spans="1:6" x14ac:dyDescent="0.25">
      <c r="A88" s="44" t="s">
        <v>61</v>
      </c>
      <c r="B88" s="48" t="s">
        <v>25</v>
      </c>
      <c r="C88" s="48" t="s">
        <v>26</v>
      </c>
      <c r="D88" s="48" t="s">
        <v>27</v>
      </c>
      <c r="E88" s="48" t="s">
        <v>23</v>
      </c>
      <c r="F88" s="48" t="s">
        <v>24</v>
      </c>
    </row>
    <row r="89" spans="1:6" x14ac:dyDescent="0.25">
      <c r="A89" s="45" t="s">
        <v>25</v>
      </c>
      <c r="B89" s="51">
        <v>1</v>
      </c>
      <c r="C89" s="51">
        <v>-8.6910022810791757E-2</v>
      </c>
      <c r="D89" s="51">
        <v>0.63157336484828464</v>
      </c>
      <c r="E89" s="49">
        <v>0.13950000000000062</v>
      </c>
      <c r="F89" s="49">
        <v>0.21560000000000021</v>
      </c>
    </row>
    <row r="90" spans="1:6" x14ac:dyDescent="0.25">
      <c r="A90" s="45" t="s">
        <v>26</v>
      </c>
      <c r="B90" s="51">
        <v>-8.6910022810791757E-2</v>
      </c>
      <c r="C90" s="51">
        <v>1</v>
      </c>
      <c r="D90" s="51">
        <v>8.7880343304549413E-2</v>
      </c>
      <c r="E90" s="49">
        <v>2.0700000000000829E-2</v>
      </c>
      <c r="F90" s="49">
        <v>6.9800000000004525E-2</v>
      </c>
    </row>
    <row r="91" spans="1:6" x14ac:dyDescent="0.25">
      <c r="A91" s="45" t="s">
        <v>27</v>
      </c>
      <c r="B91" s="51">
        <v>0.63157336484828464</v>
      </c>
      <c r="C91" s="51">
        <v>8.7880343304549413E-2</v>
      </c>
      <c r="D91" s="51">
        <v>1</v>
      </c>
      <c r="E91" s="49">
        <v>4.7900000000000498E-2</v>
      </c>
      <c r="F91" s="49">
        <v>0.2321000000000015</v>
      </c>
    </row>
    <row r="92" spans="1:6" x14ac:dyDescent="0.25">
      <c r="A92" s="45" t="s">
        <v>62</v>
      </c>
      <c r="B92" s="51">
        <v>1.0062466182248488E-3</v>
      </c>
      <c r="C92" s="51">
        <v>-0.1825483991844567</v>
      </c>
      <c r="D92" s="51">
        <v>1.76958487912636E-2</v>
      </c>
      <c r="E92" s="49">
        <v>2.5179609353159771E-2</v>
      </c>
      <c r="F92" s="49">
        <v>1.227289622006905E-2</v>
      </c>
    </row>
    <row r="96" spans="1:6" x14ac:dyDescent="0.25">
      <c r="A96" s="44" t="s">
        <v>23</v>
      </c>
    </row>
    <row r="97" spans="1:5" x14ac:dyDescent="0.25">
      <c r="A97" s="44" t="s">
        <v>63</v>
      </c>
      <c r="B97" s="48" t="s">
        <v>64</v>
      </c>
      <c r="C97" s="48" t="s">
        <v>65</v>
      </c>
      <c r="D97" s="48" t="s">
        <v>66</v>
      </c>
      <c r="E97" s="48" t="s">
        <v>67</v>
      </c>
    </row>
    <row r="98" spans="1:5" x14ac:dyDescent="0.25">
      <c r="A98" s="45" t="s">
        <v>30</v>
      </c>
      <c r="B98" s="49">
        <v>-8.4053226041462689E-2</v>
      </c>
      <c r="C98" s="49">
        <v>-1.6428247787457866E-2</v>
      </c>
      <c r="D98" s="49">
        <v>5.1797958086323929E-3</v>
      </c>
      <c r="E98" s="49">
        <v>2.886402712984433E-2</v>
      </c>
    </row>
    <row r="99" spans="1:5" x14ac:dyDescent="0.25">
      <c r="A99" s="45" t="s">
        <v>31</v>
      </c>
      <c r="B99" s="49">
        <v>-8.0810612028429096E-3</v>
      </c>
      <c r="C99" s="49">
        <v>2.8673663080046596E-2</v>
      </c>
      <c r="D99" s="49">
        <v>4.2119891712723345E-2</v>
      </c>
      <c r="E99" s="49">
        <v>5.4889328522401137E-2</v>
      </c>
    </row>
    <row r="100" spans="1:5" x14ac:dyDescent="0.25">
      <c r="A100" s="45" t="s">
        <v>32</v>
      </c>
      <c r="B100" s="49">
        <v>8.2311388980708666E-2</v>
      </c>
      <c r="C100" s="49">
        <v>8.3042049963829911E-2</v>
      </c>
      <c r="D100" s="49">
        <v>8.43354302012983E-2</v>
      </c>
      <c r="E100" s="49">
        <v>8.4871781416474779E-2</v>
      </c>
    </row>
    <row r="101" spans="1:5" x14ac:dyDescent="0.25">
      <c r="A101" s="45" t="s">
        <v>33</v>
      </c>
      <c r="B101" s="49">
        <v>0.1870986462659785</v>
      </c>
      <c r="C101" s="49">
        <v>0.14182768394043721</v>
      </c>
      <c r="D101" s="49">
        <v>0.12867727564642767</v>
      </c>
      <c r="E101" s="49">
        <v>0.11640508121577292</v>
      </c>
    </row>
    <row r="102" spans="1:5" x14ac:dyDescent="0.25">
      <c r="A102" s="45" t="s">
        <v>34</v>
      </c>
      <c r="B102" s="49">
        <v>0.28685642178773924</v>
      </c>
      <c r="C102" s="49">
        <v>0.19553632261868395</v>
      </c>
      <c r="D102" s="49">
        <v>0.17046332433039585</v>
      </c>
      <c r="E102" s="49">
        <v>0.14510768162487359</v>
      </c>
    </row>
    <row r="105" spans="1:5" x14ac:dyDescent="0.25">
      <c r="A105" s="44" t="s">
        <v>72</v>
      </c>
    </row>
    <row r="106" spans="1:5" x14ac:dyDescent="0.25">
      <c r="A106" s="44" t="s">
        <v>73</v>
      </c>
      <c r="B106" s="48" t="s">
        <v>64</v>
      </c>
      <c r="C106" s="48" t="s">
        <v>65</v>
      </c>
      <c r="D106" s="48" t="s">
        <v>66</v>
      </c>
      <c r="E106" s="48" t="s">
        <v>67</v>
      </c>
    </row>
    <row r="107" spans="1:5" x14ac:dyDescent="0.25">
      <c r="A107" s="45" t="s">
        <v>74</v>
      </c>
      <c r="B107" s="49">
        <v>0.73260000000000003</v>
      </c>
      <c r="C107" s="49">
        <v>0.85270000000000001</v>
      </c>
      <c r="D107" s="49">
        <v>0.91679999999999995</v>
      </c>
      <c r="E107" s="49">
        <v>0.97770000000000001</v>
      </c>
    </row>
    <row r="108" spans="1:5" x14ac:dyDescent="0.25">
      <c r="A108" s="45" t="s">
        <v>75</v>
      </c>
      <c r="B108" s="49">
        <v>0.66479999999999995</v>
      </c>
      <c r="C108" s="49">
        <v>0.76670000000000005</v>
      </c>
      <c r="D108" s="49">
        <v>0.82769999999999999</v>
      </c>
      <c r="E108" s="49">
        <v>0.91590000000000005</v>
      </c>
    </row>
    <row r="109" spans="1:5" x14ac:dyDescent="0.25">
      <c r="A109" s="45" t="s">
        <v>76</v>
      </c>
      <c r="B109" s="49">
        <v>0.59430000000000005</v>
      </c>
      <c r="C109" s="49">
        <v>0.65680000000000005</v>
      </c>
      <c r="D109" s="49">
        <v>0.70750000000000002</v>
      </c>
      <c r="E109" s="49">
        <v>0.78559999999999997</v>
      </c>
    </row>
    <row r="110" spans="1:5" x14ac:dyDescent="0.25">
      <c r="A110" s="45" t="s">
        <v>77</v>
      </c>
      <c r="B110" s="49">
        <v>0.52200000000000002</v>
      </c>
      <c r="C110" s="49">
        <v>0.53879999999999995</v>
      </c>
      <c r="D110" s="49">
        <v>0.55840000000000001</v>
      </c>
      <c r="E110" s="49">
        <v>0.58530000000000004</v>
      </c>
    </row>
    <row r="111" spans="1:5" x14ac:dyDescent="0.25">
      <c r="A111" s="45" t="s">
        <v>78</v>
      </c>
      <c r="B111" s="49">
        <v>0.4521</v>
      </c>
      <c r="C111" s="49">
        <v>0.42280000000000001</v>
      </c>
      <c r="D111" s="49">
        <v>0.40439999999999998</v>
      </c>
      <c r="E111" s="49">
        <v>0.37080000000000002</v>
      </c>
    </row>
    <row r="112" spans="1:5" x14ac:dyDescent="0.25">
      <c r="A112" s="45" t="s">
        <v>79</v>
      </c>
      <c r="B112" s="49">
        <v>0.38719999999999999</v>
      </c>
      <c r="C112" s="49">
        <v>0.31580000000000003</v>
      </c>
      <c r="D112" s="49">
        <v>0.26640000000000003</v>
      </c>
      <c r="E112" s="49">
        <v>0.19739999999999999</v>
      </c>
    </row>
    <row r="115" spans="1:5" x14ac:dyDescent="0.25">
      <c r="A115" s="44" t="s">
        <v>80</v>
      </c>
    </row>
    <row r="116" spans="1:5" x14ac:dyDescent="0.25">
      <c r="B116" s="52" t="s">
        <v>81</v>
      </c>
      <c r="C116" s="53" t="s">
        <v>81</v>
      </c>
      <c r="D116" s="52" t="s">
        <v>82</v>
      </c>
      <c r="E116" s="53" t="s">
        <v>82</v>
      </c>
    </row>
    <row r="117" spans="1:5" x14ac:dyDescent="0.25">
      <c r="A117" s="44" t="s">
        <v>83</v>
      </c>
      <c r="B117" s="48" t="s">
        <v>84</v>
      </c>
      <c r="C117" s="48" t="s">
        <v>85</v>
      </c>
      <c r="D117" s="48" t="s">
        <v>84</v>
      </c>
      <c r="E117" s="48" t="s">
        <v>85</v>
      </c>
    </row>
    <row r="118" spans="1:5" x14ac:dyDescent="0.25">
      <c r="A118" s="45" t="s">
        <v>75</v>
      </c>
      <c r="B118" s="49">
        <v>0.61890000000000001</v>
      </c>
      <c r="C118" s="49">
        <v>1.9199999999999998E-2</v>
      </c>
      <c r="D118" s="49">
        <v>0.5635</v>
      </c>
      <c r="E118" s="49">
        <v>6.4000000000000003E-3</v>
      </c>
    </row>
    <row r="119" spans="1:5" x14ac:dyDescent="0.25">
      <c r="A119" s="45" t="s">
        <v>76</v>
      </c>
      <c r="B119" s="49">
        <v>0.48599999999999999</v>
      </c>
      <c r="C119" s="49">
        <v>1.6799999999999999E-2</v>
      </c>
      <c r="D119" s="49">
        <v>0.41930000000000001</v>
      </c>
      <c r="E119" s="49">
        <v>5.1999999999999998E-3</v>
      </c>
    </row>
    <row r="120" spans="1:5" x14ac:dyDescent="0.25">
      <c r="A120" s="45" t="s">
        <v>77</v>
      </c>
      <c r="B120" s="49">
        <v>0.37430000000000002</v>
      </c>
      <c r="C120" s="49">
        <v>1.47E-2</v>
      </c>
      <c r="D120" s="49">
        <v>0.30940000000000001</v>
      </c>
      <c r="E120" s="49">
        <v>3.8999999999999998E-3</v>
      </c>
    </row>
    <row r="121" spans="1:5" x14ac:dyDescent="0.25">
      <c r="A121" s="45" t="s">
        <v>78</v>
      </c>
      <c r="B121" s="49">
        <v>0.28749999999999998</v>
      </c>
      <c r="C121" s="49">
        <v>1.2699999999999999E-2</v>
      </c>
      <c r="D121" s="49">
        <v>0.22309999999999999</v>
      </c>
      <c r="E121" s="49">
        <v>3.3E-3</v>
      </c>
    </row>
    <row r="122" spans="1:5" x14ac:dyDescent="0.25">
      <c r="A122" s="45" t="s">
        <v>79</v>
      </c>
      <c r="B122" s="49">
        <v>0.2177</v>
      </c>
      <c r="C122" s="49">
        <v>9.9000000000000008E-3</v>
      </c>
      <c r="D122" s="49">
        <v>0.1578</v>
      </c>
      <c r="E122" s="49">
        <v>2.3E-3</v>
      </c>
    </row>
    <row r="123" spans="1:5" x14ac:dyDescent="0.25">
      <c r="A123" s="45" t="s">
        <v>86</v>
      </c>
      <c r="B123" s="49">
        <v>0.1653</v>
      </c>
      <c r="C123" s="49">
        <v>8.6E-3</v>
      </c>
      <c r="D123" s="49">
        <v>0.111</v>
      </c>
      <c r="E123" s="49">
        <v>1.9E-3</v>
      </c>
    </row>
    <row r="124" spans="1:5" x14ac:dyDescent="0.25">
      <c r="A124" s="45" t="s">
        <v>87</v>
      </c>
      <c r="B124" s="49">
        <v>0.1244</v>
      </c>
      <c r="C124" s="49">
        <v>7.4000000000000003E-3</v>
      </c>
      <c r="D124" s="49">
        <v>7.7499999999999999E-2</v>
      </c>
      <c r="E124" s="49">
        <v>1.6999999999999999E-3</v>
      </c>
    </row>
    <row r="125" spans="1:5" x14ac:dyDescent="0.25">
      <c r="A125" s="45" t="s">
        <v>88</v>
      </c>
      <c r="B125" s="49">
        <v>9.0899999999999995E-2</v>
      </c>
      <c r="C125" s="49">
        <v>5.5999999999999999E-3</v>
      </c>
      <c r="D125" s="49">
        <v>5.2200000000000003E-2</v>
      </c>
      <c r="E125" s="49">
        <v>1.1000000000000001E-3</v>
      </c>
    </row>
    <row r="126" spans="1:5" x14ac:dyDescent="0.25">
      <c r="A126" s="45" t="s">
        <v>89</v>
      </c>
      <c r="B126" s="49">
        <v>6.4299999999999996E-2</v>
      </c>
      <c r="C126" s="49">
        <v>4.1999999999999997E-3</v>
      </c>
      <c r="D126" s="49">
        <v>3.4599999999999999E-2</v>
      </c>
      <c r="E126" s="49">
        <v>1E-3</v>
      </c>
    </row>
    <row r="127" spans="1:5" x14ac:dyDescent="0.25">
      <c r="A127" s="45" t="s">
        <v>90</v>
      </c>
      <c r="B127" s="49">
        <v>4.65E-2</v>
      </c>
      <c r="C127" s="49">
        <v>3.3E-3</v>
      </c>
      <c r="D127" s="49">
        <v>2.18E-2</v>
      </c>
      <c r="E127" s="49">
        <v>8.0000000000000004E-4</v>
      </c>
    </row>
    <row r="128" spans="1:5" x14ac:dyDescent="0.25">
      <c r="A128" s="45" t="s">
        <v>91</v>
      </c>
      <c r="B128" s="49">
        <v>3.2399999999999998E-2</v>
      </c>
      <c r="C128" s="49">
        <v>2.0999999999999999E-3</v>
      </c>
      <c r="D128" s="49">
        <v>1.4999999999999999E-2</v>
      </c>
      <c r="E128" s="49">
        <v>5.0000000000000001E-4</v>
      </c>
    </row>
    <row r="129" spans="1:5" x14ac:dyDescent="0.25">
      <c r="A129" s="45" t="s">
        <v>92</v>
      </c>
      <c r="B129" s="49">
        <v>2.1999999999999999E-2</v>
      </c>
      <c r="C129" s="49">
        <v>2E-3</v>
      </c>
      <c r="D129" s="49">
        <v>8.9999999999999993E-3</v>
      </c>
      <c r="E129" s="49">
        <v>2.9999999999999997E-4</v>
      </c>
    </row>
    <row r="130" spans="1:5" x14ac:dyDescent="0.25">
      <c r="A130" s="45" t="s">
        <v>93</v>
      </c>
      <c r="B130" s="49">
        <v>1.5100000000000001E-2</v>
      </c>
      <c r="C130" s="49">
        <v>1.4E-3</v>
      </c>
      <c r="D130" s="49">
        <v>5.7999999999999996E-3</v>
      </c>
      <c r="E130" s="49">
        <v>2.9999999999999997E-4</v>
      </c>
    </row>
    <row r="131" spans="1:5" x14ac:dyDescent="0.25">
      <c r="A131" s="45" t="s">
        <v>94</v>
      </c>
      <c r="B131" s="49">
        <v>1.04E-2</v>
      </c>
      <c r="C131" s="49">
        <v>1.1999999999999999E-3</v>
      </c>
      <c r="D131" s="49">
        <v>3.8999999999999998E-3</v>
      </c>
      <c r="E131" s="49">
        <v>2.9999999999999997E-4</v>
      </c>
    </row>
    <row r="132" spans="1:5" x14ac:dyDescent="0.25">
      <c r="A132" s="45" t="s">
        <v>95</v>
      </c>
      <c r="B132" s="49">
        <v>6.4999999999999997E-3</v>
      </c>
      <c r="C132" s="49">
        <v>8.0000000000000004E-4</v>
      </c>
      <c r="D132" s="49">
        <v>2.3E-3</v>
      </c>
      <c r="E132" s="49">
        <v>2.0000000000000001E-4</v>
      </c>
    </row>
    <row r="133" spans="1:5" x14ac:dyDescent="0.25">
      <c r="A133" s="45" t="s">
        <v>96</v>
      </c>
      <c r="B133" s="49">
        <v>4.4000000000000003E-3</v>
      </c>
      <c r="C133" s="49">
        <v>6.9999999999999999E-4</v>
      </c>
      <c r="D133" s="49">
        <v>1.6000000000000001E-3</v>
      </c>
      <c r="E133" s="49">
        <v>1E-4</v>
      </c>
    </row>
    <row r="137" spans="1:5" x14ac:dyDescent="0.25">
      <c r="A137" s="44"/>
    </row>
  </sheetData>
  <mergeCells count="2">
    <mergeCell ref="B116:C116"/>
    <mergeCell ref="D116:E116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D5259-C517-4BDC-BA6B-1226B72E0CE4}">
  <dimension ref="A1:N199"/>
  <sheetViews>
    <sheetView topLeftCell="A21" workbookViewId="0">
      <selection activeCell="A21" sqref="A1:XFD1048576"/>
    </sheetView>
  </sheetViews>
  <sheetFormatPr defaultRowHeight="13.8" x14ac:dyDescent="0.25"/>
  <cols>
    <col min="1" max="1" width="17.77734375" style="45" customWidth="1"/>
    <col min="2" max="4" width="14.77734375" style="45" customWidth="1"/>
    <col min="5" max="5" width="21" style="45" customWidth="1"/>
    <col min="6" max="6" width="19.6640625" style="45" customWidth="1"/>
    <col min="7" max="8" width="8.88671875" style="45"/>
    <col min="9" max="9" width="19.6640625" style="45" customWidth="1"/>
    <col min="10" max="14" width="11.44140625" style="45" customWidth="1"/>
    <col min="15" max="16384" width="8.88671875" style="45"/>
  </cols>
  <sheetData>
    <row r="1" spans="1:2" x14ac:dyDescent="0.25">
      <c r="A1" s="44" t="s">
        <v>0</v>
      </c>
    </row>
    <row r="2" spans="1:2" x14ac:dyDescent="0.25">
      <c r="A2" s="44" t="s">
        <v>1</v>
      </c>
      <c r="B2" s="46">
        <v>4000</v>
      </c>
    </row>
    <row r="3" spans="1:2" x14ac:dyDescent="0.25">
      <c r="A3" s="47" t="s">
        <v>2</v>
      </c>
      <c r="B3" s="45" t="s">
        <v>3</v>
      </c>
    </row>
    <row r="4" spans="1:2" x14ac:dyDescent="0.25">
      <c r="A4" s="44" t="s">
        <v>4</v>
      </c>
      <c r="B4" s="46">
        <v>4000</v>
      </c>
    </row>
    <row r="5" spans="1:2" x14ac:dyDescent="0.25">
      <c r="A5" s="47" t="s">
        <v>5</v>
      </c>
      <c r="B5" s="45" t="s">
        <v>6</v>
      </c>
    </row>
    <row r="6" spans="1:2" x14ac:dyDescent="0.25">
      <c r="A6" s="47" t="s">
        <v>7</v>
      </c>
      <c r="B6" s="45" t="s">
        <v>8</v>
      </c>
    </row>
    <row r="7" spans="1:2" x14ac:dyDescent="0.25">
      <c r="A7" s="47" t="s">
        <v>9</v>
      </c>
      <c r="B7" s="45">
        <v>30</v>
      </c>
    </row>
    <row r="8" spans="1:2" x14ac:dyDescent="0.25">
      <c r="A8" s="47" t="s">
        <v>10</v>
      </c>
      <c r="B8" s="45" t="s">
        <v>11</v>
      </c>
    </row>
    <row r="9" spans="1:2" x14ac:dyDescent="0.25">
      <c r="A9" s="47" t="s">
        <v>12</v>
      </c>
      <c r="B9" s="45" t="s">
        <v>13</v>
      </c>
    </row>
    <row r="10" spans="1:2" x14ac:dyDescent="0.25">
      <c r="A10" s="47" t="s">
        <v>14</v>
      </c>
      <c r="B10" s="45" t="s">
        <v>15</v>
      </c>
    </row>
    <row r="11" spans="1:2" x14ac:dyDescent="0.25">
      <c r="A11" s="47" t="s">
        <v>16</v>
      </c>
      <c r="B11" s="45" t="s">
        <v>17</v>
      </c>
    </row>
    <row r="12" spans="1:2" x14ac:dyDescent="0.25">
      <c r="A12" s="47" t="s">
        <v>18</v>
      </c>
      <c r="B12" s="45" t="s">
        <v>19</v>
      </c>
    </row>
    <row r="22" spans="1:14" x14ac:dyDescent="0.25">
      <c r="A22" s="44" t="s">
        <v>20</v>
      </c>
    </row>
    <row r="23" spans="1:14" x14ac:dyDescent="0.25">
      <c r="A23" s="44" t="s">
        <v>21</v>
      </c>
      <c r="B23" s="48" t="s">
        <v>22</v>
      </c>
      <c r="C23" s="48" t="s">
        <v>23</v>
      </c>
      <c r="D23" s="48" t="s">
        <v>24</v>
      </c>
    </row>
    <row r="24" spans="1:14" x14ac:dyDescent="0.25">
      <c r="A24" s="45" t="s">
        <v>25</v>
      </c>
      <c r="B24" s="49">
        <v>0.65</v>
      </c>
      <c r="C24" s="49">
        <v>0.13950000000000062</v>
      </c>
      <c r="D24" s="49">
        <v>0.21560000000000001</v>
      </c>
    </row>
    <row r="25" spans="1:14" x14ac:dyDescent="0.25">
      <c r="A25" s="45" t="s">
        <v>26</v>
      </c>
      <c r="B25" s="49">
        <v>0.25</v>
      </c>
      <c r="C25" s="49">
        <v>2.0700000000000829E-2</v>
      </c>
      <c r="D25" s="49">
        <v>6.9800000000000001E-2</v>
      </c>
    </row>
    <row r="26" spans="1:14" x14ac:dyDescent="0.25">
      <c r="A26" s="45" t="s">
        <v>27</v>
      </c>
      <c r="B26" s="49">
        <v>0.1</v>
      </c>
      <c r="C26" s="49">
        <v>4.7900000000000498E-2</v>
      </c>
      <c r="D26" s="49">
        <v>0.2321</v>
      </c>
      <c r="H26" s="29" t="s">
        <v>20</v>
      </c>
      <c r="I26" s="29" t="s">
        <v>127</v>
      </c>
      <c r="J26" s="29" t="s">
        <v>120</v>
      </c>
      <c r="K26" s="29" t="s">
        <v>121</v>
      </c>
      <c r="L26" s="29" t="s">
        <v>122</v>
      </c>
      <c r="M26" s="29" t="s">
        <v>123</v>
      </c>
      <c r="N26" s="29" t="s">
        <v>124</v>
      </c>
    </row>
    <row r="27" spans="1:14" x14ac:dyDescent="0.25">
      <c r="H27" s="30" t="s">
        <v>125</v>
      </c>
      <c r="I27" s="32" t="s">
        <v>117</v>
      </c>
      <c r="J27" s="33">
        <v>7.46E-2</v>
      </c>
      <c r="K27" s="33">
        <v>8.9586789173654188E-2</v>
      </c>
      <c r="L27" s="33">
        <v>0.10621312896639877</v>
      </c>
      <c r="M27" s="33">
        <v>0.12416850132125383</v>
      </c>
      <c r="N27" s="33">
        <v>0.13858498146940404</v>
      </c>
    </row>
    <row r="28" spans="1:14" x14ac:dyDescent="0.25">
      <c r="H28" s="29"/>
      <c r="I28" s="34" t="s">
        <v>118</v>
      </c>
      <c r="J28" s="35" t="s">
        <v>112</v>
      </c>
      <c r="K28" s="36">
        <v>0.1444</v>
      </c>
      <c r="L28" s="36">
        <v>0.1482</v>
      </c>
      <c r="M28" s="36">
        <v>0.15210000000000001</v>
      </c>
      <c r="N28" s="36">
        <v>0.15570000000000001</v>
      </c>
    </row>
    <row r="29" spans="1:14" x14ac:dyDescent="0.25">
      <c r="A29" s="44" t="s">
        <v>28</v>
      </c>
      <c r="H29" s="29"/>
      <c r="I29" s="27" t="s">
        <v>119</v>
      </c>
      <c r="J29" s="28">
        <v>-0.36480000000000001</v>
      </c>
      <c r="K29" s="28">
        <v>-0.31240000000000001</v>
      </c>
      <c r="L29" s="28">
        <v>-0.26240000000000002</v>
      </c>
      <c r="M29" s="28">
        <v>-0.22725000000000001</v>
      </c>
      <c r="N29" s="28">
        <v>-0.19400000000000001</v>
      </c>
    </row>
    <row r="30" spans="1:14" x14ac:dyDescent="0.25">
      <c r="A30" s="19" t="s">
        <v>29</v>
      </c>
      <c r="B30" s="20" t="s">
        <v>30</v>
      </c>
      <c r="C30" s="20" t="s">
        <v>31</v>
      </c>
      <c r="D30" s="20" t="s">
        <v>32</v>
      </c>
      <c r="E30" s="20" t="s">
        <v>33</v>
      </c>
      <c r="F30" s="20" t="s">
        <v>34</v>
      </c>
      <c r="H30" s="31" t="s">
        <v>126</v>
      </c>
      <c r="I30" s="37" t="s">
        <v>117</v>
      </c>
      <c r="J30" s="38">
        <v>7.1015481348218057E-2</v>
      </c>
      <c r="K30" s="38">
        <v>8.503652217641694E-2</v>
      </c>
      <c r="L30" s="38">
        <v>0.10053053187601196</v>
      </c>
      <c r="M30" s="38">
        <v>0.11567777295573771</v>
      </c>
      <c r="N30" s="38">
        <v>0.13064723541680384</v>
      </c>
    </row>
    <row r="31" spans="1:14" x14ac:dyDescent="0.25">
      <c r="A31" s="21" t="s">
        <v>35</v>
      </c>
      <c r="B31" s="22">
        <v>6.4424694943370039E-2</v>
      </c>
      <c r="C31" s="22">
        <v>7.7971341317035259E-2</v>
      </c>
      <c r="D31" s="22">
        <v>9.3222529466539639E-2</v>
      </c>
      <c r="E31" s="22">
        <v>0.1085569374912872</v>
      </c>
      <c r="F31" s="22">
        <v>0.12287983285156322</v>
      </c>
      <c r="H31" s="29"/>
      <c r="I31" s="39" t="s">
        <v>118</v>
      </c>
      <c r="J31" s="40">
        <v>0.1328</v>
      </c>
      <c r="K31" s="40">
        <v>0.1358</v>
      </c>
      <c r="L31" s="40">
        <v>0.1394</v>
      </c>
      <c r="M31" s="40">
        <v>0.14280000000000001</v>
      </c>
      <c r="N31" s="41" t="s">
        <v>113</v>
      </c>
    </row>
    <row r="32" spans="1:14" x14ac:dyDescent="0.25">
      <c r="A32" s="21" t="s">
        <v>36</v>
      </c>
      <c r="B32" s="22">
        <v>3.8052126863626891E-2</v>
      </c>
      <c r="C32" s="22">
        <v>5.1249301845583739E-2</v>
      </c>
      <c r="D32" s="22">
        <v>6.6140653516623238E-2</v>
      </c>
      <c r="E32" s="22">
        <v>8.1537012288757593E-2</v>
      </c>
      <c r="F32" s="22">
        <v>9.5998748990064248E-2</v>
      </c>
      <c r="H32" s="29"/>
      <c r="I32" s="42" t="s">
        <v>119</v>
      </c>
      <c r="J32" s="43">
        <v>-0.34079999999999999</v>
      </c>
      <c r="K32" s="43">
        <v>-0.29149999999999998</v>
      </c>
      <c r="L32" s="43">
        <v>-0.24510000000000001</v>
      </c>
      <c r="M32" s="43">
        <v>-0.20830000000000001</v>
      </c>
      <c r="N32" s="43">
        <v>-0.182</v>
      </c>
    </row>
    <row r="33" spans="1:14" x14ac:dyDescent="0.25">
      <c r="A33" s="21" t="s">
        <v>37</v>
      </c>
      <c r="B33" s="23">
        <v>4086667.37</v>
      </c>
      <c r="C33" s="23">
        <v>5382895.7800000003</v>
      </c>
      <c r="D33" s="23">
        <v>7392516.9000000004</v>
      </c>
      <c r="E33" s="23">
        <v>10301664.57</v>
      </c>
      <c r="F33" s="23">
        <v>14155941.65</v>
      </c>
      <c r="I33" s="50"/>
      <c r="J33" s="50"/>
      <c r="K33" s="50"/>
      <c r="L33" s="50"/>
      <c r="M33" s="50"/>
      <c r="N33" s="50"/>
    </row>
    <row r="34" spans="1:14" x14ac:dyDescent="0.25">
      <c r="A34" s="21" t="s">
        <v>38</v>
      </c>
      <c r="B34" s="23">
        <v>1932770.61</v>
      </c>
      <c r="C34" s="23">
        <v>2560230.27</v>
      </c>
      <c r="D34" s="23">
        <v>3506466.53</v>
      </c>
      <c r="E34" s="23">
        <v>4916361.4000000004</v>
      </c>
      <c r="F34" s="23">
        <v>6765686.5300000003</v>
      </c>
    </row>
    <row r="35" spans="1:14" x14ac:dyDescent="0.25">
      <c r="A35" s="21" t="s">
        <v>39</v>
      </c>
      <c r="B35" s="22">
        <v>7.1015481348218057E-2</v>
      </c>
      <c r="C35" s="22">
        <v>8.503652217641694E-2</v>
      </c>
      <c r="D35" s="22">
        <v>0.10053053187601196</v>
      </c>
      <c r="E35" s="22">
        <v>0.11567777295573771</v>
      </c>
      <c r="F35" s="22">
        <v>0.13064723541680384</v>
      </c>
    </row>
    <row r="36" spans="1:14" x14ac:dyDescent="0.25">
      <c r="A36" s="21" t="s">
        <v>24</v>
      </c>
      <c r="B36" s="24">
        <v>0.1328</v>
      </c>
      <c r="C36" s="24">
        <v>0.1358</v>
      </c>
      <c r="D36" s="24">
        <v>0.1394</v>
      </c>
      <c r="E36" s="24">
        <v>0.14280000000000001</v>
      </c>
      <c r="F36" s="25" t="s">
        <v>113</v>
      </c>
    </row>
    <row r="37" spans="1:14" x14ac:dyDescent="0.25">
      <c r="A37" s="21" t="s">
        <v>40</v>
      </c>
      <c r="B37" s="25">
        <v>0.36</v>
      </c>
      <c r="C37" s="25">
        <v>0.48</v>
      </c>
      <c r="D37" s="25">
        <v>0.6</v>
      </c>
      <c r="E37" s="25">
        <v>0.72</v>
      </c>
      <c r="F37" s="25">
        <v>0.83</v>
      </c>
    </row>
    <row r="38" spans="1:14" x14ac:dyDescent="0.25">
      <c r="A38" s="21" t="s">
        <v>41</v>
      </c>
      <c r="B38" s="25">
        <v>0.56000000000000005</v>
      </c>
      <c r="C38" s="25">
        <v>0.75</v>
      </c>
      <c r="D38" s="25">
        <v>0.97</v>
      </c>
      <c r="E38" s="26">
        <v>1.21</v>
      </c>
      <c r="F38" s="26">
        <v>1.45</v>
      </c>
    </row>
    <row r="39" spans="1:14" x14ac:dyDescent="0.25">
      <c r="A39" s="21" t="s">
        <v>42</v>
      </c>
      <c r="B39" s="24">
        <v>-0.34079999999999999</v>
      </c>
      <c r="C39" s="24">
        <v>-0.29149999999999998</v>
      </c>
      <c r="D39" s="24">
        <v>-0.24510000000000001</v>
      </c>
      <c r="E39" s="24">
        <v>-0.20830000000000001</v>
      </c>
      <c r="F39" s="24">
        <v>-0.182</v>
      </c>
    </row>
    <row r="40" spans="1:14" x14ac:dyDescent="0.25">
      <c r="A40" s="21" t="s">
        <v>43</v>
      </c>
      <c r="B40" s="24">
        <v>-0.41820000000000002</v>
      </c>
      <c r="C40" s="24">
        <v>-0.35880000000000001</v>
      </c>
      <c r="D40" s="24">
        <v>-0.30309999999999998</v>
      </c>
      <c r="E40" s="24">
        <v>-0.25650000000000001</v>
      </c>
      <c r="F40" s="24">
        <v>-0.22289999999999999</v>
      </c>
    </row>
    <row r="41" spans="1:14" x14ac:dyDescent="0.25">
      <c r="A41" s="21" t="s">
        <v>44</v>
      </c>
      <c r="B41" s="24">
        <v>4.4499999999999998E-2</v>
      </c>
      <c r="C41" s="24">
        <v>5.6099999999999997E-2</v>
      </c>
      <c r="D41" s="24">
        <v>7.2400000000000006E-2</v>
      </c>
      <c r="E41" s="24">
        <v>9.1499999999999998E-2</v>
      </c>
      <c r="F41" s="24">
        <v>0.1125</v>
      </c>
    </row>
    <row r="42" spans="1:14" x14ac:dyDescent="0.25">
      <c r="A42" s="21" t="s">
        <v>114</v>
      </c>
      <c r="B42" s="24">
        <v>2.7699999999999999E-2</v>
      </c>
      <c r="C42" s="24">
        <v>4.3400000000000001E-2</v>
      </c>
      <c r="D42" s="24">
        <v>5.8900000000000001E-2</v>
      </c>
      <c r="E42" s="24">
        <v>7.4800000000000005E-2</v>
      </c>
      <c r="F42" s="24">
        <v>8.9599999999999999E-2</v>
      </c>
    </row>
    <row r="45" spans="1:14" x14ac:dyDescent="0.25">
      <c r="A45" s="44" t="s">
        <v>46</v>
      </c>
    </row>
    <row r="46" spans="1:14" x14ac:dyDescent="0.25">
      <c r="A46" s="48" t="s">
        <v>47</v>
      </c>
      <c r="B46" s="48" t="s">
        <v>48</v>
      </c>
      <c r="C46" s="48" t="s">
        <v>49</v>
      </c>
      <c r="D46" s="48" t="s">
        <v>50</v>
      </c>
      <c r="E46" s="48" t="s">
        <v>51</v>
      </c>
      <c r="F46" s="48" t="s">
        <v>52</v>
      </c>
    </row>
    <row r="47" spans="1:14" x14ac:dyDescent="0.25">
      <c r="A47" s="45">
        <v>1</v>
      </c>
      <c r="B47" s="46">
        <v>49914.52</v>
      </c>
      <c r="C47" s="46">
        <v>51990.33</v>
      </c>
      <c r="D47" s="46">
        <v>54242.79</v>
      </c>
      <c r="E47" s="46">
        <v>56885.63</v>
      </c>
      <c r="F47" s="46">
        <v>59236.25</v>
      </c>
    </row>
    <row r="48" spans="1:14" x14ac:dyDescent="0.25">
      <c r="A48" s="45">
        <v>2</v>
      </c>
      <c r="B48" s="46">
        <v>97170.42</v>
      </c>
      <c r="C48" s="46">
        <v>102823.4</v>
      </c>
      <c r="D48" s="46">
        <v>109619</v>
      </c>
      <c r="E48" s="46">
        <v>117028.73</v>
      </c>
      <c r="F48" s="46">
        <v>124264.38</v>
      </c>
    </row>
    <row r="49" spans="1:6" x14ac:dyDescent="0.25">
      <c r="A49" s="45">
        <v>3</v>
      </c>
      <c r="B49" s="46">
        <v>147363.93</v>
      </c>
      <c r="C49" s="46">
        <v>157146.43</v>
      </c>
      <c r="D49" s="46">
        <v>169759.31</v>
      </c>
      <c r="E49" s="46">
        <v>184282.85</v>
      </c>
      <c r="F49" s="46">
        <v>198542.01</v>
      </c>
    </row>
    <row r="50" spans="1:6" x14ac:dyDescent="0.25">
      <c r="A50" s="45">
        <v>4</v>
      </c>
      <c r="B50" s="46">
        <v>199051.25</v>
      </c>
      <c r="C50" s="46">
        <v>215304.52</v>
      </c>
      <c r="D50" s="46">
        <v>236695.59</v>
      </c>
      <c r="E50" s="46">
        <v>260449.62</v>
      </c>
      <c r="F50" s="46">
        <v>283206.49</v>
      </c>
    </row>
    <row r="51" spans="1:6" x14ac:dyDescent="0.25">
      <c r="A51" s="45">
        <v>5</v>
      </c>
      <c r="B51" s="46">
        <v>254432.42</v>
      </c>
      <c r="C51" s="46">
        <v>280264.86</v>
      </c>
      <c r="D51" s="46">
        <v>309112.23</v>
      </c>
      <c r="E51" s="46">
        <v>343927.39</v>
      </c>
      <c r="F51" s="46">
        <v>381417.33</v>
      </c>
    </row>
    <row r="52" spans="1:6" x14ac:dyDescent="0.25">
      <c r="A52" s="45">
        <v>6</v>
      </c>
      <c r="B52" s="46">
        <v>313224.78000000003</v>
      </c>
      <c r="C52" s="46">
        <v>345472.8</v>
      </c>
      <c r="D52" s="46">
        <v>388542.86</v>
      </c>
      <c r="E52" s="46">
        <v>436679.91</v>
      </c>
      <c r="F52" s="46">
        <v>491901.95</v>
      </c>
    </row>
    <row r="53" spans="1:6" x14ac:dyDescent="0.25">
      <c r="A53" s="45">
        <v>7</v>
      </c>
      <c r="B53" s="46">
        <v>374693.63</v>
      </c>
      <c r="C53" s="46">
        <v>416856.39</v>
      </c>
      <c r="D53" s="46">
        <v>472858.32</v>
      </c>
      <c r="E53" s="46">
        <v>541367.78</v>
      </c>
      <c r="F53" s="46">
        <v>610955.4</v>
      </c>
    </row>
    <row r="54" spans="1:6" x14ac:dyDescent="0.25">
      <c r="A54" s="45">
        <v>8</v>
      </c>
      <c r="B54" s="46">
        <v>441344.35</v>
      </c>
      <c r="C54" s="46">
        <v>497321.43</v>
      </c>
      <c r="D54" s="46">
        <v>569581.89</v>
      </c>
      <c r="E54" s="46">
        <v>653370.78</v>
      </c>
      <c r="F54" s="46">
        <v>750312.63</v>
      </c>
    </row>
    <row r="55" spans="1:6" x14ac:dyDescent="0.25">
      <c r="A55" s="45">
        <v>9</v>
      </c>
      <c r="B55" s="46">
        <v>512562.45</v>
      </c>
      <c r="C55" s="46">
        <v>582736.49</v>
      </c>
      <c r="D55" s="46">
        <v>671618.68</v>
      </c>
      <c r="E55" s="46">
        <v>781607.78</v>
      </c>
      <c r="F55" s="46">
        <v>903909.7</v>
      </c>
    </row>
    <row r="56" spans="1:6" x14ac:dyDescent="0.25">
      <c r="A56" s="45">
        <v>10</v>
      </c>
      <c r="B56" s="46">
        <v>590479.96</v>
      </c>
      <c r="C56" s="46">
        <v>674701.01</v>
      </c>
      <c r="D56" s="46">
        <v>788248.19</v>
      </c>
      <c r="E56" s="46">
        <v>922465.01</v>
      </c>
      <c r="F56" s="46">
        <v>1076111</v>
      </c>
    </row>
    <row r="57" spans="1:6" x14ac:dyDescent="0.25">
      <c r="A57" s="45">
        <v>11</v>
      </c>
      <c r="B57" s="46">
        <v>671870.65</v>
      </c>
      <c r="C57" s="46">
        <v>775575.42</v>
      </c>
      <c r="D57" s="46">
        <v>908200.14</v>
      </c>
      <c r="E57" s="46">
        <v>1075306.2</v>
      </c>
      <c r="F57" s="46">
        <v>1263480.8700000001</v>
      </c>
    </row>
    <row r="58" spans="1:6" x14ac:dyDescent="0.25">
      <c r="A58" s="45">
        <v>12</v>
      </c>
      <c r="B58" s="46">
        <v>753895.73</v>
      </c>
      <c r="C58" s="46">
        <v>887198.92</v>
      </c>
      <c r="D58" s="46">
        <v>1049799.6399999999</v>
      </c>
      <c r="E58" s="46">
        <v>1250914.4099999999</v>
      </c>
      <c r="F58" s="46">
        <v>1470384.5</v>
      </c>
    </row>
    <row r="59" spans="1:6" x14ac:dyDescent="0.25">
      <c r="A59" s="45">
        <v>13</v>
      </c>
      <c r="B59" s="46">
        <v>852652.62</v>
      </c>
      <c r="C59" s="46">
        <v>1003884.53</v>
      </c>
      <c r="D59" s="46">
        <v>1191959.8899999999</v>
      </c>
      <c r="E59" s="46">
        <v>1437831.07</v>
      </c>
      <c r="F59" s="46">
        <v>1712056.46</v>
      </c>
    </row>
    <row r="60" spans="1:6" x14ac:dyDescent="0.25">
      <c r="A60" s="45">
        <v>14</v>
      </c>
      <c r="B60" s="46">
        <v>954285.85</v>
      </c>
      <c r="C60" s="46">
        <v>1128463.46</v>
      </c>
      <c r="D60" s="46">
        <v>1360614.54</v>
      </c>
      <c r="E60" s="46">
        <v>1652535.13</v>
      </c>
      <c r="F60" s="46">
        <v>1988248.84</v>
      </c>
    </row>
    <row r="61" spans="1:6" x14ac:dyDescent="0.25">
      <c r="A61" s="45">
        <v>15</v>
      </c>
      <c r="B61" s="46">
        <v>1057857.07</v>
      </c>
      <c r="C61" s="46">
        <v>1257695.83</v>
      </c>
      <c r="D61" s="46">
        <v>1539107.94</v>
      </c>
      <c r="E61" s="46">
        <v>1883119.03</v>
      </c>
      <c r="F61" s="46">
        <v>2288141.17</v>
      </c>
    </row>
    <row r="62" spans="1:6" x14ac:dyDescent="0.25">
      <c r="A62" s="45">
        <v>16</v>
      </c>
      <c r="B62" s="46">
        <v>1183933.9099999999</v>
      </c>
      <c r="C62" s="46">
        <v>1402148.82</v>
      </c>
      <c r="D62" s="46">
        <v>1722475.23</v>
      </c>
      <c r="E62" s="46">
        <v>2133557.4500000002</v>
      </c>
      <c r="F62" s="46">
        <v>2635130.7599999998</v>
      </c>
    </row>
    <row r="63" spans="1:6" x14ac:dyDescent="0.25">
      <c r="A63" s="45">
        <v>17</v>
      </c>
      <c r="B63" s="46">
        <v>1305780.82</v>
      </c>
      <c r="C63" s="46">
        <v>1565493.46</v>
      </c>
      <c r="D63" s="46">
        <v>1936962.89</v>
      </c>
      <c r="E63" s="46">
        <v>2417155.42</v>
      </c>
      <c r="F63" s="46">
        <v>3011107.12</v>
      </c>
    </row>
    <row r="64" spans="1:6" x14ac:dyDescent="0.25">
      <c r="A64" s="45">
        <v>18</v>
      </c>
      <c r="B64" s="46">
        <v>1442653.21</v>
      </c>
      <c r="C64" s="46">
        <v>1731754.3</v>
      </c>
      <c r="D64" s="46">
        <v>2177965.52</v>
      </c>
      <c r="E64" s="46">
        <v>2752220.74</v>
      </c>
      <c r="F64" s="46">
        <v>3413027.87</v>
      </c>
    </row>
    <row r="65" spans="1:6" x14ac:dyDescent="0.25">
      <c r="A65" s="45">
        <v>19</v>
      </c>
      <c r="B65" s="46">
        <v>1587725.96</v>
      </c>
      <c r="C65" s="46">
        <v>1924994.86</v>
      </c>
      <c r="D65" s="46">
        <v>2434100.48</v>
      </c>
      <c r="E65" s="46">
        <v>3104652.46</v>
      </c>
      <c r="F65" s="46">
        <v>3845211.82</v>
      </c>
    </row>
    <row r="66" spans="1:6" x14ac:dyDescent="0.25">
      <c r="A66" s="45">
        <v>20</v>
      </c>
      <c r="B66" s="46">
        <v>1729044.51</v>
      </c>
      <c r="C66" s="46">
        <v>2148516.86</v>
      </c>
      <c r="D66" s="46">
        <v>2719923.67</v>
      </c>
      <c r="E66" s="46">
        <v>3494161.87</v>
      </c>
      <c r="F66" s="46">
        <v>4334889.24</v>
      </c>
    </row>
    <row r="67" spans="1:6" x14ac:dyDescent="0.25">
      <c r="A67" s="45">
        <v>21</v>
      </c>
      <c r="B67" s="46">
        <v>1899568.4</v>
      </c>
      <c r="C67" s="46">
        <v>2377076.63</v>
      </c>
      <c r="D67" s="46">
        <v>3023110.54</v>
      </c>
      <c r="E67" s="46">
        <v>3912243.26</v>
      </c>
      <c r="F67" s="46">
        <v>4906696.3099999996</v>
      </c>
    </row>
    <row r="68" spans="1:6" x14ac:dyDescent="0.25">
      <c r="A68" s="45">
        <v>22</v>
      </c>
      <c r="B68" s="46">
        <v>2076767.52</v>
      </c>
      <c r="C68" s="46">
        <v>2617160.38</v>
      </c>
      <c r="D68" s="46">
        <v>3381170.97</v>
      </c>
      <c r="E68" s="46">
        <v>4373747.0999999996</v>
      </c>
      <c r="F68" s="46">
        <v>5536582.79</v>
      </c>
    </row>
    <row r="69" spans="1:6" x14ac:dyDescent="0.25">
      <c r="A69" s="45">
        <v>23</v>
      </c>
      <c r="B69" s="46">
        <v>2265861.96</v>
      </c>
      <c r="C69" s="46">
        <v>2878203.32</v>
      </c>
      <c r="D69" s="46">
        <v>3727390.38</v>
      </c>
      <c r="E69" s="46">
        <v>4910147.0199999996</v>
      </c>
      <c r="F69" s="46">
        <v>6202392.5999999996</v>
      </c>
    </row>
    <row r="70" spans="1:6" x14ac:dyDescent="0.25">
      <c r="A70" s="45">
        <v>24</v>
      </c>
      <c r="B70" s="46">
        <v>2479478.5699999998</v>
      </c>
      <c r="C70" s="46">
        <v>3154772.58</v>
      </c>
      <c r="D70" s="46">
        <v>4115979.44</v>
      </c>
      <c r="E70" s="46">
        <v>5456277.7400000002</v>
      </c>
      <c r="F70" s="46">
        <v>7013120.4699999997</v>
      </c>
    </row>
    <row r="71" spans="1:6" x14ac:dyDescent="0.25">
      <c r="A71" s="45">
        <v>25</v>
      </c>
      <c r="B71" s="46">
        <v>2694371.64</v>
      </c>
      <c r="C71" s="46">
        <v>3440261.35</v>
      </c>
      <c r="D71" s="46">
        <v>4551643.25</v>
      </c>
      <c r="E71" s="46">
        <v>6094030.1399999997</v>
      </c>
      <c r="F71" s="46">
        <v>7969419.25</v>
      </c>
    </row>
    <row r="72" spans="1:6" x14ac:dyDescent="0.25">
      <c r="A72" s="45">
        <v>26</v>
      </c>
      <c r="B72" s="46">
        <v>2920714.27</v>
      </c>
      <c r="C72" s="46">
        <v>3794711.64</v>
      </c>
      <c r="D72" s="46">
        <v>4995194.04</v>
      </c>
      <c r="E72" s="46">
        <v>6789350.8600000003</v>
      </c>
      <c r="F72" s="46">
        <v>8920177.1300000008</v>
      </c>
    </row>
    <row r="73" spans="1:6" x14ac:dyDescent="0.25">
      <c r="A73" s="45">
        <v>27</v>
      </c>
      <c r="B73" s="46">
        <v>3172992.12</v>
      </c>
      <c r="C73" s="46">
        <v>4140203.64</v>
      </c>
      <c r="D73" s="46">
        <v>5573501.3700000001</v>
      </c>
      <c r="E73" s="46">
        <v>7549449.4299999997</v>
      </c>
      <c r="F73" s="46">
        <v>9873882.0500000007</v>
      </c>
    </row>
    <row r="74" spans="1:6" x14ac:dyDescent="0.25">
      <c r="A74" s="45">
        <v>28</v>
      </c>
      <c r="B74" s="46">
        <v>3466449.65</v>
      </c>
      <c r="C74" s="46">
        <v>4493109.4800000004</v>
      </c>
      <c r="D74" s="46">
        <v>6129058.1699999999</v>
      </c>
      <c r="E74" s="46">
        <v>8330437.5099999998</v>
      </c>
      <c r="F74" s="46">
        <v>11229297.51</v>
      </c>
    </row>
    <row r="75" spans="1:6" x14ac:dyDescent="0.25">
      <c r="A75" s="45">
        <v>29</v>
      </c>
      <c r="B75" s="46">
        <v>3779401.8</v>
      </c>
      <c r="C75" s="46">
        <v>4914505</v>
      </c>
      <c r="D75" s="46">
        <v>6779744.0700000003</v>
      </c>
      <c r="E75" s="46">
        <v>9235865.5099999998</v>
      </c>
      <c r="F75" s="46">
        <v>12645938.390000001</v>
      </c>
    </row>
    <row r="76" spans="1:6" x14ac:dyDescent="0.25">
      <c r="A76" s="45">
        <v>30</v>
      </c>
      <c r="B76" s="46">
        <v>4086667.37</v>
      </c>
      <c r="C76" s="46">
        <v>5382895.7800000003</v>
      </c>
      <c r="D76" s="46">
        <v>7392516.9000000004</v>
      </c>
      <c r="E76" s="46">
        <v>10301664.57</v>
      </c>
      <c r="F76" s="46">
        <v>14155941.65</v>
      </c>
    </row>
    <row r="79" spans="1:6" x14ac:dyDescent="0.25">
      <c r="A79" s="44" t="s">
        <v>53</v>
      </c>
    </row>
    <row r="80" spans="1:6" x14ac:dyDescent="0.25">
      <c r="A80" s="48" t="s">
        <v>47</v>
      </c>
      <c r="B80" s="48" t="s">
        <v>48</v>
      </c>
      <c r="C80" s="48" t="s">
        <v>49</v>
      </c>
      <c r="D80" s="48" t="s">
        <v>50</v>
      </c>
      <c r="E80" s="48" t="s">
        <v>51</v>
      </c>
      <c r="F80" s="48" t="s">
        <v>52</v>
      </c>
    </row>
    <row r="81" spans="1:6" x14ac:dyDescent="0.25">
      <c r="A81" s="45">
        <v>1</v>
      </c>
      <c r="B81" s="46">
        <v>48595.98</v>
      </c>
      <c r="C81" s="46">
        <v>50647.67</v>
      </c>
      <c r="D81" s="46">
        <v>52936.15</v>
      </c>
      <c r="E81" s="46">
        <v>55514.79</v>
      </c>
      <c r="F81" s="46">
        <v>57838.76</v>
      </c>
    </row>
    <row r="82" spans="1:6" x14ac:dyDescent="0.25">
      <c r="A82" s="45">
        <v>2</v>
      </c>
      <c r="B82" s="46">
        <v>92365.18</v>
      </c>
      <c r="C82" s="46">
        <v>97701.71</v>
      </c>
      <c r="D82" s="46">
        <v>104374.38</v>
      </c>
      <c r="E82" s="46">
        <v>111466.6</v>
      </c>
      <c r="F82" s="46">
        <v>118201.38</v>
      </c>
    </row>
    <row r="83" spans="1:6" x14ac:dyDescent="0.25">
      <c r="A83" s="45">
        <v>3</v>
      </c>
      <c r="B83" s="46">
        <v>136206.16</v>
      </c>
      <c r="C83" s="46">
        <v>145534.12</v>
      </c>
      <c r="D83" s="46">
        <v>157665.64000000001</v>
      </c>
      <c r="E83" s="46">
        <v>170982.28</v>
      </c>
      <c r="F83" s="46">
        <v>184514.75</v>
      </c>
    </row>
    <row r="84" spans="1:6" x14ac:dyDescent="0.25">
      <c r="A84" s="45">
        <v>4</v>
      </c>
      <c r="B84" s="46">
        <v>180096.51</v>
      </c>
      <c r="C84" s="46">
        <v>194999.52</v>
      </c>
      <c r="D84" s="46">
        <v>214475.02</v>
      </c>
      <c r="E84" s="46">
        <v>236352.82</v>
      </c>
      <c r="F84" s="46">
        <v>257020.7</v>
      </c>
    </row>
    <row r="85" spans="1:6" x14ac:dyDescent="0.25">
      <c r="A85" s="45">
        <v>5</v>
      </c>
      <c r="B85" s="46">
        <v>224074.88</v>
      </c>
      <c r="C85" s="46">
        <v>247264.71</v>
      </c>
      <c r="D85" s="46">
        <v>274159.76</v>
      </c>
      <c r="E85" s="46">
        <v>304697.46999999997</v>
      </c>
      <c r="F85" s="46">
        <v>337854.76</v>
      </c>
    </row>
    <row r="86" spans="1:6" x14ac:dyDescent="0.25">
      <c r="A86" s="45">
        <v>6</v>
      </c>
      <c r="B86" s="46">
        <v>269164.96999999997</v>
      </c>
      <c r="C86" s="46">
        <v>297063.34999999998</v>
      </c>
      <c r="D86" s="46">
        <v>334777.01</v>
      </c>
      <c r="E86" s="46">
        <v>377848.97</v>
      </c>
      <c r="F86" s="46">
        <v>424976.18</v>
      </c>
    </row>
    <row r="87" spans="1:6" x14ac:dyDescent="0.25">
      <c r="A87" s="45">
        <v>7</v>
      </c>
      <c r="B87" s="46">
        <v>313899</v>
      </c>
      <c r="C87" s="46">
        <v>350388.85</v>
      </c>
      <c r="D87" s="46">
        <v>397556.4</v>
      </c>
      <c r="E87" s="46">
        <v>456011.19</v>
      </c>
      <c r="F87" s="46">
        <v>514780.56</v>
      </c>
    </row>
    <row r="88" spans="1:6" x14ac:dyDescent="0.25">
      <c r="A88" s="45">
        <v>8</v>
      </c>
      <c r="B88" s="46">
        <v>361197.02</v>
      </c>
      <c r="C88" s="46">
        <v>405972.02</v>
      </c>
      <c r="D88" s="46">
        <v>467728.02</v>
      </c>
      <c r="E88" s="46">
        <v>536233.38</v>
      </c>
      <c r="F88" s="46">
        <v>614584.34</v>
      </c>
    </row>
    <row r="89" spans="1:6" x14ac:dyDescent="0.25">
      <c r="A89" s="45">
        <v>9</v>
      </c>
      <c r="B89" s="46">
        <v>409995.03</v>
      </c>
      <c r="C89" s="46">
        <v>466943.3</v>
      </c>
      <c r="D89" s="46">
        <v>538048.41</v>
      </c>
      <c r="E89" s="46">
        <v>628096.93999999994</v>
      </c>
      <c r="F89" s="46">
        <v>727411.17</v>
      </c>
    </row>
    <row r="90" spans="1:6" x14ac:dyDescent="0.25">
      <c r="A90" s="45">
        <v>10</v>
      </c>
      <c r="B90" s="46">
        <v>459476</v>
      </c>
      <c r="C90" s="46">
        <v>525887.22</v>
      </c>
      <c r="D90" s="46">
        <v>613382.41</v>
      </c>
      <c r="E90" s="46">
        <v>720067.36</v>
      </c>
      <c r="F90" s="46">
        <v>841412.26</v>
      </c>
    </row>
    <row r="91" spans="1:6" x14ac:dyDescent="0.25">
      <c r="A91" s="45">
        <v>11</v>
      </c>
      <c r="B91" s="46">
        <v>505151.79</v>
      </c>
      <c r="C91" s="46">
        <v>587417.61</v>
      </c>
      <c r="D91" s="46">
        <v>691680.1</v>
      </c>
      <c r="E91" s="46">
        <v>821642.84</v>
      </c>
      <c r="F91" s="46">
        <v>969004.27</v>
      </c>
    </row>
    <row r="92" spans="1:6" x14ac:dyDescent="0.25">
      <c r="A92" s="45">
        <v>12</v>
      </c>
      <c r="B92" s="46">
        <v>553618.69999999995</v>
      </c>
      <c r="C92" s="46">
        <v>656240.93000000005</v>
      </c>
      <c r="D92" s="46">
        <v>779192.25</v>
      </c>
      <c r="E92" s="46">
        <v>931900</v>
      </c>
      <c r="F92" s="46">
        <v>1097759.52</v>
      </c>
    </row>
    <row r="93" spans="1:6" x14ac:dyDescent="0.25">
      <c r="A93" s="45">
        <v>13</v>
      </c>
      <c r="B93" s="46">
        <v>614810.63</v>
      </c>
      <c r="C93" s="46">
        <v>723443.07</v>
      </c>
      <c r="D93" s="46">
        <v>865466.54</v>
      </c>
      <c r="E93" s="46">
        <v>1042646.26</v>
      </c>
      <c r="F93" s="46">
        <v>1245764.2</v>
      </c>
    </row>
    <row r="94" spans="1:6" x14ac:dyDescent="0.25">
      <c r="A94" s="45">
        <v>14</v>
      </c>
      <c r="B94" s="46">
        <v>668995.43999999994</v>
      </c>
      <c r="C94" s="46">
        <v>795118.07999999996</v>
      </c>
      <c r="D94" s="46">
        <v>960849.6</v>
      </c>
      <c r="E94" s="46">
        <v>1171595.6399999999</v>
      </c>
      <c r="F94" s="46">
        <v>1413281.91</v>
      </c>
    </row>
    <row r="95" spans="1:6" x14ac:dyDescent="0.25">
      <c r="A95" s="45">
        <v>15</v>
      </c>
      <c r="B95" s="46">
        <v>724452.55</v>
      </c>
      <c r="C95" s="46">
        <v>865242.92</v>
      </c>
      <c r="D95" s="46">
        <v>1059672.8</v>
      </c>
      <c r="E95" s="46">
        <v>1306244.3799999999</v>
      </c>
      <c r="F95" s="46">
        <v>1597072.6</v>
      </c>
    </row>
    <row r="96" spans="1:6" x14ac:dyDescent="0.25">
      <c r="A96" s="45">
        <v>16</v>
      </c>
      <c r="B96" s="46">
        <v>786667.88</v>
      </c>
      <c r="C96" s="46">
        <v>939826.76</v>
      </c>
      <c r="D96" s="46">
        <v>1161362.02</v>
      </c>
      <c r="E96" s="46">
        <v>1437504.2</v>
      </c>
      <c r="F96" s="46">
        <v>1783684.96</v>
      </c>
    </row>
    <row r="97" spans="1:6" x14ac:dyDescent="0.25">
      <c r="A97" s="45">
        <v>17</v>
      </c>
      <c r="B97" s="46">
        <v>850606.54</v>
      </c>
      <c r="C97" s="46">
        <v>1028404.39</v>
      </c>
      <c r="D97" s="46">
        <v>1275196.3600000001</v>
      </c>
      <c r="E97" s="46">
        <v>1590278.25</v>
      </c>
      <c r="F97" s="46">
        <v>1972252.08</v>
      </c>
    </row>
    <row r="98" spans="1:6" x14ac:dyDescent="0.25">
      <c r="A98" s="45">
        <v>18</v>
      </c>
      <c r="B98" s="46">
        <v>921214.52</v>
      </c>
      <c r="C98" s="46">
        <v>1107931.23</v>
      </c>
      <c r="D98" s="46">
        <v>1394114.09</v>
      </c>
      <c r="E98" s="46">
        <v>1761017.49</v>
      </c>
      <c r="F98" s="46">
        <v>2190015.8199999998</v>
      </c>
    </row>
    <row r="99" spans="1:6" x14ac:dyDescent="0.25">
      <c r="A99" s="45">
        <v>19</v>
      </c>
      <c r="B99" s="46">
        <v>984749.79</v>
      </c>
      <c r="C99" s="46">
        <v>1197908.1100000001</v>
      </c>
      <c r="D99" s="46">
        <v>1524910.88</v>
      </c>
      <c r="E99" s="46">
        <v>1935604.14</v>
      </c>
      <c r="F99" s="46">
        <v>2415764.66</v>
      </c>
    </row>
    <row r="100" spans="1:6" x14ac:dyDescent="0.25">
      <c r="A100" s="45">
        <v>20</v>
      </c>
      <c r="B100" s="46">
        <v>1049416.3799999999</v>
      </c>
      <c r="C100" s="46">
        <v>1295783.93</v>
      </c>
      <c r="D100" s="46">
        <v>1657288.23</v>
      </c>
      <c r="E100" s="46">
        <v>2132032.4900000002</v>
      </c>
      <c r="F100" s="46">
        <v>2658946.7400000002</v>
      </c>
    </row>
    <row r="101" spans="1:6" x14ac:dyDescent="0.25">
      <c r="A101" s="45">
        <v>21</v>
      </c>
      <c r="B101" s="46">
        <v>1128833.8700000001</v>
      </c>
      <c r="C101" s="46">
        <v>1405856.51</v>
      </c>
      <c r="D101" s="46">
        <v>1792238.4</v>
      </c>
      <c r="E101" s="46">
        <v>2326354.92</v>
      </c>
      <c r="F101" s="46">
        <v>2919884.19</v>
      </c>
    </row>
    <row r="102" spans="1:6" x14ac:dyDescent="0.25">
      <c r="A102" s="45">
        <v>22</v>
      </c>
      <c r="B102" s="46">
        <v>1196211.23</v>
      </c>
      <c r="C102" s="46">
        <v>1507119.82</v>
      </c>
      <c r="D102" s="46">
        <v>1963574.22</v>
      </c>
      <c r="E102" s="46">
        <v>2536676.11</v>
      </c>
      <c r="F102" s="46">
        <v>3234722.65</v>
      </c>
    </row>
    <row r="103" spans="1:6" x14ac:dyDescent="0.25">
      <c r="A103" s="45">
        <v>23</v>
      </c>
      <c r="B103" s="46">
        <v>1281752.04</v>
      </c>
      <c r="C103" s="46">
        <v>1626838.91</v>
      </c>
      <c r="D103" s="46">
        <v>2105672.83</v>
      </c>
      <c r="E103" s="46">
        <v>2783921.36</v>
      </c>
      <c r="F103" s="46">
        <v>3531765.97</v>
      </c>
    </row>
    <row r="104" spans="1:6" x14ac:dyDescent="0.25">
      <c r="A104" s="45">
        <v>24</v>
      </c>
      <c r="B104" s="46">
        <v>1356806.32</v>
      </c>
      <c r="C104" s="46">
        <v>1725622.8</v>
      </c>
      <c r="D104" s="46">
        <v>2266182.8199999998</v>
      </c>
      <c r="E104" s="46">
        <v>3022825.83</v>
      </c>
      <c r="F104" s="46">
        <v>3888297.58</v>
      </c>
    </row>
    <row r="105" spans="1:6" x14ac:dyDescent="0.25">
      <c r="A105" s="45">
        <v>25</v>
      </c>
      <c r="B105" s="46">
        <v>1438359.35</v>
      </c>
      <c r="C105" s="46">
        <v>1842120.34</v>
      </c>
      <c r="D105" s="46">
        <v>2442040.16</v>
      </c>
      <c r="E105" s="46">
        <v>3282330.14</v>
      </c>
      <c r="F105" s="46">
        <v>4316037.43</v>
      </c>
    </row>
    <row r="106" spans="1:6" x14ac:dyDescent="0.25">
      <c r="A106" s="45">
        <v>26</v>
      </c>
      <c r="B106" s="46">
        <v>1519431.08</v>
      </c>
      <c r="C106" s="46">
        <v>1988173.22</v>
      </c>
      <c r="D106" s="46">
        <v>2629961.34</v>
      </c>
      <c r="E106" s="46">
        <v>3545605.76</v>
      </c>
      <c r="F106" s="46">
        <v>4744627.1399999997</v>
      </c>
    </row>
    <row r="107" spans="1:6" x14ac:dyDescent="0.25">
      <c r="A107" s="45">
        <v>27</v>
      </c>
      <c r="B107" s="46">
        <v>1617043.28</v>
      </c>
      <c r="C107" s="46">
        <v>2117662.13</v>
      </c>
      <c r="D107" s="46">
        <v>2848586.21</v>
      </c>
      <c r="E107" s="46">
        <v>3846769.7</v>
      </c>
      <c r="F107" s="46">
        <v>5099750.87</v>
      </c>
    </row>
    <row r="108" spans="1:6" x14ac:dyDescent="0.25">
      <c r="A108" s="45">
        <v>28</v>
      </c>
      <c r="B108" s="46">
        <v>1707565.05</v>
      </c>
      <c r="C108" s="46">
        <v>2250129.87</v>
      </c>
      <c r="D108" s="46">
        <v>3056674.62</v>
      </c>
      <c r="E108" s="46">
        <v>4164911.53</v>
      </c>
      <c r="F108" s="46">
        <v>5616869.1500000004</v>
      </c>
    </row>
    <row r="109" spans="1:6" x14ac:dyDescent="0.25">
      <c r="A109" s="45">
        <v>29</v>
      </c>
      <c r="B109" s="46">
        <v>1823999.02</v>
      </c>
      <c r="C109" s="46">
        <v>2385511.02</v>
      </c>
      <c r="D109" s="46">
        <v>3284027.59</v>
      </c>
      <c r="E109" s="46">
        <v>4506163.8600000003</v>
      </c>
      <c r="F109" s="46">
        <v>6183703.6200000001</v>
      </c>
    </row>
    <row r="110" spans="1:6" x14ac:dyDescent="0.25">
      <c r="A110" s="45">
        <v>30</v>
      </c>
      <c r="B110" s="46">
        <v>1932770.61</v>
      </c>
      <c r="C110" s="46">
        <v>2560230.27</v>
      </c>
      <c r="D110" s="46">
        <v>3506466.53</v>
      </c>
      <c r="E110" s="46">
        <v>4916361.4000000004</v>
      </c>
      <c r="F110" s="46">
        <v>6765686.5300000003</v>
      </c>
    </row>
    <row r="113" spans="1:6" x14ac:dyDescent="0.25">
      <c r="A113" s="44" t="s">
        <v>54</v>
      </c>
    </row>
    <row r="114" spans="1:6" x14ac:dyDescent="0.25">
      <c r="A114" s="48" t="s">
        <v>47</v>
      </c>
      <c r="B114" s="48" t="s">
        <v>55</v>
      </c>
      <c r="C114" s="48" t="s">
        <v>56</v>
      </c>
      <c r="D114" s="48" t="s">
        <v>57</v>
      </c>
      <c r="E114" s="48" t="s">
        <v>58</v>
      </c>
      <c r="F114" s="48" t="s">
        <v>59</v>
      </c>
    </row>
    <row r="115" spans="1:6" x14ac:dyDescent="0.25">
      <c r="A115" s="45">
        <v>1</v>
      </c>
      <c r="B115" s="46">
        <v>48000</v>
      </c>
      <c r="C115" s="46">
        <v>48000</v>
      </c>
      <c r="D115" s="46">
        <v>48000</v>
      </c>
      <c r="E115" s="46">
        <v>48000</v>
      </c>
      <c r="F115" s="46">
        <v>48000</v>
      </c>
    </row>
    <row r="116" spans="1:6" x14ac:dyDescent="0.25">
      <c r="A116" s="45">
        <v>2</v>
      </c>
      <c r="B116" s="46">
        <v>48000</v>
      </c>
      <c r="C116" s="46">
        <v>48000</v>
      </c>
      <c r="D116" s="46">
        <v>48000</v>
      </c>
      <c r="E116" s="46">
        <v>48000</v>
      </c>
      <c r="F116" s="46">
        <v>48000</v>
      </c>
    </row>
    <row r="117" spans="1:6" x14ac:dyDescent="0.25">
      <c r="A117" s="45">
        <v>3</v>
      </c>
      <c r="B117" s="46">
        <v>48000</v>
      </c>
      <c r="C117" s="46">
        <v>48000</v>
      </c>
      <c r="D117" s="46">
        <v>48000</v>
      </c>
      <c r="E117" s="46">
        <v>48000</v>
      </c>
      <c r="F117" s="46">
        <v>48000</v>
      </c>
    </row>
    <row r="118" spans="1:6" x14ac:dyDescent="0.25">
      <c r="A118" s="45">
        <v>4</v>
      </c>
      <c r="B118" s="46">
        <v>48000</v>
      </c>
      <c r="C118" s="46">
        <v>48000</v>
      </c>
      <c r="D118" s="46">
        <v>48000</v>
      </c>
      <c r="E118" s="46">
        <v>48000</v>
      </c>
      <c r="F118" s="46">
        <v>48000</v>
      </c>
    </row>
    <row r="119" spans="1:6" x14ac:dyDescent="0.25">
      <c r="A119" s="45">
        <v>5</v>
      </c>
      <c r="B119" s="46">
        <v>48000</v>
      </c>
      <c r="C119" s="46">
        <v>48000</v>
      </c>
      <c r="D119" s="46">
        <v>48000</v>
      </c>
      <c r="E119" s="46">
        <v>48000</v>
      </c>
      <c r="F119" s="46">
        <v>48000</v>
      </c>
    </row>
    <row r="120" spans="1:6" x14ac:dyDescent="0.25">
      <c r="A120" s="45">
        <v>6</v>
      </c>
      <c r="B120" s="46">
        <v>48000</v>
      </c>
      <c r="C120" s="46">
        <v>48000</v>
      </c>
      <c r="D120" s="46">
        <v>48000</v>
      </c>
      <c r="E120" s="46">
        <v>48000</v>
      </c>
      <c r="F120" s="46">
        <v>48000</v>
      </c>
    </row>
    <row r="121" spans="1:6" x14ac:dyDescent="0.25">
      <c r="A121" s="45">
        <v>7</v>
      </c>
      <c r="B121" s="46">
        <v>48000</v>
      </c>
      <c r="C121" s="46">
        <v>48000</v>
      </c>
      <c r="D121" s="46">
        <v>48000</v>
      </c>
      <c r="E121" s="46">
        <v>48000</v>
      </c>
      <c r="F121" s="46">
        <v>48000</v>
      </c>
    </row>
    <row r="122" spans="1:6" x14ac:dyDescent="0.25">
      <c r="A122" s="45">
        <v>8</v>
      </c>
      <c r="B122" s="46">
        <v>48000</v>
      </c>
      <c r="C122" s="46">
        <v>48000</v>
      </c>
      <c r="D122" s="46">
        <v>48000</v>
      </c>
      <c r="E122" s="46">
        <v>48000</v>
      </c>
      <c r="F122" s="46">
        <v>48000</v>
      </c>
    </row>
    <row r="123" spans="1:6" x14ac:dyDescent="0.25">
      <c r="A123" s="45">
        <v>9</v>
      </c>
      <c r="B123" s="46">
        <v>48000</v>
      </c>
      <c r="C123" s="46">
        <v>48000</v>
      </c>
      <c r="D123" s="46">
        <v>48000</v>
      </c>
      <c r="E123" s="46">
        <v>48000</v>
      </c>
      <c r="F123" s="46">
        <v>48000</v>
      </c>
    </row>
    <row r="124" spans="1:6" x14ac:dyDescent="0.25">
      <c r="A124" s="45">
        <v>10</v>
      </c>
      <c r="B124" s="46">
        <v>48000</v>
      </c>
      <c r="C124" s="46">
        <v>48000</v>
      </c>
      <c r="D124" s="46">
        <v>48000</v>
      </c>
      <c r="E124" s="46">
        <v>48000</v>
      </c>
      <c r="F124" s="46">
        <v>48000</v>
      </c>
    </row>
    <row r="125" spans="1:6" x14ac:dyDescent="0.25">
      <c r="A125" s="45">
        <v>11</v>
      </c>
      <c r="B125" s="46">
        <v>48000</v>
      </c>
      <c r="C125" s="46">
        <v>48000</v>
      </c>
      <c r="D125" s="46">
        <v>48000</v>
      </c>
      <c r="E125" s="46">
        <v>48000</v>
      </c>
      <c r="F125" s="46">
        <v>48000</v>
      </c>
    </row>
    <row r="126" spans="1:6" x14ac:dyDescent="0.25">
      <c r="A126" s="45">
        <v>12</v>
      </c>
      <c r="B126" s="46">
        <v>48000</v>
      </c>
      <c r="C126" s="46">
        <v>48000</v>
      </c>
      <c r="D126" s="46">
        <v>48000</v>
      </c>
      <c r="E126" s="46">
        <v>48000</v>
      </c>
      <c r="F126" s="46">
        <v>48000</v>
      </c>
    </row>
    <row r="127" spans="1:6" x14ac:dyDescent="0.25">
      <c r="A127" s="45">
        <v>13</v>
      </c>
      <c r="B127" s="46">
        <v>48000</v>
      </c>
      <c r="C127" s="46">
        <v>48000</v>
      </c>
      <c r="D127" s="46">
        <v>48000</v>
      </c>
      <c r="E127" s="46">
        <v>48000</v>
      </c>
      <c r="F127" s="46">
        <v>48000</v>
      </c>
    </row>
    <row r="128" spans="1:6" x14ac:dyDescent="0.25">
      <c r="A128" s="45">
        <v>14</v>
      </c>
      <c r="B128" s="46">
        <v>48000</v>
      </c>
      <c r="C128" s="46">
        <v>48000</v>
      </c>
      <c r="D128" s="46">
        <v>48000</v>
      </c>
      <c r="E128" s="46">
        <v>48000</v>
      </c>
      <c r="F128" s="46">
        <v>48000</v>
      </c>
    </row>
    <row r="129" spans="1:6" x14ac:dyDescent="0.25">
      <c r="A129" s="45">
        <v>15</v>
      </c>
      <c r="B129" s="46">
        <v>48000</v>
      </c>
      <c r="C129" s="46">
        <v>48000</v>
      </c>
      <c r="D129" s="46">
        <v>48000</v>
      </c>
      <c r="E129" s="46">
        <v>48000</v>
      </c>
      <c r="F129" s="46">
        <v>48000</v>
      </c>
    </row>
    <row r="130" spans="1:6" x14ac:dyDescent="0.25">
      <c r="A130" s="45">
        <v>16</v>
      </c>
      <c r="B130" s="46">
        <v>48000</v>
      </c>
      <c r="C130" s="46">
        <v>48000</v>
      </c>
      <c r="D130" s="46">
        <v>48000</v>
      </c>
      <c r="E130" s="46">
        <v>48000</v>
      </c>
      <c r="F130" s="46">
        <v>48000</v>
      </c>
    </row>
    <row r="131" spans="1:6" x14ac:dyDescent="0.25">
      <c r="A131" s="45">
        <v>17</v>
      </c>
      <c r="B131" s="46">
        <v>48000</v>
      </c>
      <c r="C131" s="46">
        <v>48000</v>
      </c>
      <c r="D131" s="46">
        <v>48000</v>
      </c>
      <c r="E131" s="46">
        <v>48000</v>
      </c>
      <c r="F131" s="46">
        <v>48000</v>
      </c>
    </row>
    <row r="132" spans="1:6" x14ac:dyDescent="0.25">
      <c r="A132" s="45">
        <v>18</v>
      </c>
      <c r="B132" s="46">
        <v>48000</v>
      </c>
      <c r="C132" s="46">
        <v>48000</v>
      </c>
      <c r="D132" s="46">
        <v>48000</v>
      </c>
      <c r="E132" s="46">
        <v>48000</v>
      </c>
      <c r="F132" s="46">
        <v>48000</v>
      </c>
    </row>
    <row r="133" spans="1:6" x14ac:dyDescent="0.25">
      <c r="A133" s="45">
        <v>19</v>
      </c>
      <c r="B133" s="46">
        <v>48000</v>
      </c>
      <c r="C133" s="46">
        <v>48000</v>
      </c>
      <c r="D133" s="46">
        <v>48000</v>
      </c>
      <c r="E133" s="46">
        <v>48000</v>
      </c>
      <c r="F133" s="46">
        <v>48000</v>
      </c>
    </row>
    <row r="134" spans="1:6" x14ac:dyDescent="0.25">
      <c r="A134" s="45">
        <v>20</v>
      </c>
      <c r="B134" s="46">
        <v>48000</v>
      </c>
      <c r="C134" s="46">
        <v>48000</v>
      </c>
      <c r="D134" s="46">
        <v>48000</v>
      </c>
      <c r="E134" s="46">
        <v>48000</v>
      </c>
      <c r="F134" s="46">
        <v>48000</v>
      </c>
    </row>
    <row r="135" spans="1:6" x14ac:dyDescent="0.25">
      <c r="A135" s="45">
        <v>21</v>
      </c>
      <c r="B135" s="46">
        <v>48000</v>
      </c>
      <c r="C135" s="46">
        <v>48000</v>
      </c>
      <c r="D135" s="46">
        <v>48000</v>
      </c>
      <c r="E135" s="46">
        <v>48000</v>
      </c>
      <c r="F135" s="46">
        <v>48000</v>
      </c>
    </row>
    <row r="136" spans="1:6" x14ac:dyDescent="0.25">
      <c r="A136" s="45">
        <v>22</v>
      </c>
      <c r="B136" s="46">
        <v>48000</v>
      </c>
      <c r="C136" s="46">
        <v>48000</v>
      </c>
      <c r="D136" s="46">
        <v>48000</v>
      </c>
      <c r="E136" s="46">
        <v>48000</v>
      </c>
      <c r="F136" s="46">
        <v>48000</v>
      </c>
    </row>
    <row r="137" spans="1:6" x14ac:dyDescent="0.25">
      <c r="A137" s="45">
        <v>23</v>
      </c>
      <c r="B137" s="46">
        <v>48000</v>
      </c>
      <c r="C137" s="46">
        <v>48000</v>
      </c>
      <c r="D137" s="46">
        <v>48000</v>
      </c>
      <c r="E137" s="46">
        <v>48000</v>
      </c>
      <c r="F137" s="46">
        <v>48000</v>
      </c>
    </row>
    <row r="138" spans="1:6" x14ac:dyDescent="0.25">
      <c r="A138" s="45">
        <v>24</v>
      </c>
      <c r="B138" s="46">
        <v>48000</v>
      </c>
      <c r="C138" s="46">
        <v>48000</v>
      </c>
      <c r="D138" s="46">
        <v>48000</v>
      </c>
      <c r="E138" s="46">
        <v>48000</v>
      </c>
      <c r="F138" s="46">
        <v>48000</v>
      </c>
    </row>
    <row r="139" spans="1:6" x14ac:dyDescent="0.25">
      <c r="A139" s="45">
        <v>25</v>
      </c>
      <c r="B139" s="46">
        <v>48000</v>
      </c>
      <c r="C139" s="46">
        <v>48000</v>
      </c>
      <c r="D139" s="46">
        <v>48000</v>
      </c>
      <c r="E139" s="46">
        <v>48000</v>
      </c>
      <c r="F139" s="46">
        <v>48000</v>
      </c>
    </row>
    <row r="140" spans="1:6" x14ac:dyDescent="0.25">
      <c r="A140" s="45">
        <v>26</v>
      </c>
      <c r="B140" s="46">
        <v>48000</v>
      </c>
      <c r="C140" s="46">
        <v>48000</v>
      </c>
      <c r="D140" s="46">
        <v>48000</v>
      </c>
      <c r="E140" s="46">
        <v>48000</v>
      </c>
      <c r="F140" s="46">
        <v>48000</v>
      </c>
    </row>
    <row r="141" spans="1:6" x14ac:dyDescent="0.25">
      <c r="A141" s="45">
        <v>27</v>
      </c>
      <c r="B141" s="46">
        <v>48000</v>
      </c>
      <c r="C141" s="46">
        <v>48000</v>
      </c>
      <c r="D141" s="46">
        <v>48000</v>
      </c>
      <c r="E141" s="46">
        <v>48000</v>
      </c>
      <c r="F141" s="46">
        <v>48000</v>
      </c>
    </row>
    <row r="142" spans="1:6" x14ac:dyDescent="0.25">
      <c r="A142" s="45">
        <v>28</v>
      </c>
      <c r="B142" s="46">
        <v>48000</v>
      </c>
      <c r="C142" s="46">
        <v>48000</v>
      </c>
      <c r="D142" s="46">
        <v>48000</v>
      </c>
      <c r="E142" s="46">
        <v>48000</v>
      </c>
      <c r="F142" s="46">
        <v>48000</v>
      </c>
    </row>
    <row r="143" spans="1:6" x14ac:dyDescent="0.25">
      <c r="A143" s="45">
        <v>29</v>
      </c>
      <c r="B143" s="46">
        <v>48000</v>
      </c>
      <c r="C143" s="46">
        <v>48000</v>
      </c>
      <c r="D143" s="46">
        <v>48000</v>
      </c>
      <c r="E143" s="46">
        <v>48000</v>
      </c>
      <c r="F143" s="46">
        <v>48000</v>
      </c>
    </row>
    <row r="144" spans="1:6" x14ac:dyDescent="0.25">
      <c r="A144" s="45">
        <v>30</v>
      </c>
      <c r="B144" s="46">
        <v>48000</v>
      </c>
      <c r="C144" s="46">
        <v>48000</v>
      </c>
      <c r="D144" s="46">
        <v>48000</v>
      </c>
      <c r="E144" s="46">
        <v>48000</v>
      </c>
      <c r="F144" s="46">
        <v>48000</v>
      </c>
    </row>
    <row r="147" spans="1:9" x14ac:dyDescent="0.25">
      <c r="A147" s="44" t="s">
        <v>60</v>
      </c>
    </row>
    <row r="148" spans="1:9" x14ac:dyDescent="0.25">
      <c r="A148" s="44" t="s">
        <v>61</v>
      </c>
      <c r="B148" s="48" t="s">
        <v>25</v>
      </c>
      <c r="C148" s="48" t="s">
        <v>26</v>
      </c>
      <c r="D148" s="48" t="s">
        <v>27</v>
      </c>
      <c r="E148" s="48" t="s">
        <v>23</v>
      </c>
      <c r="F148" s="48" t="s">
        <v>24</v>
      </c>
    </row>
    <row r="149" spans="1:9" x14ac:dyDescent="0.25">
      <c r="A149" s="45" t="s">
        <v>25</v>
      </c>
      <c r="B149" s="51">
        <v>1</v>
      </c>
      <c r="C149" s="51">
        <v>-8.6910022810791757E-2</v>
      </c>
      <c r="D149" s="51">
        <v>0.63157336484828464</v>
      </c>
      <c r="E149" s="49">
        <v>0.13950000000000062</v>
      </c>
      <c r="F149" s="49">
        <v>0.21560000000000001</v>
      </c>
    </row>
    <row r="150" spans="1:9" x14ac:dyDescent="0.25">
      <c r="A150" s="45" t="s">
        <v>26</v>
      </c>
      <c r="B150" s="51">
        <v>-8.6910022810791757E-2</v>
      </c>
      <c r="C150" s="51">
        <v>1</v>
      </c>
      <c r="D150" s="51">
        <v>8.7880343304549413E-2</v>
      </c>
      <c r="E150" s="49">
        <v>2.0700000000000829E-2</v>
      </c>
      <c r="F150" s="49">
        <v>6.9800000000000001E-2</v>
      </c>
    </row>
    <row r="151" spans="1:9" x14ac:dyDescent="0.25">
      <c r="A151" s="45" t="s">
        <v>27</v>
      </c>
      <c r="B151" s="51">
        <v>0.63157336484828464</v>
      </c>
      <c r="C151" s="51">
        <v>8.7880343304549413E-2</v>
      </c>
      <c r="D151" s="51">
        <v>1</v>
      </c>
      <c r="E151" s="49">
        <v>4.7900000000000498E-2</v>
      </c>
      <c r="F151" s="49">
        <v>0.2321</v>
      </c>
    </row>
    <row r="152" spans="1:9" x14ac:dyDescent="0.25">
      <c r="B152" s="51"/>
      <c r="C152" s="51"/>
      <c r="D152" s="51"/>
      <c r="E152" s="51"/>
      <c r="F152" s="49"/>
      <c r="G152" s="49"/>
    </row>
    <row r="156" spans="1:9" x14ac:dyDescent="0.25">
      <c r="A156" s="44" t="s">
        <v>23</v>
      </c>
    </row>
    <row r="157" spans="1:9" x14ac:dyDescent="0.25">
      <c r="A157" s="44" t="s">
        <v>63</v>
      </c>
      <c r="B157" s="48" t="s">
        <v>64</v>
      </c>
      <c r="C157" s="48" t="s">
        <v>65</v>
      </c>
      <c r="D157" s="48" t="s">
        <v>66</v>
      </c>
      <c r="E157" s="48" t="s">
        <v>67</v>
      </c>
      <c r="F157" s="48" t="s">
        <v>68</v>
      </c>
      <c r="G157" s="48" t="s">
        <v>69</v>
      </c>
      <c r="H157" s="48" t="s">
        <v>70</v>
      </c>
      <c r="I157" s="48" t="s">
        <v>71</v>
      </c>
    </row>
    <row r="158" spans="1:9" x14ac:dyDescent="0.25">
      <c r="A158" s="45" t="s">
        <v>30</v>
      </c>
      <c r="B158" s="49">
        <v>-6.0336502937917931E-2</v>
      </c>
      <c r="C158" s="49">
        <v>4.6689305716900676E-3</v>
      </c>
      <c r="D158" s="49">
        <v>2.4734894945536847E-2</v>
      </c>
      <c r="E158" s="49">
        <v>4.3685969565222194E-2</v>
      </c>
      <c r="F158" s="49">
        <v>5.2933361965691095E-2</v>
      </c>
      <c r="G158" s="49">
        <v>5.7896465962058642E-2</v>
      </c>
      <c r="H158" s="49">
        <v>6.1411192456004501E-2</v>
      </c>
      <c r="I158" s="49">
        <v>6.4424694943370039E-2</v>
      </c>
    </row>
    <row r="159" spans="1:9" x14ac:dyDescent="0.25">
      <c r="A159" s="45" t="s">
        <v>31</v>
      </c>
      <c r="B159" s="49">
        <v>7.283068764216527E-3</v>
      </c>
      <c r="C159" s="49">
        <v>4.4138134052108369E-2</v>
      </c>
      <c r="D159" s="49">
        <v>5.6961344026612459E-2</v>
      </c>
      <c r="E159" s="49">
        <v>6.7070294951175724E-2</v>
      </c>
      <c r="F159" s="49">
        <v>7.2260846215293273E-2</v>
      </c>
      <c r="G159" s="49">
        <v>7.5366012216873057E-2</v>
      </c>
      <c r="H159" s="49">
        <v>7.6908418089305375E-2</v>
      </c>
      <c r="I159" s="49">
        <v>7.7971341317035259E-2</v>
      </c>
    </row>
    <row r="160" spans="1:9" x14ac:dyDescent="0.25">
      <c r="A160" s="45" t="s">
        <v>32</v>
      </c>
      <c r="B160" s="49">
        <v>8.5657370420139545E-2</v>
      </c>
      <c r="C160" s="49">
        <v>9.2461683896369773E-2</v>
      </c>
      <c r="D160" s="49">
        <v>9.5306783733528855E-2</v>
      </c>
      <c r="E160" s="49">
        <v>9.3039809313095412E-2</v>
      </c>
      <c r="F160" s="49">
        <v>9.3080798796947417E-2</v>
      </c>
      <c r="G160" s="49">
        <v>9.3750553441562801E-2</v>
      </c>
      <c r="H160" s="49">
        <v>9.3247479271728495E-2</v>
      </c>
      <c r="I160" s="49">
        <v>9.3222529466539639E-2</v>
      </c>
    </row>
    <row r="161" spans="1:9" x14ac:dyDescent="0.25">
      <c r="A161" s="45" t="s">
        <v>33</v>
      </c>
      <c r="B161" s="49">
        <v>0.17943673650060682</v>
      </c>
      <c r="C161" s="49">
        <v>0.14403669207381337</v>
      </c>
      <c r="D161" s="49">
        <v>0.13277634303886438</v>
      </c>
      <c r="E161" s="49">
        <v>0.12054154293887731</v>
      </c>
      <c r="F161" s="49">
        <v>0.11553724261881082</v>
      </c>
      <c r="G161" s="49">
        <v>0.11264003596094163</v>
      </c>
      <c r="H161" s="49">
        <v>0.11057808693984084</v>
      </c>
      <c r="I161" s="49">
        <v>0.1085569374912872</v>
      </c>
    </row>
    <row r="162" spans="1:9" x14ac:dyDescent="0.25">
      <c r="A162" s="45" t="s">
        <v>34</v>
      </c>
      <c r="B162" s="49">
        <v>0.26858501175750576</v>
      </c>
      <c r="C162" s="49">
        <v>0.18840355332085865</v>
      </c>
      <c r="D162" s="49">
        <v>0.16790950786413916</v>
      </c>
      <c r="E162" s="49">
        <v>0.14613575343277568</v>
      </c>
      <c r="F162" s="49">
        <v>0.13607139713495719</v>
      </c>
      <c r="G162" s="49">
        <v>0.12930983409922098</v>
      </c>
      <c r="H162" s="49">
        <v>0.12599709103014561</v>
      </c>
      <c r="I162" s="49">
        <v>0.12287983285156322</v>
      </c>
    </row>
    <row r="165" spans="1:9" x14ac:dyDescent="0.25">
      <c r="A165" s="44" t="s">
        <v>72</v>
      </c>
    </row>
    <row r="166" spans="1:9" x14ac:dyDescent="0.25">
      <c r="A166" s="44" t="s">
        <v>73</v>
      </c>
      <c r="B166" s="48" t="s">
        <v>64</v>
      </c>
      <c r="C166" s="48" t="s">
        <v>65</v>
      </c>
      <c r="D166" s="48" t="s">
        <v>66</v>
      </c>
      <c r="E166" s="48" t="s">
        <v>67</v>
      </c>
      <c r="F166" s="48" t="s">
        <v>68</v>
      </c>
      <c r="G166" s="48" t="s">
        <v>69</v>
      </c>
      <c r="H166" s="48" t="s">
        <v>70</v>
      </c>
      <c r="I166" s="48" t="s">
        <v>71</v>
      </c>
    </row>
    <row r="167" spans="1:9" x14ac:dyDescent="0.25">
      <c r="A167" s="45" t="s">
        <v>74</v>
      </c>
      <c r="B167" s="49">
        <v>0.77080000000000004</v>
      </c>
      <c r="C167" s="49">
        <v>0.91279999999999994</v>
      </c>
      <c r="D167" s="49">
        <v>0.95960000000000001</v>
      </c>
      <c r="E167" s="49">
        <v>0.99299999999999999</v>
      </c>
      <c r="F167" s="49">
        <v>0.99819999999999998</v>
      </c>
      <c r="G167" s="49">
        <v>1</v>
      </c>
      <c r="H167" s="49">
        <v>1</v>
      </c>
      <c r="I167" s="49">
        <v>1</v>
      </c>
    </row>
    <row r="168" spans="1:9" x14ac:dyDescent="0.25">
      <c r="A168" s="45" t="s">
        <v>75</v>
      </c>
      <c r="B168" s="49">
        <v>0.69779999999999998</v>
      </c>
      <c r="C168" s="49">
        <v>0.8306</v>
      </c>
      <c r="D168" s="49">
        <v>0.89900000000000002</v>
      </c>
      <c r="E168" s="49">
        <v>0.96079999999999999</v>
      </c>
      <c r="F168" s="49">
        <v>0.98380000000000001</v>
      </c>
      <c r="G168" s="49">
        <v>0.99380000000000002</v>
      </c>
      <c r="H168" s="49">
        <v>0.99739999999999995</v>
      </c>
      <c r="I168" s="49">
        <v>0.99839999999999995</v>
      </c>
    </row>
    <row r="169" spans="1:9" x14ac:dyDescent="0.25">
      <c r="A169" s="45" t="s">
        <v>76</v>
      </c>
      <c r="B169" s="49">
        <v>0.62380000000000002</v>
      </c>
      <c r="C169" s="49">
        <v>0.71940000000000004</v>
      </c>
      <c r="D169" s="49">
        <v>0.78659999999999997</v>
      </c>
      <c r="E169" s="49">
        <v>0.86919999999999997</v>
      </c>
      <c r="F169" s="49">
        <v>0.91300000000000003</v>
      </c>
      <c r="G169" s="49">
        <v>0.93920000000000003</v>
      </c>
      <c r="H169" s="49">
        <v>0.96040000000000003</v>
      </c>
      <c r="I169" s="49">
        <v>0.97019999999999995</v>
      </c>
    </row>
    <row r="170" spans="1:9" x14ac:dyDescent="0.25">
      <c r="A170" s="45" t="s">
        <v>77</v>
      </c>
      <c r="B170" s="49">
        <v>0.53680000000000005</v>
      </c>
      <c r="C170" s="49">
        <v>0.59060000000000001</v>
      </c>
      <c r="D170" s="49">
        <v>0.63680000000000003</v>
      </c>
      <c r="E170" s="49">
        <v>0.68420000000000003</v>
      </c>
      <c r="F170" s="49">
        <v>0.71719999999999995</v>
      </c>
      <c r="G170" s="49">
        <v>0.75419999999999998</v>
      </c>
      <c r="H170" s="49">
        <v>0.77180000000000004</v>
      </c>
      <c r="I170" s="49">
        <v>0.79020000000000001</v>
      </c>
    </row>
    <row r="171" spans="1:9" x14ac:dyDescent="0.25">
      <c r="A171" s="45" t="s">
        <v>78</v>
      </c>
      <c r="B171" s="49">
        <v>0.45800000000000002</v>
      </c>
      <c r="C171" s="49">
        <v>0.45860000000000001</v>
      </c>
      <c r="D171" s="49">
        <v>0.46500000000000002</v>
      </c>
      <c r="E171" s="49">
        <v>0.43359999999999999</v>
      </c>
      <c r="F171" s="49">
        <v>0.4158</v>
      </c>
      <c r="G171" s="49">
        <v>0.41060000000000002</v>
      </c>
      <c r="H171" s="49">
        <v>0.39</v>
      </c>
      <c r="I171" s="49">
        <v>0.3876</v>
      </c>
    </row>
    <row r="172" spans="1:9" x14ac:dyDescent="0.25">
      <c r="A172" s="45" t="s">
        <v>79</v>
      </c>
      <c r="B172" s="49">
        <v>0.38819999999999999</v>
      </c>
      <c r="C172" s="49">
        <v>0.33079999999999998</v>
      </c>
      <c r="D172" s="49">
        <v>0.29120000000000001</v>
      </c>
      <c r="E172" s="49">
        <v>0.21479999999999999</v>
      </c>
      <c r="F172" s="49">
        <v>0.1666</v>
      </c>
      <c r="G172" s="49">
        <v>0.1298</v>
      </c>
      <c r="H172" s="49">
        <v>0.1082</v>
      </c>
      <c r="I172" s="49">
        <v>8.8599999999999998E-2</v>
      </c>
    </row>
    <row r="175" spans="1:9" x14ac:dyDescent="0.25">
      <c r="A175" s="44" t="s">
        <v>80</v>
      </c>
    </row>
    <row r="176" spans="1:9" x14ac:dyDescent="0.25">
      <c r="B176" s="52" t="s">
        <v>81</v>
      </c>
      <c r="C176" s="53" t="s">
        <v>81</v>
      </c>
      <c r="D176" s="52" t="s">
        <v>82</v>
      </c>
      <c r="E176" s="53" t="s">
        <v>82</v>
      </c>
    </row>
    <row r="177" spans="1:5" x14ac:dyDescent="0.25">
      <c r="A177" s="44" t="s">
        <v>83</v>
      </c>
      <c r="B177" s="48" t="s">
        <v>84</v>
      </c>
      <c r="C177" s="48" t="s">
        <v>85</v>
      </c>
      <c r="D177" s="48" t="s">
        <v>84</v>
      </c>
      <c r="E177" s="48" t="s">
        <v>85</v>
      </c>
    </row>
    <row r="178" spans="1:5" x14ac:dyDescent="0.25">
      <c r="A178" s="45" t="s">
        <v>75</v>
      </c>
      <c r="B178" s="49">
        <v>0.5484</v>
      </c>
      <c r="C178" s="49">
        <v>0</v>
      </c>
      <c r="D178" s="49">
        <v>0</v>
      </c>
      <c r="E178" s="49">
        <v>0</v>
      </c>
    </row>
    <row r="179" spans="1:5" x14ac:dyDescent="0.25">
      <c r="A179" s="45" t="s">
        <v>76</v>
      </c>
      <c r="B179" s="49">
        <v>0.38719999999999999</v>
      </c>
      <c r="C179" s="49">
        <v>0</v>
      </c>
      <c r="D179" s="49">
        <v>0</v>
      </c>
      <c r="E179" s="49">
        <v>0</v>
      </c>
    </row>
    <row r="180" spans="1:5" x14ac:dyDescent="0.25">
      <c r="A180" s="45" t="s">
        <v>77</v>
      </c>
      <c r="B180" s="49">
        <v>0.27</v>
      </c>
      <c r="C180" s="49">
        <v>0</v>
      </c>
      <c r="D180" s="49">
        <v>0</v>
      </c>
      <c r="E180" s="49">
        <v>0</v>
      </c>
    </row>
    <row r="181" spans="1:5" x14ac:dyDescent="0.25">
      <c r="A181" s="45" t="s">
        <v>78</v>
      </c>
      <c r="B181" s="49">
        <v>0.18820000000000001</v>
      </c>
      <c r="C181" s="49">
        <v>0</v>
      </c>
      <c r="D181" s="49">
        <v>0</v>
      </c>
      <c r="E181" s="49">
        <v>0</v>
      </c>
    </row>
    <row r="182" spans="1:5" x14ac:dyDescent="0.25">
      <c r="A182" s="45" t="s">
        <v>79</v>
      </c>
      <c r="B182" s="49">
        <v>0.1236</v>
      </c>
      <c r="C182" s="49">
        <v>0</v>
      </c>
      <c r="D182" s="49">
        <v>0</v>
      </c>
      <c r="E182" s="49">
        <v>0</v>
      </c>
    </row>
    <row r="183" spans="1:5" x14ac:dyDescent="0.25">
      <c r="A183" s="45" t="s">
        <v>86</v>
      </c>
      <c r="B183" s="49">
        <v>8.0600000000000005E-2</v>
      </c>
      <c r="C183" s="49">
        <v>0</v>
      </c>
      <c r="D183" s="49">
        <v>0</v>
      </c>
      <c r="E183" s="49">
        <v>0</v>
      </c>
    </row>
    <row r="184" spans="1:5" x14ac:dyDescent="0.25">
      <c r="A184" s="45" t="s">
        <v>87</v>
      </c>
      <c r="B184" s="49">
        <v>5.2600000000000001E-2</v>
      </c>
      <c r="C184" s="49">
        <v>0</v>
      </c>
      <c r="D184" s="49">
        <v>0</v>
      </c>
      <c r="E184" s="49">
        <v>0</v>
      </c>
    </row>
    <row r="185" spans="1:5" x14ac:dyDescent="0.25">
      <c r="A185" s="45" t="s">
        <v>88</v>
      </c>
      <c r="B185" s="49">
        <v>3.04E-2</v>
      </c>
      <c r="C185" s="49">
        <v>0</v>
      </c>
      <c r="D185" s="49">
        <v>0</v>
      </c>
      <c r="E185" s="49">
        <v>0</v>
      </c>
    </row>
    <row r="186" spans="1:5" x14ac:dyDescent="0.25">
      <c r="A186" s="45" t="s">
        <v>89</v>
      </c>
      <c r="B186" s="49">
        <v>1.78E-2</v>
      </c>
      <c r="C186" s="49">
        <v>0</v>
      </c>
      <c r="D186" s="49">
        <v>0</v>
      </c>
      <c r="E186" s="49">
        <v>0</v>
      </c>
    </row>
    <row r="187" spans="1:5" x14ac:dyDescent="0.25">
      <c r="A187" s="45" t="s">
        <v>90</v>
      </c>
      <c r="B187" s="49">
        <v>1.26E-2</v>
      </c>
      <c r="C187" s="49">
        <v>0</v>
      </c>
      <c r="D187" s="49">
        <v>0</v>
      </c>
      <c r="E187" s="49">
        <v>0</v>
      </c>
    </row>
    <row r="188" spans="1:5" x14ac:dyDescent="0.25">
      <c r="A188" s="45" t="s">
        <v>91</v>
      </c>
      <c r="B188" s="49">
        <v>8.0000000000000002E-3</v>
      </c>
      <c r="C188" s="49">
        <v>0</v>
      </c>
      <c r="D188" s="49">
        <v>0</v>
      </c>
      <c r="E188" s="49">
        <v>0</v>
      </c>
    </row>
    <row r="189" spans="1:5" x14ac:dyDescent="0.25">
      <c r="A189" s="45" t="s">
        <v>92</v>
      </c>
      <c r="B189" s="49">
        <v>4.5999999999999999E-3</v>
      </c>
      <c r="C189" s="49">
        <v>0</v>
      </c>
      <c r="D189" s="49">
        <v>0</v>
      </c>
      <c r="E189" s="49">
        <v>0</v>
      </c>
    </row>
    <row r="190" spans="1:5" x14ac:dyDescent="0.25">
      <c r="A190" s="45" t="s">
        <v>93</v>
      </c>
      <c r="B190" s="49">
        <v>2.2000000000000001E-3</v>
      </c>
      <c r="C190" s="49">
        <v>0</v>
      </c>
      <c r="D190" s="49">
        <v>0</v>
      </c>
      <c r="E190" s="49">
        <v>0</v>
      </c>
    </row>
    <row r="191" spans="1:5" x14ac:dyDescent="0.25">
      <c r="A191" s="45" t="s">
        <v>94</v>
      </c>
      <c r="B191" s="49">
        <v>1.1999999999999999E-3</v>
      </c>
      <c r="C191" s="49">
        <v>0</v>
      </c>
      <c r="D191" s="49">
        <v>0</v>
      </c>
      <c r="E191" s="49">
        <v>0</v>
      </c>
    </row>
    <row r="192" spans="1:5" x14ac:dyDescent="0.25">
      <c r="A192" s="45" t="s">
        <v>95</v>
      </c>
      <c r="B192" s="49">
        <v>4.0000000000000002E-4</v>
      </c>
      <c r="C192" s="49">
        <v>0</v>
      </c>
      <c r="D192" s="49">
        <v>0</v>
      </c>
      <c r="E192" s="49">
        <v>0</v>
      </c>
    </row>
    <row r="193" spans="1:5" x14ac:dyDescent="0.25">
      <c r="A193" s="45" t="s">
        <v>96</v>
      </c>
      <c r="B193" s="49">
        <v>4.0000000000000002E-4</v>
      </c>
      <c r="C193" s="49">
        <v>0</v>
      </c>
      <c r="D193" s="49">
        <v>0</v>
      </c>
      <c r="E193" s="49">
        <v>0</v>
      </c>
    </row>
    <row r="199" spans="1:5" x14ac:dyDescent="0.25">
      <c r="B199" s="44"/>
    </row>
  </sheetData>
  <mergeCells count="2">
    <mergeCell ref="B176:C176"/>
    <mergeCell ref="D176:E176"/>
  </mergeCells>
  <conditionalFormatting sqref="J30">
    <cfRule type="cellIs" dxfId="0" priority="1" operator="greaterThan">
      <formula>0.0728</formula>
    </cfRule>
  </conditionalFormatting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28670-3F99-42BC-803F-EB5FDA0F521C}">
  <dimension ref="C5:AG55"/>
  <sheetViews>
    <sheetView workbookViewId="0">
      <selection activeCell="C7" sqref="C7:G38"/>
    </sheetView>
  </sheetViews>
  <sheetFormatPr defaultRowHeight="14.4" x14ac:dyDescent="0.3"/>
  <cols>
    <col min="4" max="4" width="17.77734375" customWidth="1"/>
    <col min="5" max="5" width="25.77734375" customWidth="1"/>
    <col min="6" max="6" width="15.77734375" customWidth="1"/>
    <col min="7" max="7" width="14.6640625" customWidth="1"/>
    <col min="8" max="8" width="14.33203125" bestFit="1" customWidth="1"/>
    <col min="10" max="10" width="14.77734375" customWidth="1"/>
    <col min="11" max="11" width="15.44140625" customWidth="1"/>
    <col min="12" max="12" width="15.33203125" bestFit="1" customWidth="1"/>
    <col min="21" max="21" width="51.21875" bestFit="1" customWidth="1"/>
    <col min="24" max="24" width="26.33203125" customWidth="1"/>
    <col min="26" max="26" width="8.88671875" hidden="1" customWidth="1"/>
    <col min="27" max="27" width="22.33203125" customWidth="1"/>
    <col min="32" max="32" width="13.21875" customWidth="1"/>
  </cols>
  <sheetData>
    <row r="5" spans="3:32" x14ac:dyDescent="0.3">
      <c r="N5">
        <v>6.5</v>
      </c>
      <c r="O5">
        <v>13.95</v>
      </c>
      <c r="P5">
        <v>0.1</v>
      </c>
      <c r="Q5">
        <v>21.56</v>
      </c>
      <c r="R5">
        <v>21.56</v>
      </c>
    </row>
    <row r="6" spans="3:32" x14ac:dyDescent="0.3">
      <c r="D6">
        <v>12</v>
      </c>
      <c r="N6">
        <v>2.5</v>
      </c>
      <c r="O6">
        <v>2.0699999999999998</v>
      </c>
      <c r="P6">
        <v>0.09</v>
      </c>
      <c r="Q6">
        <v>6.98</v>
      </c>
    </row>
    <row r="7" spans="3:32" x14ac:dyDescent="0.3">
      <c r="D7" s="2">
        <v>0</v>
      </c>
      <c r="E7" s="1">
        <v>5.0000000000000001E-3</v>
      </c>
      <c r="F7" s="2">
        <v>0.01</v>
      </c>
      <c r="G7" s="2">
        <v>0.03</v>
      </c>
      <c r="J7">
        <v>0.999</v>
      </c>
      <c r="K7">
        <v>0.99</v>
      </c>
      <c r="L7">
        <v>0.98</v>
      </c>
      <c r="N7">
        <v>1</v>
      </c>
      <c r="O7">
        <v>4.79</v>
      </c>
      <c r="P7">
        <v>0.33</v>
      </c>
      <c r="Q7">
        <v>23.21</v>
      </c>
      <c r="U7" s="3">
        <f>FV(O8,30,-48000,0,1)</f>
        <v>8796313.3770185858</v>
      </c>
      <c r="AF7">
        <f>_xlfn.CONFIDENCE.NORM(0.5,23.21,4.79)</f>
        <v>7.8274535510255312</v>
      </c>
    </row>
    <row r="8" spans="3:32" x14ac:dyDescent="0.3">
      <c r="C8">
        <v>0</v>
      </c>
      <c r="D8" s="4">
        <f>FV(10%, C8, -12000, 0,1)</f>
        <v>0</v>
      </c>
      <c r="E8" s="4">
        <f>FV(9.5%, C8, -12000, 0,1)</f>
        <v>0</v>
      </c>
      <c r="F8" s="4">
        <f>FV(9%, C8, -12000, 0,1)</f>
        <v>0</v>
      </c>
      <c r="G8" s="4">
        <f>FV(7%, C8, -12000, 0,1)</f>
        <v>0</v>
      </c>
      <c r="I8">
        <f>(D6*D7*I7)*30</f>
        <v>0</v>
      </c>
      <c r="J8">
        <f>J7^30</f>
        <v>0.97043096726308598</v>
      </c>
      <c r="O8" s="5">
        <f>(N5*O5+N6*O6+N7*O7)/(N5+N6+N7)/100</f>
        <v>0.10064000000000001</v>
      </c>
      <c r="P8">
        <f>(N5*P5+N6*P6+P7*N7)/1000</f>
        <v>1.2050000000000001E-3</v>
      </c>
      <c r="Q8">
        <f>(Q5*N5+N6*Q6+N7*Q7)/1000</f>
        <v>0.18079999999999999</v>
      </c>
      <c r="U8" s="3">
        <f>FV(O8-P8,30,-48000,0,1)</f>
        <v>8588504.7045540418</v>
      </c>
      <c r="AF8">
        <f>CONFIDENCE(0.05,15,1)</f>
        <v>29.399459768100805</v>
      </c>
    </row>
    <row r="9" spans="3:32" x14ac:dyDescent="0.3">
      <c r="C9">
        <v>1</v>
      </c>
      <c r="D9" s="4">
        <f t="shared" ref="D9:D38" si="0">FV(10%, C9, -12000, 0,1)</f>
        <v>13200.000000000011</v>
      </c>
      <c r="E9" s="4">
        <f t="shared" ref="E9:E38" si="1">FV(9.5%, C9, -12000, 0,1)</f>
        <v>13139.999999999995</v>
      </c>
      <c r="F9" s="4">
        <f t="shared" ref="F9:F38" si="2">FV(9%, C9, -12000, 0,1)</f>
        <v>13080.000000000011</v>
      </c>
      <c r="G9" s="4">
        <f t="shared" ref="G9:G38" si="3">FV(7%, C9, -12000, 0,1)</f>
        <v>12840.000000000011</v>
      </c>
      <c r="U9" s="3">
        <f>U7-U8</f>
        <v>207808.67246454395</v>
      </c>
      <c r="AF9" t="b">
        <f>AF8=_xlfn.CONFIDENCE.NORM(0.5,23.21,4.79)</f>
        <v>0</v>
      </c>
    </row>
    <row r="10" spans="3:32" x14ac:dyDescent="0.3">
      <c r="C10">
        <v>2</v>
      </c>
      <c r="D10" s="4">
        <f t="shared" si="0"/>
        <v>27720.000000000029</v>
      </c>
      <c r="E10" s="4">
        <f t="shared" si="1"/>
        <v>27528.3</v>
      </c>
      <c r="F10" s="4">
        <f t="shared" si="2"/>
        <v>27337.200000000023</v>
      </c>
      <c r="G10" s="4">
        <f t="shared" si="3"/>
        <v>26578.800000000007</v>
      </c>
    </row>
    <row r="11" spans="3:32" x14ac:dyDescent="0.3">
      <c r="C11">
        <v>3</v>
      </c>
      <c r="D11" s="4">
        <f t="shared" si="0"/>
        <v>43692.000000000058</v>
      </c>
      <c r="E11" s="4">
        <f t="shared" si="1"/>
        <v>43283.488499999985</v>
      </c>
      <c r="F11" s="4">
        <f t="shared" si="2"/>
        <v>42877.548000000032</v>
      </c>
      <c r="G11" s="4">
        <f t="shared" si="3"/>
        <v>41279.316000000013</v>
      </c>
      <c r="N11">
        <v>7</v>
      </c>
      <c r="O11">
        <v>13.95</v>
      </c>
      <c r="P11">
        <v>0.1</v>
      </c>
      <c r="Q11">
        <v>21.56</v>
      </c>
      <c r="R11">
        <v>21.56</v>
      </c>
      <c r="AB11">
        <v>30</v>
      </c>
      <c r="AD11">
        <v>15.27</v>
      </c>
      <c r="AE11">
        <f>_xlfn.CONFIDENCE.NORM(0.05,AB12,AB11)</f>
        <v>7.7150051477083794</v>
      </c>
    </row>
    <row r="12" spans="3:32" x14ac:dyDescent="0.3">
      <c r="C12">
        <v>4</v>
      </c>
      <c r="D12" s="4">
        <f t="shared" si="0"/>
        <v>61261.200000000055</v>
      </c>
      <c r="E12" s="4">
        <f t="shared" si="1"/>
        <v>60535.4199075</v>
      </c>
      <c r="F12" s="4">
        <f t="shared" si="2"/>
        <v>59816.527320000052</v>
      </c>
      <c r="G12" s="4">
        <f t="shared" si="3"/>
        <v>57008.868119999999</v>
      </c>
      <c r="N12">
        <v>2</v>
      </c>
      <c r="O12">
        <v>2.0699999999999998</v>
      </c>
      <c r="P12">
        <v>0.09</v>
      </c>
      <c r="Q12">
        <v>6.98</v>
      </c>
      <c r="AB12">
        <v>21.56</v>
      </c>
      <c r="AD12">
        <f>AD11-AE11</f>
        <v>7.5549948522916202</v>
      </c>
      <c r="AE12">
        <f>AD11+AE11</f>
        <v>22.985005147708378</v>
      </c>
    </row>
    <row r="13" spans="3:32" x14ac:dyDescent="0.3">
      <c r="C13">
        <v>5</v>
      </c>
      <c r="D13" s="4">
        <f t="shared" si="0"/>
        <v>80587.32000000008</v>
      </c>
      <c r="E13" s="4">
        <f t="shared" si="1"/>
        <v>79426.284798712484</v>
      </c>
      <c r="F13" s="4">
        <f t="shared" si="2"/>
        <v>78280.01477880009</v>
      </c>
      <c r="G13" s="4">
        <f t="shared" si="3"/>
        <v>73839.488888400039</v>
      </c>
      <c r="N13">
        <v>1</v>
      </c>
      <c r="O13">
        <v>4.79</v>
      </c>
      <c r="P13">
        <v>0.33</v>
      </c>
      <c r="Q13">
        <v>23.21</v>
      </c>
      <c r="U13" s="3">
        <f>FV(O14,30,-48000,0,1)</f>
        <v>9901622.055831017</v>
      </c>
    </row>
    <row r="14" spans="3:32" x14ac:dyDescent="0.3">
      <c r="C14">
        <v>6</v>
      </c>
      <c r="D14" s="4">
        <f t="shared" si="0"/>
        <v>101846.05200000011</v>
      </c>
      <c r="E14" s="4">
        <f t="shared" si="1"/>
        <v>100111.78185459018</v>
      </c>
      <c r="F14" s="4">
        <f t="shared" si="2"/>
        <v>98405.216108892084</v>
      </c>
      <c r="G14" s="4">
        <f t="shared" si="3"/>
        <v>91848.253110588004</v>
      </c>
      <c r="O14" s="5">
        <f>(N11*O11+N12*O12+N13*O13)/(N11+N12+N13)/100</f>
        <v>0.10657999999999999</v>
      </c>
      <c r="P14">
        <f>(N11*P11+N12*P12+P13*N13)/1000</f>
        <v>1.2100000000000001E-3</v>
      </c>
      <c r="Q14">
        <f>(Q11*N11+N12*Q12+N13*Q13)/1000</f>
        <v>0.18809000000000001</v>
      </c>
      <c r="U14" s="3">
        <f>FV(O14-P14,30,-48000,0,1)</f>
        <v>9665085.1646450087</v>
      </c>
    </row>
    <row r="15" spans="3:32" x14ac:dyDescent="0.3">
      <c r="C15">
        <v>7</v>
      </c>
      <c r="D15" s="4">
        <f t="shared" si="0"/>
        <v>125230.65720000015</v>
      </c>
      <c r="E15" s="4">
        <f t="shared" si="1"/>
        <v>122762.40113077624</v>
      </c>
      <c r="F15" s="4">
        <f t="shared" si="2"/>
        <v>120341.68555869239</v>
      </c>
      <c r="G15" s="4">
        <f t="shared" si="3"/>
        <v>111117.63082832919</v>
      </c>
      <c r="U15" s="3">
        <f>U13-U14</f>
        <v>236536.89118600823</v>
      </c>
    </row>
    <row r="16" spans="3:32" x14ac:dyDescent="0.3">
      <c r="C16">
        <v>8</v>
      </c>
      <c r="D16" s="4">
        <f t="shared" si="0"/>
        <v>150953.72292000015</v>
      </c>
      <c r="E16" s="4">
        <f t="shared" si="1"/>
        <v>147564.82923820001</v>
      </c>
      <c r="F16" s="4">
        <f t="shared" si="2"/>
        <v>144252.43725897474</v>
      </c>
      <c r="G16" s="4">
        <f t="shared" si="3"/>
        <v>131735.86498631223</v>
      </c>
      <c r="U16" s="6">
        <f>1-U8/U14</f>
        <v>0.11138861600817662</v>
      </c>
    </row>
    <row r="17" spans="3:30" x14ac:dyDescent="0.3">
      <c r="C17">
        <v>9</v>
      </c>
      <c r="D17" s="4">
        <f t="shared" si="0"/>
        <v>179249.09521200022</v>
      </c>
      <c r="E17" s="4">
        <f t="shared" si="1"/>
        <v>174723.48801582897</v>
      </c>
      <c r="F17" s="4">
        <f t="shared" si="2"/>
        <v>170315.15661228247</v>
      </c>
      <c r="G17" s="4">
        <f t="shared" si="3"/>
        <v>153797.37553535413</v>
      </c>
      <c r="U17" s="6">
        <f>1-U9/U15</f>
        <v>0.12145343830900757</v>
      </c>
    </row>
    <row r="18" spans="3:30" x14ac:dyDescent="0.3">
      <c r="C18">
        <v>10</v>
      </c>
      <c r="D18" s="4">
        <f t="shared" si="0"/>
        <v>210374.00473320024</v>
      </c>
      <c r="E18" s="4">
        <f t="shared" si="1"/>
        <v>204462.21937733275</v>
      </c>
      <c r="F18" s="4">
        <f t="shared" si="2"/>
        <v>198723.52070738794</v>
      </c>
      <c r="G18" s="4">
        <f t="shared" si="3"/>
        <v>177403.1918228289</v>
      </c>
    </row>
    <row r="19" spans="3:30" x14ac:dyDescent="0.3">
      <c r="C19">
        <v>11</v>
      </c>
      <c r="D19" s="4">
        <f t="shared" si="0"/>
        <v>244611.40520652034</v>
      </c>
      <c r="E19" s="4">
        <f t="shared" si="1"/>
        <v>237026.13021817937</v>
      </c>
      <c r="F19" s="4">
        <f t="shared" si="2"/>
        <v>229688.63757105282</v>
      </c>
      <c r="G19" s="4">
        <f t="shared" si="3"/>
        <v>202661.41525042694</v>
      </c>
    </row>
    <row r="20" spans="3:30" x14ac:dyDescent="0.3">
      <c r="C20">
        <v>12</v>
      </c>
      <c r="D20" s="4">
        <f t="shared" si="0"/>
        <v>282272.54572717234</v>
      </c>
      <c r="E20" s="4">
        <f t="shared" si="1"/>
        <v>272683.61258890643</v>
      </c>
      <c r="F20" s="4">
        <f t="shared" si="2"/>
        <v>263440.61495244759</v>
      </c>
      <c r="G20" s="4">
        <f t="shared" si="3"/>
        <v>229687.71431795674</v>
      </c>
    </row>
    <row r="21" spans="3:30" x14ac:dyDescent="0.3">
      <c r="C21">
        <v>13</v>
      </c>
      <c r="D21" s="4">
        <f t="shared" si="0"/>
        <v>323699.80029988958</v>
      </c>
      <c r="E21" s="4">
        <f t="shared" si="1"/>
        <v>311728.55578485253</v>
      </c>
      <c r="F21" s="4">
        <f t="shared" si="2"/>
        <v>300230.270298168</v>
      </c>
      <c r="G21" s="4">
        <f t="shared" si="3"/>
        <v>258605.85432021375</v>
      </c>
    </row>
    <row r="22" spans="3:30" x14ac:dyDescent="0.3">
      <c r="C22">
        <v>14</v>
      </c>
      <c r="D22" s="4">
        <f t="shared" si="0"/>
        <v>369269.78032987862</v>
      </c>
      <c r="E22" s="4">
        <f t="shared" si="1"/>
        <v>354482.76858441351</v>
      </c>
      <c r="F22" s="4">
        <f t="shared" si="2"/>
        <v>340330.99462500308</v>
      </c>
      <c r="G22" s="4">
        <f t="shared" si="3"/>
        <v>289548.26412262867</v>
      </c>
    </row>
    <row r="23" spans="3:30" x14ac:dyDescent="0.3">
      <c r="C23">
        <v>15</v>
      </c>
      <c r="D23" s="4">
        <f t="shared" si="0"/>
        <v>419396.75836286653</v>
      </c>
      <c r="E23" s="4">
        <f t="shared" si="1"/>
        <v>401298.63159993279</v>
      </c>
      <c r="F23" s="4">
        <f t="shared" si="2"/>
        <v>384040.78414125339</v>
      </c>
      <c r="G23" s="4">
        <f t="shared" si="3"/>
        <v>322656.6426112128</v>
      </c>
    </row>
    <row r="24" spans="3:30" x14ac:dyDescent="0.3">
      <c r="C24">
        <v>16</v>
      </c>
      <c r="D24" s="4">
        <f t="shared" si="0"/>
        <v>474536.43419915321</v>
      </c>
      <c r="E24" s="4">
        <f t="shared" si="1"/>
        <v>452562.00160192646</v>
      </c>
      <c r="F24" s="4">
        <f t="shared" si="2"/>
        <v>431684.45471396623</v>
      </c>
      <c r="G24" s="4">
        <f t="shared" si="3"/>
        <v>358082.60759399756</v>
      </c>
    </row>
    <row r="25" spans="3:30" x14ac:dyDescent="0.3">
      <c r="C25">
        <v>17</v>
      </c>
      <c r="D25" s="4">
        <f t="shared" si="0"/>
        <v>535190.07761906844</v>
      </c>
      <c r="E25" s="4">
        <f t="shared" si="1"/>
        <v>508695.39175410947</v>
      </c>
      <c r="F25" s="4">
        <f t="shared" si="2"/>
        <v>483616.05563822313</v>
      </c>
      <c r="G25" s="4">
        <f t="shared" si="3"/>
        <v>395988.39012557745</v>
      </c>
      <c r="Y25" t="s">
        <v>97</v>
      </c>
      <c r="Z25" t="s">
        <v>98</v>
      </c>
      <c r="AA25" t="s">
        <v>99</v>
      </c>
      <c r="AB25" t="s">
        <v>100</v>
      </c>
      <c r="AD25" t="s">
        <v>101</v>
      </c>
    </row>
    <row r="26" spans="3:30" x14ac:dyDescent="0.3">
      <c r="C26">
        <v>18</v>
      </c>
      <c r="D26" s="4">
        <f t="shared" si="0"/>
        <v>601909.08538097539</v>
      </c>
      <c r="E26" s="4">
        <f t="shared" si="1"/>
        <v>570161.45397074986</v>
      </c>
      <c r="F26" s="4">
        <f t="shared" si="2"/>
        <v>540221.50064566336</v>
      </c>
      <c r="G26" s="4">
        <f t="shared" si="3"/>
        <v>436547.57743436785</v>
      </c>
      <c r="X26" t="s">
        <v>102</v>
      </c>
      <c r="Y26">
        <v>0.1</v>
      </c>
      <c r="Z26" t="s">
        <v>103</v>
      </c>
      <c r="AA26" s="1">
        <v>0.21560000000000001</v>
      </c>
      <c r="AB26" s="1">
        <v>0.33710000000000001</v>
      </c>
      <c r="AD26" s="6">
        <f>POWER(1-0.0767,1/5)-1</f>
        <v>-1.583352471631494E-2</v>
      </c>
    </row>
    <row r="27" spans="3:30" x14ac:dyDescent="0.3">
      <c r="C27">
        <v>19</v>
      </c>
      <c r="D27" s="4">
        <f t="shared" si="0"/>
        <v>675299.99391907314</v>
      </c>
      <c r="E27" s="4">
        <f t="shared" si="1"/>
        <v>637466.79209797108</v>
      </c>
      <c r="F27" s="4">
        <f t="shared" si="2"/>
        <v>601921.43570377317</v>
      </c>
      <c r="G27" s="4">
        <f t="shared" si="3"/>
        <v>479945.90785477369</v>
      </c>
      <c r="X27" t="s">
        <v>104</v>
      </c>
      <c r="AD27" s="6">
        <f>POWER(1.089,1/5)-1</f>
        <v>1.7198183510617637E-2</v>
      </c>
    </row>
    <row r="28" spans="3:30" x14ac:dyDescent="0.3">
      <c r="C28">
        <v>20</v>
      </c>
      <c r="D28" s="4">
        <f t="shared" si="0"/>
        <v>756029.99331098038</v>
      </c>
      <c r="E28" s="4">
        <f t="shared" si="1"/>
        <v>711166.1373472783</v>
      </c>
      <c r="F28" s="4">
        <f t="shared" si="2"/>
        <v>669174.36491711263</v>
      </c>
      <c r="G28" s="4">
        <f t="shared" si="3"/>
        <v>526382.12140460778</v>
      </c>
      <c r="AD28" s="6">
        <f>POWER(1-0.0178,1/5)-1</f>
        <v>-3.5856213274086945E-3</v>
      </c>
    </row>
    <row r="29" spans="3:30" x14ac:dyDescent="0.3">
      <c r="C29">
        <v>21</v>
      </c>
      <c r="D29" s="4">
        <f t="shared" si="0"/>
        <v>844832.99264207867</v>
      </c>
      <c r="E29" s="4">
        <f t="shared" si="1"/>
        <v>791866.92039526976</v>
      </c>
      <c r="F29" s="4">
        <f t="shared" si="2"/>
        <v>742480.05775965296</v>
      </c>
      <c r="G29" s="4">
        <f t="shared" si="3"/>
        <v>576068.86990293046</v>
      </c>
      <c r="AD29" s="6">
        <f>POWER(2.0347,1/5)-1</f>
        <v>0.15265696008188923</v>
      </c>
    </row>
    <row r="30" spans="3:30" x14ac:dyDescent="0.3">
      <c r="C30">
        <v>22</v>
      </c>
      <c r="D30" s="4">
        <f t="shared" si="0"/>
        <v>942516.29190628661</v>
      </c>
      <c r="E30" s="4">
        <f t="shared" si="1"/>
        <v>880234.27783282055</v>
      </c>
      <c r="F30" s="4">
        <f t="shared" si="2"/>
        <v>822383.26295802172</v>
      </c>
      <c r="G30" s="4">
        <f t="shared" si="3"/>
        <v>629233.69079613546</v>
      </c>
    </row>
    <row r="31" spans="3:30" x14ac:dyDescent="0.3">
      <c r="C31">
        <v>23</v>
      </c>
      <c r="D31" s="4">
        <f t="shared" si="0"/>
        <v>1049967.9210969154</v>
      </c>
      <c r="E31" s="4">
        <f t="shared" si="1"/>
        <v>976996.53422693815</v>
      </c>
      <c r="F31" s="4">
        <f t="shared" si="2"/>
        <v>909477.75662424369</v>
      </c>
      <c r="G31" s="4">
        <f t="shared" si="3"/>
        <v>686120.04915186495</v>
      </c>
    </row>
    <row r="32" spans="3:30" x14ac:dyDescent="0.3">
      <c r="C32">
        <v>24</v>
      </c>
      <c r="D32" s="4">
        <f t="shared" si="0"/>
        <v>1168164.7132066067</v>
      </c>
      <c r="E32" s="4">
        <f t="shared" si="1"/>
        <v>1082951.2049784977</v>
      </c>
      <c r="F32" s="4">
        <f t="shared" si="2"/>
        <v>1004410.7547204257</v>
      </c>
      <c r="G32" s="4">
        <f t="shared" si="3"/>
        <v>746988.45259249548</v>
      </c>
    </row>
    <row r="33" spans="3:33" x14ac:dyDescent="0.3">
      <c r="C33">
        <v>25</v>
      </c>
      <c r="D33" s="4">
        <f t="shared" si="0"/>
        <v>1298181.1845272677</v>
      </c>
      <c r="E33" s="4">
        <f t="shared" si="1"/>
        <v>1198971.5694514548</v>
      </c>
      <c r="F33" s="4">
        <f t="shared" si="2"/>
        <v>1107887.7226452644</v>
      </c>
      <c r="G33" s="4">
        <f t="shared" si="3"/>
        <v>812117.64427397028</v>
      </c>
      <c r="U33" s="7">
        <f>POWER(2,1/5)</f>
        <v>1.1486983549970351</v>
      </c>
      <c r="X33" s="8" t="s">
        <v>105</v>
      </c>
    </row>
    <row r="34" spans="3:33" x14ac:dyDescent="0.3">
      <c r="C34">
        <v>26</v>
      </c>
      <c r="D34" s="4">
        <f t="shared" si="0"/>
        <v>1441199.3029799943</v>
      </c>
      <c r="E34" s="4">
        <f t="shared" si="1"/>
        <v>1326013.8685493432</v>
      </c>
      <c r="F34" s="4">
        <f t="shared" si="2"/>
        <v>1220677.6176833382</v>
      </c>
      <c r="G34" s="4">
        <f t="shared" si="3"/>
        <v>881805.87937314797</v>
      </c>
    </row>
    <row r="35" spans="3:33" x14ac:dyDescent="0.3">
      <c r="C35">
        <v>27</v>
      </c>
      <c r="D35" s="4">
        <f t="shared" si="0"/>
        <v>1598519.2332779942</v>
      </c>
      <c r="E35" s="4">
        <f t="shared" si="1"/>
        <v>1465125.1860615306</v>
      </c>
      <c r="F35" s="4">
        <f t="shared" si="2"/>
        <v>1343618.6032748385</v>
      </c>
      <c r="G35" s="4">
        <f t="shared" si="3"/>
        <v>956372.2909292687</v>
      </c>
    </row>
    <row r="36" spans="3:33" x14ac:dyDescent="0.3">
      <c r="C36">
        <v>28</v>
      </c>
      <c r="D36" s="4">
        <f t="shared" si="0"/>
        <v>1771571.1566057934</v>
      </c>
      <c r="E36" s="4">
        <f t="shared" si="1"/>
        <v>1617452.078737376</v>
      </c>
      <c r="F36" s="4">
        <f t="shared" si="2"/>
        <v>1477624.2775695741</v>
      </c>
      <c r="G36" s="4">
        <f t="shared" si="3"/>
        <v>1036158.3512943172</v>
      </c>
    </row>
    <row r="37" spans="3:33" x14ac:dyDescent="0.3">
      <c r="C37">
        <v>29</v>
      </c>
      <c r="D37" s="4">
        <f t="shared" si="0"/>
        <v>1961928.272266373</v>
      </c>
      <c r="E37" s="4">
        <f t="shared" si="1"/>
        <v>1784250.0262174266</v>
      </c>
      <c r="F37" s="4">
        <f t="shared" si="2"/>
        <v>1623690.4625508359</v>
      </c>
      <c r="G37" s="4">
        <f t="shared" si="3"/>
        <v>1121529.4358849195</v>
      </c>
    </row>
    <row r="38" spans="3:33" x14ac:dyDescent="0.3">
      <c r="C38">
        <v>30</v>
      </c>
      <c r="D38" s="4">
        <f t="shared" si="0"/>
        <v>2171321.0994930109</v>
      </c>
      <c r="E38" s="4">
        <f t="shared" si="1"/>
        <v>1966893.7787080826</v>
      </c>
      <c r="F38" s="4">
        <f t="shared" si="2"/>
        <v>1782902.6041804112</v>
      </c>
      <c r="G38" s="4">
        <f t="shared" si="3"/>
        <v>1212876.4963968638</v>
      </c>
    </row>
    <row r="39" spans="3:33" ht="15" thickBot="1" x14ac:dyDescent="0.35"/>
    <row r="40" spans="3:33" ht="47.4" thickBot="1" x14ac:dyDescent="0.35">
      <c r="E40" s="3">
        <f>E38-G38</f>
        <v>754017.28231121879</v>
      </c>
      <c r="F40" s="3">
        <f>E38-F38</f>
        <v>183991.17452767142</v>
      </c>
      <c r="AB40" s="9" t="s">
        <v>106</v>
      </c>
      <c r="AC40" s="10" t="s">
        <v>107</v>
      </c>
      <c r="AD40" s="10" t="s">
        <v>108</v>
      </c>
      <c r="AE40" s="10" t="s">
        <v>109</v>
      </c>
      <c r="AF40" s="10" t="s">
        <v>110</v>
      </c>
      <c r="AG40" s="11" t="s">
        <v>111</v>
      </c>
    </row>
    <row r="41" spans="3:33" ht="15.6" x14ac:dyDescent="0.3">
      <c r="AA41" s="11" t="s">
        <v>104</v>
      </c>
      <c r="AB41" s="11"/>
    </row>
    <row r="42" spans="3:33" ht="15.6" x14ac:dyDescent="0.3">
      <c r="D42" s="3">
        <f>FV(-2%,30,0,-1000000,1)</f>
        <v>545484.31938243669</v>
      </c>
      <c r="AA42" s="12"/>
      <c r="AB42" s="13"/>
    </row>
    <row r="43" spans="3:33" ht="15.6" x14ac:dyDescent="0.3">
      <c r="AA43" s="12"/>
      <c r="AB43" s="13"/>
    </row>
    <row r="44" spans="3:33" ht="15.6" x14ac:dyDescent="0.3">
      <c r="AA44" s="12"/>
      <c r="AB44" s="13"/>
    </row>
    <row r="45" spans="3:33" ht="15.6" x14ac:dyDescent="0.3">
      <c r="D45" s="14"/>
      <c r="F45">
        <v>42990</v>
      </c>
      <c r="G45">
        <v>34122</v>
      </c>
      <c r="AA45" s="12"/>
      <c r="AB45" s="13"/>
    </row>
    <row r="46" spans="3:33" ht="15.6" x14ac:dyDescent="0.3">
      <c r="F46">
        <f>F45*0.11</f>
        <v>4728.8999999999996</v>
      </c>
      <c r="G46" s="15">
        <v>180773</v>
      </c>
      <c r="AA46" s="11"/>
      <c r="AB46" s="13"/>
    </row>
    <row r="47" spans="3:33" x14ac:dyDescent="0.3">
      <c r="G47">
        <v>12</v>
      </c>
    </row>
    <row r="48" spans="3:33" x14ac:dyDescent="0.3">
      <c r="G48">
        <f>G46/G47</f>
        <v>15064.416666666666</v>
      </c>
    </row>
    <row r="49" spans="7:12" x14ac:dyDescent="0.3">
      <c r="G49" s="16">
        <f>G45-G48</f>
        <v>19057.583333333336</v>
      </c>
      <c r="L49" s="3"/>
    </row>
    <row r="50" spans="7:12" x14ac:dyDescent="0.3">
      <c r="G50" s="17">
        <f>G46*25</f>
        <v>4519325</v>
      </c>
    </row>
    <row r="51" spans="7:12" x14ac:dyDescent="0.3">
      <c r="G51" s="3">
        <f>FV(2%,30,,-G50,1)</f>
        <v>8186131.691077888</v>
      </c>
      <c r="H51" s="3">
        <f>FV(6%,30,-60000,0,1)</f>
        <v>5028100.6432880564</v>
      </c>
    </row>
    <row r="54" spans="7:12" x14ac:dyDescent="0.3">
      <c r="G54">
        <v>4000</v>
      </c>
      <c r="H54">
        <f>5.68^(1/30)-1</f>
        <v>5.9607307035968393E-2</v>
      </c>
    </row>
    <row r="55" spans="7:12" x14ac:dyDescent="0.3">
      <c r="H55" s="3">
        <f>FV(H54,30,0,1440000,1)</f>
        <v>-8179199.9999999879</v>
      </c>
      <c r="J55" s="18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Modelové portfolio 1</vt:lpstr>
      <vt:lpstr>Rebalancování</vt:lpstr>
      <vt:lpstr>Modelové portfolio 2</vt:lpstr>
      <vt:lpstr>Prosté výpočty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Lebl Samuel (S-PEF)</cp:lastModifiedBy>
  <dcterms:created xsi:type="dcterms:W3CDTF">2024-03-14T20:43:11Z</dcterms:created>
  <dcterms:modified xsi:type="dcterms:W3CDTF">2024-03-15T22:52:17Z</dcterms:modified>
</cp:coreProperties>
</file>