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!Školy\!ČZU TF\!Magisterské studium - TEEN\4. semestr\Diplomka\"/>
    </mc:Choice>
  </mc:AlternateContent>
  <workbookProtection workbookAlgorithmName="SHA-512" workbookHashValue="o63gE0Ay8+ZYoUg46NXeUb5nwDyiqPaXx7hw57uv4y79qu6EdVm1gYcVuh3HVGVPQoqGiYXcOnID9WIbQMNY1g==" workbookSaltValue="ov4Fa40fU1WxxzCqWEQVaA==" workbookSpinCount="100000" lockStructure="1"/>
  <bookViews>
    <workbookView xWindow="0" yWindow="0" windowWidth="20490" windowHeight="7755"/>
  </bookViews>
  <sheets>
    <sheet name="Heat Exchengers 1" sheetId="1" r:id="rId1"/>
    <sheet name="Heat Exchengers 2" sheetId="2" r:id="rId2"/>
    <sheet name="Heat Exchengers 3" sheetId="3" r:id="rId3"/>
    <sheet name="Heat Exchengers 4" sheetId="4" r:id="rId4"/>
    <sheet name="Inflation" sheetId="5" r:id="rId5"/>
  </sheets>
  <calcPr calcId="152511"/>
  <customWorkbookViews>
    <customWorkbookView name="MisHa – osobní zobrazení" guid="{DF0C2550-A958-46C9-B29C-78426AE23AC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4" i="1"/>
  <c r="L5" i="2"/>
  <c r="L4" i="2"/>
  <c r="L5" i="3"/>
  <c r="L4" i="3"/>
  <c r="L5" i="4"/>
  <c r="L4" i="4"/>
  <c r="D7" i="1" l="1"/>
  <c r="D9" i="1"/>
  <c r="D10" i="1"/>
  <c r="J5" i="4" l="1"/>
  <c r="J5" i="3"/>
  <c r="J5" i="2"/>
  <c r="J5" i="1"/>
  <c r="E21" i="5"/>
  <c r="D21" i="5"/>
  <c r="D15" i="5"/>
  <c r="D16" i="5" s="1"/>
  <c r="D17" i="5" s="1"/>
  <c r="D18" i="5" s="1"/>
  <c r="D19" i="5" s="1"/>
  <c r="D20" i="5" s="1"/>
  <c r="D14" i="5"/>
  <c r="D13" i="5"/>
  <c r="C9" i="1" l="1"/>
  <c r="V7" i="4" l="1"/>
  <c r="V7" i="3"/>
  <c r="V7" i="2"/>
  <c r="U7" i="4"/>
  <c r="U7" i="3"/>
  <c r="U7" i="2"/>
  <c r="B12" i="4"/>
  <c r="B13" i="4"/>
  <c r="B14" i="4"/>
  <c r="B11" i="4"/>
  <c r="B12" i="3"/>
  <c r="B13" i="3"/>
  <c r="B14" i="3"/>
  <c r="B11" i="3"/>
  <c r="B12" i="2"/>
  <c r="B13" i="2"/>
  <c r="B14" i="2"/>
  <c r="B11" i="2"/>
  <c r="D9" i="4" l="1"/>
  <c r="D10" i="4"/>
  <c r="D9" i="3"/>
  <c r="D10" i="3"/>
  <c r="D9" i="2"/>
  <c r="D10" i="2"/>
  <c r="F14" i="4" l="1"/>
  <c r="F13" i="4"/>
  <c r="Q10" i="4"/>
  <c r="M10" i="4"/>
  <c r="H10" i="4"/>
  <c r="G10" i="4"/>
  <c r="E10" i="4"/>
  <c r="C10" i="4"/>
  <c r="B10" i="4"/>
  <c r="Q9" i="4"/>
  <c r="M9" i="4"/>
  <c r="H9" i="4"/>
  <c r="G9" i="4"/>
  <c r="G13" i="4" s="1"/>
  <c r="E9" i="4"/>
  <c r="D13" i="4"/>
  <c r="C9" i="4"/>
  <c r="C14" i="4" s="1"/>
  <c r="B9" i="4"/>
  <c r="S7" i="4"/>
  <c r="R7" i="4"/>
  <c r="Q7" i="4"/>
  <c r="P7" i="4"/>
  <c r="O7" i="4"/>
  <c r="N7" i="4"/>
  <c r="H7" i="4"/>
  <c r="G7" i="4"/>
  <c r="F7" i="4"/>
  <c r="E7" i="4"/>
  <c r="D7" i="4"/>
  <c r="C7" i="4"/>
  <c r="F14" i="3"/>
  <c r="F13" i="3"/>
  <c r="Q10" i="3"/>
  <c r="M10" i="3"/>
  <c r="H10" i="3"/>
  <c r="G10" i="3"/>
  <c r="E10" i="3"/>
  <c r="C10" i="3"/>
  <c r="B10" i="3"/>
  <c r="Q9" i="3"/>
  <c r="M9" i="3"/>
  <c r="H9" i="3"/>
  <c r="G9" i="3"/>
  <c r="E9" i="3"/>
  <c r="E13" i="3" s="1"/>
  <c r="D13" i="3"/>
  <c r="C9" i="3"/>
  <c r="C13" i="3" s="1"/>
  <c r="B9" i="3"/>
  <c r="S7" i="3"/>
  <c r="R7" i="3"/>
  <c r="Q7" i="3"/>
  <c r="P7" i="3"/>
  <c r="O7" i="3"/>
  <c r="N7" i="3"/>
  <c r="H7" i="3"/>
  <c r="G7" i="3"/>
  <c r="F7" i="3"/>
  <c r="E7" i="3"/>
  <c r="D7" i="3"/>
  <c r="C7" i="3"/>
  <c r="F14" i="2"/>
  <c r="F13" i="2"/>
  <c r="Q10" i="2"/>
  <c r="M10" i="2"/>
  <c r="H10" i="2"/>
  <c r="G10" i="2"/>
  <c r="E10" i="2"/>
  <c r="C10" i="2"/>
  <c r="B10" i="2"/>
  <c r="Q9" i="2"/>
  <c r="M9" i="2"/>
  <c r="H9" i="2"/>
  <c r="G9" i="2"/>
  <c r="E9" i="2"/>
  <c r="C9" i="2"/>
  <c r="B9" i="2"/>
  <c r="S7" i="2"/>
  <c r="R7" i="2"/>
  <c r="Q7" i="2"/>
  <c r="P7" i="2"/>
  <c r="O7" i="2"/>
  <c r="N7" i="2"/>
  <c r="H7" i="2"/>
  <c r="G7" i="2"/>
  <c r="F7" i="2"/>
  <c r="E7" i="2"/>
  <c r="D7" i="2"/>
  <c r="C7" i="2"/>
  <c r="H7" i="1"/>
  <c r="S7" i="1"/>
  <c r="R7" i="1"/>
  <c r="Q7" i="1"/>
  <c r="P7" i="1"/>
  <c r="O7" i="1"/>
  <c r="N7" i="1"/>
  <c r="G7" i="1"/>
  <c r="F7" i="1"/>
  <c r="E7" i="1"/>
  <c r="C7" i="1"/>
  <c r="M10" i="1"/>
  <c r="M9" i="1"/>
  <c r="B10" i="1"/>
  <c r="B9" i="1"/>
  <c r="C13" i="2" l="1"/>
  <c r="E13" i="2"/>
  <c r="G14" i="2"/>
  <c r="G14" i="3"/>
  <c r="E13" i="4"/>
  <c r="H14" i="4"/>
  <c r="C13" i="4"/>
  <c r="N10" i="4" s="1"/>
  <c r="H13" i="4"/>
  <c r="H13" i="3"/>
  <c r="G13" i="3"/>
  <c r="R10" i="3" s="1"/>
  <c r="H13" i="2"/>
  <c r="G13" i="2"/>
  <c r="R9" i="2" s="1"/>
  <c r="D13" i="2"/>
  <c r="S10" i="4"/>
  <c r="D14" i="4"/>
  <c r="O10" i="4" s="1"/>
  <c r="E14" i="4"/>
  <c r="S9" i="4"/>
  <c r="G14" i="4"/>
  <c r="R9" i="4" s="1"/>
  <c r="C14" i="3"/>
  <c r="D14" i="3"/>
  <c r="E14" i="3"/>
  <c r="H14" i="3"/>
  <c r="S10" i="3" s="1"/>
  <c r="C14" i="2"/>
  <c r="D14" i="2"/>
  <c r="E14" i="2"/>
  <c r="H14" i="2"/>
  <c r="Q10" i="1"/>
  <c r="F14" i="1"/>
  <c r="Q9" i="1" s="1"/>
  <c r="F13" i="1"/>
  <c r="E14" i="1"/>
  <c r="P9" i="1" s="1"/>
  <c r="E13" i="1"/>
  <c r="P10" i="1" s="1"/>
  <c r="H13" i="1"/>
  <c r="D14" i="1"/>
  <c r="H10" i="1"/>
  <c r="H9" i="1"/>
  <c r="H14" i="1" s="1"/>
  <c r="S10" i="1" s="1"/>
  <c r="G10" i="1"/>
  <c r="G9" i="1"/>
  <c r="G13" i="1" s="1"/>
  <c r="E10" i="1"/>
  <c r="E9" i="1"/>
  <c r="D13" i="1"/>
  <c r="C10" i="1"/>
  <c r="E14" i="5"/>
  <c r="E15" i="5" s="1"/>
  <c r="E16" i="5" s="1"/>
  <c r="E17" i="5" s="1"/>
  <c r="E18" i="5" s="1"/>
  <c r="E19" i="5" s="1"/>
  <c r="E20" i="5" s="1"/>
  <c r="E13" i="5"/>
  <c r="C13" i="5"/>
  <c r="C13" i="1" l="1"/>
  <c r="S9" i="1"/>
  <c r="C14" i="1"/>
  <c r="N9" i="1" s="1"/>
  <c r="G14" i="1"/>
  <c r="R9" i="1" s="1"/>
  <c r="S9" i="2"/>
  <c r="N9" i="4"/>
  <c r="O9" i="1"/>
  <c r="O10" i="1"/>
  <c r="R10" i="4"/>
  <c r="S9" i="3"/>
  <c r="R9" i="3"/>
  <c r="S10" i="2"/>
  <c r="R10" i="2"/>
  <c r="P10" i="4"/>
  <c r="P9" i="4"/>
  <c r="O9" i="4"/>
  <c r="P10" i="3"/>
  <c r="P9" i="3"/>
  <c r="O10" i="3"/>
  <c r="O9" i="3"/>
  <c r="N9" i="3"/>
  <c r="N10" i="3"/>
  <c r="N9" i="2"/>
  <c r="N10" i="2"/>
  <c r="O10" i="2"/>
  <c r="O9" i="2"/>
  <c r="P10" i="2"/>
  <c r="P9" i="2"/>
  <c r="R10" i="1" l="1"/>
  <c r="N10" i="1"/>
  <c r="K5" i="2"/>
  <c r="K4" i="2"/>
  <c r="I9" i="2" s="1"/>
  <c r="K5" i="3"/>
  <c r="I10" i="3" s="1"/>
  <c r="K5" i="4"/>
  <c r="I10" i="4" s="1"/>
  <c r="K4" i="3"/>
  <c r="K4" i="4"/>
  <c r="K4" i="1"/>
  <c r="I9" i="1" s="1"/>
  <c r="K5" i="1"/>
  <c r="I10" i="1" s="1"/>
  <c r="I9" i="4" l="1"/>
  <c r="I14" i="4" s="1"/>
  <c r="I10" i="2"/>
  <c r="I14" i="2" s="1"/>
  <c r="I13" i="1"/>
  <c r="I14" i="1"/>
  <c r="I9" i="3"/>
  <c r="I13" i="2"/>
  <c r="I13" i="4" l="1"/>
  <c r="T10" i="4" s="1"/>
  <c r="U10" i="4" s="1"/>
  <c r="T9" i="2"/>
  <c r="U9" i="2" s="1"/>
  <c r="T10" i="1"/>
  <c r="U10" i="1" s="1"/>
  <c r="T10" i="2"/>
  <c r="U10" i="2" s="1"/>
  <c r="T9" i="1"/>
  <c r="U9" i="1" s="1"/>
  <c r="I14" i="3"/>
  <c r="I13" i="3"/>
  <c r="T9" i="4" l="1"/>
  <c r="U9" i="4" s="1"/>
  <c r="V9" i="4" s="1"/>
  <c r="V9" i="1"/>
  <c r="V10" i="2"/>
  <c r="T10" i="3"/>
  <c r="U10" i="3" s="1"/>
  <c r="V9" i="2"/>
  <c r="V10" i="1"/>
  <c r="T9" i="3"/>
  <c r="U9" i="3" s="1"/>
  <c r="V10" i="4" l="1"/>
  <c r="V9" i="3"/>
  <c r="V10" i="3"/>
</calcChain>
</file>

<file path=xl/sharedStrings.xml><?xml version="1.0" encoding="utf-8"?>
<sst xmlns="http://schemas.openxmlformats.org/spreadsheetml/2006/main" count="135" uniqueCount="36">
  <si>
    <t>Model</t>
  </si>
  <si>
    <t>m [kg]</t>
  </si>
  <si>
    <t>Costs [EUR]</t>
  </si>
  <si>
    <t>C</t>
  </si>
  <si>
    <t>CB 110-30M</t>
  </si>
  <si>
    <t>JAD X 5.38 MF.STA.CS</t>
  </si>
  <si>
    <t>-</t>
  </si>
  <si>
    <t>MIN</t>
  </si>
  <si>
    <t>MAX</t>
  </si>
  <si>
    <t>A [m2]</t>
  </si>
  <si>
    <t>TD [°C]</t>
  </si>
  <si>
    <r>
      <t>k [W*m</t>
    </r>
    <r>
      <rPr>
        <vertAlign val="superscript"/>
        <sz val="12"/>
        <color theme="1"/>
        <rFont val="Times New Roman"/>
        <family val="1"/>
        <charset val="238"/>
      </rPr>
      <t>-2</t>
    </r>
    <r>
      <rPr>
        <sz val="12"/>
        <color theme="1"/>
        <rFont val="Times New Roman"/>
        <family val="1"/>
        <charset val="238"/>
      </rPr>
      <t>*K</t>
    </r>
    <r>
      <rPr>
        <vertAlign val="superscript"/>
        <sz val="12"/>
        <color theme="1"/>
        <rFont val="Times New Roman"/>
        <family val="1"/>
        <charset val="238"/>
      </rPr>
      <t>-1</t>
    </r>
    <r>
      <rPr>
        <sz val="12"/>
        <color theme="1"/>
        <rFont val="Times New Roman"/>
        <family val="1"/>
        <charset val="238"/>
      </rPr>
      <t>]</t>
    </r>
  </si>
  <si>
    <t>AN [-]</t>
  </si>
  <si>
    <t>C [EUR]</t>
  </si>
  <si>
    <t>CB110-64M</t>
  </si>
  <si>
    <t>JAD X 9.88 MF.STA.CS</t>
  </si>
  <si>
    <t>AlfaNova 76-30H</t>
  </si>
  <si>
    <t>JAD X 12.114 MF.STA.CS 250</t>
  </si>
  <si>
    <t>AlfaNova 76-50H</t>
  </si>
  <si>
    <t>JAD X 12.114 MF.STA.CS 500</t>
  </si>
  <si>
    <r>
      <t>C</t>
    </r>
    <r>
      <rPr>
        <vertAlign val="subscript"/>
        <sz val="12"/>
        <color theme="1"/>
        <rFont val="Times New Roman"/>
        <family val="1"/>
        <charset val="238"/>
      </rPr>
      <t>p</t>
    </r>
  </si>
  <si>
    <r>
      <t>C</t>
    </r>
    <r>
      <rPr>
        <vertAlign val="subscript"/>
        <sz val="12"/>
        <color theme="1"/>
        <rFont val="Times New Roman"/>
        <family val="1"/>
        <charset val="238"/>
      </rPr>
      <t>i</t>
    </r>
  </si>
  <si>
    <r>
      <t>C</t>
    </r>
    <r>
      <rPr>
        <vertAlign val="subscript"/>
        <sz val="12"/>
        <color theme="1"/>
        <rFont val="Times New Roman"/>
        <family val="1"/>
        <charset val="238"/>
      </rPr>
      <t>s</t>
    </r>
  </si>
  <si>
    <t>Thread</t>
  </si>
  <si>
    <t>Neck/flat flange</t>
  </si>
  <si>
    <t>Criteria</t>
  </si>
  <si>
    <t>Weight</t>
  </si>
  <si>
    <t>Ideal</t>
  </si>
  <si>
    <t>Basal</t>
  </si>
  <si>
    <t>Utility</t>
  </si>
  <si>
    <t>Rank</t>
  </si>
  <si>
    <t>Total</t>
  </si>
  <si>
    <t>Inflation rate</t>
  </si>
  <si>
    <t>Year</t>
  </si>
  <si>
    <r>
      <t>V</t>
    </r>
    <r>
      <rPr>
        <vertAlign val="subscript"/>
        <sz val="12"/>
        <color theme="1"/>
        <rFont val="Times New Roman"/>
        <family val="1"/>
        <charset val="238"/>
      </rPr>
      <t>m</t>
    </r>
    <r>
      <rPr>
        <sz val="12"/>
        <color theme="1"/>
        <rFont val="Times New Roman"/>
        <family val="1"/>
        <charset val="238"/>
      </rPr>
      <t xml:space="preserve"> [l]</t>
    </r>
  </si>
  <si>
    <t>Vm [l]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</si>
</sst>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2" fontId="1" fillId="0" borderId="21" xfId="0" applyNumberFormat="1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0" fillId="0" borderId="0" xfId="0" applyBorder="1"/>
    <xf numFmtId="0" fontId="1" fillId="0" borderId="29" xfId="0" applyFont="1" applyBorder="1" applyAlignment="1">
      <alignment horizontal="center" vertical="center"/>
    </xf>
    <xf numFmtId="2" fontId="1" fillId="0" borderId="29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2" fontId="1" fillId="0" borderId="31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2" fontId="1" fillId="0" borderId="35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2" fontId="2" fillId="0" borderId="32" xfId="0" applyNumberFormat="1" applyFont="1" applyBorder="1" applyAlignment="1">
      <alignment horizontal="center" vertical="center"/>
    </xf>
    <xf numFmtId="2" fontId="2" fillId="0" borderId="33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17"/>
  <sheetViews>
    <sheetView tabSelected="1" workbookViewId="0">
      <selection activeCell="L3" sqref="L3"/>
    </sheetView>
  </sheetViews>
  <sheetFormatPr defaultRowHeight="15" x14ac:dyDescent="0.25"/>
  <cols>
    <col min="3" max="3" width="6.5703125" customWidth="1"/>
    <col min="4" max="4" width="6.140625" customWidth="1"/>
    <col min="5" max="5" width="9.42578125" customWidth="1"/>
    <col min="6" max="6" width="10.140625" customWidth="1"/>
    <col min="7" max="7" width="7" customWidth="1"/>
    <col min="8" max="8" width="5.7109375" customWidth="1"/>
    <col min="9" max="9" width="9.28515625" customWidth="1"/>
    <col min="10" max="10" width="6.140625" customWidth="1"/>
    <col min="11" max="11" width="5.42578125" customWidth="1"/>
    <col min="12" max="12" width="7.7109375" customWidth="1"/>
    <col min="14" max="15" width="6.85546875" customWidth="1"/>
    <col min="16" max="16" width="8.85546875" customWidth="1"/>
    <col min="17" max="17" width="7" customWidth="1"/>
    <col min="18" max="18" width="6.28515625" customWidth="1"/>
    <col min="19" max="19" width="5.42578125" customWidth="1"/>
    <col min="20" max="20" width="9" customWidth="1"/>
    <col min="21" max="21" width="7.140625" customWidth="1"/>
    <col min="22" max="22" width="7.5703125" customWidth="1"/>
  </cols>
  <sheetData>
    <row r="1" spans="1:22" ht="15.75" customHeight="1" thickBot="1" x14ac:dyDescent="0.3">
      <c r="A1" s="1"/>
    </row>
    <row r="2" spans="1:22" ht="15" customHeight="1" thickBot="1" x14ac:dyDescent="0.3">
      <c r="B2" s="64" t="s">
        <v>0</v>
      </c>
      <c r="C2" s="64" t="s">
        <v>10</v>
      </c>
      <c r="D2" s="64" t="s">
        <v>34</v>
      </c>
      <c r="E2" s="64" t="s">
        <v>11</v>
      </c>
      <c r="F2" s="64" t="s">
        <v>12</v>
      </c>
      <c r="G2" s="64" t="s">
        <v>1</v>
      </c>
      <c r="H2" s="64" t="s">
        <v>9</v>
      </c>
      <c r="I2" s="69" t="s">
        <v>2</v>
      </c>
      <c r="J2" s="70"/>
      <c r="K2" s="70"/>
      <c r="L2" s="71"/>
    </row>
    <row r="3" spans="1:22" ht="29.25" customHeight="1" thickBot="1" x14ac:dyDescent="0.3">
      <c r="B3" s="65"/>
      <c r="C3" s="65"/>
      <c r="D3" s="65"/>
      <c r="E3" s="65"/>
      <c r="F3" s="65"/>
      <c r="G3" s="65"/>
      <c r="H3" s="65"/>
      <c r="I3" s="2" t="s">
        <v>20</v>
      </c>
      <c r="J3" s="2" t="s">
        <v>21</v>
      </c>
      <c r="K3" s="2" t="s">
        <v>22</v>
      </c>
      <c r="L3" s="2" t="s">
        <v>3</v>
      </c>
    </row>
    <row r="4" spans="1:22" ht="32.25" thickBot="1" x14ac:dyDescent="0.3">
      <c r="B4" s="6" t="s">
        <v>4</v>
      </c>
      <c r="C4" s="3">
        <v>0</v>
      </c>
      <c r="D4" s="3">
        <v>2.95</v>
      </c>
      <c r="E4" s="3">
        <v>4615</v>
      </c>
      <c r="F4" s="3" t="s">
        <v>23</v>
      </c>
      <c r="G4" s="3">
        <v>19.399999999999999</v>
      </c>
      <c r="H4" s="3">
        <v>1.7500000000000002E-2</v>
      </c>
      <c r="I4" s="4">
        <v>2142</v>
      </c>
      <c r="J4" s="4">
        <v>0</v>
      </c>
      <c r="K4" s="4">
        <f>H4*Inflation!$E$21</f>
        <v>9.02511344951483</v>
      </c>
      <c r="L4" s="4">
        <f>I4+J4+K4</f>
        <v>2151.0251134495147</v>
      </c>
    </row>
    <row r="5" spans="1:22" ht="63.75" thickBot="1" x14ac:dyDescent="0.3">
      <c r="B5" s="6" t="s">
        <v>5</v>
      </c>
      <c r="C5" s="3">
        <v>1.6</v>
      </c>
      <c r="D5" s="3">
        <v>6.6</v>
      </c>
      <c r="E5" s="3">
        <v>3326.9</v>
      </c>
      <c r="F5" s="3" t="s">
        <v>24</v>
      </c>
      <c r="G5" s="3">
        <v>41.7</v>
      </c>
      <c r="H5" s="3">
        <v>4.3999999999999997E-2</v>
      </c>
      <c r="I5" s="4">
        <v>1378</v>
      </c>
      <c r="J5" s="4">
        <f>Inflation!D21</f>
        <v>556.75315815507133</v>
      </c>
      <c r="K5" s="4">
        <f>H5*Inflation!$E$21</f>
        <v>22.691713815922995</v>
      </c>
      <c r="L5" s="4">
        <f>I5+J5+K5</f>
        <v>1957.4448719709944</v>
      </c>
    </row>
    <row r="6" spans="1:22" ht="16.5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22" ht="18" customHeight="1" x14ac:dyDescent="0.25">
      <c r="B7" s="60" t="s">
        <v>0</v>
      </c>
      <c r="C7" s="62" t="str">
        <f t="shared" ref="C7:H7" si="0">C2</f>
        <v>TD [°C]</v>
      </c>
      <c r="D7" s="56" t="str">
        <f>D2</f>
        <v>Vm [l]</v>
      </c>
      <c r="E7" s="56" t="str">
        <f t="shared" si="0"/>
        <v>k [W*m-2*K-1]</v>
      </c>
      <c r="F7" s="56" t="str">
        <f t="shared" si="0"/>
        <v>AN [-]</v>
      </c>
      <c r="G7" s="56" t="str">
        <f t="shared" si="0"/>
        <v>m [kg]</v>
      </c>
      <c r="H7" s="56" t="str">
        <f t="shared" si="0"/>
        <v>A [m2]</v>
      </c>
      <c r="I7" s="58" t="s">
        <v>13</v>
      </c>
      <c r="J7" s="1"/>
      <c r="K7" s="1"/>
      <c r="L7" s="1"/>
      <c r="M7" s="60" t="s">
        <v>0</v>
      </c>
      <c r="N7" s="62" t="str">
        <f t="shared" ref="N7:S7" si="1">C2</f>
        <v>TD [°C]</v>
      </c>
      <c r="O7" s="56" t="str">
        <f t="shared" si="1"/>
        <v>Vm [l]</v>
      </c>
      <c r="P7" s="56" t="str">
        <f t="shared" si="1"/>
        <v>k [W*m-2*K-1]</v>
      </c>
      <c r="Q7" s="56" t="str">
        <f t="shared" si="1"/>
        <v>AN [-]</v>
      </c>
      <c r="R7" s="56" t="str">
        <f t="shared" si="1"/>
        <v>m [kg]</v>
      </c>
      <c r="S7" s="56" t="str">
        <f t="shared" si="1"/>
        <v>A [m2]</v>
      </c>
      <c r="T7" s="58" t="s">
        <v>13</v>
      </c>
      <c r="U7" s="66" t="s">
        <v>29</v>
      </c>
      <c r="V7" s="54" t="s">
        <v>30</v>
      </c>
    </row>
    <row r="8" spans="1:22" ht="22.5" customHeight="1" thickBot="1" x14ac:dyDescent="0.3">
      <c r="B8" s="68"/>
      <c r="C8" s="63"/>
      <c r="D8" s="57"/>
      <c r="E8" s="57"/>
      <c r="F8" s="57"/>
      <c r="G8" s="57"/>
      <c r="H8" s="57"/>
      <c r="I8" s="59"/>
      <c r="J8" s="1"/>
      <c r="K8" s="1"/>
      <c r="L8" s="1"/>
      <c r="M8" s="61"/>
      <c r="N8" s="63"/>
      <c r="O8" s="57"/>
      <c r="P8" s="57"/>
      <c r="Q8" s="57"/>
      <c r="R8" s="57"/>
      <c r="S8" s="57"/>
      <c r="T8" s="59"/>
      <c r="U8" s="67"/>
      <c r="V8" s="55"/>
    </row>
    <row r="9" spans="1:22" ht="31.5" x14ac:dyDescent="0.25">
      <c r="B9" s="8" t="str">
        <f>B4</f>
        <v>CB 110-30M</v>
      </c>
      <c r="C9" s="12">
        <f>(((C4*100)/$C$5)/100)*5</f>
        <v>0</v>
      </c>
      <c r="D9" s="13">
        <f>(((D4*100)/$D$5)/100)*5</f>
        <v>2.2348484848484853</v>
      </c>
      <c r="E9" s="13">
        <f>(((E4*100)/$E$4)/100)*5</f>
        <v>5</v>
      </c>
      <c r="F9" s="13">
        <v>5</v>
      </c>
      <c r="G9" s="13">
        <f>(((G4*100)/$G$5)/100)*5</f>
        <v>2.3261390887290161</v>
      </c>
      <c r="H9" s="13">
        <f>(((H4*100)/$H$5)/100)*5</f>
        <v>1.9886363636363642</v>
      </c>
      <c r="I9" s="14">
        <f>(((L4*100)/$L$4)/100)*5</f>
        <v>5</v>
      </c>
      <c r="J9" s="1"/>
      <c r="K9" s="1"/>
      <c r="L9" s="1"/>
      <c r="M9" s="25" t="str">
        <f>B4</f>
        <v>CB 110-30M</v>
      </c>
      <c r="N9" s="33">
        <f t="shared" ref="N9:T10" si="2">(C9-C$14)/(C$13-C$14)</f>
        <v>1</v>
      </c>
      <c r="O9" s="13">
        <f t="shared" si="2"/>
        <v>1</v>
      </c>
      <c r="P9" s="13">
        <f t="shared" si="2"/>
        <v>1</v>
      </c>
      <c r="Q9" s="13">
        <f t="shared" si="2"/>
        <v>1</v>
      </c>
      <c r="R9" s="13">
        <f t="shared" si="2"/>
        <v>1</v>
      </c>
      <c r="S9" s="13">
        <f t="shared" si="2"/>
        <v>1</v>
      </c>
      <c r="T9" s="23">
        <f t="shared" si="2"/>
        <v>0</v>
      </c>
      <c r="U9" s="28">
        <f>SUMPRODUCT(N9:T9,$C$12:$I$12)</f>
        <v>0.64999999999999991</v>
      </c>
      <c r="V9" s="30">
        <f>RANK(U9,$U$9:$U$10,0)</f>
        <v>1</v>
      </c>
    </row>
    <row r="10" spans="1:22" ht="63.75" thickBot="1" x14ac:dyDescent="0.3">
      <c r="B10" s="9" t="str">
        <f>B5</f>
        <v>JAD X 5.38 MF.STA.CS</v>
      </c>
      <c r="C10" s="15">
        <f>(((C5*100)/$C$5)/100)*5</f>
        <v>5</v>
      </c>
      <c r="D10" s="16">
        <f>(((D5*100)/$D$5)/100)*5</f>
        <v>5</v>
      </c>
      <c r="E10" s="16">
        <f>(((E5*100)/$E$4)/100)*5</f>
        <v>3.604442036836403</v>
      </c>
      <c r="F10" s="16">
        <v>2</v>
      </c>
      <c r="G10" s="16">
        <f>(((G5*100)/$G$5)/100)*5</f>
        <v>5</v>
      </c>
      <c r="H10" s="16">
        <f>(((H5*100)/$H$5)/100)*5</f>
        <v>5</v>
      </c>
      <c r="I10" s="17">
        <f>(((L5*100)/$L$4)/100)*5</f>
        <v>4.5500279372190047</v>
      </c>
      <c r="J10" s="1"/>
      <c r="K10" s="1"/>
      <c r="L10" s="1"/>
      <c r="M10" s="26" t="str">
        <f>B5</f>
        <v>JAD X 5.38 MF.STA.CS</v>
      </c>
      <c r="N10" s="27">
        <f t="shared" si="2"/>
        <v>0</v>
      </c>
      <c r="O10" s="20">
        <f t="shared" si="2"/>
        <v>0</v>
      </c>
      <c r="P10" s="20">
        <f t="shared" si="2"/>
        <v>0</v>
      </c>
      <c r="Q10" s="20">
        <f t="shared" si="2"/>
        <v>0</v>
      </c>
      <c r="R10" s="20">
        <f t="shared" si="2"/>
        <v>0</v>
      </c>
      <c r="S10" s="20">
        <f t="shared" si="2"/>
        <v>0</v>
      </c>
      <c r="T10" s="24">
        <f t="shared" si="2"/>
        <v>1</v>
      </c>
      <c r="U10" s="29">
        <f>SUMPRODUCT(N10:T10,$C$12:$I$12)</f>
        <v>0.35</v>
      </c>
      <c r="V10" s="31">
        <f>RANK(U10,$U$9:$U$10,0)</f>
        <v>2</v>
      </c>
    </row>
    <row r="11" spans="1:22" ht="15.75" x14ac:dyDescent="0.25">
      <c r="B11" s="10" t="s">
        <v>25</v>
      </c>
      <c r="C11" s="18" t="s">
        <v>7</v>
      </c>
      <c r="D11" s="18" t="s">
        <v>7</v>
      </c>
      <c r="E11" s="18" t="s">
        <v>8</v>
      </c>
      <c r="F11" s="18" t="s">
        <v>8</v>
      </c>
      <c r="G11" s="18" t="s">
        <v>7</v>
      </c>
      <c r="H11" s="18" t="s">
        <v>7</v>
      </c>
      <c r="I11" s="19" t="s">
        <v>7</v>
      </c>
      <c r="J11" s="1"/>
      <c r="K11" s="1"/>
      <c r="L11" s="1"/>
    </row>
    <row r="12" spans="1:22" ht="16.5" thickBot="1" x14ac:dyDescent="0.3">
      <c r="B12" s="22" t="s">
        <v>26</v>
      </c>
      <c r="C12" s="16">
        <v>0.15</v>
      </c>
      <c r="D12" s="16">
        <v>0.1</v>
      </c>
      <c r="E12" s="16">
        <v>0.1</v>
      </c>
      <c r="F12" s="16">
        <v>0.1</v>
      </c>
      <c r="G12" s="16">
        <v>0.1</v>
      </c>
      <c r="H12" s="16">
        <v>0.1</v>
      </c>
      <c r="I12" s="17">
        <v>0.35</v>
      </c>
      <c r="J12" s="1"/>
      <c r="K12" s="1"/>
      <c r="L12" s="1"/>
    </row>
    <row r="13" spans="1:22" ht="15.75" x14ac:dyDescent="0.25">
      <c r="B13" s="10" t="s">
        <v>27</v>
      </c>
      <c r="C13" s="18">
        <f>MIN(C9:C10)</f>
        <v>0</v>
      </c>
      <c r="D13" s="18">
        <f t="shared" ref="D13:I13" si="3">MIN(D9:D10)</f>
        <v>2.2348484848484853</v>
      </c>
      <c r="E13" s="18">
        <f>MAX(E9:E10)</f>
        <v>5</v>
      </c>
      <c r="F13" s="18">
        <f>MAX(F9:F10)</f>
        <v>5</v>
      </c>
      <c r="G13" s="18">
        <f t="shared" si="3"/>
        <v>2.3261390887290161</v>
      </c>
      <c r="H13" s="18">
        <f t="shared" si="3"/>
        <v>1.9886363636363642</v>
      </c>
      <c r="I13" s="19">
        <f t="shared" si="3"/>
        <v>4.5500279372190047</v>
      </c>
      <c r="J13" s="1"/>
      <c r="K13" s="1"/>
      <c r="L13" s="1"/>
    </row>
    <row r="14" spans="1:22" ht="16.5" thickBot="1" x14ac:dyDescent="0.3">
      <c r="B14" s="11" t="s">
        <v>28</v>
      </c>
      <c r="C14" s="20">
        <f>MAX(C9:C10)</f>
        <v>5</v>
      </c>
      <c r="D14" s="20">
        <f t="shared" ref="D14:I14" si="4">MAX(D9:D10)</f>
        <v>5</v>
      </c>
      <c r="E14" s="20">
        <f>MIN(E9:E10)</f>
        <v>3.604442036836403</v>
      </c>
      <c r="F14" s="20">
        <f>MIN(F9:F10)</f>
        <v>2</v>
      </c>
      <c r="G14" s="20">
        <f t="shared" si="4"/>
        <v>5</v>
      </c>
      <c r="H14" s="20">
        <f t="shared" si="4"/>
        <v>5</v>
      </c>
      <c r="I14" s="21">
        <f t="shared" si="4"/>
        <v>5</v>
      </c>
      <c r="J14" s="1"/>
      <c r="K14" s="1"/>
      <c r="L14" s="1"/>
    </row>
    <row r="16" spans="1:22" ht="15" customHeight="1" x14ac:dyDescent="0.25"/>
    <row r="17" ht="21" customHeight="1" x14ac:dyDescent="0.25"/>
  </sheetData>
  <sheetProtection algorithmName="SHA-512" hashValue="yVpcGzmIbfvFeOs1uGqfcnaOP0u8jqPKI0mcHZAZkC8inh2N9FbO8l9KbQYI0kSM98oIWRmegpLZG5wqiabOPQ==" saltValue="zjr0JUtQqKrVKb4loX3W+g==" spinCount="100000" sheet="1" objects="1" scenarios="1"/>
  <customSheetViews>
    <customSheetView guid="{DF0C2550-A958-46C9-B29C-78426AE23AC6}">
      <selection activeCell="F4" sqref="F4"/>
      <pageMargins left="0.7" right="0.7" top="0.78740157499999996" bottom="0.78740157499999996" header="0.3" footer="0.3"/>
      <pageSetup paperSize="9" orientation="portrait" horizontalDpi="4294967293" verticalDpi="0" r:id="rId1"/>
    </customSheetView>
  </customSheetViews>
  <mergeCells count="26">
    <mergeCell ref="B2:B3"/>
    <mergeCell ref="C2:C3"/>
    <mergeCell ref="D2:D3"/>
    <mergeCell ref="G2:G3"/>
    <mergeCell ref="U7:U8"/>
    <mergeCell ref="B7:B8"/>
    <mergeCell ref="C7:C8"/>
    <mergeCell ref="D7:D8"/>
    <mergeCell ref="E7:E8"/>
    <mergeCell ref="H2:H3"/>
    <mergeCell ref="I2:L2"/>
    <mergeCell ref="E2:E3"/>
    <mergeCell ref="F2:F3"/>
    <mergeCell ref="F7:F8"/>
    <mergeCell ref="G7:G8"/>
    <mergeCell ref="V7:V8"/>
    <mergeCell ref="H7:H8"/>
    <mergeCell ref="I7:I8"/>
    <mergeCell ref="M7:M8"/>
    <mergeCell ref="N7:N8"/>
    <mergeCell ref="O7:O8"/>
    <mergeCell ref="P7:P8"/>
    <mergeCell ref="Q7:Q8"/>
    <mergeCell ref="R7:R8"/>
    <mergeCell ref="S7:S8"/>
    <mergeCell ref="T7:T8"/>
  </mergeCells>
  <pageMargins left="0.7" right="0.7" top="0.78740157499999996" bottom="0.78740157499999996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W34"/>
  <sheetViews>
    <sheetView workbookViewId="0"/>
  </sheetViews>
  <sheetFormatPr defaultRowHeight="15" x14ac:dyDescent="0.25"/>
  <cols>
    <col min="3" max="4" width="6.28515625" customWidth="1"/>
    <col min="5" max="5" width="9.42578125" customWidth="1"/>
    <col min="6" max="6" width="9.140625" customWidth="1"/>
    <col min="7" max="7" width="7.5703125" customWidth="1"/>
    <col min="8" max="8" width="6.140625" customWidth="1"/>
    <col min="9" max="9" width="8.7109375" customWidth="1"/>
    <col min="10" max="10" width="6.140625" customWidth="1"/>
    <col min="11" max="11" width="6.7109375" customWidth="1"/>
    <col min="12" max="12" width="8.42578125" customWidth="1"/>
    <col min="14" max="14" width="7.42578125" customWidth="1"/>
    <col min="15" max="15" width="7.140625" customWidth="1"/>
    <col min="17" max="18" width="7.140625" customWidth="1"/>
    <col min="19" max="19" width="6.42578125" customWidth="1"/>
    <col min="21" max="21" width="7.140625" customWidth="1"/>
    <col min="22" max="22" width="6.85546875" customWidth="1"/>
  </cols>
  <sheetData>
    <row r="1" spans="2:23" ht="15.75" thickBot="1" x14ac:dyDescent="0.3"/>
    <row r="2" spans="2:23" ht="16.5" thickBot="1" x14ac:dyDescent="0.3">
      <c r="B2" s="64" t="s">
        <v>0</v>
      </c>
      <c r="C2" s="64" t="s">
        <v>10</v>
      </c>
      <c r="D2" s="64" t="s">
        <v>35</v>
      </c>
      <c r="E2" s="64" t="s">
        <v>11</v>
      </c>
      <c r="F2" s="64" t="s">
        <v>12</v>
      </c>
      <c r="G2" s="64" t="s">
        <v>1</v>
      </c>
      <c r="H2" s="64" t="s">
        <v>9</v>
      </c>
      <c r="I2" s="69" t="s">
        <v>2</v>
      </c>
      <c r="J2" s="70"/>
      <c r="K2" s="70"/>
      <c r="L2" s="71"/>
      <c r="W2" s="35"/>
    </row>
    <row r="3" spans="2:23" ht="24" customHeight="1" thickBot="1" x14ac:dyDescent="0.3">
      <c r="B3" s="65"/>
      <c r="C3" s="65"/>
      <c r="D3" s="65"/>
      <c r="E3" s="65"/>
      <c r="F3" s="65"/>
      <c r="G3" s="65"/>
      <c r="H3" s="65"/>
      <c r="I3" s="2" t="s">
        <v>20</v>
      </c>
      <c r="J3" s="2" t="s">
        <v>21</v>
      </c>
      <c r="K3" s="2" t="s">
        <v>22</v>
      </c>
      <c r="L3" s="2" t="s">
        <v>3</v>
      </c>
      <c r="W3" s="35"/>
    </row>
    <row r="4" spans="2:23" ht="32.25" thickBot="1" x14ac:dyDescent="0.3">
      <c r="B4" s="7" t="s">
        <v>14</v>
      </c>
      <c r="C4" s="3">
        <v>0</v>
      </c>
      <c r="D4" s="3">
        <v>6.4</v>
      </c>
      <c r="E4" s="3">
        <v>4373</v>
      </c>
      <c r="F4" s="3" t="s">
        <v>23</v>
      </c>
      <c r="G4" s="3">
        <v>31.5</v>
      </c>
      <c r="H4" s="3">
        <v>3.4000000000000002E-2</v>
      </c>
      <c r="I4" s="4">
        <v>3610</v>
      </c>
      <c r="J4" s="4">
        <v>0</v>
      </c>
      <c r="K4" s="4">
        <f>H4*Inflation!$E$21</f>
        <v>17.534506130485955</v>
      </c>
      <c r="L4" s="4">
        <f>I4+J4+K4</f>
        <v>3627.5345061304861</v>
      </c>
      <c r="W4" s="35"/>
    </row>
    <row r="5" spans="2:23" ht="63.75" thickBot="1" x14ac:dyDescent="0.3">
      <c r="B5" s="7" t="s">
        <v>15</v>
      </c>
      <c r="C5" s="3">
        <v>2.2000000000000002</v>
      </c>
      <c r="D5" s="3">
        <v>16</v>
      </c>
      <c r="E5" s="3">
        <v>2578.6</v>
      </c>
      <c r="F5" s="3" t="s">
        <v>24</v>
      </c>
      <c r="G5" s="3">
        <v>98</v>
      </c>
      <c r="H5" s="3">
        <v>9.0200000000000002E-2</v>
      </c>
      <c r="I5" s="4">
        <v>2103</v>
      </c>
      <c r="J5" s="4">
        <f>Inflation!D21</f>
        <v>556.75315815507133</v>
      </c>
      <c r="K5" s="4">
        <f>H5*Inflation!$E$21</f>
        <v>46.518013322642148</v>
      </c>
      <c r="L5" s="4">
        <f>I5+J5+K5</f>
        <v>2706.2711714777133</v>
      </c>
      <c r="W5" s="35"/>
    </row>
    <row r="6" spans="2:23" ht="16.5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W6" s="35"/>
    </row>
    <row r="7" spans="2:23" ht="15.75" x14ac:dyDescent="0.25">
      <c r="B7" s="60" t="s">
        <v>0</v>
      </c>
      <c r="C7" s="62" t="str">
        <f t="shared" ref="C7:H7" si="0">C2</f>
        <v>TD [°C]</v>
      </c>
      <c r="D7" s="56" t="str">
        <f t="shared" si="0"/>
        <v>Vm [l]</v>
      </c>
      <c r="E7" s="56" t="str">
        <f t="shared" si="0"/>
        <v>k [W*m-2*K-1]</v>
      </c>
      <c r="F7" s="56" t="str">
        <f t="shared" si="0"/>
        <v>AN [-]</v>
      </c>
      <c r="G7" s="56" t="str">
        <f t="shared" si="0"/>
        <v>m [kg]</v>
      </c>
      <c r="H7" s="56" t="str">
        <f t="shared" si="0"/>
        <v>A [m2]</v>
      </c>
      <c r="I7" s="58" t="s">
        <v>13</v>
      </c>
      <c r="J7" s="1"/>
      <c r="K7" s="1"/>
      <c r="L7" s="1"/>
      <c r="M7" s="60" t="s">
        <v>0</v>
      </c>
      <c r="N7" s="62" t="str">
        <f t="shared" ref="N7:S7" si="1">C2</f>
        <v>TD [°C]</v>
      </c>
      <c r="O7" s="56" t="str">
        <f t="shared" si="1"/>
        <v>Vm [l]</v>
      </c>
      <c r="P7" s="56" t="str">
        <f t="shared" si="1"/>
        <v>k [W*m-2*K-1]</v>
      </c>
      <c r="Q7" s="56" t="str">
        <f t="shared" si="1"/>
        <v>AN [-]</v>
      </c>
      <c r="R7" s="56" t="str">
        <f t="shared" si="1"/>
        <v>m [kg]</v>
      </c>
      <c r="S7" s="56" t="str">
        <f t="shared" si="1"/>
        <v>A [m2]</v>
      </c>
      <c r="T7" s="58" t="s">
        <v>13</v>
      </c>
      <c r="U7" s="66" t="str">
        <f>'Heat Exchengers 1'!U7:U8</f>
        <v>Utility</v>
      </c>
      <c r="V7" s="54" t="str">
        <f>'Heat Exchengers 1'!V7:V8</f>
        <v>Rank</v>
      </c>
      <c r="W7" s="35"/>
    </row>
    <row r="8" spans="2:23" ht="22.5" customHeight="1" thickBot="1" x14ac:dyDescent="0.3">
      <c r="B8" s="68"/>
      <c r="C8" s="63"/>
      <c r="D8" s="57"/>
      <c r="E8" s="57"/>
      <c r="F8" s="57"/>
      <c r="G8" s="57"/>
      <c r="H8" s="57"/>
      <c r="I8" s="59"/>
      <c r="J8" s="1"/>
      <c r="K8" s="1"/>
      <c r="L8" s="1"/>
      <c r="M8" s="61"/>
      <c r="N8" s="63"/>
      <c r="O8" s="57"/>
      <c r="P8" s="57"/>
      <c r="Q8" s="57"/>
      <c r="R8" s="57"/>
      <c r="S8" s="57"/>
      <c r="T8" s="59"/>
      <c r="U8" s="67"/>
      <c r="V8" s="55"/>
      <c r="W8" s="35"/>
    </row>
    <row r="9" spans="2:23" ht="31.5" x14ac:dyDescent="0.25">
      <c r="B9" s="8" t="str">
        <f>B4</f>
        <v>CB110-64M</v>
      </c>
      <c r="C9" s="12">
        <f>(((C4*100)/$C$5)/100)*5</f>
        <v>0</v>
      </c>
      <c r="D9" s="13">
        <f>(((D4*100)/$D$5)/100)*5</f>
        <v>2</v>
      </c>
      <c r="E9" s="13">
        <f>(((E4*100)/$E$4)/100)*5</f>
        <v>5</v>
      </c>
      <c r="F9" s="13">
        <v>5</v>
      </c>
      <c r="G9" s="13">
        <f>(((G4*100)/$G$5)/100)*5</f>
        <v>1.6071428571428572</v>
      </c>
      <c r="H9" s="13">
        <f>(((H4*100)/$H$5)/100)*5</f>
        <v>1.8847006651884701</v>
      </c>
      <c r="I9" s="14">
        <f>(((L4*100)/$L$4)/100)*5</f>
        <v>5</v>
      </c>
      <c r="J9" s="1"/>
      <c r="K9" s="1"/>
      <c r="L9" s="1"/>
      <c r="M9" s="32" t="str">
        <f>B4</f>
        <v>CB110-64M</v>
      </c>
      <c r="N9" s="33">
        <f t="shared" ref="N9:T10" si="2">(C9-C$14)/(C$13-C$14)</f>
        <v>1</v>
      </c>
      <c r="O9" s="13">
        <f t="shared" si="2"/>
        <v>1</v>
      </c>
      <c r="P9" s="13">
        <f t="shared" si="2"/>
        <v>1</v>
      </c>
      <c r="Q9" s="13">
        <f t="shared" si="2"/>
        <v>1</v>
      </c>
      <c r="R9" s="13">
        <f t="shared" si="2"/>
        <v>1</v>
      </c>
      <c r="S9" s="13">
        <f t="shared" si="2"/>
        <v>1</v>
      </c>
      <c r="T9" s="23">
        <f t="shared" si="2"/>
        <v>0</v>
      </c>
      <c r="U9" s="28">
        <f>SUMPRODUCT(N9:T9,$C$12:$I$12)</f>
        <v>0.64999999999999991</v>
      </c>
      <c r="V9" s="30">
        <f>RANK(U9,$U$9:$U$10,0)</f>
        <v>1</v>
      </c>
      <c r="W9" s="35"/>
    </row>
    <row r="10" spans="2:23" ht="63.75" thickBot="1" x14ac:dyDescent="0.3">
      <c r="B10" s="9" t="str">
        <f>B5</f>
        <v>JAD X 9.88 MF.STA.CS</v>
      </c>
      <c r="C10" s="15">
        <f>(((C5*100)/$C$5)/100)*5</f>
        <v>5</v>
      </c>
      <c r="D10" s="16">
        <f>(((D5*100)/$D$5)/100)*5</f>
        <v>5</v>
      </c>
      <c r="E10" s="16">
        <f>(((E5*100)/$E$4)/100)*5</f>
        <v>2.9483192316487532</v>
      </c>
      <c r="F10" s="16">
        <v>2</v>
      </c>
      <c r="G10" s="16">
        <f>(((G5*100)/$G$5)/100)*5</f>
        <v>5</v>
      </c>
      <c r="H10" s="16">
        <f>(((H5*100)/$H$5)/100)*5</f>
        <v>4.9999999999999991</v>
      </c>
      <c r="I10" s="17">
        <f>(((L5*100)/$L$4)/100)*5</f>
        <v>3.730179777620517</v>
      </c>
      <c r="J10" s="1"/>
      <c r="K10" s="1"/>
      <c r="L10" s="1"/>
      <c r="M10" s="34" t="str">
        <f>B5</f>
        <v>JAD X 9.88 MF.STA.CS</v>
      </c>
      <c r="N10" s="27">
        <f t="shared" si="2"/>
        <v>0</v>
      </c>
      <c r="O10" s="20">
        <f t="shared" si="2"/>
        <v>0</v>
      </c>
      <c r="P10" s="20">
        <f t="shared" si="2"/>
        <v>0</v>
      </c>
      <c r="Q10" s="20">
        <f t="shared" si="2"/>
        <v>0</v>
      </c>
      <c r="R10" s="20">
        <f t="shared" si="2"/>
        <v>0</v>
      </c>
      <c r="S10" s="20">
        <f t="shared" si="2"/>
        <v>0</v>
      </c>
      <c r="T10" s="24">
        <f t="shared" si="2"/>
        <v>1</v>
      </c>
      <c r="U10" s="29">
        <f>SUMPRODUCT(N10:T10,$C$12:$I$12)</f>
        <v>0.35</v>
      </c>
      <c r="V10" s="31">
        <f>RANK(U10,$U$9:$U$10,0)</f>
        <v>2</v>
      </c>
      <c r="W10" s="35"/>
    </row>
    <row r="11" spans="2:23" ht="16.5" thickBot="1" x14ac:dyDescent="0.3">
      <c r="B11" s="10" t="str">
        <f>'Heat Exchengers 1'!B11</f>
        <v>Criteria</v>
      </c>
      <c r="C11" s="18" t="s">
        <v>7</v>
      </c>
      <c r="D11" s="18" t="s">
        <v>7</v>
      </c>
      <c r="E11" s="18" t="s">
        <v>8</v>
      </c>
      <c r="F11" s="18" t="s">
        <v>8</v>
      </c>
      <c r="G11" s="18" t="s">
        <v>7</v>
      </c>
      <c r="H11" s="18" t="s">
        <v>7</v>
      </c>
      <c r="I11" s="19" t="s">
        <v>7</v>
      </c>
      <c r="J11" s="1"/>
      <c r="K11" s="1"/>
      <c r="L11" s="1"/>
      <c r="W11" s="35"/>
    </row>
    <row r="12" spans="2:23" ht="16.5" thickBot="1" x14ac:dyDescent="0.3">
      <c r="B12" s="10" t="str">
        <f>'Heat Exchengers 1'!B12</f>
        <v>Weight</v>
      </c>
      <c r="C12" s="16">
        <v>0.15</v>
      </c>
      <c r="D12" s="16">
        <v>0.1</v>
      </c>
      <c r="E12" s="16">
        <v>0.1</v>
      </c>
      <c r="F12" s="16">
        <v>0.1</v>
      </c>
      <c r="G12" s="16">
        <v>0.1</v>
      </c>
      <c r="H12" s="16">
        <v>0.1</v>
      </c>
      <c r="I12" s="17">
        <v>0.35</v>
      </c>
      <c r="J12" s="1"/>
      <c r="K12" s="1"/>
      <c r="L12" s="1"/>
      <c r="W12" s="35"/>
    </row>
    <row r="13" spans="2:23" ht="16.5" thickBot="1" x14ac:dyDescent="0.3">
      <c r="B13" s="10" t="str">
        <f>'Heat Exchengers 1'!B13</f>
        <v>Ideal</v>
      </c>
      <c r="C13" s="18">
        <f>MIN(C9:C10)</f>
        <v>0</v>
      </c>
      <c r="D13" s="18">
        <f t="shared" ref="D13:I13" si="3">MIN(D9:D10)</f>
        <v>2</v>
      </c>
      <c r="E13" s="18">
        <f>MAX(E9:E10)</f>
        <v>5</v>
      </c>
      <c r="F13" s="18">
        <f>MAX(F9:F10)</f>
        <v>5</v>
      </c>
      <c r="G13" s="18">
        <f t="shared" si="3"/>
        <v>1.6071428571428572</v>
      </c>
      <c r="H13" s="18">
        <f t="shared" si="3"/>
        <v>1.8847006651884701</v>
      </c>
      <c r="I13" s="19">
        <f t="shared" si="3"/>
        <v>3.730179777620517</v>
      </c>
      <c r="J13" s="1"/>
      <c r="K13" s="1"/>
      <c r="L13" s="1"/>
      <c r="W13" s="35"/>
    </row>
    <row r="14" spans="2:23" ht="16.5" thickBot="1" x14ac:dyDescent="0.3">
      <c r="B14" s="10" t="str">
        <f>'Heat Exchengers 1'!B14</f>
        <v>Basal</v>
      </c>
      <c r="C14" s="20">
        <f>MAX(C9:C10)</f>
        <v>5</v>
      </c>
      <c r="D14" s="20">
        <f t="shared" ref="D14:I14" si="4">MAX(D9:D10)</f>
        <v>5</v>
      </c>
      <c r="E14" s="20">
        <f>MIN(E9:E10)</f>
        <v>2.9483192316487532</v>
      </c>
      <c r="F14" s="20">
        <f>MIN(F9:F10)</f>
        <v>2</v>
      </c>
      <c r="G14" s="20">
        <f t="shared" si="4"/>
        <v>5</v>
      </c>
      <c r="H14" s="20">
        <f t="shared" si="4"/>
        <v>4.9999999999999991</v>
      </c>
      <c r="I14" s="21">
        <f t="shared" si="4"/>
        <v>5</v>
      </c>
      <c r="J14" s="1"/>
      <c r="K14" s="1"/>
      <c r="L14" s="1"/>
      <c r="W14" s="35"/>
    </row>
    <row r="15" spans="2:23" x14ac:dyDescent="0.25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2:23" x14ac:dyDescent="0.25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2:23" x14ac:dyDescent="0.25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2:23" x14ac:dyDescent="0.25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2:23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2:23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spans="2:23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2:23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</row>
    <row r="23" spans="2:23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2:23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2:23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2:23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</row>
    <row r="27" spans="2:23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2:23" x14ac:dyDescent="0.2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2:23" x14ac:dyDescent="0.25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2:23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2:23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</row>
    <row r="32" spans="2:23" x14ac:dyDescent="0.25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</row>
    <row r="33" spans="2:23" x14ac:dyDescent="0.25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</row>
    <row r="34" spans="2:23" x14ac:dyDescent="0.25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</row>
  </sheetData>
  <customSheetViews>
    <customSheetView guid="{DF0C2550-A958-46C9-B29C-78426AE23AC6}">
      <pageMargins left="0.7" right="0.7" top="0.78740157499999996" bottom="0.78740157499999996" header="0.3" footer="0.3"/>
    </customSheetView>
  </customSheetViews>
  <mergeCells count="26">
    <mergeCell ref="S7:S8"/>
    <mergeCell ref="T7:T8"/>
    <mergeCell ref="U7:U8"/>
    <mergeCell ref="V7:V8"/>
    <mergeCell ref="M7:M8"/>
    <mergeCell ref="N7:N8"/>
    <mergeCell ref="O7:O8"/>
    <mergeCell ref="P7:P8"/>
    <mergeCell ref="Q7:Q8"/>
    <mergeCell ref="R7:R8"/>
    <mergeCell ref="H2:H3"/>
    <mergeCell ref="I2:L2"/>
    <mergeCell ref="B7:B8"/>
    <mergeCell ref="C7:C8"/>
    <mergeCell ref="D7:D8"/>
    <mergeCell ref="E7:E8"/>
    <mergeCell ref="F7:F8"/>
    <mergeCell ref="G7:G8"/>
    <mergeCell ref="H7:H8"/>
    <mergeCell ref="I7:I8"/>
    <mergeCell ref="B2:B3"/>
    <mergeCell ref="C2:C3"/>
    <mergeCell ref="D2:D3"/>
    <mergeCell ref="E2:E3"/>
    <mergeCell ref="F2:F3"/>
    <mergeCell ref="G2:G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V14"/>
  <sheetViews>
    <sheetView workbookViewId="0"/>
  </sheetViews>
  <sheetFormatPr defaultRowHeight="15" x14ac:dyDescent="0.25"/>
  <cols>
    <col min="1" max="2" width="9.140625" style="35"/>
    <col min="3" max="3" width="7" style="35" customWidth="1"/>
    <col min="4" max="4" width="6" style="35" customWidth="1"/>
    <col min="5" max="5" width="9.140625" style="35"/>
    <col min="6" max="6" width="9.5703125" style="35" customWidth="1"/>
    <col min="7" max="7" width="7.28515625" style="35" customWidth="1"/>
    <col min="8" max="8" width="6.85546875" style="35" customWidth="1"/>
    <col min="9" max="9" width="9.140625" style="35"/>
    <col min="10" max="10" width="6.28515625" style="35" customWidth="1"/>
    <col min="11" max="11" width="6.140625" style="35" customWidth="1"/>
    <col min="12" max="13" width="9.140625" style="35"/>
    <col min="14" max="14" width="7" style="35" customWidth="1"/>
    <col min="15" max="15" width="5.85546875" style="35" customWidth="1"/>
    <col min="16" max="16" width="9.140625" style="35" customWidth="1"/>
    <col min="17" max="17" width="7" style="35" customWidth="1"/>
    <col min="18" max="18" width="7.28515625" style="35" customWidth="1"/>
    <col min="19" max="19" width="6.28515625" style="35" customWidth="1"/>
    <col min="20" max="20" width="9.140625" style="35"/>
    <col min="21" max="21" width="6.42578125" style="35" customWidth="1"/>
    <col min="22" max="22" width="7.140625" style="35" customWidth="1"/>
    <col min="23" max="16384" width="9.140625" style="35"/>
  </cols>
  <sheetData>
    <row r="1" spans="2:22" ht="15.75" thickBot="1" x14ac:dyDescent="0.3"/>
    <row r="2" spans="2:22" ht="16.5" thickBot="1" x14ac:dyDescent="0.3">
      <c r="B2" s="64" t="s">
        <v>0</v>
      </c>
      <c r="C2" s="64" t="s">
        <v>10</v>
      </c>
      <c r="D2" s="64" t="s">
        <v>35</v>
      </c>
      <c r="E2" s="64" t="s">
        <v>11</v>
      </c>
      <c r="F2" s="64" t="s">
        <v>12</v>
      </c>
      <c r="G2" s="64" t="s">
        <v>1</v>
      </c>
      <c r="H2" s="64" t="s">
        <v>9</v>
      </c>
      <c r="I2" s="69" t="s">
        <v>2</v>
      </c>
      <c r="J2" s="70"/>
      <c r="K2" s="70"/>
      <c r="L2" s="71"/>
      <c r="M2"/>
      <c r="N2"/>
      <c r="O2"/>
      <c r="P2"/>
      <c r="Q2"/>
      <c r="R2"/>
      <c r="S2"/>
      <c r="T2"/>
      <c r="U2"/>
      <c r="V2"/>
    </row>
    <row r="3" spans="2:22" ht="24.75" customHeight="1" thickBot="1" x14ac:dyDescent="0.3">
      <c r="B3" s="65"/>
      <c r="C3" s="65"/>
      <c r="D3" s="65"/>
      <c r="E3" s="65"/>
      <c r="F3" s="65"/>
      <c r="G3" s="65"/>
      <c r="H3" s="65"/>
      <c r="I3" s="2" t="s">
        <v>20</v>
      </c>
      <c r="J3" s="2" t="s">
        <v>21</v>
      </c>
      <c r="K3" s="2" t="s">
        <v>22</v>
      </c>
      <c r="L3" s="2" t="s">
        <v>3</v>
      </c>
      <c r="M3"/>
      <c r="N3"/>
      <c r="O3"/>
      <c r="P3"/>
      <c r="Q3"/>
      <c r="R3"/>
      <c r="S3"/>
      <c r="T3"/>
      <c r="U3"/>
      <c r="V3"/>
    </row>
    <row r="4" spans="2:22" ht="48" thickBot="1" x14ac:dyDescent="0.3">
      <c r="B4" s="7" t="s">
        <v>16</v>
      </c>
      <c r="C4" s="3">
        <v>0</v>
      </c>
      <c r="D4" s="3">
        <v>3.6</v>
      </c>
      <c r="E4" s="3">
        <v>4808</v>
      </c>
      <c r="F4" s="3" t="s">
        <v>23</v>
      </c>
      <c r="G4" s="3">
        <v>23.8</v>
      </c>
      <c r="H4" s="3">
        <v>1.84315E-2</v>
      </c>
      <c r="I4" s="4">
        <v>3274</v>
      </c>
      <c r="J4" s="4">
        <v>0</v>
      </c>
      <c r="K4" s="4">
        <f>H4*Inflation!$E$21</f>
        <v>9.5055073454132888</v>
      </c>
      <c r="L4" s="4">
        <f>I4+J4+K4</f>
        <v>3283.5055073454132</v>
      </c>
      <c r="M4"/>
      <c r="N4"/>
      <c r="O4"/>
      <c r="P4"/>
      <c r="Q4"/>
      <c r="R4"/>
      <c r="S4"/>
      <c r="T4"/>
      <c r="U4"/>
      <c r="V4"/>
    </row>
    <row r="5" spans="2:22" ht="63.75" thickBot="1" x14ac:dyDescent="0.3">
      <c r="B5" s="7" t="s">
        <v>17</v>
      </c>
      <c r="C5" s="3">
        <v>2.2000000000000002</v>
      </c>
      <c r="D5" s="3">
        <v>20.100000000000001</v>
      </c>
      <c r="E5" s="3">
        <v>686.9</v>
      </c>
      <c r="F5" s="3" t="s">
        <v>24</v>
      </c>
      <c r="G5" s="3">
        <v>156</v>
      </c>
      <c r="H5" s="3">
        <v>0.132132</v>
      </c>
      <c r="I5" s="4">
        <v>5283</v>
      </c>
      <c r="J5" s="4">
        <f>Inflation!D21</f>
        <v>556.75315815507133</v>
      </c>
      <c r="K5" s="4">
        <f>H5*Inflation!$E$21</f>
        <v>68.143216589216763</v>
      </c>
      <c r="L5" s="4">
        <f>I5+J5+K5</f>
        <v>5907.8963747442876</v>
      </c>
      <c r="M5"/>
      <c r="N5"/>
      <c r="O5"/>
      <c r="P5"/>
      <c r="Q5"/>
      <c r="R5"/>
      <c r="S5"/>
      <c r="T5"/>
      <c r="U5"/>
      <c r="V5"/>
    </row>
    <row r="6" spans="2:22" ht="16.5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/>
      <c r="N6"/>
      <c r="O6"/>
      <c r="P6"/>
      <c r="Q6"/>
      <c r="R6"/>
      <c r="S6"/>
      <c r="T6"/>
      <c r="U6"/>
      <c r="V6"/>
    </row>
    <row r="7" spans="2:22" ht="15.75" x14ac:dyDescent="0.25">
      <c r="B7" s="60" t="s">
        <v>0</v>
      </c>
      <c r="C7" s="62" t="str">
        <f t="shared" ref="C7:H7" si="0">C2</f>
        <v>TD [°C]</v>
      </c>
      <c r="D7" s="56" t="str">
        <f t="shared" si="0"/>
        <v>Vm [l]</v>
      </c>
      <c r="E7" s="56" t="str">
        <f t="shared" si="0"/>
        <v>k [W*m-2*K-1]</v>
      </c>
      <c r="F7" s="56" t="str">
        <f t="shared" si="0"/>
        <v>AN [-]</v>
      </c>
      <c r="G7" s="56" t="str">
        <f t="shared" si="0"/>
        <v>m [kg]</v>
      </c>
      <c r="H7" s="56" t="str">
        <f t="shared" si="0"/>
        <v>A [m2]</v>
      </c>
      <c r="I7" s="58" t="s">
        <v>13</v>
      </c>
      <c r="J7" s="1"/>
      <c r="K7" s="1"/>
      <c r="L7" s="1"/>
      <c r="M7" s="60" t="s">
        <v>0</v>
      </c>
      <c r="N7" s="62" t="str">
        <f t="shared" ref="N7:S7" si="1">C2</f>
        <v>TD [°C]</v>
      </c>
      <c r="O7" s="56" t="str">
        <f t="shared" si="1"/>
        <v>Vm [l]</v>
      </c>
      <c r="P7" s="56" t="str">
        <f t="shared" si="1"/>
        <v>k [W*m-2*K-1]</v>
      </c>
      <c r="Q7" s="56" t="str">
        <f t="shared" si="1"/>
        <v>AN [-]</v>
      </c>
      <c r="R7" s="56" t="str">
        <f t="shared" si="1"/>
        <v>m [kg]</v>
      </c>
      <c r="S7" s="56" t="str">
        <f t="shared" si="1"/>
        <v>A [m2]</v>
      </c>
      <c r="T7" s="58" t="s">
        <v>13</v>
      </c>
      <c r="U7" s="66" t="str">
        <f>'Heat Exchengers 1'!U7:U8</f>
        <v>Utility</v>
      </c>
      <c r="V7" s="54" t="str">
        <f>'Heat Exchengers 1'!V7:V8</f>
        <v>Rank</v>
      </c>
    </row>
    <row r="8" spans="2:22" ht="23.25" customHeight="1" thickBot="1" x14ac:dyDescent="0.3">
      <c r="B8" s="68"/>
      <c r="C8" s="63"/>
      <c r="D8" s="57"/>
      <c r="E8" s="57"/>
      <c r="F8" s="57"/>
      <c r="G8" s="57"/>
      <c r="H8" s="57"/>
      <c r="I8" s="59"/>
      <c r="J8" s="1"/>
      <c r="K8" s="1"/>
      <c r="L8" s="1"/>
      <c r="M8" s="61"/>
      <c r="N8" s="63"/>
      <c r="O8" s="57"/>
      <c r="P8" s="57"/>
      <c r="Q8" s="57"/>
      <c r="R8" s="57"/>
      <c r="S8" s="57"/>
      <c r="T8" s="59"/>
      <c r="U8" s="67"/>
      <c r="V8" s="55"/>
    </row>
    <row r="9" spans="2:22" ht="47.25" x14ac:dyDescent="0.25">
      <c r="B9" s="8" t="str">
        <f>B4</f>
        <v>AlfaNova 76-30H</v>
      </c>
      <c r="C9" s="12">
        <f>(((C4*100)/$C$5)/100)*5</f>
        <v>0</v>
      </c>
      <c r="D9" s="13">
        <f>(((D4*100)/$D$5)/100)*5</f>
        <v>0.89552238805970141</v>
      </c>
      <c r="E9" s="13">
        <f>(((E4*100)/$E$4)/100)*5</f>
        <v>5</v>
      </c>
      <c r="F9" s="13">
        <v>5</v>
      </c>
      <c r="G9" s="13">
        <f>(((G4*100)/$G$5)/100)*5</f>
        <v>0.76282051282051289</v>
      </c>
      <c r="H9" s="13">
        <f>(((H4*100)/$H$5)/100)*5</f>
        <v>0.69746541337450418</v>
      </c>
      <c r="I9" s="14">
        <f>(((L4*100)/$L$5)/100)*5</f>
        <v>2.7789125765493257</v>
      </c>
      <c r="J9" s="1"/>
      <c r="K9" s="1"/>
      <c r="L9" s="1"/>
      <c r="M9" s="32" t="str">
        <f>B4</f>
        <v>AlfaNova 76-30H</v>
      </c>
      <c r="N9" s="33">
        <f t="shared" ref="N9:T10" si="2">(C9-C$14)/(C$13-C$14)</f>
        <v>1</v>
      </c>
      <c r="O9" s="13">
        <f t="shared" si="2"/>
        <v>1</v>
      </c>
      <c r="P9" s="13">
        <f t="shared" si="2"/>
        <v>1</v>
      </c>
      <c r="Q9" s="13">
        <f t="shared" si="2"/>
        <v>1</v>
      </c>
      <c r="R9" s="13">
        <f t="shared" si="2"/>
        <v>1</v>
      </c>
      <c r="S9" s="13">
        <f t="shared" si="2"/>
        <v>1</v>
      </c>
      <c r="T9" s="23">
        <f t="shared" si="2"/>
        <v>1</v>
      </c>
      <c r="U9" s="28">
        <f>SUMPRODUCT(N9:T9,$C$12:$I$12)</f>
        <v>0.99999999999999989</v>
      </c>
      <c r="V9" s="30">
        <f>RANK(U9,$U$9:$U$10,0)</f>
        <v>1</v>
      </c>
    </row>
    <row r="10" spans="2:22" ht="63.75" thickBot="1" x14ac:dyDescent="0.3">
      <c r="B10" s="9" t="str">
        <f>B5</f>
        <v>JAD X 12.114 MF.STA.CS 250</v>
      </c>
      <c r="C10" s="15">
        <f>(((C5*100)/$C$5)/100)*5</f>
        <v>5</v>
      </c>
      <c r="D10" s="16">
        <f>(((D5*100)/$D$5)/100)*5</f>
        <v>5</v>
      </c>
      <c r="E10" s="16">
        <f>(((E5*100)/$E$4)/100)*5</f>
        <v>0.71433028286189681</v>
      </c>
      <c r="F10" s="16">
        <v>2</v>
      </c>
      <c r="G10" s="16">
        <f>(((G5*100)/$G$5)/100)*5</f>
        <v>5</v>
      </c>
      <c r="H10" s="16">
        <f>(((H5*100)/$H$5)/100)*5</f>
        <v>5</v>
      </c>
      <c r="I10" s="17">
        <f>(((L5*100)/$L$5)/100)*5</f>
        <v>5</v>
      </c>
      <c r="J10" s="1"/>
      <c r="K10" s="1"/>
      <c r="L10" s="1"/>
      <c r="M10" s="34" t="str">
        <f>B5</f>
        <v>JAD X 12.114 MF.STA.CS 250</v>
      </c>
      <c r="N10" s="27">
        <f t="shared" si="2"/>
        <v>0</v>
      </c>
      <c r="O10" s="20">
        <f t="shared" si="2"/>
        <v>0</v>
      </c>
      <c r="P10" s="20">
        <f t="shared" si="2"/>
        <v>0</v>
      </c>
      <c r="Q10" s="20">
        <f t="shared" si="2"/>
        <v>0</v>
      </c>
      <c r="R10" s="20">
        <f t="shared" si="2"/>
        <v>0</v>
      </c>
      <c r="S10" s="20">
        <f t="shared" si="2"/>
        <v>0</v>
      </c>
      <c r="T10" s="24">
        <f t="shared" si="2"/>
        <v>0</v>
      </c>
      <c r="U10" s="29">
        <f>SUMPRODUCT(N10:T10,$C$12:$I$12)</f>
        <v>0</v>
      </c>
      <c r="V10" s="31">
        <f>RANK(U10,$U$9:$U$10,0)</f>
        <v>2</v>
      </c>
    </row>
    <row r="11" spans="2:22" ht="16.5" thickBot="1" x14ac:dyDescent="0.3">
      <c r="B11" s="10" t="str">
        <f>'Heat Exchengers 1'!B11</f>
        <v>Criteria</v>
      </c>
      <c r="C11" s="18" t="s">
        <v>7</v>
      </c>
      <c r="D11" s="18" t="s">
        <v>7</v>
      </c>
      <c r="E11" s="18" t="s">
        <v>8</v>
      </c>
      <c r="F11" s="18" t="s">
        <v>8</v>
      </c>
      <c r="G11" s="18" t="s">
        <v>7</v>
      </c>
      <c r="H11" s="18" t="s">
        <v>7</v>
      </c>
      <c r="I11" s="19" t="s">
        <v>7</v>
      </c>
      <c r="J11" s="1"/>
      <c r="K11" s="1"/>
      <c r="L11" s="1"/>
      <c r="M11"/>
      <c r="N11"/>
      <c r="O11"/>
      <c r="P11"/>
      <c r="Q11"/>
      <c r="R11"/>
      <c r="S11"/>
      <c r="T11"/>
      <c r="U11"/>
      <c r="V11"/>
    </row>
    <row r="12" spans="2:22" ht="16.5" thickBot="1" x14ac:dyDescent="0.3">
      <c r="B12" s="10" t="str">
        <f>'Heat Exchengers 1'!B12</f>
        <v>Weight</v>
      </c>
      <c r="C12" s="16">
        <v>0.15</v>
      </c>
      <c r="D12" s="16">
        <v>0.1</v>
      </c>
      <c r="E12" s="16">
        <v>0.1</v>
      </c>
      <c r="F12" s="16">
        <v>0.1</v>
      </c>
      <c r="G12" s="16">
        <v>0.1</v>
      </c>
      <c r="H12" s="16">
        <v>0.1</v>
      </c>
      <c r="I12" s="17">
        <v>0.35</v>
      </c>
      <c r="J12" s="1"/>
      <c r="K12" s="1"/>
      <c r="L12" s="1"/>
      <c r="M12"/>
      <c r="N12"/>
      <c r="O12"/>
      <c r="P12"/>
      <c r="Q12"/>
      <c r="R12"/>
      <c r="S12"/>
      <c r="T12"/>
      <c r="U12"/>
      <c r="V12"/>
    </row>
    <row r="13" spans="2:22" ht="16.5" thickBot="1" x14ac:dyDescent="0.3">
      <c r="B13" s="10" t="str">
        <f>'Heat Exchengers 1'!B13</f>
        <v>Ideal</v>
      </c>
      <c r="C13" s="18">
        <f>MIN(C9:C10)</f>
        <v>0</v>
      </c>
      <c r="D13" s="18">
        <f t="shared" ref="D13:I13" si="3">MIN(D9:D10)</f>
        <v>0.89552238805970141</v>
      </c>
      <c r="E13" s="18">
        <f>MAX(E9:E10)</f>
        <v>5</v>
      </c>
      <c r="F13" s="18">
        <f>MAX(F9:F10)</f>
        <v>5</v>
      </c>
      <c r="G13" s="18">
        <f t="shared" si="3"/>
        <v>0.76282051282051289</v>
      </c>
      <c r="H13" s="18">
        <f t="shared" si="3"/>
        <v>0.69746541337450418</v>
      </c>
      <c r="I13" s="19">
        <f t="shared" si="3"/>
        <v>2.7789125765493257</v>
      </c>
      <c r="J13" s="1"/>
      <c r="K13" s="1"/>
      <c r="L13" s="1"/>
      <c r="M13"/>
      <c r="N13"/>
      <c r="O13"/>
      <c r="P13"/>
      <c r="Q13"/>
      <c r="R13"/>
      <c r="S13"/>
      <c r="T13"/>
      <c r="U13"/>
      <c r="V13"/>
    </row>
    <row r="14" spans="2:22" ht="16.5" thickBot="1" x14ac:dyDescent="0.3">
      <c r="B14" s="10" t="str">
        <f>'Heat Exchengers 1'!B14</f>
        <v>Basal</v>
      </c>
      <c r="C14" s="20">
        <f>MAX(C9:C10)</f>
        <v>5</v>
      </c>
      <c r="D14" s="20">
        <f t="shared" ref="D14:I14" si="4">MAX(D9:D10)</f>
        <v>5</v>
      </c>
      <c r="E14" s="20">
        <f>MIN(E9:E10)</f>
        <v>0.71433028286189681</v>
      </c>
      <c r="F14" s="20">
        <f>MIN(F9:F10)</f>
        <v>2</v>
      </c>
      <c r="G14" s="20">
        <f t="shared" si="4"/>
        <v>5</v>
      </c>
      <c r="H14" s="20">
        <f t="shared" si="4"/>
        <v>5</v>
      </c>
      <c r="I14" s="21">
        <f t="shared" si="4"/>
        <v>5</v>
      </c>
      <c r="J14" s="1"/>
      <c r="K14" s="1"/>
      <c r="L14" s="1"/>
      <c r="M14"/>
      <c r="N14"/>
      <c r="O14"/>
      <c r="P14"/>
      <c r="Q14"/>
      <c r="R14"/>
      <c r="S14"/>
      <c r="T14"/>
      <c r="U14"/>
      <c r="V14"/>
    </row>
  </sheetData>
  <customSheetViews>
    <customSheetView guid="{DF0C2550-A958-46C9-B29C-78426AE23AC6}">
      <pageMargins left="0.7" right="0.7" top="0.78740157499999996" bottom="0.78740157499999996" header="0.3" footer="0.3"/>
    </customSheetView>
  </customSheetViews>
  <mergeCells count="26">
    <mergeCell ref="S7:S8"/>
    <mergeCell ref="T7:T8"/>
    <mergeCell ref="U7:U8"/>
    <mergeCell ref="V7:V8"/>
    <mergeCell ref="M7:M8"/>
    <mergeCell ref="N7:N8"/>
    <mergeCell ref="O7:O8"/>
    <mergeCell ref="P7:P8"/>
    <mergeCell ref="Q7:Q8"/>
    <mergeCell ref="R7:R8"/>
    <mergeCell ref="H2:H3"/>
    <mergeCell ref="I2:L2"/>
    <mergeCell ref="B7:B8"/>
    <mergeCell ref="C7:C8"/>
    <mergeCell ref="D7:D8"/>
    <mergeCell ref="E7:E8"/>
    <mergeCell ref="F7:F8"/>
    <mergeCell ref="G7:G8"/>
    <mergeCell ref="H7:H8"/>
    <mergeCell ref="I7:I8"/>
    <mergeCell ref="B2:B3"/>
    <mergeCell ref="C2:C3"/>
    <mergeCell ref="D2:D3"/>
    <mergeCell ref="E2:E3"/>
    <mergeCell ref="F2:F3"/>
    <mergeCell ref="G2:G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V14"/>
  <sheetViews>
    <sheetView workbookViewId="0"/>
  </sheetViews>
  <sheetFormatPr defaultRowHeight="15" x14ac:dyDescent="0.25"/>
  <cols>
    <col min="1" max="2" width="9.140625" style="35"/>
    <col min="3" max="3" width="7.140625" style="35" customWidth="1"/>
    <col min="4" max="4" width="7" style="35" customWidth="1"/>
    <col min="5" max="5" width="9.140625" style="35" customWidth="1"/>
    <col min="6" max="6" width="9.28515625" style="35" customWidth="1"/>
    <col min="7" max="7" width="7.140625" style="35" customWidth="1"/>
    <col min="8" max="8" width="6.5703125" style="35" customWidth="1"/>
    <col min="9" max="9" width="9.140625" style="35"/>
    <col min="10" max="10" width="6.5703125" style="35" customWidth="1"/>
    <col min="11" max="11" width="5.85546875" style="35" customWidth="1"/>
    <col min="12" max="12" width="8.28515625" style="35" customWidth="1"/>
    <col min="13" max="13" width="9.140625" style="35"/>
    <col min="14" max="14" width="6.140625" style="35" customWidth="1"/>
    <col min="15" max="15" width="6.7109375" style="35" customWidth="1"/>
    <col min="16" max="16" width="9.140625" style="35"/>
    <col min="17" max="17" width="6.85546875" style="35" customWidth="1"/>
    <col min="18" max="18" width="6.7109375" style="35" customWidth="1"/>
    <col min="19" max="19" width="6.140625" style="35" customWidth="1"/>
    <col min="20" max="20" width="9.140625" style="35"/>
    <col min="21" max="21" width="7" style="35" customWidth="1"/>
    <col min="22" max="22" width="6.5703125" style="35" customWidth="1"/>
    <col min="23" max="16384" width="9.140625" style="35"/>
  </cols>
  <sheetData>
    <row r="1" spans="2:22" ht="15.75" thickBot="1" x14ac:dyDescent="0.3"/>
    <row r="2" spans="2:22" ht="16.5" thickBot="1" x14ac:dyDescent="0.3">
      <c r="B2" s="64" t="s">
        <v>0</v>
      </c>
      <c r="C2" s="64" t="s">
        <v>10</v>
      </c>
      <c r="D2" s="64" t="s">
        <v>35</v>
      </c>
      <c r="E2" s="64" t="s">
        <v>11</v>
      </c>
      <c r="F2" s="64" t="s">
        <v>12</v>
      </c>
      <c r="G2" s="64" t="s">
        <v>1</v>
      </c>
      <c r="H2" s="64" t="s">
        <v>9</v>
      </c>
      <c r="I2" s="69" t="s">
        <v>2</v>
      </c>
      <c r="J2" s="70"/>
      <c r="K2" s="70"/>
      <c r="L2" s="71"/>
      <c r="M2"/>
      <c r="N2"/>
      <c r="O2"/>
      <c r="P2"/>
      <c r="Q2"/>
      <c r="R2"/>
      <c r="S2"/>
      <c r="T2"/>
      <c r="U2"/>
      <c r="V2"/>
    </row>
    <row r="3" spans="2:22" ht="24" customHeight="1" thickBot="1" x14ac:dyDescent="0.3">
      <c r="B3" s="65"/>
      <c r="C3" s="65"/>
      <c r="D3" s="65"/>
      <c r="E3" s="65"/>
      <c r="F3" s="65"/>
      <c r="G3" s="65"/>
      <c r="H3" s="65"/>
      <c r="I3" s="2" t="s">
        <v>20</v>
      </c>
      <c r="J3" s="2" t="s">
        <v>21</v>
      </c>
      <c r="K3" s="2" t="s">
        <v>22</v>
      </c>
      <c r="L3" s="2" t="s">
        <v>3</v>
      </c>
      <c r="M3"/>
      <c r="N3"/>
      <c r="O3"/>
      <c r="P3"/>
      <c r="Q3"/>
      <c r="R3"/>
      <c r="S3"/>
      <c r="T3"/>
      <c r="U3"/>
      <c r="V3"/>
    </row>
    <row r="4" spans="2:22" ht="48" thickBot="1" x14ac:dyDescent="0.3">
      <c r="B4" s="7" t="s">
        <v>18</v>
      </c>
      <c r="C4" s="3">
        <v>0</v>
      </c>
      <c r="D4" s="3">
        <v>6.05</v>
      </c>
      <c r="E4" s="3">
        <v>5402</v>
      </c>
      <c r="F4" s="3" t="s">
        <v>23</v>
      </c>
      <c r="G4" s="3">
        <v>33.799999999999997</v>
      </c>
      <c r="H4" s="3">
        <v>2.9318500000000001E-2</v>
      </c>
      <c r="I4" s="4">
        <v>4551</v>
      </c>
      <c r="J4" s="4">
        <v>0</v>
      </c>
      <c r="K4" s="4">
        <f>H4*Inflation!$E$21</f>
        <v>15.120159352548601</v>
      </c>
      <c r="L4" s="4">
        <f>I4+J4+K4</f>
        <v>4566.1201593525484</v>
      </c>
      <c r="M4"/>
      <c r="N4"/>
      <c r="O4"/>
      <c r="P4"/>
      <c r="Q4"/>
      <c r="R4"/>
      <c r="S4"/>
      <c r="T4"/>
      <c r="U4"/>
      <c r="V4"/>
    </row>
    <row r="5" spans="2:22" ht="63.75" thickBot="1" x14ac:dyDescent="0.3">
      <c r="B5" s="7" t="s">
        <v>19</v>
      </c>
      <c r="C5" s="3">
        <v>5.4</v>
      </c>
      <c r="D5" s="3">
        <v>20.100000000000001</v>
      </c>
      <c r="E5" s="3">
        <v>1213.0999999999999</v>
      </c>
      <c r="F5" s="3" t="s">
        <v>24</v>
      </c>
      <c r="G5" s="3">
        <v>156</v>
      </c>
      <c r="H5" s="3">
        <v>0.132132</v>
      </c>
      <c r="I5" s="4">
        <v>5283</v>
      </c>
      <c r="J5" s="4">
        <f>Inflation!D21</f>
        <v>556.75315815507133</v>
      </c>
      <c r="K5" s="4">
        <f>H5*Inflation!$E$21</f>
        <v>68.143216589216763</v>
      </c>
      <c r="L5" s="4">
        <f>I5+J5+K5</f>
        <v>5907.8963747442876</v>
      </c>
      <c r="M5"/>
      <c r="N5"/>
      <c r="O5"/>
      <c r="P5"/>
      <c r="Q5"/>
      <c r="R5"/>
      <c r="S5"/>
      <c r="T5"/>
      <c r="U5"/>
      <c r="V5"/>
    </row>
    <row r="6" spans="2:22" ht="16.5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/>
      <c r="N6"/>
      <c r="O6"/>
      <c r="P6"/>
      <c r="Q6"/>
      <c r="R6"/>
      <c r="S6"/>
      <c r="T6"/>
      <c r="U6"/>
      <c r="V6"/>
    </row>
    <row r="7" spans="2:22" ht="15.75" x14ac:dyDescent="0.25">
      <c r="B7" s="60" t="s">
        <v>0</v>
      </c>
      <c r="C7" s="62" t="str">
        <f t="shared" ref="C7:H7" si="0">C2</f>
        <v>TD [°C]</v>
      </c>
      <c r="D7" s="56" t="str">
        <f t="shared" si="0"/>
        <v>Vm [l]</v>
      </c>
      <c r="E7" s="56" t="str">
        <f t="shared" si="0"/>
        <v>k [W*m-2*K-1]</v>
      </c>
      <c r="F7" s="56" t="str">
        <f t="shared" si="0"/>
        <v>AN [-]</v>
      </c>
      <c r="G7" s="56" t="str">
        <f t="shared" si="0"/>
        <v>m [kg]</v>
      </c>
      <c r="H7" s="56" t="str">
        <f t="shared" si="0"/>
        <v>A [m2]</v>
      </c>
      <c r="I7" s="58" t="s">
        <v>13</v>
      </c>
      <c r="J7" s="1"/>
      <c r="K7" s="1"/>
      <c r="L7" s="1"/>
      <c r="M7" s="60" t="s">
        <v>0</v>
      </c>
      <c r="N7" s="62" t="str">
        <f t="shared" ref="N7:S7" si="1">C2</f>
        <v>TD [°C]</v>
      </c>
      <c r="O7" s="56" t="str">
        <f t="shared" si="1"/>
        <v>Vm [l]</v>
      </c>
      <c r="P7" s="56" t="str">
        <f t="shared" si="1"/>
        <v>k [W*m-2*K-1]</v>
      </c>
      <c r="Q7" s="56" t="str">
        <f t="shared" si="1"/>
        <v>AN [-]</v>
      </c>
      <c r="R7" s="56" t="str">
        <f t="shared" si="1"/>
        <v>m [kg]</v>
      </c>
      <c r="S7" s="56" t="str">
        <f t="shared" si="1"/>
        <v>A [m2]</v>
      </c>
      <c r="T7" s="58" t="s">
        <v>13</v>
      </c>
      <c r="U7" s="66" t="str">
        <f>'Heat Exchengers 1'!U7:U8</f>
        <v>Utility</v>
      </c>
      <c r="V7" s="54" t="str">
        <f>'Heat Exchengers 1'!V7:V8</f>
        <v>Rank</v>
      </c>
    </row>
    <row r="8" spans="2:22" ht="24.75" customHeight="1" thickBot="1" x14ac:dyDescent="0.3">
      <c r="B8" s="68"/>
      <c r="C8" s="63"/>
      <c r="D8" s="57"/>
      <c r="E8" s="57"/>
      <c r="F8" s="57"/>
      <c r="G8" s="57"/>
      <c r="H8" s="57"/>
      <c r="I8" s="59"/>
      <c r="J8" s="1"/>
      <c r="K8" s="1"/>
      <c r="L8" s="1"/>
      <c r="M8" s="61"/>
      <c r="N8" s="63"/>
      <c r="O8" s="57"/>
      <c r="P8" s="57"/>
      <c r="Q8" s="57"/>
      <c r="R8" s="57"/>
      <c r="S8" s="57"/>
      <c r="T8" s="59"/>
      <c r="U8" s="67"/>
      <c r="V8" s="55"/>
    </row>
    <row r="9" spans="2:22" ht="47.25" x14ac:dyDescent="0.25">
      <c r="B9" s="8" t="str">
        <f>B4</f>
        <v>AlfaNova 76-50H</v>
      </c>
      <c r="C9" s="12">
        <f>(((C4*100)/$C$5)/100)*5</f>
        <v>0</v>
      </c>
      <c r="D9" s="13">
        <f>(((D4*100)/$D$5)/100)*5</f>
        <v>1.5049751243781093</v>
      </c>
      <c r="E9" s="13">
        <f>(((E4*100)/$E$4)/100)*5</f>
        <v>5</v>
      </c>
      <c r="F9" s="13">
        <v>5</v>
      </c>
      <c r="G9" s="13">
        <f>(((G4*100)/$G$5)/100)*5</f>
        <v>1.0833333333333333</v>
      </c>
      <c r="H9" s="13">
        <f>(((H4*100)/$H$5)/100)*5</f>
        <v>1.109439802621621</v>
      </c>
      <c r="I9" s="14">
        <f>(((L4*100)/$L$5)/100)*5</f>
        <v>3.8644213352084944</v>
      </c>
      <c r="J9" s="1"/>
      <c r="K9" s="1"/>
      <c r="L9" s="1"/>
      <c r="M9" s="32" t="str">
        <f>B4</f>
        <v>AlfaNova 76-50H</v>
      </c>
      <c r="N9" s="33">
        <f t="shared" ref="N9:T10" si="2">(C9-C$14)/(C$13-C$14)</f>
        <v>1</v>
      </c>
      <c r="O9" s="13">
        <f t="shared" si="2"/>
        <v>1</v>
      </c>
      <c r="P9" s="13">
        <f t="shared" si="2"/>
        <v>1</v>
      </c>
      <c r="Q9" s="13">
        <f t="shared" si="2"/>
        <v>1</v>
      </c>
      <c r="R9" s="13">
        <f t="shared" si="2"/>
        <v>1</v>
      </c>
      <c r="S9" s="13">
        <f t="shared" si="2"/>
        <v>1</v>
      </c>
      <c r="T9" s="23">
        <f t="shared" si="2"/>
        <v>1</v>
      </c>
      <c r="U9" s="28">
        <f>SUMPRODUCT(N9:T9,$C$12:$I$12)</f>
        <v>0.99999999999999989</v>
      </c>
      <c r="V9" s="30">
        <f>RANK(U9,$U$9:$U$10,0)</f>
        <v>1</v>
      </c>
    </row>
    <row r="10" spans="2:22" ht="63.75" thickBot="1" x14ac:dyDescent="0.3">
      <c r="B10" s="9" t="str">
        <f>B5</f>
        <v>JAD X 12.114 MF.STA.CS 500</v>
      </c>
      <c r="C10" s="15">
        <f>(((C5*100)/$C$5)/100)*5</f>
        <v>5</v>
      </c>
      <c r="D10" s="16">
        <f>(((D5*100)/$D$5)/100)*5</f>
        <v>5</v>
      </c>
      <c r="E10" s="16">
        <f>(((E5*100)/$E$4)/100)*5</f>
        <v>1.1228248796741946</v>
      </c>
      <c r="F10" s="16">
        <v>2</v>
      </c>
      <c r="G10" s="16">
        <f>(((G5*100)/$G$5)/100)*5</f>
        <v>5</v>
      </c>
      <c r="H10" s="16">
        <f>(((H5*100)/$H$5)/100)*5</f>
        <v>5</v>
      </c>
      <c r="I10" s="17">
        <f>(((L5*100)/$L$5)/100)*5</f>
        <v>5</v>
      </c>
      <c r="J10" s="1"/>
      <c r="K10" s="1"/>
      <c r="L10" s="1"/>
      <c r="M10" s="34" t="str">
        <f>B5</f>
        <v>JAD X 12.114 MF.STA.CS 500</v>
      </c>
      <c r="N10" s="27">
        <f t="shared" si="2"/>
        <v>0</v>
      </c>
      <c r="O10" s="20">
        <f t="shared" si="2"/>
        <v>0</v>
      </c>
      <c r="P10" s="20">
        <f t="shared" si="2"/>
        <v>0</v>
      </c>
      <c r="Q10" s="20">
        <f t="shared" si="2"/>
        <v>0</v>
      </c>
      <c r="R10" s="20">
        <f t="shared" si="2"/>
        <v>0</v>
      </c>
      <c r="S10" s="20">
        <f t="shared" si="2"/>
        <v>0</v>
      </c>
      <c r="T10" s="24">
        <f t="shared" si="2"/>
        <v>0</v>
      </c>
      <c r="U10" s="29">
        <f>SUMPRODUCT(N10:T10,$C$12:$I$12)</f>
        <v>0</v>
      </c>
      <c r="V10" s="31">
        <f>RANK(U10,$U$9:$U$10,0)</f>
        <v>2</v>
      </c>
    </row>
    <row r="11" spans="2:22" ht="16.5" thickBot="1" x14ac:dyDescent="0.3">
      <c r="B11" s="10" t="str">
        <f>'Heat Exchengers 1'!B11</f>
        <v>Criteria</v>
      </c>
      <c r="C11" s="18" t="s">
        <v>7</v>
      </c>
      <c r="D11" s="18" t="s">
        <v>7</v>
      </c>
      <c r="E11" s="18" t="s">
        <v>8</v>
      </c>
      <c r="F11" s="18" t="s">
        <v>8</v>
      </c>
      <c r="G11" s="18" t="s">
        <v>7</v>
      </c>
      <c r="H11" s="18" t="s">
        <v>7</v>
      </c>
      <c r="I11" s="19" t="s">
        <v>7</v>
      </c>
      <c r="J11" s="1"/>
      <c r="K11" s="1"/>
      <c r="L11" s="1"/>
      <c r="M11"/>
      <c r="N11"/>
      <c r="O11"/>
      <c r="P11"/>
      <c r="Q11"/>
      <c r="R11"/>
      <c r="S11"/>
      <c r="T11"/>
      <c r="U11"/>
      <c r="V11"/>
    </row>
    <row r="12" spans="2:22" ht="16.5" thickBot="1" x14ac:dyDescent="0.3">
      <c r="B12" s="10" t="str">
        <f>'Heat Exchengers 1'!B12</f>
        <v>Weight</v>
      </c>
      <c r="C12" s="16">
        <v>0.15</v>
      </c>
      <c r="D12" s="16">
        <v>0.1</v>
      </c>
      <c r="E12" s="16">
        <v>0.1</v>
      </c>
      <c r="F12" s="16">
        <v>0.1</v>
      </c>
      <c r="G12" s="16">
        <v>0.1</v>
      </c>
      <c r="H12" s="16">
        <v>0.1</v>
      </c>
      <c r="I12" s="17">
        <v>0.35</v>
      </c>
      <c r="J12" s="1"/>
      <c r="K12" s="1"/>
      <c r="L12" s="1"/>
      <c r="M12"/>
      <c r="N12"/>
      <c r="O12"/>
      <c r="P12"/>
      <c r="Q12"/>
      <c r="R12"/>
      <c r="S12"/>
      <c r="T12"/>
      <c r="U12"/>
      <c r="V12"/>
    </row>
    <row r="13" spans="2:22" ht="16.5" thickBot="1" x14ac:dyDescent="0.3">
      <c r="B13" s="10" t="str">
        <f>'Heat Exchengers 1'!B13</f>
        <v>Ideal</v>
      </c>
      <c r="C13" s="18">
        <f>MIN(C9:C10)</f>
        <v>0</v>
      </c>
      <c r="D13" s="18">
        <f t="shared" ref="D13:I13" si="3">MIN(D9:D10)</f>
        <v>1.5049751243781093</v>
      </c>
      <c r="E13" s="18">
        <f>MAX(E9:E10)</f>
        <v>5</v>
      </c>
      <c r="F13" s="18">
        <f>MAX(F9:F10)</f>
        <v>5</v>
      </c>
      <c r="G13" s="18">
        <f t="shared" si="3"/>
        <v>1.0833333333333333</v>
      </c>
      <c r="H13" s="18">
        <f t="shared" si="3"/>
        <v>1.109439802621621</v>
      </c>
      <c r="I13" s="19">
        <f t="shared" si="3"/>
        <v>3.8644213352084944</v>
      </c>
      <c r="J13" s="1"/>
      <c r="K13" s="1"/>
      <c r="L13" s="1"/>
      <c r="M13"/>
      <c r="N13"/>
      <c r="O13"/>
      <c r="P13"/>
      <c r="Q13"/>
      <c r="R13"/>
      <c r="S13"/>
      <c r="T13"/>
      <c r="U13"/>
      <c r="V13"/>
    </row>
    <row r="14" spans="2:22" ht="16.5" thickBot="1" x14ac:dyDescent="0.3">
      <c r="B14" s="10" t="str">
        <f>'Heat Exchengers 1'!B14</f>
        <v>Basal</v>
      </c>
      <c r="C14" s="20">
        <f>MAX(C9:C10)</f>
        <v>5</v>
      </c>
      <c r="D14" s="20">
        <f t="shared" ref="D14:I14" si="4">MAX(D9:D10)</f>
        <v>5</v>
      </c>
      <c r="E14" s="20">
        <f>MIN(E9:E10)</f>
        <v>1.1228248796741946</v>
      </c>
      <c r="F14" s="20">
        <f>MIN(F9:F10)</f>
        <v>2</v>
      </c>
      <c r="G14" s="20">
        <f t="shared" si="4"/>
        <v>5</v>
      </c>
      <c r="H14" s="20">
        <f t="shared" si="4"/>
        <v>5</v>
      </c>
      <c r="I14" s="21">
        <f t="shared" si="4"/>
        <v>5</v>
      </c>
      <c r="J14" s="1"/>
      <c r="K14" s="1"/>
      <c r="L14" s="1"/>
      <c r="M14"/>
      <c r="N14"/>
      <c r="O14"/>
      <c r="P14"/>
      <c r="Q14"/>
      <c r="R14"/>
      <c r="S14"/>
      <c r="T14"/>
      <c r="U14"/>
      <c r="V14"/>
    </row>
  </sheetData>
  <customSheetViews>
    <customSheetView guid="{DF0C2550-A958-46C9-B29C-78426AE23AC6}">
      <pageMargins left="0.7" right="0.7" top="0.78740157499999996" bottom="0.78740157499999996" header="0.3" footer="0.3"/>
    </customSheetView>
  </customSheetViews>
  <mergeCells count="26">
    <mergeCell ref="S7:S8"/>
    <mergeCell ref="T7:T8"/>
    <mergeCell ref="U7:U8"/>
    <mergeCell ref="V7:V8"/>
    <mergeCell ref="M7:M8"/>
    <mergeCell ref="N7:N8"/>
    <mergeCell ref="O7:O8"/>
    <mergeCell ref="P7:P8"/>
    <mergeCell ref="Q7:Q8"/>
    <mergeCell ref="R7:R8"/>
    <mergeCell ref="H2:H3"/>
    <mergeCell ref="I2:L2"/>
    <mergeCell ref="B7:B8"/>
    <mergeCell ref="C7:C8"/>
    <mergeCell ref="D7:D8"/>
    <mergeCell ref="E7:E8"/>
    <mergeCell ref="F7:F8"/>
    <mergeCell ref="G7:G8"/>
    <mergeCell ref="H7:H8"/>
    <mergeCell ref="I7:I8"/>
    <mergeCell ref="B2:B3"/>
    <mergeCell ref="C2:C3"/>
    <mergeCell ref="D2:D3"/>
    <mergeCell ref="E2:E3"/>
    <mergeCell ref="F2:F3"/>
    <mergeCell ref="G2:G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F21"/>
  <sheetViews>
    <sheetView workbookViewId="0">
      <selection activeCell="G11" sqref="G11"/>
    </sheetView>
  </sheetViews>
  <sheetFormatPr defaultRowHeight="15" x14ac:dyDescent="0.25"/>
  <cols>
    <col min="3" max="3" width="11.85546875" customWidth="1"/>
  </cols>
  <sheetData>
    <row r="3" spans="2:6" ht="15.75" thickBot="1" x14ac:dyDescent="0.3"/>
    <row r="4" spans="2:6" ht="19.5" thickBot="1" x14ac:dyDescent="0.3">
      <c r="B4" s="45" t="s">
        <v>33</v>
      </c>
      <c r="C4" s="43" t="s">
        <v>32</v>
      </c>
      <c r="D4" s="42" t="s">
        <v>21</v>
      </c>
      <c r="E4" s="53" t="s">
        <v>22</v>
      </c>
      <c r="F4" s="5"/>
    </row>
    <row r="5" spans="2:6" ht="15.75" x14ac:dyDescent="0.25">
      <c r="B5" s="46">
        <v>2007</v>
      </c>
      <c r="C5" s="12">
        <v>2.8</v>
      </c>
      <c r="D5" s="40" t="s">
        <v>6</v>
      </c>
      <c r="E5" s="41" t="s">
        <v>6</v>
      </c>
      <c r="F5" s="5"/>
    </row>
    <row r="6" spans="2:6" ht="15.75" x14ac:dyDescent="0.25">
      <c r="B6" s="47">
        <v>2008</v>
      </c>
      <c r="C6" s="44">
        <v>6.3</v>
      </c>
      <c r="D6" s="36" t="s">
        <v>6</v>
      </c>
      <c r="E6" s="38" t="s">
        <v>6</v>
      </c>
      <c r="F6" s="5"/>
    </row>
    <row r="7" spans="2:6" ht="15.75" x14ac:dyDescent="0.25">
      <c r="B7" s="47">
        <v>2009</v>
      </c>
      <c r="C7" s="44">
        <v>1</v>
      </c>
      <c r="D7" s="36" t="s">
        <v>6</v>
      </c>
      <c r="E7" s="38" t="s">
        <v>6</v>
      </c>
      <c r="F7" s="5"/>
    </row>
    <row r="8" spans="2:6" ht="15.75" x14ac:dyDescent="0.25">
      <c r="B8" s="47">
        <v>2010</v>
      </c>
      <c r="C8" s="44">
        <v>1.5</v>
      </c>
      <c r="D8" s="36" t="s">
        <v>6</v>
      </c>
      <c r="E8" s="38" t="s">
        <v>6</v>
      </c>
      <c r="F8" s="5"/>
    </row>
    <row r="9" spans="2:6" ht="15.75" x14ac:dyDescent="0.25">
      <c r="B9" s="47">
        <v>2011</v>
      </c>
      <c r="C9" s="44">
        <v>1.9</v>
      </c>
      <c r="D9" s="36" t="s">
        <v>6</v>
      </c>
      <c r="E9" s="38" t="s">
        <v>6</v>
      </c>
      <c r="F9" s="5"/>
    </row>
    <row r="10" spans="2:6" ht="15.75" x14ac:dyDescent="0.25">
      <c r="B10" s="47">
        <v>2012</v>
      </c>
      <c r="C10" s="44">
        <v>3.3</v>
      </c>
      <c r="D10" s="36" t="s">
        <v>6</v>
      </c>
      <c r="E10" s="38" t="s">
        <v>6</v>
      </c>
      <c r="F10" s="5"/>
    </row>
    <row r="11" spans="2:6" ht="15.75" x14ac:dyDescent="0.25">
      <c r="B11" s="47">
        <v>2013</v>
      </c>
      <c r="C11" s="44">
        <v>1.4</v>
      </c>
      <c r="D11" s="36" t="s">
        <v>6</v>
      </c>
      <c r="E11" s="38" t="s">
        <v>6</v>
      </c>
      <c r="F11" s="5"/>
    </row>
    <row r="12" spans="2:6" ht="15.75" x14ac:dyDescent="0.25">
      <c r="B12" s="47">
        <v>2014</v>
      </c>
      <c r="C12" s="44">
        <v>0.4</v>
      </c>
      <c r="D12" s="36" t="s">
        <v>6</v>
      </c>
      <c r="E12" s="38" t="s">
        <v>6</v>
      </c>
      <c r="F12" s="5"/>
    </row>
    <row r="13" spans="2:6" ht="15.75" x14ac:dyDescent="0.25">
      <c r="B13" s="47">
        <v>2015</v>
      </c>
      <c r="C13" s="72">
        <f>AVERAGE(C5:C12)</f>
        <v>2.3249999999999997</v>
      </c>
      <c r="D13" s="37">
        <f>1750/27.29</f>
        <v>64.12605349945035</v>
      </c>
      <c r="E13" s="39">
        <f>4.95*12</f>
        <v>59.400000000000006</v>
      </c>
      <c r="F13" s="5"/>
    </row>
    <row r="14" spans="2:6" ht="15.75" x14ac:dyDescent="0.25">
      <c r="B14" s="47">
        <v>2016</v>
      </c>
      <c r="C14" s="73"/>
      <c r="D14" s="37">
        <f>(D13/100)*($C$13+100)</f>
        <v>65.616984243312572</v>
      </c>
      <c r="E14" s="39">
        <f>(E13/100)*($C$13+100)</f>
        <v>60.781050000000008</v>
      </c>
      <c r="F14" s="5"/>
    </row>
    <row r="15" spans="2:6" ht="15.75" x14ac:dyDescent="0.25">
      <c r="B15" s="47">
        <v>2017</v>
      </c>
      <c r="C15" s="73"/>
      <c r="D15" s="37">
        <f t="shared" ref="D15:D20" si="0">(D14/100)*($C$13+100)</f>
        <v>67.142579126969594</v>
      </c>
      <c r="E15" s="39">
        <f>(E14/100)*($C$13+100)</f>
        <v>62.194209412500008</v>
      </c>
      <c r="F15" s="5"/>
    </row>
    <row r="16" spans="2:6" ht="15.75" x14ac:dyDescent="0.25">
      <c r="B16" s="47">
        <v>2018</v>
      </c>
      <c r="C16" s="73"/>
      <c r="D16" s="37">
        <f t="shared" si="0"/>
        <v>68.703644091671634</v>
      </c>
      <c r="E16" s="39">
        <f t="shared" ref="E16:E20" si="1">(E15/100)*($C$13+100)</f>
        <v>63.640224781340642</v>
      </c>
      <c r="F16" s="5"/>
    </row>
    <row r="17" spans="2:6" ht="15.75" x14ac:dyDescent="0.25">
      <c r="B17" s="47">
        <v>2019</v>
      </c>
      <c r="C17" s="73"/>
      <c r="D17" s="37">
        <f t="shared" si="0"/>
        <v>70.301003816803004</v>
      </c>
      <c r="E17" s="39">
        <f t="shared" si="1"/>
        <v>65.119860007506816</v>
      </c>
      <c r="F17" s="5"/>
    </row>
    <row r="18" spans="2:6" ht="15.75" x14ac:dyDescent="0.25">
      <c r="B18" s="47">
        <v>2020</v>
      </c>
      <c r="C18" s="73"/>
      <c r="D18" s="37">
        <f t="shared" si="0"/>
        <v>71.935502155543674</v>
      </c>
      <c r="E18" s="39">
        <f t="shared" si="1"/>
        <v>66.633896752681352</v>
      </c>
      <c r="F18" s="5"/>
    </row>
    <row r="19" spans="2:6" ht="15.75" x14ac:dyDescent="0.25">
      <c r="B19" s="47">
        <v>2021</v>
      </c>
      <c r="C19" s="73"/>
      <c r="D19" s="37">
        <f t="shared" si="0"/>
        <v>73.60800258066007</v>
      </c>
      <c r="E19" s="39">
        <f t="shared" si="1"/>
        <v>68.183134852181198</v>
      </c>
      <c r="F19" s="5"/>
    </row>
    <row r="20" spans="2:6" ht="16.5" thickBot="1" x14ac:dyDescent="0.3">
      <c r="B20" s="48">
        <v>2022</v>
      </c>
      <c r="C20" s="67"/>
      <c r="D20" s="16">
        <f t="shared" si="0"/>
        <v>75.319388640660421</v>
      </c>
      <c r="E20" s="17">
        <f t="shared" si="1"/>
        <v>69.768392737494409</v>
      </c>
      <c r="F20" s="5"/>
    </row>
    <row r="21" spans="2:6" ht="16.5" thickBot="1" x14ac:dyDescent="0.3">
      <c r="B21" s="49" t="s">
        <v>31</v>
      </c>
      <c r="C21" s="50"/>
      <c r="D21" s="51">
        <f>SUM(D13:D20)</f>
        <v>556.75315815507133</v>
      </c>
      <c r="E21" s="52">
        <f>SUM(E13:E20)</f>
        <v>515.72076854370448</v>
      </c>
      <c r="F21" s="5"/>
    </row>
  </sheetData>
  <customSheetViews>
    <customSheetView guid="{DF0C2550-A958-46C9-B29C-78426AE23AC6}">
      <selection activeCell="G11" sqref="G11"/>
      <pageMargins left="0.7" right="0.7" top="0.78740157499999996" bottom="0.78740157499999996" header="0.3" footer="0.3"/>
      <pageSetup paperSize="9" orientation="portrait" horizontalDpi="4294967293" verticalDpi="0" r:id="rId1"/>
    </customSheetView>
  </customSheetViews>
  <mergeCells count="1">
    <mergeCell ref="C13:C20"/>
  </mergeCells>
  <pageMargins left="0.7" right="0.7" top="0.78740157499999996" bottom="0.78740157499999996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Heat Exchengers 1</vt:lpstr>
      <vt:lpstr>Heat Exchengers 2</vt:lpstr>
      <vt:lpstr>Heat Exchengers 3</vt:lpstr>
      <vt:lpstr>Heat Exchengers 4</vt:lpstr>
      <vt:lpstr>Inflation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MisHa</dc:creator>
  <cp:lastModifiedBy>MisHa</cp:lastModifiedBy>
  <dcterms:created xsi:type="dcterms:W3CDTF">2015-03-17T11:55:59Z</dcterms:created>
  <dcterms:modified xsi:type="dcterms:W3CDTF">2015-04-04T21:34:07Z</dcterms:modified>
</cp:coreProperties>
</file>