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zuvpraze-my.sharepoint.com/personal/xnesj005_studenti_czu_cz/Documents/Bakalarska_prace/"/>
    </mc:Choice>
  </mc:AlternateContent>
  <xr:revisionPtr revIDLastSave="635" documentId="8_{0FEDC11C-8600-4094-B93C-C245BD5FA11A}" xr6:coauthVersionLast="47" xr6:coauthVersionMax="47" xr10:uidLastSave="{A008FEB8-5EF9-4356-ADE1-3465778AFE17}"/>
  <bookViews>
    <workbookView xWindow="28680" yWindow="-120" windowWidth="29040" windowHeight="15840" xr2:uid="{508F34D9-160A-48F2-895B-A919CD382531}"/>
  </bookViews>
  <sheets>
    <sheet name="Informace" sheetId="5" r:id="rId1"/>
    <sheet name="LC_a_ostatni_trasy" sheetId="1" r:id="rId2"/>
    <sheet name="tur_trasy_stavby_pro_odpocinek" sheetId="2" r:id="rId3"/>
    <sheet name="myslivecka_zarizeni" sheetId="3" r:id="rId4"/>
    <sheet name="povodi_vodnit_toky_plochy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" i="1" l="1"/>
  <c r="O3" i="1"/>
  <c r="B43" i="2"/>
  <c r="S33" i="1"/>
  <c r="T33" i="1"/>
  <c r="T31" i="1"/>
  <c r="S31" i="1"/>
  <c r="T30" i="1"/>
  <c r="R33" i="1"/>
  <c r="S30" i="1"/>
  <c r="O31" i="1"/>
  <c r="R31" i="1"/>
  <c r="O33" i="1"/>
  <c r="R30" i="1"/>
  <c r="Q36" i="1"/>
  <c r="C9" i="2"/>
  <c r="D19" i="3"/>
  <c r="D14" i="3"/>
  <c r="H17" i="4"/>
  <c r="D33" i="4"/>
  <c r="H14" i="4"/>
  <c r="H15" i="4"/>
  <c r="C19" i="4"/>
  <c r="C10" i="4" l="1"/>
  <c r="D9" i="2"/>
  <c r="O30" i="1"/>
  <c r="O27" i="1"/>
  <c r="D18" i="3"/>
  <c r="D8" i="3"/>
  <c r="E8" i="3" s="1"/>
  <c r="C12" i="2"/>
  <c r="D12" i="2" s="1"/>
  <c r="E9" i="3"/>
  <c r="E13" i="3"/>
  <c r="E17" i="3"/>
  <c r="B1" i="3"/>
  <c r="E19" i="3" s="1"/>
  <c r="Q22" i="1"/>
  <c r="D10" i="2"/>
  <c r="D11" i="2"/>
  <c r="D13" i="2"/>
  <c r="D14" i="2"/>
  <c r="D15" i="2"/>
  <c r="D5" i="2"/>
  <c r="D6" i="2"/>
  <c r="D7" i="2"/>
  <c r="D8" i="2"/>
  <c r="D4" i="2"/>
  <c r="B1" i="2"/>
  <c r="O6" i="1"/>
  <c r="O8" i="1"/>
  <c r="J62" i="1"/>
  <c r="Q37" i="1"/>
  <c r="Q23" i="1"/>
  <c r="P37" i="1"/>
  <c r="P36" i="1"/>
  <c r="J64" i="1"/>
  <c r="O10" i="1" s="1"/>
  <c r="J63" i="1"/>
  <c r="O24" i="1"/>
  <c r="Q24" i="1"/>
  <c r="O25" i="1"/>
  <c r="J55" i="1"/>
  <c r="O22" i="1"/>
  <c r="O23" i="1"/>
  <c r="J2" i="1"/>
  <c r="P24" i="1"/>
  <c r="P25" i="1"/>
  <c r="Q25" i="1" s="1"/>
  <c r="P26" i="1"/>
  <c r="J37" i="1"/>
  <c r="J20" i="1"/>
  <c r="J3" i="1"/>
  <c r="J5" i="1"/>
  <c r="J6" i="1"/>
  <c r="J7" i="1"/>
  <c r="J8" i="1"/>
  <c r="J9" i="1"/>
  <c r="J10" i="1"/>
  <c r="J11" i="1"/>
  <c r="J12" i="1"/>
  <c r="J13" i="1"/>
  <c r="J14" i="1"/>
  <c r="J19" i="1"/>
  <c r="J21" i="1"/>
  <c r="J22" i="1"/>
  <c r="J23" i="1"/>
  <c r="J24" i="1"/>
  <c r="J25" i="1"/>
  <c r="J26" i="1"/>
  <c r="J27" i="1"/>
  <c r="J28" i="1"/>
  <c r="J29" i="1"/>
  <c r="J30" i="1"/>
  <c r="J31" i="1"/>
  <c r="J32" i="1"/>
  <c r="J36" i="1"/>
  <c r="J38" i="1"/>
  <c r="J39" i="1"/>
  <c r="J40" i="1"/>
  <c r="J41" i="1"/>
  <c r="J42" i="1"/>
  <c r="J43" i="1"/>
  <c r="J44" i="1"/>
  <c r="J45" i="1"/>
  <c r="J46" i="1"/>
  <c r="J47" i="1"/>
  <c r="O11" i="1" s="1"/>
  <c r="J48" i="1"/>
  <c r="J49" i="1"/>
  <c r="J54" i="1"/>
  <c r="J56" i="1"/>
  <c r="J57" i="1"/>
  <c r="J58" i="1"/>
  <c r="O4" i="1" s="1"/>
  <c r="J59" i="1"/>
  <c r="O5" i="1" s="1"/>
  <c r="J60" i="1"/>
  <c r="J61" i="1"/>
  <c r="O7" i="1" s="1"/>
  <c r="O9" i="1"/>
  <c r="J65" i="1"/>
  <c r="J66" i="1"/>
  <c r="O12" i="1" s="1"/>
  <c r="J67" i="1"/>
  <c r="O13" i="1" s="1"/>
  <c r="J4" i="1"/>
  <c r="E16" i="3" l="1"/>
  <c r="E12" i="3"/>
  <c r="E7" i="3"/>
  <c r="E18" i="3"/>
  <c r="E15" i="3"/>
  <c r="E11" i="3"/>
  <c r="E6" i="3"/>
  <c r="D20" i="2"/>
  <c r="C40" i="2"/>
  <c r="E5" i="3"/>
  <c r="E14" i="3"/>
  <c r="E10" i="3"/>
  <c r="D34" i="2"/>
  <c r="D30" i="2"/>
  <c r="D26" i="2"/>
  <c r="E9" i="2"/>
  <c r="E14" i="2"/>
  <c r="D25" i="2"/>
  <c r="E12" i="2"/>
  <c r="D37" i="2"/>
  <c r="D33" i="2"/>
  <c r="D29" i="2"/>
  <c r="D36" i="2"/>
  <c r="D32" i="2"/>
  <c r="D28" i="2"/>
  <c r="C41" i="2"/>
  <c r="E13" i="2"/>
  <c r="D21" i="2"/>
  <c r="D35" i="2"/>
  <c r="D31" i="2"/>
  <c r="D27" i="2"/>
  <c r="D2" i="4"/>
  <c r="D17" i="4"/>
  <c r="D5" i="4"/>
  <c r="D8" i="4"/>
  <c r="D6" i="4"/>
  <c r="D15" i="4"/>
  <c r="D3" i="4"/>
  <c r="D7" i="4"/>
  <c r="D14" i="4"/>
  <c r="D16" i="4"/>
  <c r="D4" i="4"/>
  <c r="P27" i="1"/>
  <c r="E15" i="2"/>
  <c r="P23" i="1"/>
  <c r="P22" i="1"/>
  <c r="D19" i="4" l="1"/>
  <c r="D10" i="4"/>
  <c r="Q27" i="1"/>
  <c r="I14" i="4" l="1"/>
  <c r="I17" i="4" s="1"/>
  <c r="I15" i="4"/>
</calcChain>
</file>

<file path=xl/sharedStrings.xml><?xml version="1.0" encoding="utf-8"?>
<sst xmlns="http://schemas.openxmlformats.org/spreadsheetml/2006/main" count="380" uniqueCount="192">
  <si>
    <t>Pořadové číslo LC</t>
  </si>
  <si>
    <t>PE687_1</t>
  </si>
  <si>
    <t>PE687_2</t>
  </si>
  <si>
    <t>PE688_1</t>
  </si>
  <si>
    <t>PE689_1</t>
  </si>
  <si>
    <t>PE689_1_1</t>
  </si>
  <si>
    <t>PE689_3</t>
  </si>
  <si>
    <t>PE689_4</t>
  </si>
  <si>
    <t>Celková délka [km]</t>
  </si>
  <si>
    <t>Třída LC</t>
  </si>
  <si>
    <t>2L</t>
  </si>
  <si>
    <t>1L</t>
  </si>
  <si>
    <t>Lesní skládky</t>
  </si>
  <si>
    <t>Lesní sklady</t>
  </si>
  <si>
    <t>Výhybny</t>
  </si>
  <si>
    <t>Obratiště</t>
  </si>
  <si>
    <t>Propustky</t>
  </si>
  <si>
    <t>Svodnice vody</t>
  </si>
  <si>
    <t>Počet připojení LC a ostatních tras pro lesní dopravu</t>
  </si>
  <si>
    <t>Počet křížení ostatních tras pro lesní dopravu</t>
  </si>
  <si>
    <t>Dopravní značení</t>
  </si>
  <si>
    <t>Dopravní zařízení</t>
  </si>
  <si>
    <t>Závory</t>
  </si>
  <si>
    <t>Tabulka 8 Vybavení lesních cest 2</t>
  </si>
  <si>
    <t>PE710_2</t>
  </si>
  <si>
    <t>PE717</t>
  </si>
  <si>
    <t>PE717_1</t>
  </si>
  <si>
    <t>PE718</t>
  </si>
  <si>
    <t>PE719_1</t>
  </si>
  <si>
    <t>PE719_1_1</t>
  </si>
  <si>
    <t>PE719_1_2</t>
  </si>
  <si>
    <t>Tabulka 9 Vybavení lesních cest 3</t>
  </si>
  <si>
    <t>PE719_2</t>
  </si>
  <si>
    <t>PE720</t>
  </si>
  <si>
    <t>PE714_1</t>
  </si>
  <si>
    <t>PE714_2</t>
  </si>
  <si>
    <t>PE692_1</t>
  </si>
  <si>
    <t>PE716</t>
  </si>
  <si>
    <t>PE692_3</t>
  </si>
  <si>
    <t>V1L</t>
  </si>
  <si>
    <t>V2L</t>
  </si>
  <si>
    <t>Tabulka 10 Vybavení lesních cest 4</t>
  </si>
  <si>
    <t>PE689_2 (úč. kom.)</t>
  </si>
  <si>
    <t>Celkem km</t>
  </si>
  <si>
    <t>Třída</t>
  </si>
  <si>
    <t>Kontrola</t>
  </si>
  <si>
    <t>m</t>
  </si>
  <si>
    <t>km</t>
  </si>
  <si>
    <t>hustota [m/ha]</t>
  </si>
  <si>
    <t>Celková hustota 1L+2L</t>
  </si>
  <si>
    <t>Celková hustota V1L+V2L</t>
  </si>
  <si>
    <t>Výměra komplex [ha]</t>
  </si>
  <si>
    <t>PE691</t>
  </si>
  <si>
    <t>PE716_1</t>
  </si>
  <si>
    <t>PE999</t>
  </si>
  <si>
    <t>z GISu</t>
  </si>
  <si>
    <t>3L</t>
  </si>
  <si>
    <t>4L</t>
  </si>
  <si>
    <t>Druh trasy</t>
  </si>
  <si>
    <t>Název trasy</t>
  </si>
  <si>
    <t>Délka [km]</t>
  </si>
  <si>
    <t>Hustota v lesním komplexu [m/ha]</t>
  </si>
  <si>
    <t>Pěší značené trasy (PZT)</t>
  </si>
  <si>
    <t>Červená turistická trasa č. 0156</t>
  </si>
  <si>
    <t>X</t>
  </si>
  <si>
    <t>Zelená turistická trasa č. 3384</t>
  </si>
  <si>
    <t>Modrá turistická trasa č. 1265</t>
  </si>
  <si>
    <t>Žlutá turistická trasa č. 6359</t>
  </si>
  <si>
    <t>Žlutá turistická trasa č. 6422</t>
  </si>
  <si>
    <t>Celkem</t>
  </si>
  <si>
    <t>Jezdecké značené trasy (JZT)</t>
  </si>
  <si>
    <t>Červená jezdecká trasa C03 Maříž - Golčův Jeníkov</t>
  </si>
  <si>
    <t>Zelená jezdecká trasa Z01 Litohošť – rozcestí pod Bábou</t>
  </si>
  <si>
    <t>Duchovní stezka</t>
  </si>
  <si>
    <t>Křížová cesta na Křemešník</t>
  </si>
  <si>
    <t>Naučná stezka</t>
  </si>
  <si>
    <t>Naučná Stezka Křemešník</t>
  </si>
  <si>
    <t>Cyklistická trasa</t>
  </si>
  <si>
    <t>Cyklotrasa č. 5129</t>
  </si>
  <si>
    <t>Plocha komplexu</t>
  </si>
  <si>
    <t>Délka [m]</t>
  </si>
  <si>
    <t>[ks/ha]</t>
  </si>
  <si>
    <t>Rozcestníky</t>
  </si>
  <si>
    <t>Počet kusů</t>
  </si>
  <si>
    <t>Typ</t>
  </si>
  <si>
    <t>Zastavení NS</t>
  </si>
  <si>
    <t>Druh stavby</t>
  </si>
  <si>
    <t>Typ stavby</t>
  </si>
  <si>
    <t>Počet staveb [ks]</t>
  </si>
  <si>
    <t>Hustota staveb v lesním komplexu [ks/ha]</t>
  </si>
  <si>
    <t>Altán</t>
  </si>
  <si>
    <t>Altán typ 1</t>
  </si>
  <si>
    <t>Přístřešek</t>
  </si>
  <si>
    <t>Stůl s lavicemi</t>
  </si>
  <si>
    <t>Stůl s lavicemi typ 1</t>
  </si>
  <si>
    <t>Stůl s lavicemi typ 2</t>
  </si>
  <si>
    <t>Stůl s lavicemi typ 3</t>
  </si>
  <si>
    <t>Lavice</t>
  </si>
  <si>
    <t>Lavice typ 1</t>
  </si>
  <si>
    <t>Lavice typ 2</t>
  </si>
  <si>
    <t>Lavice typ 3</t>
  </si>
  <si>
    <t>Lavice typ 4</t>
  </si>
  <si>
    <t>Lavice typ 5</t>
  </si>
  <si>
    <t>Samostatně stojící stůl</t>
  </si>
  <si>
    <t>Samostatně stojící stůl typ 1</t>
  </si>
  <si>
    <t>Druh objektu</t>
  </si>
  <si>
    <t>Počet objektů [ks]</t>
  </si>
  <si>
    <t>Hustota objektů v lesním komplexu [ks/ha]</t>
  </si>
  <si>
    <t>Samostatný informační panel</t>
  </si>
  <si>
    <t>Informační tabule (obsahující informační panel)</t>
  </si>
  <si>
    <t>Druh zařízení</t>
  </si>
  <si>
    <t>Zařízení pro přikrmování zvěře</t>
  </si>
  <si>
    <t>Solník</t>
  </si>
  <si>
    <t>Krmelec</t>
  </si>
  <si>
    <t>Dřevěný krmelec typ 1</t>
  </si>
  <si>
    <t>Dřevěný krmelec typ 2</t>
  </si>
  <si>
    <t>Zařízení pro pozorování zvěře</t>
  </si>
  <si>
    <t>Kazatelna</t>
  </si>
  <si>
    <t>Dřevěná nepoj. kazatelna typ 1</t>
  </si>
  <si>
    <t>Dřevěná nepoj kazatelna typ 2</t>
  </si>
  <si>
    <t>Dřevěná nepoj. kazatelna typ 3</t>
  </si>
  <si>
    <t>Dřevěná nepoj. kazatelna typ 4</t>
  </si>
  <si>
    <t>Poj. kazatelna typ 5</t>
  </si>
  <si>
    <t>Posed</t>
  </si>
  <si>
    <t>Posed typ 1</t>
  </si>
  <si>
    <t>Posed typ 2</t>
  </si>
  <si>
    <t>Posed typ 3</t>
  </si>
  <si>
    <t>Plocha komplexu:</t>
  </si>
  <si>
    <t>Celková délka 1L+2L</t>
  </si>
  <si>
    <t>Celková délka V1L+V2L</t>
  </si>
  <si>
    <t>Vyskytná</t>
  </si>
  <si>
    <t>Střítež pod Křemešníkem</t>
  </si>
  <si>
    <t>Proseč pod Křemešníkem</t>
  </si>
  <si>
    <t>Nový Rychnov</t>
  </si>
  <si>
    <t>Lešov</t>
  </si>
  <si>
    <t>Branišov pod Křemešníkem</t>
  </si>
  <si>
    <t>Sázava pod Křemešníkem</t>
  </si>
  <si>
    <t>%</t>
  </si>
  <si>
    <t>Dílčí povodí</t>
  </si>
  <si>
    <t>Rohozná</t>
  </si>
  <si>
    <t>Kladinský potok</t>
  </si>
  <si>
    <t>Jankovský potok</t>
  </si>
  <si>
    <t>Nemojovský potok</t>
  </si>
  <si>
    <t>FID_ZBG</t>
  </si>
  <si>
    <t>Horni Ivaniny</t>
  </si>
  <si>
    <t>Prostredni Ivaniny</t>
  </si>
  <si>
    <t>Dolni Ivaniny</t>
  </si>
  <si>
    <t>Bezejmenný tok</t>
  </si>
  <si>
    <t>Bez IDVT</t>
  </si>
  <si>
    <t>1-09-02-0270-0-00</t>
  </si>
  <si>
    <t>Správce neurčen</t>
  </si>
  <si>
    <t>1-09-02-0110-0-00</t>
  </si>
  <si>
    <t>Lesy ČR, s.p</t>
  </si>
  <si>
    <t>Bezejmenný tok*</t>
  </si>
  <si>
    <t>1432090, 1431960, 1431979</t>
  </si>
  <si>
    <t>4-16-01-0140-0-00</t>
  </si>
  <si>
    <t>Povodí Moravy, s.p.</t>
  </si>
  <si>
    <t>Kladinský potok*</t>
  </si>
  <si>
    <t>3371699265339392, 6081879077814272, 7341415, 7341422, 3371699466665984, 7341468, 7341472, 7341473, 7341424, 7341467, 7341469, 3371699366002688</t>
  </si>
  <si>
    <t>Povodí Vltavy, s.p.</t>
  </si>
  <si>
    <t>7340774, 7340718</t>
  </si>
  <si>
    <t>Nemojovský potok*</t>
  </si>
  <si>
    <t>1269937574249850, 7427811</t>
  </si>
  <si>
    <t>1-09-02-0220-0-00</t>
  </si>
  <si>
    <t>1433983, 1431806, 1431936</t>
  </si>
  <si>
    <t>7388364, 7340717</t>
  </si>
  <si>
    <t>1431930, 1431805</t>
  </si>
  <si>
    <t>1432092, 2888669576822784, 7340847</t>
  </si>
  <si>
    <t>Název vodního toku</t>
  </si>
  <si>
    <t>Identifikátor vodního toku (IDVT)</t>
  </si>
  <si>
    <t>Číslo hydrologického pořadí dílčího povodí</t>
  </si>
  <si>
    <t>Správce toku</t>
  </si>
  <si>
    <t>Délka toku v řešeném území [m]</t>
  </si>
  <si>
    <t>Dunaj</t>
  </si>
  <si>
    <t>Povodí I. řádu</t>
  </si>
  <si>
    <t>Labe</t>
  </si>
  <si>
    <t>Katastrální území</t>
  </si>
  <si>
    <t>Součet</t>
  </si>
  <si>
    <t>Výměra [ha]</t>
  </si>
  <si>
    <t>Plocha [m2]</t>
  </si>
  <si>
    <t>Vodní plocha</t>
  </si>
  <si>
    <t>beze jména</t>
  </si>
  <si>
    <t xml:space="preserve">Vodní toky </t>
  </si>
  <si>
    <t>Česká zemědělská univerzita v Praze</t>
  </si>
  <si>
    <t>Fakulta lesnická a dřevařská</t>
  </si>
  <si>
    <t>Katedra lesnických technologií a staveb</t>
  </si>
  <si>
    <t>Příloha k bakalářské práci</t>
  </si>
  <si>
    <t>Autor: Jan Neskromnik</t>
  </si>
  <si>
    <t>Vedoucí práce: doc. Ing. Karel Zlatuška, CSc.</t>
  </si>
  <si>
    <t>Popis:</t>
  </si>
  <si>
    <t>Jednotlivé listy se zabývají výpočty různých hodnot, většinou se jedná o hustoty, celkové počty apod.</t>
  </si>
  <si>
    <t>Výpočty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</si>
</sst>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165" fontId="0" fillId="0" borderId="0" xfId="0" applyNumberFormat="1"/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65" fontId="0" fillId="0" borderId="0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 applyAlignment="1">
      <alignment horizontal="center" vertical="center" wrapText="1"/>
    </xf>
    <xf numFmtId="0" fontId="1" fillId="0" borderId="3" xfId="0" applyFont="1" applyBorder="1"/>
    <xf numFmtId="0" fontId="1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165" fontId="0" fillId="0" borderId="3" xfId="0" applyNumberFormat="1" applyBorder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3" xfId="0" applyBorder="1" applyAlignment="1">
      <alignment horizontal="center" vertical="center" wrapText="1"/>
    </xf>
    <xf numFmtId="165" fontId="0" fillId="0" borderId="3" xfId="0" applyNumberForma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165" fontId="0" fillId="0" borderId="3" xfId="0" applyNumberForma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2" fontId="0" fillId="0" borderId="3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5" fontId="1" fillId="0" borderId="3" xfId="0" applyNumberFormat="1" applyFont="1" applyBorder="1"/>
    <xf numFmtId="0" fontId="2" fillId="0" borderId="3" xfId="0" applyFont="1" applyBorder="1" applyAlignment="1">
      <alignment horizontal="center"/>
    </xf>
    <xf numFmtId="165" fontId="2" fillId="0" borderId="3" xfId="0" applyNumberFormat="1" applyFont="1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Border="1"/>
    <xf numFmtId="0" fontId="0" fillId="0" borderId="0" xfId="0" applyFill="1" applyBorder="1"/>
    <xf numFmtId="0" fontId="1" fillId="0" borderId="0" xfId="0" applyFont="1" applyBorder="1"/>
    <xf numFmtId="165" fontId="0" fillId="0" borderId="0" xfId="0" applyNumberFormat="1" applyBorder="1"/>
    <xf numFmtId="2" fontId="0" fillId="0" borderId="0" xfId="0" applyNumberFormat="1" applyBorder="1"/>
    <xf numFmtId="2" fontId="1" fillId="0" borderId="0" xfId="0" applyNumberFormat="1" applyFont="1" applyBorder="1"/>
    <xf numFmtId="0" fontId="1" fillId="0" borderId="0" xfId="0" applyFont="1" applyBorder="1" applyAlignment="1">
      <alignment horizontal="center"/>
    </xf>
    <xf numFmtId="0" fontId="3" fillId="0" borderId="0" xfId="0" applyFont="1" applyBorder="1"/>
    <xf numFmtId="2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0" xfId="0" applyFill="1" applyBorder="1" applyAlignment="1">
      <alignment horizontal="right"/>
    </xf>
    <xf numFmtId="165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0" fillId="0" borderId="0" xfId="0" applyFill="1" applyAlignment="1">
      <alignment horizontal="center"/>
    </xf>
    <xf numFmtId="2" fontId="1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ální" xfId="0" builtinId="0"/>
  </cellStyles>
  <dxfs count="10">
    <dxf>
      <alignment horizontal="center" vertical="center" textRotation="0" wrapText="1" indent="0" justifyLastLine="0" shrinkToFit="0" readingOrder="0"/>
      <border diagonalUp="0" diagonalDown="0">
        <left/>
        <right/>
        <top/>
        <bottom style="medium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center" vertical="center" textRotation="0" wrapText="1" indent="0" justifyLastLine="0" shrinkToFit="0" readingOrder="0"/>
    </dxf>
    <dxf>
      <border outline="0">
        <bottom style="medium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ED0AF9A-9C24-4E6B-8AE8-DA3CFF0F9EFF}" name="Tabulka1" displayName="Tabulka1" ref="I34:N61" totalsRowShown="0" headerRowDxfId="9" dataDxfId="7" headerRowBorderDxfId="8" tableBorderDxfId="6">
  <autoFilter ref="I34:N61" xr:uid="{1ED0AF9A-9C24-4E6B-8AE8-DA3CFF0F9EFF}"/>
  <sortState xmlns:xlrd2="http://schemas.microsoft.com/office/spreadsheetml/2017/richdata2" ref="I36:N61">
    <sortCondition ref="J34:J61"/>
  </sortState>
  <tableColumns count="6">
    <tableColumn id="1" xr3:uid="{0EE412D7-21AB-49C4-A443-8BA19174305C}" name="Název vodního toku" dataDxfId="5"/>
    <tableColumn id="2" xr3:uid="{1D4D8E56-CC3C-42AD-AF56-ABB352FCA719}" name="Identifikátor vodního toku (IDVT)" dataDxfId="4"/>
    <tableColumn id="3" xr3:uid="{3A87482E-7F56-4AC5-8309-27BA27A7ECBE}" name="FID_ZBG" dataDxfId="3"/>
    <tableColumn id="4" xr3:uid="{42CCA354-FA07-4D7B-A5A8-282CBB54401C}" name="Číslo hydrologického pořadí dílčího povodí" dataDxfId="2"/>
    <tableColumn id="5" xr3:uid="{A970C686-11F2-415A-ABBA-2C8F8B7BA4C9}" name="Správce toku" dataDxfId="1"/>
    <tableColumn id="6" xr3:uid="{81E4C5A6-0023-4ED3-A58F-59006B9816C0}" name="Délka toku v řešeném území [m]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7064CB-A964-4C8B-BD18-F117860C4E91}">
  <dimension ref="A1:S67"/>
  <sheetViews>
    <sheetView tabSelected="1" zoomScale="70" zoomScaleNormal="70" workbookViewId="0">
      <selection activeCell="B16" sqref="B16"/>
    </sheetView>
  </sheetViews>
  <sheetFormatPr defaultRowHeight="14.4" x14ac:dyDescent="0.3"/>
  <cols>
    <col min="1" max="1" width="13.6640625" style="29" customWidth="1"/>
    <col min="2" max="2" width="61.109375" style="29" bestFit="1" customWidth="1"/>
    <col min="3" max="12" width="8.88671875" style="29"/>
    <col min="13" max="13" width="10.109375" style="29" customWidth="1"/>
    <col min="14" max="15" width="8.88671875" style="29"/>
    <col min="16" max="16" width="10.77734375" style="29" customWidth="1"/>
    <col min="17" max="16384" width="8.88671875" style="29"/>
  </cols>
  <sheetData>
    <row r="1" spans="1:7" x14ac:dyDescent="0.3">
      <c r="A1" s="30"/>
      <c r="B1" s="30"/>
      <c r="C1" s="30"/>
      <c r="D1" s="30"/>
      <c r="E1" s="30"/>
      <c r="F1" s="30"/>
      <c r="G1" s="30"/>
    </row>
    <row r="2" spans="1:7" ht="23.4" x14ac:dyDescent="0.3">
      <c r="A2" s="41"/>
      <c r="B2" s="42" t="s">
        <v>183</v>
      </c>
      <c r="C2" s="30"/>
      <c r="D2" s="30"/>
      <c r="E2" s="30"/>
      <c r="F2" s="30"/>
      <c r="G2" s="30"/>
    </row>
    <row r="3" spans="1:7" ht="21" x14ac:dyDescent="0.3">
      <c r="A3" s="41"/>
      <c r="B3" s="43" t="s">
        <v>184</v>
      </c>
    </row>
    <row r="4" spans="1:7" ht="21" x14ac:dyDescent="0.3">
      <c r="A4" s="41"/>
      <c r="B4" s="43" t="s">
        <v>185</v>
      </c>
    </row>
    <row r="5" spans="1:7" ht="25.8" x14ac:dyDescent="0.3">
      <c r="A5" s="41"/>
      <c r="B5" s="44" t="s">
        <v>191</v>
      </c>
    </row>
    <row r="6" spans="1:7" ht="21" x14ac:dyDescent="0.3">
      <c r="A6" s="41"/>
      <c r="B6" s="43" t="s">
        <v>186</v>
      </c>
    </row>
    <row r="7" spans="1:7" ht="18" x14ac:dyDescent="0.3">
      <c r="A7" s="41"/>
      <c r="B7" s="45" t="s">
        <v>187</v>
      </c>
    </row>
    <row r="8" spans="1:7" ht="18" x14ac:dyDescent="0.3">
      <c r="A8" s="46"/>
      <c r="B8" s="45" t="s">
        <v>188</v>
      </c>
    </row>
    <row r="9" spans="1:7" ht="21" x14ac:dyDescent="0.3">
      <c r="A9" s="46"/>
      <c r="B9" s="43">
        <v>2022</v>
      </c>
    </row>
    <row r="10" spans="1:7" x14ac:dyDescent="0.3">
      <c r="A10" s="46"/>
      <c r="B10" s="46"/>
    </row>
    <row r="11" spans="1:7" x14ac:dyDescent="0.3">
      <c r="A11" s="46"/>
      <c r="B11" s="46"/>
    </row>
    <row r="12" spans="1:7" ht="31.2" x14ac:dyDescent="0.3">
      <c r="A12" s="47" t="s">
        <v>189</v>
      </c>
      <c r="B12" s="48" t="s">
        <v>190</v>
      </c>
    </row>
    <row r="19" spans="1:19" x14ac:dyDescent="0.3">
      <c r="A19" s="30"/>
      <c r="B19" s="30"/>
      <c r="C19" s="30"/>
      <c r="D19" s="30"/>
      <c r="E19" s="30"/>
      <c r="F19" s="30"/>
      <c r="G19" s="30"/>
      <c r="M19" s="31"/>
      <c r="N19" s="32"/>
    </row>
    <row r="20" spans="1:19" x14ac:dyDescent="0.3">
      <c r="A20" s="30"/>
      <c r="B20" s="30"/>
      <c r="C20" s="30"/>
      <c r="D20" s="30"/>
      <c r="E20" s="30"/>
      <c r="F20" s="30"/>
      <c r="G20" s="30"/>
    </row>
    <row r="21" spans="1:19" x14ac:dyDescent="0.3">
      <c r="M21" s="31"/>
      <c r="N21" s="31"/>
      <c r="O21" s="31"/>
      <c r="P21" s="31"/>
    </row>
    <row r="22" spans="1:19" x14ac:dyDescent="0.3">
      <c r="P22" s="33"/>
    </row>
    <row r="23" spans="1:19" x14ac:dyDescent="0.3">
      <c r="P23" s="33"/>
    </row>
    <row r="24" spans="1:19" x14ac:dyDescent="0.3">
      <c r="P24" s="33"/>
    </row>
    <row r="25" spans="1:19" x14ac:dyDescent="0.3">
      <c r="P25" s="33"/>
    </row>
    <row r="27" spans="1:19" x14ac:dyDescent="0.3">
      <c r="P27" s="34"/>
    </row>
    <row r="30" spans="1:19" x14ac:dyDescent="0.3">
      <c r="N30" s="32"/>
      <c r="S30" s="32"/>
    </row>
    <row r="31" spans="1:19" x14ac:dyDescent="0.3">
      <c r="N31" s="32"/>
      <c r="S31" s="32"/>
    </row>
    <row r="33" spans="1:19" x14ac:dyDescent="0.3">
      <c r="N33" s="33"/>
      <c r="S33" s="32"/>
    </row>
    <row r="35" spans="1:19" x14ac:dyDescent="0.3">
      <c r="M35" s="35"/>
      <c r="N35" s="35"/>
      <c r="O35" s="35"/>
      <c r="P35" s="35"/>
    </row>
    <row r="36" spans="1:19" x14ac:dyDescent="0.3">
      <c r="A36" s="30"/>
      <c r="B36" s="30"/>
      <c r="C36" s="30"/>
      <c r="D36" s="30"/>
      <c r="E36" s="30"/>
      <c r="F36" s="30"/>
      <c r="G36" s="30"/>
      <c r="L36" s="36"/>
      <c r="M36" s="37"/>
      <c r="N36" s="38"/>
      <c r="O36" s="38"/>
      <c r="P36" s="39"/>
    </row>
    <row r="37" spans="1:19" x14ac:dyDescent="0.3">
      <c r="A37" s="30"/>
      <c r="B37" s="30"/>
      <c r="C37" s="30"/>
      <c r="D37" s="30"/>
      <c r="E37" s="30"/>
      <c r="F37" s="30"/>
      <c r="G37" s="30"/>
      <c r="L37" s="36"/>
      <c r="M37" s="38"/>
      <c r="N37" s="38"/>
      <c r="O37" s="38"/>
      <c r="P37" s="39"/>
    </row>
    <row r="40" spans="1:19" x14ac:dyDescent="0.3">
      <c r="M40" s="33"/>
    </row>
    <row r="41" spans="1:19" x14ac:dyDescent="0.3">
      <c r="M41" s="33"/>
    </row>
    <row r="42" spans="1:19" x14ac:dyDescent="0.3">
      <c r="M42" s="33"/>
    </row>
    <row r="44" spans="1:19" x14ac:dyDescent="0.3">
      <c r="M44" s="32"/>
    </row>
    <row r="45" spans="1:19" x14ac:dyDescent="0.3">
      <c r="M45" s="32"/>
    </row>
    <row r="54" spans="2:2" x14ac:dyDescent="0.3">
      <c r="B54" s="40"/>
    </row>
    <row r="55" spans="2:2" x14ac:dyDescent="0.3">
      <c r="B55" s="40"/>
    </row>
    <row r="56" spans="2:2" x14ac:dyDescent="0.3">
      <c r="B56" s="40"/>
    </row>
    <row r="57" spans="2:2" x14ac:dyDescent="0.3">
      <c r="B57" s="40"/>
    </row>
    <row r="58" spans="2:2" x14ac:dyDescent="0.3">
      <c r="B58" s="40"/>
    </row>
    <row r="59" spans="2:2" x14ac:dyDescent="0.3">
      <c r="B59" s="40"/>
    </row>
    <row r="60" spans="2:2" x14ac:dyDescent="0.3">
      <c r="B60" s="40"/>
    </row>
    <row r="61" spans="2:2" x14ac:dyDescent="0.3">
      <c r="B61" s="40"/>
    </row>
    <row r="62" spans="2:2" x14ac:dyDescent="0.3">
      <c r="B62" s="40"/>
    </row>
    <row r="63" spans="2:2" x14ac:dyDescent="0.3">
      <c r="B63" s="40"/>
    </row>
    <row r="64" spans="2:2" x14ac:dyDescent="0.3">
      <c r="B64" s="40"/>
    </row>
    <row r="65" spans="2:2" x14ac:dyDescent="0.3">
      <c r="B65" s="40"/>
    </row>
    <row r="66" spans="2:2" x14ac:dyDescent="0.3">
      <c r="B66" s="40"/>
    </row>
    <row r="67" spans="2:2" x14ac:dyDescent="0.3">
      <c r="B67" s="40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F4B10-7DB9-4B3D-BE91-ED70D65F5E4C}">
  <dimension ref="A1:T67"/>
  <sheetViews>
    <sheetView workbookViewId="0">
      <selection activeCell="F9" sqref="F9"/>
    </sheetView>
  </sheetViews>
  <sheetFormatPr defaultRowHeight="14.4" x14ac:dyDescent="0.3"/>
  <cols>
    <col min="1" max="1" width="46.109375" style="12" bestFit="1" customWidth="1"/>
    <col min="2" max="2" width="17.21875" style="12" bestFit="1" customWidth="1"/>
    <col min="3" max="5" width="8" style="12" bestFit="1" customWidth="1"/>
    <col min="6" max="8" width="10" style="12" bestFit="1" customWidth="1"/>
    <col min="9" max="9" width="8.88671875" style="12"/>
    <col min="10" max="10" width="6" style="12" bestFit="1" customWidth="1"/>
    <col min="11" max="12" width="8.88671875" style="12"/>
    <col min="13" max="13" width="6.6640625" style="12" bestFit="1" customWidth="1"/>
    <col min="14" max="14" width="46.109375" style="12" bestFit="1" customWidth="1"/>
    <col min="15" max="15" width="7.44140625" style="12" bestFit="1" customWidth="1"/>
    <col min="16" max="16" width="6" style="12" bestFit="1" customWidth="1"/>
    <col min="17" max="17" width="20.77734375" style="12" bestFit="1" customWidth="1"/>
    <col min="18" max="18" width="7" style="12" bestFit="1" customWidth="1"/>
    <col min="19" max="19" width="6" style="12" bestFit="1" customWidth="1"/>
    <col min="20" max="20" width="6.44140625" style="12" bestFit="1" customWidth="1"/>
    <col min="21" max="16384" width="8.88671875" style="12"/>
  </cols>
  <sheetData>
    <row r="1" spans="1:15" x14ac:dyDescent="0.3">
      <c r="A1" s="12" t="s">
        <v>0</v>
      </c>
      <c r="B1" s="49" t="s">
        <v>1</v>
      </c>
      <c r="C1" s="49" t="s">
        <v>2</v>
      </c>
      <c r="D1" s="49" t="s">
        <v>3</v>
      </c>
      <c r="E1" s="49" t="s">
        <v>4</v>
      </c>
      <c r="F1" s="49" t="s">
        <v>5</v>
      </c>
      <c r="G1" s="49" t="s">
        <v>6</v>
      </c>
      <c r="H1" s="49" t="s">
        <v>7</v>
      </c>
      <c r="N1" s="10" t="s">
        <v>43</v>
      </c>
      <c r="O1" s="10">
        <f>J2+J20+J37+J55</f>
        <v>16.827999999999999</v>
      </c>
    </row>
    <row r="2" spans="1:15" x14ac:dyDescent="0.3">
      <c r="A2" s="12" t="s">
        <v>8</v>
      </c>
      <c r="B2" s="49">
        <v>0.35199999999999998</v>
      </c>
      <c r="C2" s="49">
        <v>0.39300000000000002</v>
      </c>
      <c r="D2" s="49">
        <v>0.39100000000000001</v>
      </c>
      <c r="E2" s="49">
        <v>0.92200000000000004</v>
      </c>
      <c r="F2" s="49">
        <v>3.2000000000000001E-2</v>
      </c>
      <c r="G2" s="49">
        <v>2.4060000000000001</v>
      </c>
      <c r="H2" s="49">
        <v>0.189</v>
      </c>
      <c r="J2" s="12">
        <f>SUM(B2:I2)</f>
        <v>4.6850000000000005</v>
      </c>
      <c r="N2" s="10" t="s">
        <v>9</v>
      </c>
      <c r="O2" s="10"/>
    </row>
    <row r="3" spans="1:15" x14ac:dyDescent="0.3">
      <c r="A3" s="12" t="s">
        <v>9</v>
      </c>
      <c r="B3" s="12" t="s">
        <v>10</v>
      </c>
      <c r="C3" s="12" t="s">
        <v>10</v>
      </c>
      <c r="D3" s="12" t="s">
        <v>10</v>
      </c>
      <c r="E3" s="12" t="s">
        <v>11</v>
      </c>
      <c r="F3" s="12" t="s">
        <v>11</v>
      </c>
      <c r="G3" s="12" t="s">
        <v>11</v>
      </c>
      <c r="H3" s="12" t="s">
        <v>11</v>
      </c>
      <c r="J3" s="12">
        <f>SUM(B3:I3)</f>
        <v>0</v>
      </c>
      <c r="N3" s="10" t="s">
        <v>12</v>
      </c>
      <c r="O3" s="10">
        <f>J4+J22+J39+J57</f>
        <v>79</v>
      </c>
    </row>
    <row r="4" spans="1:15" x14ac:dyDescent="0.3">
      <c r="A4" s="12" t="s">
        <v>12</v>
      </c>
      <c r="B4" s="12">
        <v>2</v>
      </c>
      <c r="C4" s="12">
        <v>0</v>
      </c>
      <c r="D4" s="12">
        <v>3</v>
      </c>
      <c r="E4" s="12">
        <v>2</v>
      </c>
      <c r="F4" s="12">
        <v>0</v>
      </c>
      <c r="G4" s="12">
        <v>9</v>
      </c>
      <c r="H4" s="12">
        <v>1</v>
      </c>
      <c r="J4" s="12">
        <f>SUM(B4:I4)</f>
        <v>17</v>
      </c>
      <c r="N4" s="10" t="s">
        <v>13</v>
      </c>
      <c r="O4" s="10">
        <f t="shared" ref="O4:O12" si="0">J5+J23+J40+J58</f>
        <v>25</v>
      </c>
    </row>
    <row r="5" spans="1:15" x14ac:dyDescent="0.3">
      <c r="A5" s="12" t="s">
        <v>13</v>
      </c>
      <c r="B5" s="12">
        <v>0</v>
      </c>
      <c r="C5" s="12">
        <v>2</v>
      </c>
      <c r="D5" s="12">
        <v>1</v>
      </c>
      <c r="E5" s="12">
        <v>0</v>
      </c>
      <c r="F5" s="12">
        <v>0</v>
      </c>
      <c r="G5" s="12">
        <v>5</v>
      </c>
      <c r="H5" s="12">
        <v>0</v>
      </c>
      <c r="J5" s="12">
        <f t="shared" ref="J5:J67" si="1">SUM(B5:I5)</f>
        <v>8</v>
      </c>
      <c r="N5" s="10" t="s">
        <v>14</v>
      </c>
      <c r="O5" s="10">
        <f t="shared" si="0"/>
        <v>10</v>
      </c>
    </row>
    <row r="6" spans="1:15" x14ac:dyDescent="0.3">
      <c r="A6" s="12" t="s">
        <v>14</v>
      </c>
      <c r="B6" s="12">
        <v>0</v>
      </c>
      <c r="C6" s="12">
        <v>0</v>
      </c>
      <c r="D6" s="12">
        <v>0</v>
      </c>
      <c r="E6" s="12">
        <v>2</v>
      </c>
      <c r="F6" s="12">
        <v>0</v>
      </c>
      <c r="G6" s="12">
        <v>4</v>
      </c>
      <c r="H6" s="12">
        <v>0</v>
      </c>
      <c r="J6" s="12">
        <f t="shared" si="1"/>
        <v>6</v>
      </c>
      <c r="N6" s="10" t="s">
        <v>15</v>
      </c>
      <c r="O6" s="10">
        <f>J7+J25+J42+J60</f>
        <v>8</v>
      </c>
    </row>
    <row r="7" spans="1:15" x14ac:dyDescent="0.3">
      <c r="A7" s="12" t="s">
        <v>15</v>
      </c>
      <c r="B7" s="12">
        <v>0</v>
      </c>
      <c r="C7" s="12">
        <v>1</v>
      </c>
      <c r="D7" s="12">
        <v>0</v>
      </c>
      <c r="E7" s="12">
        <v>0</v>
      </c>
      <c r="F7" s="12">
        <v>0</v>
      </c>
      <c r="G7" s="12">
        <v>1</v>
      </c>
      <c r="H7" s="12">
        <v>0</v>
      </c>
      <c r="J7" s="12">
        <f t="shared" si="1"/>
        <v>2</v>
      </c>
      <c r="N7" s="10" t="s">
        <v>16</v>
      </c>
      <c r="O7" s="10">
        <f t="shared" si="0"/>
        <v>106</v>
      </c>
    </row>
    <row r="8" spans="1:15" x14ac:dyDescent="0.3">
      <c r="A8" s="12" t="s">
        <v>16</v>
      </c>
      <c r="B8" s="12">
        <v>1</v>
      </c>
      <c r="C8" s="12">
        <v>1</v>
      </c>
      <c r="D8" s="12">
        <v>3</v>
      </c>
      <c r="E8" s="12">
        <v>7</v>
      </c>
      <c r="F8" s="12">
        <v>0</v>
      </c>
      <c r="G8" s="12">
        <v>24</v>
      </c>
      <c r="H8" s="12">
        <v>1</v>
      </c>
      <c r="J8" s="12">
        <f t="shared" si="1"/>
        <v>37</v>
      </c>
      <c r="N8" s="10" t="s">
        <v>17</v>
      </c>
      <c r="O8" s="10">
        <f>J9+J27+J44+J62</f>
        <v>29</v>
      </c>
    </row>
    <row r="9" spans="1:15" x14ac:dyDescent="0.3">
      <c r="A9" s="12" t="s">
        <v>17</v>
      </c>
      <c r="B9" s="12">
        <v>7</v>
      </c>
      <c r="C9" s="12">
        <v>0</v>
      </c>
      <c r="D9" s="12">
        <v>0</v>
      </c>
      <c r="E9" s="12">
        <v>0</v>
      </c>
      <c r="F9" s="12">
        <v>0</v>
      </c>
      <c r="G9" s="12">
        <v>0</v>
      </c>
      <c r="H9" s="12">
        <v>0</v>
      </c>
      <c r="J9" s="12">
        <f t="shared" si="1"/>
        <v>7</v>
      </c>
      <c r="N9" s="10" t="s">
        <v>18</v>
      </c>
      <c r="O9" s="10">
        <f t="shared" si="0"/>
        <v>216</v>
      </c>
    </row>
    <row r="10" spans="1:15" x14ac:dyDescent="0.3">
      <c r="A10" s="12" t="s">
        <v>18</v>
      </c>
      <c r="B10" s="12">
        <v>2</v>
      </c>
      <c r="C10" s="12">
        <v>10</v>
      </c>
      <c r="D10" s="12">
        <v>8</v>
      </c>
      <c r="E10" s="12">
        <v>11</v>
      </c>
      <c r="F10" s="12">
        <v>1</v>
      </c>
      <c r="G10" s="12">
        <v>31</v>
      </c>
      <c r="H10" s="12">
        <v>2</v>
      </c>
      <c r="J10" s="12">
        <f t="shared" si="1"/>
        <v>65</v>
      </c>
      <c r="N10" s="10" t="s">
        <v>19</v>
      </c>
      <c r="O10" s="10">
        <f t="shared" si="0"/>
        <v>16</v>
      </c>
    </row>
    <row r="11" spans="1:15" x14ac:dyDescent="0.3">
      <c r="A11" s="12" t="s">
        <v>19</v>
      </c>
      <c r="B11" s="12">
        <v>0</v>
      </c>
      <c r="C11" s="12">
        <v>0</v>
      </c>
      <c r="D11" s="12">
        <v>0</v>
      </c>
      <c r="E11" s="12">
        <v>2</v>
      </c>
      <c r="F11" s="12">
        <v>0</v>
      </c>
      <c r="G11" s="12">
        <v>5</v>
      </c>
      <c r="H11" s="12">
        <v>0</v>
      </c>
      <c r="J11" s="12">
        <f t="shared" si="1"/>
        <v>7</v>
      </c>
      <c r="N11" s="10" t="s">
        <v>20</v>
      </c>
      <c r="O11" s="10">
        <f>J12+J30+J47+J65</f>
        <v>10</v>
      </c>
    </row>
    <row r="12" spans="1:15" x14ac:dyDescent="0.3">
      <c r="A12" s="12" t="s">
        <v>20</v>
      </c>
      <c r="B12" s="12">
        <v>0</v>
      </c>
      <c r="C12" s="12">
        <v>0</v>
      </c>
      <c r="D12" s="12">
        <v>0</v>
      </c>
      <c r="E12" s="12">
        <v>2</v>
      </c>
      <c r="F12" s="12">
        <v>0</v>
      </c>
      <c r="G12" s="12">
        <v>0</v>
      </c>
      <c r="H12" s="12">
        <v>0</v>
      </c>
      <c r="J12" s="12">
        <f t="shared" si="1"/>
        <v>2</v>
      </c>
      <c r="N12" s="10" t="s">
        <v>21</v>
      </c>
      <c r="O12" s="10">
        <f t="shared" si="0"/>
        <v>0</v>
      </c>
    </row>
    <row r="13" spans="1:15" x14ac:dyDescent="0.3">
      <c r="A13" s="12" t="s">
        <v>21</v>
      </c>
      <c r="B13" s="12">
        <v>0</v>
      </c>
      <c r="C13" s="12">
        <v>0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J13" s="12">
        <f t="shared" si="1"/>
        <v>0</v>
      </c>
      <c r="N13" s="10" t="s">
        <v>22</v>
      </c>
      <c r="O13" s="10">
        <f>J14+J32+J49+J67</f>
        <v>15</v>
      </c>
    </row>
    <row r="14" spans="1:15" x14ac:dyDescent="0.3">
      <c r="A14" s="12" t="s">
        <v>22</v>
      </c>
      <c r="B14" s="12">
        <v>1</v>
      </c>
      <c r="C14" s="12">
        <v>0</v>
      </c>
      <c r="D14" s="12">
        <v>0</v>
      </c>
      <c r="E14" s="12">
        <v>1</v>
      </c>
      <c r="F14" s="12">
        <v>0</v>
      </c>
      <c r="G14" s="12">
        <v>2</v>
      </c>
      <c r="H14" s="12">
        <v>0</v>
      </c>
      <c r="J14" s="12">
        <f t="shared" si="1"/>
        <v>4</v>
      </c>
    </row>
    <row r="18" spans="1:20" x14ac:dyDescent="0.3">
      <c r="A18" s="12" t="s">
        <v>23</v>
      </c>
    </row>
    <row r="19" spans="1:20" x14ac:dyDescent="0.3">
      <c r="A19" s="12" t="s">
        <v>0</v>
      </c>
      <c r="B19" s="49" t="s">
        <v>24</v>
      </c>
      <c r="C19" s="49" t="s">
        <v>25</v>
      </c>
      <c r="D19" s="49" t="s">
        <v>26</v>
      </c>
      <c r="E19" s="49" t="s">
        <v>27</v>
      </c>
      <c r="F19" s="49" t="s">
        <v>28</v>
      </c>
      <c r="G19" s="49" t="s">
        <v>29</v>
      </c>
      <c r="H19" s="49" t="s">
        <v>30</v>
      </c>
      <c r="J19" s="12">
        <f t="shared" si="1"/>
        <v>0</v>
      </c>
      <c r="N19" s="9" t="s">
        <v>51</v>
      </c>
      <c r="O19" s="11">
        <v>894.58</v>
      </c>
    </row>
    <row r="20" spans="1:20" x14ac:dyDescent="0.3">
      <c r="A20" s="12" t="s">
        <v>8</v>
      </c>
      <c r="B20" s="49">
        <v>1.222</v>
      </c>
      <c r="C20" s="49">
        <v>0.83</v>
      </c>
      <c r="D20" s="49">
        <v>4.8000000000000001E-2</v>
      </c>
      <c r="E20" s="49">
        <v>1.139</v>
      </c>
      <c r="F20" s="49">
        <v>2.6749999999999998</v>
      </c>
      <c r="G20" s="49">
        <v>3.2000000000000001E-2</v>
      </c>
      <c r="H20" s="49">
        <v>4.5999999999999999E-2</v>
      </c>
      <c r="J20" s="12">
        <f>SUM(B20:I20)</f>
        <v>5.992</v>
      </c>
    </row>
    <row r="21" spans="1:20" x14ac:dyDescent="0.3">
      <c r="A21" s="12" t="s">
        <v>9</v>
      </c>
      <c r="B21" s="12" t="s">
        <v>11</v>
      </c>
      <c r="C21" s="12" t="s">
        <v>11</v>
      </c>
      <c r="D21" s="12" t="s">
        <v>11</v>
      </c>
      <c r="E21" s="12" t="s">
        <v>10</v>
      </c>
      <c r="F21" s="12" t="s">
        <v>11</v>
      </c>
      <c r="G21" s="12" t="s">
        <v>11</v>
      </c>
      <c r="H21" s="12" t="s">
        <v>11</v>
      </c>
      <c r="J21" s="12">
        <f t="shared" si="1"/>
        <v>0</v>
      </c>
      <c r="N21" s="9" t="s">
        <v>44</v>
      </c>
      <c r="O21" s="9" t="s">
        <v>47</v>
      </c>
      <c r="P21" s="9" t="s">
        <v>46</v>
      </c>
      <c r="Q21" s="9" t="s">
        <v>48</v>
      </c>
    </row>
    <row r="22" spans="1:20" x14ac:dyDescent="0.3">
      <c r="A22" s="12" t="s">
        <v>12</v>
      </c>
      <c r="B22" s="12">
        <v>4</v>
      </c>
      <c r="C22" s="12">
        <v>2</v>
      </c>
      <c r="D22" s="12">
        <v>0</v>
      </c>
      <c r="E22" s="12">
        <v>2</v>
      </c>
      <c r="F22" s="12">
        <v>6</v>
      </c>
      <c r="G22" s="12">
        <v>0</v>
      </c>
      <c r="H22" s="12">
        <v>0</v>
      </c>
      <c r="J22" s="12">
        <f t="shared" si="1"/>
        <v>14</v>
      </c>
      <c r="N22" s="10" t="s">
        <v>11</v>
      </c>
      <c r="O22" s="10">
        <f>E2+F2+G2+H2+B20+C20+D20+F20+G20+H20+D37</f>
        <v>9.1510000000000016</v>
      </c>
      <c r="P22" s="10">
        <f>O22*1000</f>
        <v>9151.0000000000018</v>
      </c>
      <c r="Q22" s="20">
        <f>P22/$O$19</f>
        <v>10.229381385678197</v>
      </c>
    </row>
    <row r="23" spans="1:20" x14ac:dyDescent="0.3">
      <c r="A23" s="12" t="s">
        <v>13</v>
      </c>
      <c r="B23" s="12">
        <v>1</v>
      </c>
      <c r="C23" s="12">
        <v>3</v>
      </c>
      <c r="D23" s="12">
        <v>0</v>
      </c>
      <c r="E23" s="12">
        <v>2</v>
      </c>
      <c r="F23" s="12">
        <v>2</v>
      </c>
      <c r="G23" s="12">
        <v>0</v>
      </c>
      <c r="H23" s="12">
        <v>0</v>
      </c>
      <c r="J23" s="12">
        <f t="shared" si="1"/>
        <v>8</v>
      </c>
      <c r="N23" s="10" t="s">
        <v>10</v>
      </c>
      <c r="O23" s="10">
        <f>B2+C2+D2+E20+G37+H37+E37+C55+D55</f>
        <v>5.5410000000000004</v>
      </c>
      <c r="P23" s="10">
        <f>O23*1000</f>
        <v>5541</v>
      </c>
      <c r="Q23" s="20">
        <f>P23/$O$19</f>
        <v>6.1939681191173506</v>
      </c>
    </row>
    <row r="24" spans="1:20" x14ac:dyDescent="0.3">
      <c r="A24" s="12" t="s">
        <v>14</v>
      </c>
      <c r="B24" s="12">
        <v>2</v>
      </c>
      <c r="C24" s="12">
        <v>1</v>
      </c>
      <c r="D24" s="12">
        <v>0</v>
      </c>
      <c r="E24" s="12">
        <v>0</v>
      </c>
      <c r="F24" s="12">
        <v>1</v>
      </c>
      <c r="G24" s="12">
        <v>0</v>
      </c>
      <c r="H24" s="12">
        <v>0</v>
      </c>
      <c r="J24" s="12">
        <f t="shared" si="1"/>
        <v>4</v>
      </c>
      <c r="N24" s="10" t="s">
        <v>39</v>
      </c>
      <c r="O24" s="10">
        <f>B37+C37+B55</f>
        <v>1.0920000000000001</v>
      </c>
      <c r="P24" s="10">
        <f t="shared" ref="P24:P26" si="2">O24*1000</f>
        <v>1092</v>
      </c>
      <c r="Q24" s="20">
        <f>P24/$O$19</f>
        <v>1.2206845670594022</v>
      </c>
    </row>
    <row r="25" spans="1:20" x14ac:dyDescent="0.3">
      <c r="A25" s="12" t="s">
        <v>15</v>
      </c>
      <c r="B25" s="12">
        <v>0</v>
      </c>
      <c r="C25" s="12">
        <v>0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J25" s="12">
        <f t="shared" si="1"/>
        <v>0</v>
      </c>
      <c r="N25" s="10" t="s">
        <v>40</v>
      </c>
      <c r="O25" s="10">
        <f>F37+E55</f>
        <v>1.044</v>
      </c>
      <c r="P25" s="10">
        <f t="shared" si="2"/>
        <v>1044</v>
      </c>
      <c r="Q25" s="20">
        <f t="shared" ref="Q25" si="3">P25/$O$19</f>
        <v>1.1670281025732745</v>
      </c>
    </row>
    <row r="26" spans="1:20" x14ac:dyDescent="0.3">
      <c r="A26" s="12" t="s">
        <v>16</v>
      </c>
      <c r="B26" s="12">
        <v>12</v>
      </c>
      <c r="C26" s="12">
        <v>6</v>
      </c>
      <c r="D26" s="12">
        <v>0</v>
      </c>
      <c r="E26" s="12">
        <v>0</v>
      </c>
      <c r="F26" s="12">
        <v>22</v>
      </c>
      <c r="G26" s="12">
        <v>0</v>
      </c>
      <c r="H26" s="12">
        <v>0</v>
      </c>
      <c r="J26" s="12">
        <f t="shared" si="1"/>
        <v>40</v>
      </c>
      <c r="P26" s="12">
        <f t="shared" si="2"/>
        <v>0</v>
      </c>
    </row>
    <row r="27" spans="1:20" x14ac:dyDescent="0.3">
      <c r="A27" s="12" t="s">
        <v>17</v>
      </c>
      <c r="B27" s="12">
        <v>0</v>
      </c>
      <c r="C27" s="12">
        <v>9</v>
      </c>
      <c r="D27" s="12">
        <v>0</v>
      </c>
      <c r="E27" s="12">
        <v>0</v>
      </c>
      <c r="F27" s="12">
        <v>1</v>
      </c>
      <c r="G27" s="12">
        <v>0</v>
      </c>
      <c r="H27" s="12">
        <v>0</v>
      </c>
      <c r="J27" s="12">
        <f t="shared" si="1"/>
        <v>10</v>
      </c>
      <c r="N27" s="12" t="s">
        <v>45</v>
      </c>
      <c r="O27" s="12">
        <f>SUM(O22:O26)</f>
        <v>16.828000000000003</v>
      </c>
      <c r="P27" s="12">
        <f>O27*1000</f>
        <v>16828.000000000004</v>
      </c>
      <c r="Q27" s="50">
        <f>SUM(Q22:Q25)</f>
        <v>18.811062174428223</v>
      </c>
    </row>
    <row r="28" spans="1:20" x14ac:dyDescent="0.3">
      <c r="A28" s="12" t="s">
        <v>18</v>
      </c>
      <c r="B28" s="12">
        <v>15</v>
      </c>
      <c r="C28" s="12">
        <v>9</v>
      </c>
      <c r="D28" s="12">
        <v>1</v>
      </c>
      <c r="E28" s="12">
        <v>10</v>
      </c>
      <c r="F28" s="12">
        <v>38</v>
      </c>
      <c r="G28" s="12">
        <v>1</v>
      </c>
      <c r="H28" s="12">
        <v>0</v>
      </c>
      <c r="J28" s="12">
        <f t="shared" si="1"/>
        <v>74</v>
      </c>
    </row>
    <row r="29" spans="1:20" x14ac:dyDescent="0.3">
      <c r="A29" s="12" t="s">
        <v>19</v>
      </c>
      <c r="B29" s="12">
        <v>1</v>
      </c>
      <c r="C29" s="12">
        <v>0</v>
      </c>
      <c r="D29" s="12">
        <v>0</v>
      </c>
      <c r="E29" s="12">
        <v>1</v>
      </c>
      <c r="F29" s="12">
        <v>0</v>
      </c>
      <c r="G29" s="12">
        <v>0</v>
      </c>
      <c r="H29" s="12">
        <v>0</v>
      </c>
      <c r="J29" s="12">
        <f t="shared" si="1"/>
        <v>2</v>
      </c>
    </row>
    <row r="30" spans="1:20" x14ac:dyDescent="0.3">
      <c r="A30" s="12" t="s">
        <v>20</v>
      </c>
      <c r="B30" s="12">
        <v>3</v>
      </c>
      <c r="C30" s="12">
        <v>0</v>
      </c>
      <c r="D30" s="12">
        <v>0</v>
      </c>
      <c r="E30" s="12">
        <v>0</v>
      </c>
      <c r="F30" s="12">
        <v>2</v>
      </c>
      <c r="G30" s="12">
        <v>0</v>
      </c>
      <c r="H30" s="12">
        <v>0</v>
      </c>
      <c r="J30" s="12">
        <f t="shared" si="1"/>
        <v>5</v>
      </c>
      <c r="N30" s="10" t="s">
        <v>49</v>
      </c>
      <c r="O30" s="11">
        <f>Q22+Q23</f>
        <v>16.423349504795546</v>
      </c>
      <c r="Q30" s="10" t="s">
        <v>128</v>
      </c>
      <c r="R30" s="10">
        <f>O22+O23</f>
        <v>14.692000000000002</v>
      </c>
      <c r="S30" s="10">
        <f>(O22+O23)*1000</f>
        <v>14692.000000000002</v>
      </c>
      <c r="T30" s="11">
        <f>S30/O19</f>
        <v>16.423349504795549</v>
      </c>
    </row>
    <row r="31" spans="1:20" x14ac:dyDescent="0.3">
      <c r="A31" s="12" t="s">
        <v>21</v>
      </c>
      <c r="B31" s="12">
        <v>0</v>
      </c>
      <c r="C31" s="12">
        <v>0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J31" s="12">
        <f t="shared" si="1"/>
        <v>0</v>
      </c>
      <c r="N31" s="10" t="s">
        <v>50</v>
      </c>
      <c r="O31" s="11">
        <f>Q24+Q25</f>
        <v>2.3877126696326769</v>
      </c>
      <c r="Q31" s="10" t="s">
        <v>129</v>
      </c>
      <c r="R31" s="10">
        <f>O24+O25</f>
        <v>2.1360000000000001</v>
      </c>
      <c r="S31" s="10">
        <f>(O24+O25)*1000</f>
        <v>2136</v>
      </c>
      <c r="T31" s="11">
        <f>S31/O19</f>
        <v>2.3877126696326765</v>
      </c>
    </row>
    <row r="32" spans="1:20" x14ac:dyDescent="0.3">
      <c r="A32" s="12" t="s">
        <v>22</v>
      </c>
      <c r="B32" s="12">
        <v>2</v>
      </c>
      <c r="C32" s="12">
        <v>1</v>
      </c>
      <c r="D32" s="12">
        <v>0</v>
      </c>
      <c r="E32" s="12">
        <v>2</v>
      </c>
      <c r="F32" s="12">
        <v>2</v>
      </c>
      <c r="G32" s="12">
        <v>0</v>
      </c>
      <c r="H32" s="12">
        <v>0</v>
      </c>
      <c r="J32" s="12">
        <f t="shared" si="1"/>
        <v>7</v>
      </c>
    </row>
    <row r="33" spans="1:20" x14ac:dyDescent="0.3">
      <c r="N33" s="12" t="s">
        <v>45</v>
      </c>
      <c r="O33" s="51">
        <f>SUM(O30:O31)</f>
        <v>18.811062174428223</v>
      </c>
      <c r="Q33" s="12" t="s">
        <v>45</v>
      </c>
      <c r="R33" s="12">
        <f>SUM(R30:R31)</f>
        <v>16.828000000000003</v>
      </c>
      <c r="S33" s="12">
        <f t="shared" ref="S33:T33" si="4">SUM(S30:S31)</f>
        <v>16828</v>
      </c>
      <c r="T33" s="13">
        <f t="shared" si="4"/>
        <v>18.811062174428226</v>
      </c>
    </row>
    <row r="35" spans="1:20" x14ac:dyDescent="0.3">
      <c r="A35" s="12" t="s">
        <v>31</v>
      </c>
      <c r="N35" s="9" t="s">
        <v>44</v>
      </c>
      <c r="O35" s="9" t="s">
        <v>47</v>
      </c>
      <c r="P35" s="9" t="s">
        <v>46</v>
      </c>
      <c r="Q35" s="9" t="s">
        <v>48</v>
      </c>
    </row>
    <row r="36" spans="1:20" x14ac:dyDescent="0.3">
      <c r="A36" s="12" t="s">
        <v>0</v>
      </c>
      <c r="B36" s="49" t="s">
        <v>32</v>
      </c>
      <c r="C36" s="49" t="s">
        <v>33</v>
      </c>
      <c r="D36" s="49" t="s">
        <v>34</v>
      </c>
      <c r="E36" s="49" t="s">
        <v>35</v>
      </c>
      <c r="F36" s="49" t="s">
        <v>36</v>
      </c>
      <c r="G36" s="49" t="s">
        <v>37</v>
      </c>
      <c r="H36" s="49" t="s">
        <v>38</v>
      </c>
      <c r="J36" s="12">
        <f t="shared" si="1"/>
        <v>0</v>
      </c>
      <c r="M36" s="52" t="s">
        <v>55</v>
      </c>
      <c r="N36" s="20" t="s">
        <v>56</v>
      </c>
      <c r="O36" s="10">
        <v>5.9980000000000002</v>
      </c>
      <c r="P36" s="10">
        <f>O36*1000</f>
        <v>5998</v>
      </c>
      <c r="Q36" s="21">
        <f>P36/$O$19</f>
        <v>6.7048223747456905</v>
      </c>
    </row>
    <row r="37" spans="1:20" x14ac:dyDescent="0.3">
      <c r="A37" s="12" t="s">
        <v>8</v>
      </c>
      <c r="B37" s="49">
        <v>0.29099999999999998</v>
      </c>
      <c r="C37" s="49">
        <v>0.69099999999999995</v>
      </c>
      <c r="D37" s="49">
        <v>0.749</v>
      </c>
      <c r="E37" s="49">
        <v>0.23899999999999999</v>
      </c>
      <c r="F37" s="49">
        <v>0.84699999999999998</v>
      </c>
      <c r="G37" s="49">
        <v>0.41</v>
      </c>
      <c r="H37" s="49">
        <v>1.7270000000000001</v>
      </c>
      <c r="J37" s="12">
        <f>SUM(B37:I37)</f>
        <v>4.9539999999999997</v>
      </c>
      <c r="M37" s="52" t="s">
        <v>55</v>
      </c>
      <c r="N37" s="10" t="s">
        <v>57</v>
      </c>
      <c r="O37" s="10">
        <v>85.87</v>
      </c>
      <c r="P37" s="10">
        <f>O37*1000</f>
        <v>85870</v>
      </c>
      <c r="Q37" s="21">
        <f>P37/$O$19</f>
        <v>95.989179279661954</v>
      </c>
    </row>
    <row r="38" spans="1:20" x14ac:dyDescent="0.3">
      <c r="A38" s="12" t="s">
        <v>9</v>
      </c>
      <c r="B38" s="12" t="s">
        <v>39</v>
      </c>
      <c r="C38" s="12" t="s">
        <v>39</v>
      </c>
      <c r="D38" s="12" t="s">
        <v>11</v>
      </c>
      <c r="E38" s="12" t="s">
        <v>10</v>
      </c>
      <c r="F38" s="12" t="s">
        <v>40</v>
      </c>
      <c r="G38" s="12" t="s">
        <v>10</v>
      </c>
      <c r="H38" s="12" t="s">
        <v>10</v>
      </c>
      <c r="J38" s="12">
        <f t="shared" si="1"/>
        <v>0</v>
      </c>
    </row>
    <row r="39" spans="1:20" x14ac:dyDescent="0.3">
      <c r="A39" s="12" t="s">
        <v>12</v>
      </c>
      <c r="B39" s="12">
        <v>1</v>
      </c>
      <c r="C39" s="12">
        <v>1</v>
      </c>
      <c r="D39" s="12">
        <v>6</v>
      </c>
      <c r="E39" s="12">
        <v>0</v>
      </c>
      <c r="F39" s="12">
        <v>7</v>
      </c>
      <c r="G39" s="12">
        <v>0</v>
      </c>
      <c r="H39" s="12">
        <v>15</v>
      </c>
      <c r="J39" s="12">
        <f t="shared" si="1"/>
        <v>30</v>
      </c>
    </row>
    <row r="40" spans="1:20" x14ac:dyDescent="0.3">
      <c r="A40" s="12" t="s">
        <v>13</v>
      </c>
      <c r="B40" s="12">
        <v>0</v>
      </c>
      <c r="C40" s="12">
        <v>2</v>
      </c>
      <c r="D40" s="12">
        <v>1</v>
      </c>
      <c r="E40" s="12">
        <v>0</v>
      </c>
      <c r="F40" s="12">
        <v>1</v>
      </c>
      <c r="G40" s="12">
        <v>0</v>
      </c>
      <c r="H40" s="12">
        <v>5</v>
      </c>
      <c r="J40" s="12">
        <f t="shared" si="1"/>
        <v>9</v>
      </c>
      <c r="N40" s="51"/>
    </row>
    <row r="41" spans="1:20" x14ac:dyDescent="0.3">
      <c r="A41" s="12" t="s">
        <v>14</v>
      </c>
      <c r="B41" s="12">
        <v>0</v>
      </c>
      <c r="C41" s="12">
        <v>0</v>
      </c>
      <c r="D41" s="12">
        <v>0</v>
      </c>
      <c r="E41" s="12">
        <v>0</v>
      </c>
      <c r="F41" s="12">
        <v>0</v>
      </c>
      <c r="G41" s="12">
        <v>0</v>
      </c>
      <c r="H41" s="12">
        <v>0</v>
      </c>
      <c r="J41" s="12">
        <f t="shared" si="1"/>
        <v>0</v>
      </c>
      <c r="N41" s="51"/>
    </row>
    <row r="42" spans="1:20" x14ac:dyDescent="0.3">
      <c r="A42" s="12" t="s">
        <v>15</v>
      </c>
      <c r="B42" s="12">
        <v>0</v>
      </c>
      <c r="C42" s="12">
        <v>0</v>
      </c>
      <c r="D42" s="12">
        <v>1</v>
      </c>
      <c r="E42" s="12">
        <v>0</v>
      </c>
      <c r="F42" s="12">
        <v>0</v>
      </c>
      <c r="G42" s="12">
        <v>0</v>
      </c>
      <c r="H42" s="12">
        <v>2</v>
      </c>
      <c r="J42" s="12">
        <f t="shared" si="1"/>
        <v>3</v>
      </c>
      <c r="N42" s="51"/>
    </row>
    <row r="43" spans="1:20" x14ac:dyDescent="0.3">
      <c r="A43" s="12" t="s">
        <v>16</v>
      </c>
      <c r="B43" s="12">
        <v>2</v>
      </c>
      <c r="C43" s="12">
        <v>4</v>
      </c>
      <c r="D43" s="12">
        <v>0</v>
      </c>
      <c r="E43" s="12">
        <v>0</v>
      </c>
      <c r="F43" s="12">
        <v>1</v>
      </c>
      <c r="G43" s="12">
        <v>0</v>
      </c>
      <c r="H43" s="12">
        <v>11</v>
      </c>
      <c r="J43" s="12">
        <f t="shared" si="1"/>
        <v>18</v>
      </c>
    </row>
    <row r="44" spans="1:20" x14ac:dyDescent="0.3">
      <c r="A44" s="12" t="s">
        <v>17</v>
      </c>
      <c r="B44" s="12">
        <v>0</v>
      </c>
      <c r="C44" s="12">
        <v>0</v>
      </c>
      <c r="D44" s="12">
        <v>0</v>
      </c>
      <c r="E44" s="12">
        <v>0</v>
      </c>
      <c r="F44" s="12">
        <v>0</v>
      </c>
      <c r="G44" s="12">
        <v>0</v>
      </c>
      <c r="H44" s="12">
        <v>4</v>
      </c>
      <c r="J44" s="12">
        <f t="shared" si="1"/>
        <v>4</v>
      </c>
      <c r="N44" s="13"/>
    </row>
    <row r="45" spans="1:20" x14ac:dyDescent="0.3">
      <c r="A45" s="12" t="s">
        <v>18</v>
      </c>
      <c r="B45" s="12">
        <v>4</v>
      </c>
      <c r="C45" s="12">
        <v>8</v>
      </c>
      <c r="D45" s="12">
        <v>4</v>
      </c>
      <c r="E45" s="12">
        <v>3</v>
      </c>
      <c r="F45" s="12">
        <v>11</v>
      </c>
      <c r="G45" s="12">
        <v>7</v>
      </c>
      <c r="H45" s="12">
        <v>29</v>
      </c>
      <c r="J45" s="12">
        <f t="shared" si="1"/>
        <v>66</v>
      </c>
      <c r="N45" s="13"/>
    </row>
    <row r="46" spans="1:20" x14ac:dyDescent="0.3">
      <c r="A46" s="12" t="s">
        <v>19</v>
      </c>
      <c r="B46" s="12">
        <v>0</v>
      </c>
      <c r="C46" s="12">
        <v>0</v>
      </c>
      <c r="D46" s="12">
        <v>2</v>
      </c>
      <c r="E46" s="12">
        <v>0</v>
      </c>
      <c r="F46" s="12">
        <v>0</v>
      </c>
      <c r="G46" s="12">
        <v>0</v>
      </c>
      <c r="H46" s="12">
        <v>0</v>
      </c>
      <c r="J46" s="12">
        <f t="shared" si="1"/>
        <v>2</v>
      </c>
    </row>
    <row r="47" spans="1:20" x14ac:dyDescent="0.3">
      <c r="A47" s="12" t="s">
        <v>20</v>
      </c>
      <c r="B47" s="12">
        <v>1</v>
      </c>
      <c r="C47" s="12">
        <v>1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J47" s="12">
        <f t="shared" si="1"/>
        <v>2</v>
      </c>
    </row>
    <row r="48" spans="1:20" x14ac:dyDescent="0.3">
      <c r="A48" s="12" t="s">
        <v>21</v>
      </c>
      <c r="B48" s="12">
        <v>0</v>
      </c>
      <c r="C48" s="12">
        <v>0</v>
      </c>
      <c r="D48" s="12">
        <v>0</v>
      </c>
      <c r="E48" s="12">
        <v>0</v>
      </c>
      <c r="F48" s="12">
        <v>0</v>
      </c>
      <c r="G48" s="12">
        <v>0</v>
      </c>
      <c r="H48" s="12">
        <v>0</v>
      </c>
      <c r="J48" s="12">
        <f t="shared" si="1"/>
        <v>0</v>
      </c>
    </row>
    <row r="49" spans="1:10" x14ac:dyDescent="0.3">
      <c r="A49" s="12" t="s">
        <v>22</v>
      </c>
      <c r="B49" s="12">
        <v>0</v>
      </c>
      <c r="C49" s="12">
        <v>0</v>
      </c>
      <c r="D49" s="12">
        <v>0</v>
      </c>
      <c r="E49" s="12">
        <v>0</v>
      </c>
      <c r="F49" s="12">
        <v>1</v>
      </c>
      <c r="G49" s="12">
        <v>1</v>
      </c>
      <c r="H49" s="12">
        <v>1</v>
      </c>
      <c r="J49" s="12">
        <f t="shared" si="1"/>
        <v>3</v>
      </c>
    </row>
    <row r="53" spans="1:10" x14ac:dyDescent="0.3">
      <c r="A53" s="12" t="s">
        <v>41</v>
      </c>
    </row>
    <row r="54" spans="1:10" x14ac:dyDescent="0.3">
      <c r="A54" s="12" t="s">
        <v>0</v>
      </c>
      <c r="B54" s="12" t="s">
        <v>42</v>
      </c>
      <c r="C54" s="49" t="s">
        <v>52</v>
      </c>
      <c r="D54" s="12" t="s">
        <v>53</v>
      </c>
      <c r="E54" s="12" t="s">
        <v>54</v>
      </c>
      <c r="J54" s="12">
        <f t="shared" si="1"/>
        <v>0</v>
      </c>
    </row>
    <row r="55" spans="1:10" x14ac:dyDescent="0.3">
      <c r="A55" s="12" t="s">
        <v>8</v>
      </c>
      <c r="B55" s="12">
        <v>0.11</v>
      </c>
      <c r="C55" s="49">
        <v>0.86599999999999999</v>
      </c>
      <c r="D55" s="12">
        <v>2.4E-2</v>
      </c>
      <c r="E55" s="12">
        <v>0.19700000000000001</v>
      </c>
      <c r="J55" s="12">
        <f>SUM(B55:I55)</f>
        <v>1.1970000000000001</v>
      </c>
    </row>
    <row r="56" spans="1:10" x14ac:dyDescent="0.3">
      <c r="A56" s="12" t="s">
        <v>9</v>
      </c>
      <c r="B56" s="12" t="s">
        <v>39</v>
      </c>
      <c r="C56" s="49" t="s">
        <v>10</v>
      </c>
      <c r="D56" s="12" t="s">
        <v>10</v>
      </c>
      <c r="E56" s="12" t="s">
        <v>40</v>
      </c>
      <c r="J56" s="12">
        <f t="shared" si="1"/>
        <v>0</v>
      </c>
    </row>
    <row r="57" spans="1:10" x14ac:dyDescent="0.3">
      <c r="A57" s="12" t="s">
        <v>12</v>
      </c>
      <c r="B57" s="12">
        <v>0</v>
      </c>
      <c r="C57" s="49">
        <v>18</v>
      </c>
      <c r="D57" s="12">
        <v>0</v>
      </c>
      <c r="E57" s="12">
        <v>0</v>
      </c>
      <c r="J57" s="12">
        <f t="shared" si="1"/>
        <v>18</v>
      </c>
    </row>
    <row r="58" spans="1:10" x14ac:dyDescent="0.3">
      <c r="A58" s="12" t="s">
        <v>13</v>
      </c>
      <c r="B58" s="12">
        <v>0</v>
      </c>
      <c r="C58" s="49">
        <v>0</v>
      </c>
      <c r="D58" s="12">
        <v>0</v>
      </c>
      <c r="E58" s="12">
        <v>0</v>
      </c>
      <c r="J58" s="12">
        <f t="shared" si="1"/>
        <v>0</v>
      </c>
    </row>
    <row r="59" spans="1:10" x14ac:dyDescent="0.3">
      <c r="A59" s="12" t="s">
        <v>14</v>
      </c>
      <c r="B59" s="12">
        <v>0</v>
      </c>
      <c r="C59" s="49">
        <v>0</v>
      </c>
      <c r="D59" s="12">
        <v>0</v>
      </c>
      <c r="E59" s="12">
        <v>0</v>
      </c>
      <c r="J59" s="12">
        <f t="shared" si="1"/>
        <v>0</v>
      </c>
    </row>
    <row r="60" spans="1:10" x14ac:dyDescent="0.3">
      <c r="A60" s="12" t="s">
        <v>15</v>
      </c>
      <c r="B60" s="12">
        <v>0</v>
      </c>
      <c r="C60" s="49">
        <v>3</v>
      </c>
      <c r="D60" s="12">
        <v>0</v>
      </c>
      <c r="E60" s="12">
        <v>0</v>
      </c>
      <c r="J60" s="12">
        <f t="shared" si="1"/>
        <v>3</v>
      </c>
    </row>
    <row r="61" spans="1:10" x14ac:dyDescent="0.3">
      <c r="A61" s="12" t="s">
        <v>16</v>
      </c>
      <c r="B61" s="12">
        <v>0</v>
      </c>
      <c r="C61" s="49">
        <v>11</v>
      </c>
      <c r="D61" s="12">
        <v>0</v>
      </c>
      <c r="E61" s="12">
        <v>0</v>
      </c>
      <c r="J61" s="12">
        <f t="shared" si="1"/>
        <v>11</v>
      </c>
    </row>
    <row r="62" spans="1:10" x14ac:dyDescent="0.3">
      <c r="A62" s="12" t="s">
        <v>17</v>
      </c>
      <c r="B62" s="12">
        <v>0</v>
      </c>
      <c r="C62" s="49">
        <v>8</v>
      </c>
      <c r="D62" s="12">
        <v>0</v>
      </c>
      <c r="E62" s="12">
        <v>0</v>
      </c>
      <c r="J62" s="12">
        <f>SUM(B62:I62)</f>
        <v>8</v>
      </c>
    </row>
    <row r="63" spans="1:10" x14ac:dyDescent="0.3">
      <c r="A63" s="12" t="s">
        <v>18</v>
      </c>
      <c r="B63" s="12">
        <v>1</v>
      </c>
      <c r="C63" s="49">
        <v>8</v>
      </c>
      <c r="D63" s="12">
        <v>1</v>
      </c>
      <c r="E63" s="12">
        <v>1</v>
      </c>
      <c r="J63" s="12">
        <f>SUM(B63:I63)</f>
        <v>11</v>
      </c>
    </row>
    <row r="64" spans="1:10" x14ac:dyDescent="0.3">
      <c r="A64" s="12" t="s">
        <v>19</v>
      </c>
      <c r="B64" s="12">
        <v>0</v>
      </c>
      <c r="C64" s="49">
        <v>3</v>
      </c>
      <c r="D64" s="12">
        <v>1</v>
      </c>
      <c r="E64" s="12">
        <v>1</v>
      </c>
      <c r="J64" s="12">
        <f>SUM(B64:I64)</f>
        <v>5</v>
      </c>
    </row>
    <row r="65" spans="1:10" x14ac:dyDescent="0.3">
      <c r="A65" s="12" t="s">
        <v>20</v>
      </c>
      <c r="B65" s="12">
        <v>1</v>
      </c>
      <c r="C65" s="49">
        <v>0</v>
      </c>
      <c r="D65" s="12">
        <v>0</v>
      </c>
      <c r="E65" s="12">
        <v>0</v>
      </c>
      <c r="J65" s="12">
        <f t="shared" si="1"/>
        <v>1</v>
      </c>
    </row>
    <row r="66" spans="1:10" x14ac:dyDescent="0.3">
      <c r="A66" s="12" t="s">
        <v>21</v>
      </c>
      <c r="B66" s="12">
        <v>0</v>
      </c>
      <c r="C66" s="49">
        <v>0</v>
      </c>
      <c r="D66" s="12">
        <v>0</v>
      </c>
      <c r="E66" s="12">
        <v>0</v>
      </c>
      <c r="J66" s="12">
        <f t="shared" si="1"/>
        <v>0</v>
      </c>
    </row>
    <row r="67" spans="1:10" x14ac:dyDescent="0.3">
      <c r="A67" s="12" t="s">
        <v>22</v>
      </c>
      <c r="B67" s="12">
        <v>0</v>
      </c>
      <c r="C67" s="49">
        <v>1</v>
      </c>
      <c r="D67" s="12">
        <v>0</v>
      </c>
      <c r="E67" s="12">
        <v>0</v>
      </c>
      <c r="J67" s="12">
        <f t="shared" si="1"/>
        <v>1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F5D794-DBBB-47A5-BEB5-4D03042E81AC}">
  <dimension ref="A1:H44"/>
  <sheetViews>
    <sheetView zoomScale="80" zoomScaleNormal="80" workbookViewId="0">
      <selection activeCell="D9" sqref="D9"/>
    </sheetView>
  </sheetViews>
  <sheetFormatPr defaultRowHeight="14.4" x14ac:dyDescent="0.3"/>
  <cols>
    <col min="1" max="1" width="29.88671875" customWidth="1"/>
    <col min="2" max="3" width="34.88671875" customWidth="1"/>
    <col min="4" max="4" width="26.6640625" customWidth="1"/>
  </cols>
  <sheetData>
    <row r="1" spans="1:8" ht="15.6" x14ac:dyDescent="0.3">
      <c r="A1" s="23" t="s">
        <v>79</v>
      </c>
      <c r="B1" s="24">
        <f>LC_a_ostatni_trasy!O19</f>
        <v>894.58</v>
      </c>
      <c r="C1" s="12"/>
      <c r="D1" s="12"/>
    </row>
    <row r="2" spans="1:8" x14ac:dyDescent="0.3">
      <c r="A2" s="12"/>
      <c r="B2" s="12"/>
      <c r="C2" s="12"/>
      <c r="D2" s="12"/>
    </row>
    <row r="3" spans="1:8" ht="57.6" x14ac:dyDescent="0.3">
      <c r="A3" s="16" t="s">
        <v>58</v>
      </c>
      <c r="B3" s="16" t="s">
        <v>59</v>
      </c>
      <c r="C3" s="16" t="s">
        <v>60</v>
      </c>
      <c r="D3" s="16" t="s">
        <v>80</v>
      </c>
      <c r="E3" s="16" t="s">
        <v>61</v>
      </c>
    </row>
    <row r="4" spans="1:8" x14ac:dyDescent="0.3">
      <c r="A4" s="25" t="s">
        <v>62</v>
      </c>
      <c r="B4" s="14" t="s">
        <v>63</v>
      </c>
      <c r="C4" s="14">
        <v>4.0140000000000002</v>
      </c>
      <c r="D4" s="14">
        <f>C4*1000</f>
        <v>4014.0000000000005</v>
      </c>
      <c r="E4" s="14" t="s">
        <v>64</v>
      </c>
    </row>
    <row r="5" spans="1:8" x14ac:dyDescent="0.3">
      <c r="A5" s="25"/>
      <c r="B5" s="14" t="s">
        <v>65</v>
      </c>
      <c r="C5" s="14">
        <v>5.1369999999999996</v>
      </c>
      <c r="D5" s="14">
        <f t="shared" ref="D5:D15" si="0">C5*1000</f>
        <v>5137</v>
      </c>
      <c r="E5" s="14" t="s">
        <v>64</v>
      </c>
    </row>
    <row r="6" spans="1:8" x14ac:dyDescent="0.3">
      <c r="A6" s="25"/>
      <c r="B6" s="14" t="s">
        <v>66</v>
      </c>
      <c r="C6" s="14">
        <v>3.7280000000000002</v>
      </c>
      <c r="D6" s="14">
        <f t="shared" si="0"/>
        <v>3728</v>
      </c>
      <c r="E6" s="14" t="s">
        <v>64</v>
      </c>
    </row>
    <row r="7" spans="1:8" x14ac:dyDescent="0.3">
      <c r="A7" s="25"/>
      <c r="B7" s="14" t="s">
        <v>67</v>
      </c>
      <c r="C7" s="14">
        <v>2.0920000000000001</v>
      </c>
      <c r="D7" s="14">
        <f t="shared" si="0"/>
        <v>2092</v>
      </c>
      <c r="E7" s="14" t="s">
        <v>64</v>
      </c>
    </row>
    <row r="8" spans="1:8" x14ac:dyDescent="0.3">
      <c r="A8" s="25"/>
      <c r="B8" s="14" t="s">
        <v>68</v>
      </c>
      <c r="C8" s="14">
        <v>0.48</v>
      </c>
      <c r="D8" s="14">
        <f t="shared" si="0"/>
        <v>480</v>
      </c>
      <c r="E8" s="14" t="s">
        <v>64</v>
      </c>
    </row>
    <row r="9" spans="1:8" x14ac:dyDescent="0.3">
      <c r="A9" s="25"/>
      <c r="B9" s="16" t="s">
        <v>69</v>
      </c>
      <c r="C9" s="16">
        <f>SUM(C4:C8)</f>
        <v>15.451000000000001</v>
      </c>
      <c r="D9" s="16">
        <f>C9*1000</f>
        <v>15451</v>
      </c>
      <c r="E9" s="15">
        <f>D9/$B$1</f>
        <v>17.271792349482439</v>
      </c>
    </row>
    <row r="10" spans="1:8" ht="28.8" x14ac:dyDescent="0.3">
      <c r="A10" s="25" t="s">
        <v>70</v>
      </c>
      <c r="B10" s="14" t="s">
        <v>71</v>
      </c>
      <c r="C10" s="14">
        <v>4.492</v>
      </c>
      <c r="D10" s="14">
        <f>C10*1000</f>
        <v>4492</v>
      </c>
      <c r="E10" s="14" t="s">
        <v>64</v>
      </c>
    </row>
    <row r="11" spans="1:8" ht="28.8" x14ac:dyDescent="0.3">
      <c r="A11" s="25"/>
      <c r="B11" s="14" t="s">
        <v>72</v>
      </c>
      <c r="C11" s="14">
        <v>2.484</v>
      </c>
      <c r="D11" s="14">
        <f t="shared" si="0"/>
        <v>2484</v>
      </c>
      <c r="E11" s="14" t="s">
        <v>64</v>
      </c>
    </row>
    <row r="12" spans="1:8" x14ac:dyDescent="0.3">
      <c r="A12" s="25"/>
      <c r="B12" s="16" t="s">
        <v>69</v>
      </c>
      <c r="C12" s="16">
        <f>C10+C11</f>
        <v>6.976</v>
      </c>
      <c r="D12" s="16">
        <f t="shared" si="0"/>
        <v>6976</v>
      </c>
      <c r="E12" s="15">
        <f>D12/$B$1</f>
        <v>7.7980728386505396</v>
      </c>
    </row>
    <row r="13" spans="1:8" x14ac:dyDescent="0.3">
      <c r="A13" s="14" t="s">
        <v>73</v>
      </c>
      <c r="B13" s="14" t="s">
        <v>74</v>
      </c>
      <c r="C13" s="14">
        <v>0.374</v>
      </c>
      <c r="D13" s="14">
        <f t="shared" si="0"/>
        <v>374</v>
      </c>
      <c r="E13" s="15">
        <f>D13/$B$1</f>
        <v>0.41807328578774394</v>
      </c>
    </row>
    <row r="14" spans="1:8" x14ac:dyDescent="0.3">
      <c r="A14" s="14" t="s">
        <v>75</v>
      </c>
      <c r="B14" s="14" t="s">
        <v>76</v>
      </c>
      <c r="C14" s="14">
        <v>4.9050000000000002</v>
      </c>
      <c r="D14" s="14">
        <f t="shared" si="0"/>
        <v>4905</v>
      </c>
      <c r="E14" s="15">
        <f>D14/$B$1</f>
        <v>5.4830199646761608</v>
      </c>
      <c r="F14" s="1"/>
      <c r="G14" s="1"/>
      <c r="H14" s="1"/>
    </row>
    <row r="15" spans="1:8" x14ac:dyDescent="0.3">
      <c r="A15" s="14" t="s">
        <v>77</v>
      </c>
      <c r="B15" s="14" t="s">
        <v>78</v>
      </c>
      <c r="C15" s="14">
        <v>2.9860000000000002</v>
      </c>
      <c r="D15" s="14">
        <f t="shared" si="0"/>
        <v>2986</v>
      </c>
      <c r="E15" s="15">
        <f t="shared" ref="E15" si="1">D15/$B$1</f>
        <v>3.3378792282411855</v>
      </c>
    </row>
    <row r="16" spans="1:8" x14ac:dyDescent="0.3">
      <c r="A16" s="3"/>
      <c r="B16" s="3"/>
      <c r="C16" s="3"/>
      <c r="D16" s="3"/>
      <c r="E16" s="4"/>
    </row>
    <row r="17" spans="1:5" x14ac:dyDescent="0.3">
      <c r="A17" s="3"/>
      <c r="B17" s="3"/>
      <c r="C17" s="3"/>
      <c r="D17" s="3"/>
      <c r="E17" s="4"/>
    </row>
    <row r="18" spans="1:5" x14ac:dyDescent="0.3">
      <c r="A18" s="3"/>
      <c r="B18" s="3"/>
      <c r="C18" s="3"/>
      <c r="D18" s="4"/>
    </row>
    <row r="19" spans="1:5" x14ac:dyDescent="0.3">
      <c r="A19" s="19" t="s">
        <v>84</v>
      </c>
      <c r="B19" s="9" t="s">
        <v>83</v>
      </c>
      <c r="C19" s="9"/>
      <c r="D19" s="9" t="s">
        <v>81</v>
      </c>
    </row>
    <row r="20" spans="1:5" x14ac:dyDescent="0.3">
      <c r="A20" s="17" t="s">
        <v>82</v>
      </c>
      <c r="B20" s="17">
        <v>10</v>
      </c>
      <c r="C20" s="10"/>
      <c r="D20" s="18">
        <f>B20/$B$1</f>
        <v>1.1178430101276577E-2</v>
      </c>
    </row>
    <row r="21" spans="1:5" x14ac:dyDescent="0.3">
      <c r="A21" s="17" t="s">
        <v>85</v>
      </c>
      <c r="B21" s="17">
        <v>10</v>
      </c>
      <c r="C21" s="10"/>
      <c r="D21" s="18">
        <f>B21/$B$1</f>
        <v>1.1178430101276577E-2</v>
      </c>
    </row>
    <row r="22" spans="1:5" x14ac:dyDescent="0.3">
      <c r="A22" s="12"/>
      <c r="B22" s="12"/>
      <c r="C22" s="12"/>
      <c r="D22" s="12"/>
    </row>
    <row r="23" spans="1:5" x14ac:dyDescent="0.3">
      <c r="A23" s="12"/>
      <c r="B23" s="12"/>
      <c r="C23" s="12"/>
      <c r="D23" s="12"/>
    </row>
    <row r="24" spans="1:5" ht="28.8" x14ac:dyDescent="0.3">
      <c r="A24" s="16" t="s">
        <v>86</v>
      </c>
      <c r="B24" s="16" t="s">
        <v>87</v>
      </c>
      <c r="C24" s="16" t="s">
        <v>88</v>
      </c>
      <c r="D24" s="16" t="s">
        <v>89</v>
      </c>
    </row>
    <row r="25" spans="1:5" x14ac:dyDescent="0.3">
      <c r="A25" s="14" t="s">
        <v>90</v>
      </c>
      <c r="B25" s="14" t="s">
        <v>91</v>
      </c>
      <c r="C25" s="14">
        <v>1</v>
      </c>
      <c r="D25" s="15">
        <f>C25/$B$1</f>
        <v>1.1178430101276577E-3</v>
      </c>
    </row>
    <row r="26" spans="1:5" x14ac:dyDescent="0.3">
      <c r="A26" s="14" t="s">
        <v>92</v>
      </c>
      <c r="B26" s="14" t="s">
        <v>92</v>
      </c>
      <c r="C26" s="14">
        <v>0</v>
      </c>
      <c r="D26" s="15">
        <f t="shared" ref="D26:D37" si="2">C26/$B$1</f>
        <v>0</v>
      </c>
    </row>
    <row r="27" spans="1:5" x14ac:dyDescent="0.3">
      <c r="A27" s="25" t="s">
        <v>93</v>
      </c>
      <c r="B27" s="14" t="s">
        <v>94</v>
      </c>
      <c r="C27" s="14">
        <v>5</v>
      </c>
      <c r="D27" s="15">
        <f t="shared" si="2"/>
        <v>5.5892150506382885E-3</v>
      </c>
    </row>
    <row r="28" spans="1:5" x14ac:dyDescent="0.3">
      <c r="A28" s="25"/>
      <c r="B28" s="14" t="s">
        <v>95</v>
      </c>
      <c r="C28" s="14">
        <v>1</v>
      </c>
      <c r="D28" s="15">
        <f t="shared" si="2"/>
        <v>1.1178430101276577E-3</v>
      </c>
    </row>
    <row r="29" spans="1:5" x14ac:dyDescent="0.3">
      <c r="A29" s="25"/>
      <c r="B29" s="14" t="s">
        <v>96</v>
      </c>
      <c r="C29" s="14">
        <v>1</v>
      </c>
      <c r="D29" s="15">
        <f t="shared" si="2"/>
        <v>1.1178430101276577E-3</v>
      </c>
    </row>
    <row r="30" spans="1:5" x14ac:dyDescent="0.3">
      <c r="A30" s="25"/>
      <c r="B30" s="16" t="s">
        <v>69</v>
      </c>
      <c r="C30" s="16">
        <v>7</v>
      </c>
      <c r="D30" s="15">
        <f t="shared" si="2"/>
        <v>7.8249010708936039E-3</v>
      </c>
    </row>
    <row r="31" spans="1:5" x14ac:dyDescent="0.3">
      <c r="A31" s="25" t="s">
        <v>97</v>
      </c>
      <c r="B31" s="14" t="s">
        <v>98</v>
      </c>
      <c r="C31" s="14">
        <v>3</v>
      </c>
      <c r="D31" s="15">
        <f t="shared" si="2"/>
        <v>3.3535290303829727E-3</v>
      </c>
    </row>
    <row r="32" spans="1:5" x14ac:dyDescent="0.3">
      <c r="A32" s="25"/>
      <c r="B32" s="14" t="s">
        <v>99</v>
      </c>
      <c r="C32" s="14">
        <v>13</v>
      </c>
      <c r="D32" s="15">
        <f t="shared" si="2"/>
        <v>1.4531959131659548E-2</v>
      </c>
    </row>
    <row r="33" spans="1:4" x14ac:dyDescent="0.3">
      <c r="A33" s="25"/>
      <c r="B33" s="14" t="s">
        <v>100</v>
      </c>
      <c r="C33" s="14">
        <v>1</v>
      </c>
      <c r="D33" s="15">
        <f t="shared" si="2"/>
        <v>1.1178430101276577E-3</v>
      </c>
    </row>
    <row r="34" spans="1:4" x14ac:dyDescent="0.3">
      <c r="A34" s="25"/>
      <c r="B34" s="14" t="s">
        <v>101</v>
      </c>
      <c r="C34" s="14">
        <v>4</v>
      </c>
      <c r="D34" s="15">
        <f t="shared" si="2"/>
        <v>4.4713720405106308E-3</v>
      </c>
    </row>
    <row r="35" spans="1:4" x14ac:dyDescent="0.3">
      <c r="A35" s="25"/>
      <c r="B35" s="14" t="s">
        <v>102</v>
      </c>
      <c r="C35" s="14">
        <v>1</v>
      </c>
      <c r="D35" s="15">
        <f t="shared" si="2"/>
        <v>1.1178430101276577E-3</v>
      </c>
    </row>
    <row r="36" spans="1:4" x14ac:dyDescent="0.3">
      <c r="A36" s="25"/>
      <c r="B36" s="16" t="s">
        <v>69</v>
      </c>
      <c r="C36" s="16">
        <v>22</v>
      </c>
      <c r="D36" s="15">
        <f t="shared" si="2"/>
        <v>2.4592546222808466E-2</v>
      </c>
    </row>
    <row r="37" spans="1:4" x14ac:dyDescent="0.3">
      <c r="A37" s="14" t="s">
        <v>103</v>
      </c>
      <c r="B37" s="14" t="s">
        <v>104</v>
      </c>
      <c r="C37" s="14">
        <v>1</v>
      </c>
      <c r="D37" s="15">
        <f t="shared" si="2"/>
        <v>1.1178430101276577E-3</v>
      </c>
    </row>
    <row r="38" spans="1:4" x14ac:dyDescent="0.3">
      <c r="A38" s="12"/>
      <c r="B38" s="12"/>
      <c r="C38" s="12"/>
      <c r="D38" s="12"/>
    </row>
    <row r="39" spans="1:4" ht="28.8" x14ac:dyDescent="0.3">
      <c r="A39" s="16" t="s">
        <v>105</v>
      </c>
      <c r="B39" s="16" t="s">
        <v>106</v>
      </c>
      <c r="C39" s="16" t="s">
        <v>107</v>
      </c>
      <c r="D39" s="12"/>
    </row>
    <row r="40" spans="1:4" x14ac:dyDescent="0.3">
      <c r="A40" s="14" t="s">
        <v>108</v>
      </c>
      <c r="B40" s="14">
        <v>15</v>
      </c>
      <c r="C40" s="15">
        <f>B40/$B$1</f>
        <v>1.6767645151914864E-2</v>
      </c>
      <c r="D40" s="12"/>
    </row>
    <row r="41" spans="1:4" ht="28.8" x14ac:dyDescent="0.3">
      <c r="A41" s="14" t="s">
        <v>109</v>
      </c>
      <c r="B41" s="14">
        <v>34</v>
      </c>
      <c r="C41" s="15">
        <f>B41/$B$1</f>
        <v>3.8006662344340358E-2</v>
      </c>
      <c r="D41" s="12"/>
    </row>
    <row r="42" spans="1:4" x14ac:dyDescent="0.3">
      <c r="A42" s="12"/>
      <c r="B42" s="12"/>
      <c r="C42" s="12"/>
      <c r="D42" s="12"/>
    </row>
    <row r="43" spans="1:4" x14ac:dyDescent="0.3">
      <c r="A43" s="12"/>
      <c r="B43" s="12">
        <f>SUM(B40:B42)</f>
        <v>49</v>
      </c>
      <c r="C43" s="12"/>
      <c r="D43" s="12"/>
    </row>
    <row r="44" spans="1:4" x14ac:dyDescent="0.3">
      <c r="A44" s="12"/>
      <c r="B44" s="12"/>
      <c r="C44" s="12"/>
      <c r="D44" s="12"/>
    </row>
  </sheetData>
  <mergeCells count="4">
    <mergeCell ref="A4:A9"/>
    <mergeCell ref="A10:A12"/>
    <mergeCell ref="A27:A30"/>
    <mergeCell ref="A31:A36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E6F451-12E9-49F6-B88D-5F4E9E9C54CF}">
  <dimension ref="A1:E19"/>
  <sheetViews>
    <sheetView zoomScale="90" zoomScaleNormal="90" workbookViewId="0">
      <selection activeCell="J23" sqref="J23"/>
    </sheetView>
  </sheetViews>
  <sheetFormatPr defaultRowHeight="14.4" x14ac:dyDescent="0.3"/>
  <cols>
    <col min="1" max="1" width="27.21875" bestFit="1" customWidth="1"/>
    <col min="2" max="2" width="11.44140625" customWidth="1"/>
    <col min="3" max="3" width="33.77734375" customWidth="1"/>
    <col min="5" max="5" width="10.44140625" bestFit="1" customWidth="1"/>
  </cols>
  <sheetData>
    <row r="1" spans="1:5" x14ac:dyDescent="0.3">
      <c r="A1" s="8" t="s">
        <v>127</v>
      </c>
      <c r="B1" s="22">
        <f>LC_a_ostatni_trasy!O19</f>
        <v>894.58</v>
      </c>
    </row>
    <row r="4" spans="1:5" ht="72" x14ac:dyDescent="0.3">
      <c r="A4" s="16" t="s">
        <v>110</v>
      </c>
      <c r="B4" s="16" t="s">
        <v>86</v>
      </c>
      <c r="C4" s="16" t="s">
        <v>87</v>
      </c>
      <c r="D4" s="16" t="s">
        <v>88</v>
      </c>
      <c r="E4" s="16" t="s">
        <v>89</v>
      </c>
    </row>
    <row r="5" spans="1:5" x14ac:dyDescent="0.3">
      <c r="A5" s="25" t="s">
        <v>111</v>
      </c>
      <c r="B5" s="14" t="s">
        <v>112</v>
      </c>
      <c r="C5" s="14" t="s">
        <v>112</v>
      </c>
      <c r="D5" s="14">
        <v>20</v>
      </c>
      <c r="E5" s="15">
        <f>D5/$B$1</f>
        <v>2.2356860202553154E-2</v>
      </c>
    </row>
    <row r="6" spans="1:5" x14ac:dyDescent="0.3">
      <c r="A6" s="25"/>
      <c r="B6" s="25" t="s">
        <v>113</v>
      </c>
      <c r="C6" s="14" t="s">
        <v>114</v>
      </c>
      <c r="D6" s="14">
        <v>21</v>
      </c>
      <c r="E6" s="15">
        <f t="shared" ref="E6:E18" si="0">D6/$B$1</f>
        <v>2.347470321268081E-2</v>
      </c>
    </row>
    <row r="7" spans="1:5" x14ac:dyDescent="0.3">
      <c r="A7" s="25"/>
      <c r="B7" s="25"/>
      <c r="C7" s="14" t="s">
        <v>115</v>
      </c>
      <c r="D7" s="14">
        <v>1</v>
      </c>
      <c r="E7" s="15">
        <f t="shared" si="0"/>
        <v>1.1178430101276577E-3</v>
      </c>
    </row>
    <row r="8" spans="1:5" x14ac:dyDescent="0.3">
      <c r="A8" s="25"/>
      <c r="B8" s="25"/>
      <c r="C8" s="16" t="s">
        <v>69</v>
      </c>
      <c r="D8" s="16">
        <f>D6+D7</f>
        <v>22</v>
      </c>
      <c r="E8" s="15">
        <f>D8/$B$1</f>
        <v>2.4592546222808466E-2</v>
      </c>
    </row>
    <row r="9" spans="1:5" x14ac:dyDescent="0.3">
      <c r="A9" s="26" t="s">
        <v>116</v>
      </c>
      <c r="B9" s="25" t="s">
        <v>117</v>
      </c>
      <c r="C9" s="14" t="s">
        <v>118</v>
      </c>
      <c r="D9" s="14">
        <v>4</v>
      </c>
      <c r="E9" s="15">
        <f t="shared" si="0"/>
        <v>4.4713720405106308E-3</v>
      </c>
    </row>
    <row r="10" spans="1:5" x14ac:dyDescent="0.3">
      <c r="A10" s="27"/>
      <c r="B10" s="25"/>
      <c r="C10" s="14" t="s">
        <v>119</v>
      </c>
      <c r="D10" s="14">
        <v>1</v>
      </c>
      <c r="E10" s="15">
        <f t="shared" si="0"/>
        <v>1.1178430101276577E-3</v>
      </c>
    </row>
    <row r="11" spans="1:5" x14ac:dyDescent="0.3">
      <c r="A11" s="27"/>
      <c r="B11" s="25"/>
      <c r="C11" s="14" t="s">
        <v>120</v>
      </c>
      <c r="D11" s="14">
        <v>1</v>
      </c>
      <c r="E11" s="15">
        <f t="shared" si="0"/>
        <v>1.1178430101276577E-3</v>
      </c>
    </row>
    <row r="12" spans="1:5" x14ac:dyDescent="0.3">
      <c r="A12" s="27"/>
      <c r="B12" s="25"/>
      <c r="C12" s="14" t="s">
        <v>121</v>
      </c>
      <c r="D12" s="14">
        <v>1</v>
      </c>
      <c r="E12" s="15">
        <f t="shared" si="0"/>
        <v>1.1178430101276577E-3</v>
      </c>
    </row>
    <row r="13" spans="1:5" x14ac:dyDescent="0.3">
      <c r="A13" s="27"/>
      <c r="B13" s="25"/>
      <c r="C13" s="14" t="s">
        <v>122</v>
      </c>
      <c r="D13" s="14">
        <v>1</v>
      </c>
      <c r="E13" s="15">
        <f t="shared" si="0"/>
        <v>1.1178430101276577E-3</v>
      </c>
    </row>
    <row r="14" spans="1:5" x14ac:dyDescent="0.3">
      <c r="A14" s="27"/>
      <c r="B14" s="25"/>
      <c r="C14" s="16" t="s">
        <v>69</v>
      </c>
      <c r="D14" s="16">
        <f>D9+D10+D11+D12+D13</f>
        <v>8</v>
      </c>
      <c r="E14" s="15">
        <f t="shared" si="0"/>
        <v>8.9427440810212616E-3</v>
      </c>
    </row>
    <row r="15" spans="1:5" x14ac:dyDescent="0.3">
      <c r="A15" s="27"/>
      <c r="B15" s="25" t="s">
        <v>123</v>
      </c>
      <c r="C15" s="14" t="s">
        <v>124</v>
      </c>
      <c r="D15" s="14">
        <v>1</v>
      </c>
      <c r="E15" s="15">
        <f t="shared" si="0"/>
        <v>1.1178430101276577E-3</v>
      </c>
    </row>
    <row r="16" spans="1:5" x14ac:dyDescent="0.3">
      <c r="A16" s="27"/>
      <c r="B16" s="25"/>
      <c r="C16" s="14" t="s">
        <v>125</v>
      </c>
      <c r="D16" s="14">
        <v>1</v>
      </c>
      <c r="E16" s="15">
        <f t="shared" si="0"/>
        <v>1.1178430101276577E-3</v>
      </c>
    </row>
    <row r="17" spans="1:5" x14ac:dyDescent="0.3">
      <c r="A17" s="27"/>
      <c r="B17" s="25"/>
      <c r="C17" s="14" t="s">
        <v>126</v>
      </c>
      <c r="D17" s="14">
        <v>3</v>
      </c>
      <c r="E17" s="15">
        <f t="shared" si="0"/>
        <v>3.3535290303829727E-3</v>
      </c>
    </row>
    <row r="18" spans="1:5" x14ac:dyDescent="0.3">
      <c r="A18" s="27"/>
      <c r="B18" s="25"/>
      <c r="C18" s="16" t="s">
        <v>69</v>
      </c>
      <c r="D18" s="16">
        <f>D15+D16+D17</f>
        <v>5</v>
      </c>
      <c r="E18" s="15">
        <f t="shared" si="0"/>
        <v>5.5892150506382885E-3</v>
      </c>
    </row>
    <row r="19" spans="1:5" x14ac:dyDescent="0.3">
      <c r="A19" s="28"/>
      <c r="B19" s="6"/>
      <c r="C19" s="19" t="s">
        <v>69</v>
      </c>
      <c r="D19" s="6">
        <f>D18+D14</f>
        <v>13</v>
      </c>
      <c r="E19" s="18">
        <f>D19/$B$1</f>
        <v>1.4531959131659548E-2</v>
      </c>
    </row>
  </sheetData>
  <mergeCells count="5">
    <mergeCell ref="A5:A8"/>
    <mergeCell ref="B6:B8"/>
    <mergeCell ref="B9:B14"/>
    <mergeCell ref="B15:B18"/>
    <mergeCell ref="A9:A19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E38B53-8E41-4910-89A1-012CC5D4AAF3}">
  <dimension ref="B1:N61"/>
  <sheetViews>
    <sheetView zoomScale="90" zoomScaleNormal="90" workbookViewId="0">
      <selection activeCell="G34" sqref="G34"/>
    </sheetView>
  </sheetViews>
  <sheetFormatPr defaultRowHeight="14.4" x14ac:dyDescent="0.3"/>
  <cols>
    <col min="1" max="1" width="11.21875" bestFit="1" customWidth="1"/>
    <col min="2" max="2" width="24.88671875" bestFit="1" customWidth="1"/>
    <col min="3" max="3" width="16.88671875" bestFit="1" customWidth="1"/>
    <col min="4" max="4" width="11.109375" bestFit="1" customWidth="1"/>
    <col min="7" max="7" width="13" bestFit="1" customWidth="1"/>
    <col min="8" max="8" width="11.21875" bestFit="1" customWidth="1"/>
    <col min="9" max="9" width="22.44140625" customWidth="1"/>
    <col min="10" max="10" width="33.88671875" customWidth="1"/>
    <col min="11" max="11" width="53.33203125" customWidth="1"/>
    <col min="12" max="12" width="42.5546875" customWidth="1"/>
    <col min="13" max="13" width="36" customWidth="1"/>
    <col min="14" max="14" width="33.21875" customWidth="1"/>
    <col min="15" max="17" width="8.88671875" customWidth="1"/>
  </cols>
  <sheetData>
    <row r="1" spans="2:9" x14ac:dyDescent="0.3">
      <c r="B1" s="9" t="s">
        <v>176</v>
      </c>
      <c r="C1" s="9" t="s">
        <v>178</v>
      </c>
      <c r="D1" s="9" t="s">
        <v>137</v>
      </c>
    </row>
    <row r="2" spans="2:9" x14ac:dyDescent="0.3">
      <c r="B2" s="10" t="s">
        <v>130</v>
      </c>
      <c r="C2" s="11">
        <v>184.95306306984301</v>
      </c>
      <c r="D2" s="11">
        <f>(C2/$C$10)*100</f>
        <v>20.674848713129322</v>
      </c>
    </row>
    <row r="3" spans="2:9" x14ac:dyDescent="0.3">
      <c r="B3" s="10" t="s">
        <v>131</v>
      </c>
      <c r="C3" s="11">
        <v>25.134363916498199</v>
      </c>
      <c r="D3" s="11">
        <f t="shared" ref="D3:D7" si="0">(C3/$C$10)*100</f>
        <v>2.8096272797499116</v>
      </c>
    </row>
    <row r="4" spans="2:9" x14ac:dyDescent="0.3">
      <c r="B4" s="10" t="s">
        <v>132</v>
      </c>
      <c r="C4" s="11">
        <v>76.827954593250595</v>
      </c>
      <c r="D4" s="11">
        <f t="shared" si="0"/>
        <v>8.5881591350276913</v>
      </c>
    </row>
    <row r="5" spans="2:9" x14ac:dyDescent="0.3">
      <c r="B5" s="10" t="s">
        <v>133</v>
      </c>
      <c r="C5" s="11">
        <v>21.302633023283502</v>
      </c>
      <c r="D5" s="11">
        <f t="shared" si="0"/>
        <v>2.3812999235453698</v>
      </c>
    </row>
    <row r="6" spans="2:9" x14ac:dyDescent="0.3">
      <c r="B6" s="10" t="s">
        <v>134</v>
      </c>
      <c r="C6" s="11">
        <v>29.8458998634087</v>
      </c>
      <c r="D6" s="11">
        <f t="shared" si="0"/>
        <v>3.3363030281372765</v>
      </c>
    </row>
    <row r="7" spans="2:9" x14ac:dyDescent="0.3">
      <c r="B7" s="10" t="s">
        <v>135</v>
      </c>
      <c r="C7" s="11">
        <v>136.473818482089</v>
      </c>
      <c r="D7" s="11">
        <f t="shared" si="0"/>
        <v>15.255630285802638</v>
      </c>
    </row>
    <row r="8" spans="2:9" x14ac:dyDescent="0.3">
      <c r="B8" s="10" t="s">
        <v>136</v>
      </c>
      <c r="C8" s="11">
        <v>420.04227407431802</v>
      </c>
      <c r="D8" s="11">
        <f>(C8/$C$10)*100</f>
        <v>46.954131634607798</v>
      </c>
    </row>
    <row r="9" spans="2:9" x14ac:dyDescent="0.3">
      <c r="B9" s="12"/>
      <c r="C9" s="12"/>
      <c r="D9" s="12"/>
    </row>
    <row r="10" spans="2:9" x14ac:dyDescent="0.3">
      <c r="B10" s="12" t="s">
        <v>177</v>
      </c>
      <c r="C10" s="13">
        <f>SUM(C2:C9)</f>
        <v>894.58000702269101</v>
      </c>
      <c r="D10" s="13">
        <f>SUM(D2:D9)</f>
        <v>100</v>
      </c>
    </row>
    <row r="11" spans="2:9" x14ac:dyDescent="0.3">
      <c r="B11" s="12"/>
      <c r="C11" s="12"/>
      <c r="D11" s="12"/>
    </row>
    <row r="12" spans="2:9" x14ac:dyDescent="0.3">
      <c r="B12" s="12"/>
      <c r="C12" s="12"/>
      <c r="D12" s="12"/>
    </row>
    <row r="13" spans="2:9" x14ac:dyDescent="0.3">
      <c r="B13" s="9" t="s">
        <v>138</v>
      </c>
      <c r="C13" s="9" t="s">
        <v>178</v>
      </c>
      <c r="D13" s="9" t="s">
        <v>137</v>
      </c>
      <c r="G13" s="9" t="s">
        <v>174</v>
      </c>
      <c r="H13" s="9" t="s">
        <v>178</v>
      </c>
      <c r="I13" s="9" t="s">
        <v>137</v>
      </c>
    </row>
    <row r="14" spans="2:9" x14ac:dyDescent="0.3">
      <c r="B14" s="10" t="s">
        <v>139</v>
      </c>
      <c r="C14" s="11">
        <v>72.906403145334195</v>
      </c>
      <c r="D14" s="11">
        <f>(C14/$C$10)*100</f>
        <v>8.1497912509780619</v>
      </c>
      <c r="F14" s="1"/>
      <c r="G14" s="10" t="s">
        <v>175</v>
      </c>
      <c r="H14" s="11">
        <f>C15+C16+C17</f>
        <v>821.67360517976294</v>
      </c>
      <c r="I14" s="11">
        <f>(H14/$H$17)*100</f>
        <v>91.850208760887099</v>
      </c>
    </row>
    <row r="15" spans="2:9" x14ac:dyDescent="0.3">
      <c r="B15" s="10" t="s">
        <v>140</v>
      </c>
      <c r="C15" s="11">
        <v>519.10272724947595</v>
      </c>
      <c r="D15" s="11">
        <f t="shared" ref="D15:D17" si="1">(C15/$C$10)*100</f>
        <v>58.027535063871483</v>
      </c>
      <c r="G15" s="10" t="s">
        <v>173</v>
      </c>
      <c r="H15" s="11">
        <f>C14</f>
        <v>72.906403145334195</v>
      </c>
      <c r="I15" s="11">
        <f>(H15/$H$17)*100</f>
        <v>8.149791239112897</v>
      </c>
    </row>
    <row r="16" spans="2:9" x14ac:dyDescent="0.3">
      <c r="B16" s="10" t="s">
        <v>141</v>
      </c>
      <c r="C16" s="11">
        <v>127.436029428257</v>
      </c>
      <c r="D16" s="11">
        <f t="shared" si="1"/>
        <v>14.24534736165019</v>
      </c>
      <c r="G16" s="12"/>
      <c r="H16" s="12"/>
      <c r="I16" s="12"/>
    </row>
    <row r="17" spans="2:10" x14ac:dyDescent="0.3">
      <c r="B17" s="10" t="s">
        <v>142</v>
      </c>
      <c r="C17" s="11">
        <v>175.13484850203</v>
      </c>
      <c r="D17" s="11">
        <f t="shared" si="1"/>
        <v>19.577326469088831</v>
      </c>
      <c r="G17" s="12" t="s">
        <v>177</v>
      </c>
      <c r="H17" s="13">
        <f>SUM(H14:H15)</f>
        <v>894.5800083250972</v>
      </c>
      <c r="I17" s="13">
        <f>SUM(I14:I15)</f>
        <v>100</v>
      </c>
    </row>
    <row r="18" spans="2:10" x14ac:dyDescent="0.3">
      <c r="B18" s="12"/>
      <c r="C18" s="12"/>
      <c r="D18" s="12"/>
    </row>
    <row r="19" spans="2:10" x14ac:dyDescent="0.3">
      <c r="B19" s="12" t="s">
        <v>177</v>
      </c>
      <c r="C19" s="13">
        <f>SUM(C14:C18)</f>
        <v>894.5800083250972</v>
      </c>
      <c r="D19" s="13">
        <f>SUM(D14:D18)</f>
        <v>100.00000014558857</v>
      </c>
    </row>
    <row r="20" spans="2:10" x14ac:dyDescent="0.3">
      <c r="B20" s="12"/>
      <c r="C20" s="12"/>
      <c r="D20" s="12"/>
    </row>
    <row r="21" spans="2:10" x14ac:dyDescent="0.3">
      <c r="B21" s="12"/>
      <c r="C21" s="12"/>
      <c r="D21" s="12"/>
    </row>
    <row r="22" spans="2:10" x14ac:dyDescent="0.3">
      <c r="B22" s="9" t="s">
        <v>143</v>
      </c>
      <c r="C22" s="9" t="s">
        <v>180</v>
      </c>
      <c r="D22" s="9" t="s">
        <v>179</v>
      </c>
    </row>
    <row r="23" spans="2:10" x14ac:dyDescent="0.3">
      <c r="B23" s="10">
        <v>454030727</v>
      </c>
      <c r="C23" s="10" t="s">
        <v>144</v>
      </c>
      <c r="D23" s="11">
        <v>6045.9014987218698</v>
      </c>
    </row>
    <row r="24" spans="2:10" x14ac:dyDescent="0.3">
      <c r="B24" s="10">
        <v>454030723</v>
      </c>
      <c r="C24" s="10" t="s">
        <v>145</v>
      </c>
      <c r="D24" s="11">
        <v>5493.0037049176799</v>
      </c>
      <c r="J24" s="1"/>
    </row>
    <row r="25" spans="2:10" x14ac:dyDescent="0.3">
      <c r="B25" s="10">
        <v>454030715</v>
      </c>
      <c r="C25" s="10" t="s">
        <v>146</v>
      </c>
      <c r="D25" s="11">
        <v>3543.63809463588</v>
      </c>
    </row>
    <row r="26" spans="2:10" x14ac:dyDescent="0.3">
      <c r="B26" s="10">
        <v>453932317</v>
      </c>
      <c r="C26" s="10" t="s">
        <v>181</v>
      </c>
      <c r="D26" s="11">
        <v>2438.4340850610602</v>
      </c>
    </row>
    <row r="27" spans="2:10" x14ac:dyDescent="0.3">
      <c r="B27" s="10">
        <v>453932549</v>
      </c>
      <c r="C27" s="10" t="s">
        <v>181</v>
      </c>
      <c r="D27" s="11">
        <v>753.32764451426794</v>
      </c>
    </row>
    <row r="28" spans="2:10" x14ac:dyDescent="0.3">
      <c r="B28" s="10">
        <v>454030721</v>
      </c>
      <c r="C28" s="10" t="s">
        <v>181</v>
      </c>
      <c r="D28" s="11">
        <v>243.01069151210899</v>
      </c>
    </row>
    <row r="29" spans="2:10" x14ac:dyDescent="0.3">
      <c r="B29" s="10">
        <v>445287662</v>
      </c>
      <c r="C29" s="10" t="s">
        <v>181</v>
      </c>
      <c r="D29" s="11">
        <v>222.994050018845</v>
      </c>
    </row>
    <row r="30" spans="2:10" x14ac:dyDescent="0.3">
      <c r="B30" s="10">
        <v>453932111</v>
      </c>
      <c r="C30" s="10" t="s">
        <v>181</v>
      </c>
      <c r="D30" s="11">
        <v>124.400749996849</v>
      </c>
    </row>
    <row r="31" spans="2:10" x14ac:dyDescent="0.3">
      <c r="B31" s="12"/>
      <c r="C31" s="12"/>
      <c r="D31" s="12"/>
    </row>
    <row r="32" spans="2:10" x14ac:dyDescent="0.3">
      <c r="B32" s="12"/>
      <c r="C32" s="12"/>
      <c r="D32" s="12"/>
      <c r="I32" t="s">
        <v>182</v>
      </c>
    </row>
    <row r="33" spans="2:14" x14ac:dyDescent="0.3">
      <c r="B33" s="12" t="s">
        <v>177</v>
      </c>
      <c r="C33" s="12"/>
      <c r="D33" s="13">
        <f>SUM(D23:D32)</f>
        <v>18864.710519378565</v>
      </c>
    </row>
    <row r="34" spans="2:14" ht="33" customHeight="1" thickBot="1" x14ac:dyDescent="0.35">
      <c r="I34" s="2" t="s">
        <v>168</v>
      </c>
      <c r="J34" s="2" t="s">
        <v>169</v>
      </c>
      <c r="K34" s="2" t="s">
        <v>143</v>
      </c>
      <c r="L34" s="2" t="s">
        <v>170</v>
      </c>
      <c r="M34" s="2" t="s">
        <v>171</v>
      </c>
      <c r="N34" s="7" t="s">
        <v>172</v>
      </c>
    </row>
    <row r="35" spans="2:14" ht="15" thickBot="1" x14ac:dyDescent="0.35">
      <c r="I35" s="2" t="s">
        <v>147</v>
      </c>
      <c r="J35" s="2" t="s">
        <v>148</v>
      </c>
      <c r="K35" s="2">
        <v>6081878272507900</v>
      </c>
      <c r="L35" s="2" t="s">
        <v>149</v>
      </c>
      <c r="M35" s="2" t="s">
        <v>150</v>
      </c>
      <c r="N35" s="7">
        <v>557.64700000000005</v>
      </c>
    </row>
    <row r="36" spans="2:14" ht="15" thickBot="1" x14ac:dyDescent="0.35">
      <c r="I36" s="2" t="s">
        <v>147</v>
      </c>
      <c r="J36" s="2">
        <v>10249816</v>
      </c>
      <c r="K36" s="2">
        <v>7340845</v>
      </c>
      <c r="L36" s="2" t="s">
        <v>149</v>
      </c>
      <c r="M36" s="2" t="s">
        <v>152</v>
      </c>
      <c r="N36" s="7">
        <v>180.947</v>
      </c>
    </row>
    <row r="37" spans="2:14" ht="15" thickBot="1" x14ac:dyDescent="0.35">
      <c r="I37" s="2" t="s">
        <v>147</v>
      </c>
      <c r="J37" s="2">
        <v>10253221</v>
      </c>
      <c r="K37" s="2">
        <v>7340789</v>
      </c>
      <c r="L37" s="2" t="s">
        <v>149</v>
      </c>
      <c r="M37" s="2" t="s">
        <v>152</v>
      </c>
      <c r="N37" s="7">
        <v>38.680999999999997</v>
      </c>
    </row>
    <row r="38" spans="2:14" ht="15" thickBot="1" x14ac:dyDescent="0.35">
      <c r="I38" s="2" t="s">
        <v>153</v>
      </c>
      <c r="J38" s="2">
        <v>10189474</v>
      </c>
      <c r="K38" s="2" t="s">
        <v>154</v>
      </c>
      <c r="L38" s="2" t="s">
        <v>155</v>
      </c>
      <c r="M38" s="2" t="s">
        <v>156</v>
      </c>
      <c r="N38" s="7">
        <v>305.82400000000001</v>
      </c>
    </row>
    <row r="39" spans="2:14" ht="15" thickBot="1" x14ac:dyDescent="0.35">
      <c r="I39" s="2" t="s">
        <v>147</v>
      </c>
      <c r="J39" s="2">
        <v>10190577</v>
      </c>
      <c r="K39" s="2">
        <v>1431959</v>
      </c>
      <c r="L39" s="2" t="s">
        <v>155</v>
      </c>
      <c r="M39" s="2" t="s">
        <v>156</v>
      </c>
      <c r="N39" s="7">
        <v>218.82499999999999</v>
      </c>
    </row>
    <row r="40" spans="2:14" ht="15" thickBot="1" x14ac:dyDescent="0.35">
      <c r="I40" s="2" t="s">
        <v>147</v>
      </c>
      <c r="J40" s="2">
        <v>10202421</v>
      </c>
      <c r="K40" s="2">
        <v>1432091</v>
      </c>
      <c r="L40" s="2" t="s">
        <v>155</v>
      </c>
      <c r="M40" s="2" t="s">
        <v>156</v>
      </c>
      <c r="N40" s="7">
        <v>189.64500000000001</v>
      </c>
    </row>
    <row r="41" spans="2:14" ht="43.8" thickBot="1" x14ac:dyDescent="0.35">
      <c r="I41" s="2" t="s">
        <v>157</v>
      </c>
      <c r="J41" s="2">
        <v>10239023</v>
      </c>
      <c r="K41" s="2" t="s">
        <v>158</v>
      </c>
      <c r="L41" s="2" t="s">
        <v>149</v>
      </c>
      <c r="M41" s="2" t="s">
        <v>159</v>
      </c>
      <c r="N41" s="7">
        <v>1005.31</v>
      </c>
    </row>
    <row r="42" spans="2:14" ht="15" thickBot="1" x14ac:dyDescent="0.35">
      <c r="I42" s="2" t="s">
        <v>147</v>
      </c>
      <c r="J42" s="2">
        <v>10239736</v>
      </c>
      <c r="K42" s="2" t="s">
        <v>160</v>
      </c>
      <c r="L42" s="2" t="s">
        <v>149</v>
      </c>
      <c r="M42" s="2" t="s">
        <v>159</v>
      </c>
      <c r="N42" s="7">
        <v>264.851</v>
      </c>
    </row>
    <row r="43" spans="2:14" ht="15" thickBot="1" x14ac:dyDescent="0.35">
      <c r="I43" s="2" t="s">
        <v>147</v>
      </c>
      <c r="J43" s="2">
        <v>10243269</v>
      </c>
      <c r="K43" s="2">
        <v>7341470</v>
      </c>
      <c r="L43" s="2" t="s">
        <v>149</v>
      </c>
      <c r="M43" s="2" t="s">
        <v>159</v>
      </c>
      <c r="N43" s="7">
        <v>99.843000000000004</v>
      </c>
    </row>
    <row r="44" spans="2:14" ht="15" thickBot="1" x14ac:dyDescent="0.35">
      <c r="I44" s="2" t="s">
        <v>147</v>
      </c>
      <c r="J44" s="2">
        <v>10245745</v>
      </c>
      <c r="K44" s="2">
        <v>7341423</v>
      </c>
      <c r="L44" s="2" t="s">
        <v>149</v>
      </c>
      <c r="M44" s="2" t="s">
        <v>159</v>
      </c>
      <c r="N44" s="7">
        <v>157.90600000000001</v>
      </c>
    </row>
    <row r="45" spans="2:14" ht="15" thickBot="1" x14ac:dyDescent="0.35">
      <c r="I45" s="2" t="s">
        <v>161</v>
      </c>
      <c r="J45" s="2">
        <v>10261662</v>
      </c>
      <c r="K45" s="2" t="s">
        <v>162</v>
      </c>
      <c r="L45" s="2" t="s">
        <v>151</v>
      </c>
      <c r="M45" s="2" t="s">
        <v>152</v>
      </c>
      <c r="N45" s="7">
        <v>1354.556</v>
      </c>
    </row>
    <row r="46" spans="2:14" ht="15" thickBot="1" x14ac:dyDescent="0.35">
      <c r="I46" s="2" t="s">
        <v>147</v>
      </c>
      <c r="J46" s="2">
        <v>10250159</v>
      </c>
      <c r="K46" s="2">
        <v>7341412</v>
      </c>
      <c r="L46" s="2" t="s">
        <v>149</v>
      </c>
      <c r="M46" s="2" t="s">
        <v>150</v>
      </c>
      <c r="N46" s="7">
        <v>93.135000000000005</v>
      </c>
    </row>
    <row r="47" spans="2:14" ht="15" thickBot="1" x14ac:dyDescent="0.35">
      <c r="I47" s="2" t="s">
        <v>153</v>
      </c>
      <c r="J47" s="2">
        <v>10267925</v>
      </c>
      <c r="K47" s="2" t="s">
        <v>165</v>
      </c>
      <c r="L47" s="2" t="s">
        <v>149</v>
      </c>
      <c r="M47" s="2" t="s">
        <v>152</v>
      </c>
      <c r="N47" s="7">
        <v>284.83600000000001</v>
      </c>
    </row>
    <row r="48" spans="2:14" ht="15" thickBot="1" x14ac:dyDescent="0.35">
      <c r="I48" s="2" t="s">
        <v>147</v>
      </c>
      <c r="J48" s="2">
        <v>10253601</v>
      </c>
      <c r="K48" s="2">
        <v>7341594</v>
      </c>
      <c r="L48" s="2" t="s">
        <v>149</v>
      </c>
      <c r="M48" s="2" t="s">
        <v>159</v>
      </c>
      <c r="N48" s="7">
        <v>109.379</v>
      </c>
    </row>
    <row r="49" spans="9:14" ht="15" thickBot="1" x14ac:dyDescent="0.35">
      <c r="I49" s="2" t="s">
        <v>147</v>
      </c>
      <c r="J49" s="2">
        <v>10255590</v>
      </c>
      <c r="K49" s="2">
        <v>7341413</v>
      </c>
      <c r="L49" s="2" t="s">
        <v>149</v>
      </c>
      <c r="M49" s="2" t="s">
        <v>159</v>
      </c>
      <c r="N49" s="7">
        <v>138.745</v>
      </c>
    </row>
    <row r="50" spans="9:14" ht="15" thickBot="1" x14ac:dyDescent="0.35">
      <c r="I50" s="2" t="s">
        <v>147</v>
      </c>
      <c r="J50" s="2">
        <v>10260871</v>
      </c>
      <c r="K50" s="2">
        <v>7341418</v>
      </c>
      <c r="L50" s="2" t="s">
        <v>149</v>
      </c>
      <c r="M50" s="2" t="s">
        <v>150</v>
      </c>
      <c r="N50" s="7">
        <v>171.70599999999999</v>
      </c>
    </row>
    <row r="51" spans="9:14" ht="15" thickBot="1" x14ac:dyDescent="0.35">
      <c r="I51" s="2" t="s">
        <v>153</v>
      </c>
      <c r="J51" s="2">
        <v>10278763</v>
      </c>
      <c r="K51" s="2" t="s">
        <v>167</v>
      </c>
      <c r="L51" s="2" t="s">
        <v>149</v>
      </c>
      <c r="M51" s="2" t="s">
        <v>152</v>
      </c>
      <c r="N51" s="7">
        <v>1033.55</v>
      </c>
    </row>
    <row r="52" spans="9:14" ht="15" thickBot="1" x14ac:dyDescent="0.35">
      <c r="I52" s="2" t="s">
        <v>147</v>
      </c>
      <c r="J52" s="2">
        <v>10262677</v>
      </c>
      <c r="K52" s="2">
        <v>1516180</v>
      </c>
      <c r="L52" s="2" t="s">
        <v>149</v>
      </c>
      <c r="M52" s="2" t="s">
        <v>159</v>
      </c>
      <c r="N52" s="7">
        <v>523.73400000000004</v>
      </c>
    </row>
    <row r="53" spans="9:14" ht="15" thickBot="1" x14ac:dyDescent="0.35">
      <c r="I53" s="2" t="s">
        <v>147</v>
      </c>
      <c r="J53" s="2">
        <v>10263489</v>
      </c>
      <c r="K53" s="2">
        <v>1433984</v>
      </c>
      <c r="L53" s="2" t="s">
        <v>163</v>
      </c>
      <c r="M53" s="2" t="s">
        <v>159</v>
      </c>
      <c r="N53" s="7">
        <v>578.41700000000003</v>
      </c>
    </row>
    <row r="54" spans="9:14" ht="15" thickBot="1" x14ac:dyDescent="0.35">
      <c r="I54" s="2" t="s">
        <v>153</v>
      </c>
      <c r="J54" s="2">
        <v>10266841</v>
      </c>
      <c r="K54" s="2" t="s">
        <v>164</v>
      </c>
      <c r="L54" s="2" t="s">
        <v>163</v>
      </c>
      <c r="M54" s="2" t="s">
        <v>159</v>
      </c>
      <c r="N54" s="7">
        <v>928.65899999999999</v>
      </c>
    </row>
    <row r="55" spans="9:14" ht="15" thickBot="1" x14ac:dyDescent="0.35">
      <c r="I55" s="2" t="s">
        <v>147</v>
      </c>
      <c r="J55" s="2">
        <v>10279894</v>
      </c>
      <c r="K55" s="2">
        <v>7341593</v>
      </c>
      <c r="L55" s="2" t="s">
        <v>149</v>
      </c>
      <c r="M55" s="2" t="s">
        <v>152</v>
      </c>
      <c r="N55" s="7">
        <v>39.188000000000002</v>
      </c>
    </row>
    <row r="56" spans="9:14" ht="15" thickBot="1" x14ac:dyDescent="0.35">
      <c r="I56" s="2" t="s">
        <v>153</v>
      </c>
      <c r="J56" s="2">
        <v>10270423</v>
      </c>
      <c r="K56" s="2" t="s">
        <v>166</v>
      </c>
      <c r="L56" s="2" t="s">
        <v>149</v>
      </c>
      <c r="M56" s="2" t="s">
        <v>159</v>
      </c>
      <c r="N56" s="7">
        <v>344.75299999999999</v>
      </c>
    </row>
    <row r="57" spans="9:14" ht="15" thickBot="1" x14ac:dyDescent="0.35">
      <c r="I57" s="2" t="s">
        <v>147</v>
      </c>
      <c r="J57" s="2">
        <v>10270702</v>
      </c>
      <c r="K57" s="2">
        <v>7388363</v>
      </c>
      <c r="L57" s="2" t="s">
        <v>149</v>
      </c>
      <c r="M57" s="2" t="s">
        <v>159</v>
      </c>
      <c r="N57" s="7">
        <v>229.53100000000001</v>
      </c>
    </row>
    <row r="58" spans="9:14" ht="15" thickBot="1" x14ac:dyDescent="0.35">
      <c r="I58" s="2" t="s">
        <v>147</v>
      </c>
      <c r="J58" s="2">
        <v>10272609</v>
      </c>
      <c r="K58" s="2">
        <v>1431931</v>
      </c>
      <c r="L58" s="2" t="s">
        <v>149</v>
      </c>
      <c r="M58" s="2" t="s">
        <v>159</v>
      </c>
      <c r="N58" s="7">
        <v>63.512999999999998</v>
      </c>
    </row>
    <row r="59" spans="9:14" ht="15" thickBot="1" x14ac:dyDescent="0.35">
      <c r="I59" s="2" t="s">
        <v>147</v>
      </c>
      <c r="J59" s="2">
        <v>10274689</v>
      </c>
      <c r="K59" s="2">
        <v>7341414</v>
      </c>
      <c r="L59" s="2" t="s">
        <v>149</v>
      </c>
      <c r="M59" s="2" t="s">
        <v>150</v>
      </c>
      <c r="N59" s="7">
        <v>102.633</v>
      </c>
    </row>
    <row r="60" spans="9:14" ht="15" thickBot="1" x14ac:dyDescent="0.35">
      <c r="I60" s="2" t="s">
        <v>147</v>
      </c>
      <c r="J60" s="2" t="s">
        <v>148</v>
      </c>
      <c r="K60" s="2">
        <v>2828788975009790</v>
      </c>
      <c r="L60" s="2" t="s">
        <v>151</v>
      </c>
      <c r="M60" s="2" t="s">
        <v>152</v>
      </c>
      <c r="N60" s="7">
        <v>3.7120000000000002</v>
      </c>
    </row>
    <row r="61" spans="9:14" x14ac:dyDescent="0.3">
      <c r="I61" s="5" t="s">
        <v>147</v>
      </c>
      <c r="J61" s="5" t="s">
        <v>148</v>
      </c>
      <c r="K61" s="5">
        <v>7340790</v>
      </c>
      <c r="L61" s="5" t="s">
        <v>149</v>
      </c>
      <c r="M61" s="5" t="s">
        <v>152</v>
      </c>
      <c r="N61" s="3">
        <v>348.44799999999998</v>
      </c>
    </row>
  </sheetData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Informace</vt:lpstr>
      <vt:lpstr>LC_a_ostatni_trasy</vt:lpstr>
      <vt:lpstr>tur_trasy_stavby_pro_odpocinek</vt:lpstr>
      <vt:lpstr>myslivecka_zarizeni</vt:lpstr>
      <vt:lpstr>povodi_vodnit_toky_plochy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Neskromnik</dc:creator>
  <cp:lastModifiedBy>Neskromnik Jan (S-FLD)</cp:lastModifiedBy>
  <dcterms:created xsi:type="dcterms:W3CDTF">2022-03-19T18:40:37Z</dcterms:created>
  <dcterms:modified xsi:type="dcterms:W3CDTF">2022-04-05T11:15:16Z</dcterms:modified>
</cp:coreProperties>
</file>