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arshau\Dropbox\ČZU\Diplomka\"/>
    </mc:Choice>
  </mc:AlternateContent>
  <xr:revisionPtr revIDLastSave="0" documentId="13_ncr:1_{5E5E13BA-ADD4-47C3-A700-197EE68214E3}" xr6:coauthVersionLast="45" xr6:coauthVersionMax="45" xr10:uidLastSave="{00000000-0000-0000-0000-000000000000}"/>
  <bookViews>
    <workbookView xWindow="-75" yWindow="-16320" windowWidth="29040" windowHeight="15840" tabRatio="780" firstSheet="2" activeTab="3" xr2:uid="{87C31442-A500-4ADB-8EB1-B1D0D4E71191}"/>
  </bookViews>
  <sheets>
    <sheet name="Analýza zdrojů " sheetId="2" r:id="rId1"/>
    <sheet name="Typy konkurence" sheetId="1" r:id="rId2"/>
    <sheet name="Eurostat - HDP" sheetId="7" r:id="rId3"/>
    <sheet name="Eurostat - HDP graf" sheetId="8" r:id="rId4"/>
    <sheet name="mira nezam CR" sheetId="10" r:id="rId5"/>
    <sheet name="mira nezam Praha" sheetId="11" r:id="rId6"/>
    <sheet name="mira nezam KV" sheetId="12" r:id="rId7"/>
    <sheet name="mira nezam graf" sheetId="13" r:id="rId8"/>
    <sheet name="Rozvaha - aktiva" sheetId="15" r:id="rId9"/>
    <sheet name="Hor. analyza aktiv" sheetId="18" r:id="rId10"/>
    <sheet name="Vert. analyza aktiv" sheetId="22" r:id="rId11"/>
    <sheet name="Rozvaha - pasiva" sheetId="16" r:id="rId12"/>
    <sheet name="Hor. analyza pasiv" sheetId="19" r:id="rId13"/>
    <sheet name="Vert. analyza pasiv" sheetId="23" r:id="rId14"/>
    <sheet name="Vykaz zisku a ztrat" sheetId="17" r:id="rId15"/>
    <sheet name="Hor. analýza VZZ" sheetId="21" r:id="rId16"/>
    <sheet name="Vert. analyza VZZ" sheetId="24" r:id="rId17"/>
    <sheet name="Analýza poměrových ukazatelů" sheetId="20" r:id="rId18"/>
  </sheets>
  <definedNames>
    <definedName name="_xlnm._FilterDatabase" localSheetId="7" hidden="1">'mira nezam graf'!$A$2:$D$2</definedName>
    <definedName name="aP" localSheetId="2">'Eurostat - HDP'!$A$115</definedName>
    <definedName name="aV" localSheetId="2">'Eurostat - HDP'!$A$118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0" l="1"/>
  <c r="D2" i="20"/>
  <c r="E2" i="20"/>
  <c r="F2" i="20"/>
  <c r="B2" i="20"/>
  <c r="C23" i="20" l="1"/>
  <c r="D23" i="20"/>
  <c r="E23" i="20"/>
  <c r="F23" i="20"/>
  <c r="B23" i="20"/>
  <c r="I31" i="15" l="1"/>
  <c r="J31" i="15"/>
  <c r="K31" i="15"/>
  <c r="H31" i="15"/>
  <c r="B18" i="20"/>
  <c r="C16" i="20" l="1"/>
  <c r="D16" i="20"/>
  <c r="E16" i="20"/>
  <c r="F16" i="20"/>
  <c r="B16" i="20"/>
  <c r="C15" i="20"/>
  <c r="D15" i="20"/>
  <c r="E15" i="20"/>
  <c r="F15" i="20"/>
  <c r="B15" i="20"/>
  <c r="L99" i="15" l="1"/>
  <c r="L98" i="15"/>
  <c r="K99" i="15"/>
  <c r="K98" i="15"/>
  <c r="J99" i="15"/>
  <c r="J98" i="15"/>
  <c r="J97" i="15"/>
  <c r="I99" i="15"/>
  <c r="I98" i="15"/>
  <c r="H99" i="15"/>
  <c r="H98" i="15"/>
  <c r="L88" i="15"/>
  <c r="L89" i="15"/>
  <c r="L90" i="15"/>
  <c r="L91" i="15"/>
  <c r="L92" i="15"/>
  <c r="L93" i="15"/>
  <c r="L94" i="15"/>
  <c r="L95" i="15"/>
  <c r="L96" i="15"/>
  <c r="L87" i="15"/>
  <c r="K88" i="15"/>
  <c r="K89" i="15"/>
  <c r="K90" i="15"/>
  <c r="K91" i="15"/>
  <c r="K92" i="15"/>
  <c r="K93" i="15"/>
  <c r="K94" i="15"/>
  <c r="K95" i="15"/>
  <c r="K96" i="15"/>
  <c r="K87" i="15"/>
  <c r="J88" i="15"/>
  <c r="J89" i="15"/>
  <c r="J90" i="15"/>
  <c r="J91" i="15"/>
  <c r="J92" i="15"/>
  <c r="J93" i="15"/>
  <c r="J94" i="15"/>
  <c r="J95" i="15"/>
  <c r="J96" i="15"/>
  <c r="J87" i="15"/>
  <c r="I88" i="15"/>
  <c r="I89" i="15"/>
  <c r="I90" i="15"/>
  <c r="I91" i="15"/>
  <c r="I92" i="15"/>
  <c r="I93" i="15"/>
  <c r="I94" i="15"/>
  <c r="I95" i="15"/>
  <c r="I96" i="15"/>
  <c r="I87" i="15"/>
  <c r="H88" i="15"/>
  <c r="H89" i="15"/>
  <c r="H90" i="15"/>
  <c r="H91" i="15"/>
  <c r="H92" i="15"/>
  <c r="H93" i="15"/>
  <c r="H94" i="15"/>
  <c r="H95" i="15"/>
  <c r="H96" i="15"/>
  <c r="H87" i="15"/>
  <c r="L82" i="15"/>
  <c r="L83" i="15"/>
  <c r="L84" i="15"/>
  <c r="L85" i="15"/>
  <c r="L81" i="15"/>
  <c r="K82" i="15"/>
  <c r="K83" i="15"/>
  <c r="K84" i="15"/>
  <c r="K85" i="15"/>
  <c r="K81" i="15"/>
  <c r="J82" i="15"/>
  <c r="J83" i="15"/>
  <c r="J84" i="15"/>
  <c r="J85" i="15"/>
  <c r="J81" i="15"/>
  <c r="I82" i="15"/>
  <c r="I83" i="15"/>
  <c r="I84" i="15"/>
  <c r="I85" i="15"/>
  <c r="I81" i="15"/>
  <c r="H82" i="15"/>
  <c r="H83" i="15"/>
  <c r="H84" i="15"/>
  <c r="H85" i="15"/>
  <c r="H81" i="15"/>
  <c r="L73" i="15"/>
  <c r="L74" i="15"/>
  <c r="L75" i="15"/>
  <c r="L76" i="15"/>
  <c r="L77" i="15"/>
  <c r="L78" i="15"/>
  <c r="L72" i="15"/>
  <c r="K73" i="15"/>
  <c r="K74" i="15"/>
  <c r="K75" i="15"/>
  <c r="K76" i="15"/>
  <c r="K77" i="15"/>
  <c r="K78" i="15"/>
  <c r="K72" i="15"/>
  <c r="J73" i="15"/>
  <c r="J74" i="15"/>
  <c r="J75" i="15"/>
  <c r="J76" i="15"/>
  <c r="J77" i="15"/>
  <c r="J78" i="15"/>
  <c r="J72" i="15"/>
  <c r="I73" i="15"/>
  <c r="I74" i="15"/>
  <c r="I75" i="15"/>
  <c r="I76" i="15"/>
  <c r="I77" i="15"/>
  <c r="I78" i="15"/>
  <c r="I72" i="15"/>
  <c r="H73" i="15"/>
  <c r="H74" i="15"/>
  <c r="H75" i="15"/>
  <c r="H76" i="15"/>
  <c r="H77" i="15"/>
  <c r="H78" i="15"/>
  <c r="H72" i="15"/>
  <c r="L66" i="15"/>
  <c r="L67" i="15"/>
  <c r="L68" i="15"/>
  <c r="L69" i="15"/>
  <c r="L70" i="15"/>
  <c r="L65" i="15"/>
  <c r="K66" i="15"/>
  <c r="K67" i="15"/>
  <c r="K68" i="15"/>
  <c r="K69" i="15"/>
  <c r="K70" i="15"/>
  <c r="K65" i="15"/>
  <c r="J66" i="15"/>
  <c r="J67" i="15"/>
  <c r="J68" i="15"/>
  <c r="J69" i="15"/>
  <c r="J70" i="15"/>
  <c r="J65" i="15"/>
  <c r="I66" i="15"/>
  <c r="I67" i="15"/>
  <c r="I68" i="15"/>
  <c r="I69" i="15"/>
  <c r="I70" i="15"/>
  <c r="I65" i="15"/>
  <c r="H66" i="15"/>
  <c r="H67" i="15"/>
  <c r="H68" i="15"/>
  <c r="H69" i="15"/>
  <c r="H70" i="15"/>
  <c r="H65" i="15"/>
  <c r="D2" i="23" l="1"/>
  <c r="E2" i="23"/>
  <c r="F2" i="23"/>
  <c r="G2" i="23"/>
  <c r="C2" i="23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L46" i="16"/>
  <c r="K46" i="16"/>
  <c r="J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46" i="16"/>
  <c r="D48" i="16"/>
  <c r="E48" i="16" s="1"/>
  <c r="F48" i="16" s="1"/>
  <c r="G48" i="16" s="1"/>
  <c r="G65" i="16"/>
  <c r="F65" i="16"/>
  <c r="E65" i="16"/>
  <c r="D65" i="16"/>
  <c r="C65" i="16"/>
  <c r="G60" i="16"/>
  <c r="F60" i="16"/>
  <c r="E60" i="16"/>
  <c r="E58" i="16" s="1"/>
  <c r="D60" i="16"/>
  <c r="D58" i="16" s="1"/>
  <c r="C60" i="16"/>
  <c r="C58" i="16" s="1"/>
  <c r="C56" i="16" s="1"/>
  <c r="G58" i="16"/>
  <c r="F58" i="16"/>
  <c r="D57" i="16"/>
  <c r="G53" i="16"/>
  <c r="F53" i="16"/>
  <c r="E53" i="16"/>
  <c r="D53" i="16"/>
  <c r="C53" i="16"/>
  <c r="G49" i="16"/>
  <c r="F49" i="16"/>
  <c r="E49" i="16"/>
  <c r="D49" i="16"/>
  <c r="C49" i="16"/>
  <c r="D47" i="16"/>
  <c r="D46" i="16" s="1"/>
  <c r="C47" i="16"/>
  <c r="C46" i="16"/>
  <c r="I62" i="15"/>
  <c r="J62" i="15"/>
  <c r="K62" i="15"/>
  <c r="L62" i="15"/>
  <c r="H62" i="15"/>
  <c r="L64" i="15"/>
  <c r="L71" i="15"/>
  <c r="L79" i="15"/>
  <c r="L80" i="15"/>
  <c r="L86" i="15"/>
  <c r="L97" i="15"/>
  <c r="L100" i="15"/>
  <c r="L101" i="15"/>
  <c r="K64" i="15"/>
  <c r="K71" i="15"/>
  <c r="K79" i="15"/>
  <c r="K80" i="15"/>
  <c r="K86" i="15"/>
  <c r="K97" i="15"/>
  <c r="K100" i="15"/>
  <c r="K101" i="15"/>
  <c r="J64" i="15"/>
  <c r="J71" i="15"/>
  <c r="J79" i="15"/>
  <c r="J80" i="15"/>
  <c r="J86" i="15"/>
  <c r="J100" i="15"/>
  <c r="J101" i="15"/>
  <c r="I64" i="15"/>
  <c r="I71" i="15"/>
  <c r="I79" i="15"/>
  <c r="I80" i="15"/>
  <c r="I86" i="15"/>
  <c r="I97" i="15"/>
  <c r="I100" i="15"/>
  <c r="I101" i="15"/>
  <c r="L63" i="15"/>
  <c r="K63" i="15"/>
  <c r="J63" i="15"/>
  <c r="I63" i="15"/>
  <c r="H64" i="15"/>
  <c r="H71" i="15"/>
  <c r="H79" i="15"/>
  <c r="H80" i="15"/>
  <c r="H86" i="15"/>
  <c r="H97" i="15"/>
  <c r="H100" i="15"/>
  <c r="H101" i="15"/>
  <c r="H63" i="15"/>
  <c r="G100" i="15"/>
  <c r="F100" i="15"/>
  <c r="E100" i="15"/>
  <c r="D100" i="15"/>
  <c r="C100" i="15"/>
  <c r="G97" i="15"/>
  <c r="F97" i="15"/>
  <c r="E97" i="15"/>
  <c r="D97" i="15"/>
  <c r="C97" i="15"/>
  <c r="G92" i="15"/>
  <c r="G89" i="15" s="1"/>
  <c r="F92" i="15"/>
  <c r="F89" i="15" s="1"/>
  <c r="E92" i="15"/>
  <c r="E89" i="15" s="1"/>
  <c r="E86" i="15" s="1"/>
  <c r="D92" i="15"/>
  <c r="D89" i="15" s="1"/>
  <c r="D86" i="15" s="1"/>
  <c r="C92" i="15"/>
  <c r="C89" i="15"/>
  <c r="G87" i="15"/>
  <c r="F87" i="15"/>
  <c r="F86" i="15" s="1"/>
  <c r="E87" i="15"/>
  <c r="D87" i="15"/>
  <c r="C87" i="15"/>
  <c r="C86" i="15"/>
  <c r="G83" i="15"/>
  <c r="F83" i="15"/>
  <c r="E83" i="15"/>
  <c r="D83" i="15"/>
  <c r="D80" i="15" s="1"/>
  <c r="D79" i="15" s="1"/>
  <c r="C83" i="15"/>
  <c r="C80" i="15" s="1"/>
  <c r="C79" i="15" s="1"/>
  <c r="G80" i="15"/>
  <c r="F80" i="15"/>
  <c r="F79" i="15" s="1"/>
  <c r="E80" i="15"/>
  <c r="G76" i="15"/>
  <c r="F76" i="15"/>
  <c r="E76" i="15"/>
  <c r="D76" i="15"/>
  <c r="C76" i="15"/>
  <c r="G72" i="15"/>
  <c r="G71" i="15" s="1"/>
  <c r="F72" i="15"/>
  <c r="F71" i="15" s="1"/>
  <c r="E72" i="15"/>
  <c r="E71" i="15" s="1"/>
  <c r="D72" i="15"/>
  <c r="D71" i="15" s="1"/>
  <c r="C72" i="15"/>
  <c r="C71" i="15"/>
  <c r="G65" i="15"/>
  <c r="G64" i="15" s="1"/>
  <c r="F65" i="15"/>
  <c r="F64" i="15" s="1"/>
  <c r="E65" i="15"/>
  <c r="D65" i="15"/>
  <c r="C65" i="15"/>
  <c r="E64" i="15"/>
  <c r="D64" i="15"/>
  <c r="D63" i="15" s="1"/>
  <c r="C64" i="15"/>
  <c r="C63" i="15" s="1"/>
  <c r="C52" i="16" l="1"/>
  <c r="C45" i="16" s="1"/>
  <c r="D56" i="16"/>
  <c r="D52" i="16" s="1"/>
  <c r="D45" i="16" s="1"/>
  <c r="E57" i="16"/>
  <c r="G63" i="15"/>
  <c r="C62" i="15"/>
  <c r="G86" i="15"/>
  <c r="G79" i="15" s="1"/>
  <c r="D62" i="15"/>
  <c r="E63" i="15"/>
  <c r="E62" i="15" s="1"/>
  <c r="F63" i="15"/>
  <c r="F62" i="15" s="1"/>
  <c r="E79" i="15"/>
  <c r="C55" i="17"/>
  <c r="D55" i="17"/>
  <c r="E55" i="17"/>
  <c r="G53" i="17"/>
  <c r="H53" i="17"/>
  <c r="I53" i="17"/>
  <c r="C53" i="17"/>
  <c r="D53" i="17"/>
  <c r="E53" i="17"/>
  <c r="B53" i="17"/>
  <c r="G7" i="19"/>
  <c r="H7" i="19"/>
  <c r="I7" i="19"/>
  <c r="F7" i="19"/>
  <c r="J7" i="19" s="1"/>
  <c r="C7" i="19"/>
  <c r="D7" i="19"/>
  <c r="E7" i="19"/>
  <c r="B7" i="19"/>
  <c r="J3" i="19"/>
  <c r="E47" i="16" l="1"/>
  <c r="E46" i="16" s="1"/>
  <c r="E56" i="16"/>
  <c r="E52" i="16" s="1"/>
  <c r="F57" i="16"/>
  <c r="G62" i="15"/>
  <c r="C26" i="20"/>
  <c r="D26" i="20"/>
  <c r="E26" i="20"/>
  <c r="B26" i="20"/>
  <c r="C18" i="20"/>
  <c r="D18" i="20"/>
  <c r="E18" i="20"/>
  <c r="F18" i="20"/>
  <c r="B17" i="20"/>
  <c r="C17" i="20"/>
  <c r="D17" i="20"/>
  <c r="E17" i="20"/>
  <c r="F17" i="20"/>
  <c r="C14" i="20"/>
  <c r="D14" i="20"/>
  <c r="E14" i="20"/>
  <c r="F14" i="20"/>
  <c r="B14" i="20"/>
  <c r="B13" i="20"/>
  <c r="C13" i="20"/>
  <c r="D13" i="20"/>
  <c r="E13" i="20"/>
  <c r="F13" i="20"/>
  <c r="E10" i="20"/>
  <c r="F10" i="20"/>
  <c r="C5" i="20"/>
  <c r="D5" i="20"/>
  <c r="E5" i="20"/>
  <c r="F5" i="20"/>
  <c r="B5" i="20"/>
  <c r="C3" i="20"/>
  <c r="D3" i="20"/>
  <c r="E3" i="20"/>
  <c r="F3" i="20"/>
  <c r="B3" i="20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55" i="17"/>
  <c r="J54" i="17"/>
  <c r="J53" i="17"/>
  <c r="G62" i="17"/>
  <c r="H62" i="17"/>
  <c r="I62" i="17"/>
  <c r="G63" i="17"/>
  <c r="H63" i="17"/>
  <c r="I63" i="17"/>
  <c r="G64" i="17"/>
  <c r="H64" i="17"/>
  <c r="I64" i="17"/>
  <c r="G65" i="17"/>
  <c r="H65" i="17"/>
  <c r="I65" i="17"/>
  <c r="G66" i="17"/>
  <c r="H66" i="17"/>
  <c r="I66" i="17"/>
  <c r="G67" i="17"/>
  <c r="H67" i="17"/>
  <c r="I67" i="17"/>
  <c r="G68" i="17"/>
  <c r="H68" i="17"/>
  <c r="I68" i="17"/>
  <c r="G69" i="17"/>
  <c r="H69" i="17"/>
  <c r="I69" i="17"/>
  <c r="G70" i="17"/>
  <c r="H70" i="17"/>
  <c r="I70" i="17"/>
  <c r="G71" i="17"/>
  <c r="H71" i="17"/>
  <c r="I71" i="17"/>
  <c r="G72" i="17"/>
  <c r="H72" i="17"/>
  <c r="I72" i="17"/>
  <c r="G73" i="17"/>
  <c r="H73" i="17"/>
  <c r="I73" i="17"/>
  <c r="G61" i="17"/>
  <c r="H61" i="17"/>
  <c r="I61" i="17"/>
  <c r="F72" i="17"/>
  <c r="F73" i="17"/>
  <c r="F71" i="17"/>
  <c r="F69" i="17"/>
  <c r="F70" i="17"/>
  <c r="F68" i="17"/>
  <c r="F67" i="17"/>
  <c r="F66" i="17"/>
  <c r="F65" i="17"/>
  <c r="F64" i="17"/>
  <c r="F63" i="17"/>
  <c r="F62" i="17"/>
  <c r="F61" i="17"/>
  <c r="F60" i="17"/>
  <c r="F59" i="17"/>
  <c r="G55" i="17"/>
  <c r="H55" i="17"/>
  <c r="I55" i="17"/>
  <c r="G56" i="17"/>
  <c r="H56" i="17"/>
  <c r="I56" i="17"/>
  <c r="G57" i="17"/>
  <c r="H57" i="17"/>
  <c r="I57" i="17"/>
  <c r="G58" i="17"/>
  <c r="H58" i="17"/>
  <c r="I58" i="17"/>
  <c r="G54" i="17"/>
  <c r="H54" i="17"/>
  <c r="I54" i="17"/>
  <c r="F56" i="17"/>
  <c r="F57" i="17"/>
  <c r="F58" i="17"/>
  <c r="F55" i="17"/>
  <c r="F54" i="17"/>
  <c r="F53" i="17"/>
  <c r="C62" i="17"/>
  <c r="D62" i="17"/>
  <c r="E62" i="17"/>
  <c r="C63" i="17"/>
  <c r="D63" i="17"/>
  <c r="E63" i="17"/>
  <c r="C64" i="17"/>
  <c r="D64" i="17"/>
  <c r="E64" i="17"/>
  <c r="C65" i="17"/>
  <c r="D65" i="17"/>
  <c r="E65" i="17"/>
  <c r="C66" i="17"/>
  <c r="D66" i="17"/>
  <c r="E66" i="17"/>
  <c r="C67" i="17"/>
  <c r="D67" i="17"/>
  <c r="E67" i="17"/>
  <c r="C68" i="17"/>
  <c r="D68" i="17"/>
  <c r="E68" i="17"/>
  <c r="C69" i="17"/>
  <c r="D69" i="17"/>
  <c r="E69" i="17"/>
  <c r="C70" i="17"/>
  <c r="D70" i="17"/>
  <c r="E70" i="17"/>
  <c r="C71" i="17"/>
  <c r="D71" i="17"/>
  <c r="E71" i="17"/>
  <c r="C72" i="17"/>
  <c r="D72" i="17"/>
  <c r="E72" i="17"/>
  <c r="C73" i="17"/>
  <c r="D73" i="17"/>
  <c r="E73" i="17"/>
  <c r="B73" i="17"/>
  <c r="B72" i="17"/>
  <c r="B71" i="17"/>
  <c r="B69" i="17"/>
  <c r="B70" i="17"/>
  <c r="B67" i="17"/>
  <c r="B68" i="17"/>
  <c r="B66" i="17"/>
  <c r="B65" i="17"/>
  <c r="B64" i="17"/>
  <c r="B63" i="17"/>
  <c r="C61" i="17"/>
  <c r="D61" i="17"/>
  <c r="E61" i="17"/>
  <c r="B62" i="17"/>
  <c r="B61" i="17"/>
  <c r="B60" i="17"/>
  <c r="B59" i="17"/>
  <c r="C56" i="17"/>
  <c r="D56" i="17"/>
  <c r="E56" i="17"/>
  <c r="C57" i="17"/>
  <c r="D57" i="17"/>
  <c r="E57" i="17"/>
  <c r="C58" i="17"/>
  <c r="D58" i="17"/>
  <c r="E58" i="17"/>
  <c r="B56" i="17"/>
  <c r="B57" i="17"/>
  <c r="B58" i="17"/>
  <c r="B55" i="17"/>
  <c r="C54" i="17"/>
  <c r="D54" i="17"/>
  <c r="E54" i="17"/>
  <c r="B54" i="17"/>
  <c r="I59" i="17"/>
  <c r="H59" i="17"/>
  <c r="G59" i="17"/>
  <c r="H39" i="16"/>
  <c r="F38" i="16"/>
  <c r="G36" i="16"/>
  <c r="H36" i="16"/>
  <c r="I36" i="16"/>
  <c r="F36" i="16"/>
  <c r="C36" i="16"/>
  <c r="D36" i="16"/>
  <c r="E36" i="16"/>
  <c r="B36" i="16"/>
  <c r="C4" i="16"/>
  <c r="D5" i="16"/>
  <c r="E5" i="16" s="1"/>
  <c r="G34" i="16" s="1"/>
  <c r="C6" i="16"/>
  <c r="D6" i="16"/>
  <c r="F35" i="16" s="1"/>
  <c r="E6" i="16"/>
  <c r="F6" i="16"/>
  <c r="D35" i="16" s="1"/>
  <c r="G6" i="16"/>
  <c r="C10" i="16"/>
  <c r="D10" i="16"/>
  <c r="E10" i="16"/>
  <c r="F10" i="16"/>
  <c r="G10" i="16"/>
  <c r="I38" i="16" s="1"/>
  <c r="D26" i="15"/>
  <c r="E26" i="15"/>
  <c r="F26" i="15"/>
  <c r="F19" i="15" s="1"/>
  <c r="G26" i="15"/>
  <c r="C26" i="15"/>
  <c r="D32" i="15"/>
  <c r="E32" i="15"/>
  <c r="F32" i="15"/>
  <c r="G32" i="15"/>
  <c r="G29" i="15" s="1"/>
  <c r="C32" i="15"/>
  <c r="D29" i="15"/>
  <c r="E29" i="15"/>
  <c r="F29" i="15"/>
  <c r="C29" i="15"/>
  <c r="B53" i="15"/>
  <c r="I55" i="15"/>
  <c r="E9" i="17"/>
  <c r="D22" i="16"/>
  <c r="E22" i="16"/>
  <c r="C11" i="19" s="1"/>
  <c r="F22" i="16"/>
  <c r="H40" i="16" s="1"/>
  <c r="G22" i="16"/>
  <c r="I40" i="16" s="1"/>
  <c r="C22" i="16"/>
  <c r="B40" i="16" s="1"/>
  <c r="G17" i="16"/>
  <c r="G15" i="16" s="1"/>
  <c r="F8" i="20" s="1"/>
  <c r="D40" i="15"/>
  <c r="E40" i="15"/>
  <c r="H56" i="15" s="1"/>
  <c r="F40" i="15"/>
  <c r="D56" i="15" s="1"/>
  <c r="G40" i="15"/>
  <c r="E56" i="15" s="1"/>
  <c r="D37" i="15"/>
  <c r="F55" i="15" s="1"/>
  <c r="E37" i="15"/>
  <c r="H55" i="15" s="1"/>
  <c r="F37" i="15"/>
  <c r="G37" i="15"/>
  <c r="E55" i="15" s="1"/>
  <c r="G27" i="15"/>
  <c r="G23" i="15"/>
  <c r="G20" i="15" s="1"/>
  <c r="G16" i="15"/>
  <c r="G12" i="15"/>
  <c r="G5" i="15"/>
  <c r="G4" i="15"/>
  <c r="D40" i="17"/>
  <c r="E40" i="17"/>
  <c r="F40" i="17"/>
  <c r="G40" i="17"/>
  <c r="C40" i="17"/>
  <c r="D34" i="17"/>
  <c r="E34" i="17"/>
  <c r="F34" i="17"/>
  <c r="G34" i="17"/>
  <c r="C34" i="17"/>
  <c r="D31" i="17"/>
  <c r="E31" i="17"/>
  <c r="E38" i="17" s="1"/>
  <c r="F31" i="17"/>
  <c r="G31" i="17"/>
  <c r="G38" i="17" s="1"/>
  <c r="C31" i="17"/>
  <c r="D24" i="17"/>
  <c r="E24" i="17"/>
  <c r="F24" i="17"/>
  <c r="G24" i="17"/>
  <c r="C24" i="17"/>
  <c r="D20" i="17"/>
  <c r="E20" i="17"/>
  <c r="F20" i="17"/>
  <c r="G20" i="17"/>
  <c r="D15" i="17"/>
  <c r="D14" i="17" s="1"/>
  <c r="E15" i="17"/>
  <c r="E14" i="17" s="1"/>
  <c r="F15" i="17"/>
  <c r="F14" i="17" s="1"/>
  <c r="G15" i="17"/>
  <c r="G14" i="17" s="1"/>
  <c r="C15" i="17"/>
  <c r="C14" i="17" s="1"/>
  <c r="D11" i="17"/>
  <c r="D9" i="17" s="1"/>
  <c r="E11" i="17"/>
  <c r="F11" i="17"/>
  <c r="F9" i="17" s="1"/>
  <c r="G11" i="17"/>
  <c r="G9" i="17" s="1"/>
  <c r="C11" i="17"/>
  <c r="C9" i="17" s="1"/>
  <c r="D4" i="17"/>
  <c r="E4" i="17"/>
  <c r="F4" i="17"/>
  <c r="G4" i="17"/>
  <c r="C4" i="17"/>
  <c r="C20" i="17"/>
  <c r="C45" i="17" s="1"/>
  <c r="C13" i="16"/>
  <c r="D17" i="16"/>
  <c r="E17" i="16"/>
  <c r="F17" i="16"/>
  <c r="F15" i="16" s="1"/>
  <c r="E8" i="20" s="1"/>
  <c r="C17" i="16"/>
  <c r="C15" i="16" s="1"/>
  <c r="B10" i="20" s="1"/>
  <c r="D14" i="16"/>
  <c r="E14" i="16" s="1"/>
  <c r="E15" i="16"/>
  <c r="D19" i="20" s="1"/>
  <c r="D15" i="16"/>
  <c r="C10" i="20" s="1"/>
  <c r="D16" i="15"/>
  <c r="E16" i="15"/>
  <c r="F16" i="15"/>
  <c r="C16" i="15"/>
  <c r="D12" i="15"/>
  <c r="D11" i="15" s="1"/>
  <c r="E12" i="15"/>
  <c r="F12" i="15"/>
  <c r="F11" i="15" s="1"/>
  <c r="C12" i="15"/>
  <c r="C11" i="15" s="1"/>
  <c r="D5" i="15"/>
  <c r="D4" i="15" s="1"/>
  <c r="E5" i="15"/>
  <c r="E4" i="15" s="1"/>
  <c r="G49" i="15" s="1"/>
  <c r="F5" i="15"/>
  <c r="F4" i="15" s="1"/>
  <c r="I49" i="15" s="1"/>
  <c r="C5" i="15"/>
  <c r="C4" i="15" s="1"/>
  <c r="D23" i="15"/>
  <c r="E23" i="15"/>
  <c r="E20" i="15" s="1"/>
  <c r="F23" i="15"/>
  <c r="F20" i="15" s="1"/>
  <c r="D52" i="15" s="1"/>
  <c r="D20" i="15"/>
  <c r="C23" i="15"/>
  <c r="C20" i="15" s="1"/>
  <c r="F52" i="15" s="1"/>
  <c r="C40" i="15"/>
  <c r="C37" i="15"/>
  <c r="D27" i="15"/>
  <c r="E27" i="15"/>
  <c r="C53" i="15" s="1"/>
  <c r="F27" i="15"/>
  <c r="H53" i="15" s="1"/>
  <c r="C27" i="15"/>
  <c r="B34" i="16" l="1"/>
  <c r="F34" i="16"/>
  <c r="C34" i="16"/>
  <c r="F40" i="16"/>
  <c r="C35" i="16"/>
  <c r="B9" i="20"/>
  <c r="B19" i="20"/>
  <c r="E40" i="16"/>
  <c r="E9" i="20"/>
  <c r="E19" i="20"/>
  <c r="E13" i="16"/>
  <c r="E9" i="16" s="1"/>
  <c r="F14" i="16"/>
  <c r="D13" i="16"/>
  <c r="D9" i="16" s="1"/>
  <c r="F6" i="19"/>
  <c r="B6" i="19"/>
  <c r="G9" i="19"/>
  <c r="C9" i="19"/>
  <c r="B8" i="20"/>
  <c r="D9" i="20"/>
  <c r="E9" i="19"/>
  <c r="I9" i="19"/>
  <c r="D9" i="19"/>
  <c r="H9" i="19"/>
  <c r="B35" i="16"/>
  <c r="C19" i="20"/>
  <c r="E11" i="19"/>
  <c r="I11" i="19"/>
  <c r="B9" i="19"/>
  <c r="F9" i="19"/>
  <c r="H38" i="16"/>
  <c r="C9" i="20"/>
  <c r="D6" i="19"/>
  <c r="H6" i="19"/>
  <c r="H35" i="16"/>
  <c r="D11" i="19"/>
  <c r="H11" i="19"/>
  <c r="C9" i="16"/>
  <c r="C3" i="16"/>
  <c r="C2" i="16" s="1"/>
  <c r="B38" i="16"/>
  <c r="G38" i="16"/>
  <c r="F39" i="16"/>
  <c r="D8" i="20"/>
  <c r="B11" i="19"/>
  <c r="F11" i="19"/>
  <c r="I6" i="19"/>
  <c r="E6" i="19"/>
  <c r="I35" i="16"/>
  <c r="I39" i="16"/>
  <c r="C8" i="20"/>
  <c r="F19" i="20"/>
  <c r="D40" i="16"/>
  <c r="D10" i="20"/>
  <c r="C6" i="19"/>
  <c r="G6" i="19"/>
  <c r="C40" i="16"/>
  <c r="G35" i="16"/>
  <c r="G39" i="16"/>
  <c r="F9" i="20"/>
  <c r="F56" i="16"/>
  <c r="F52" i="16" s="1"/>
  <c r="G57" i="16"/>
  <c r="G56" i="16" s="1"/>
  <c r="G52" i="16" s="1"/>
  <c r="F47" i="16"/>
  <c r="F46" i="16" s="1"/>
  <c r="F45" i="16" s="1"/>
  <c r="G47" i="16"/>
  <c r="G46" i="16" s="1"/>
  <c r="G45" i="16" s="1"/>
  <c r="E45" i="16"/>
  <c r="E30" i="17"/>
  <c r="E39" i="17" s="1"/>
  <c r="E43" i="17" s="1"/>
  <c r="E44" i="17" s="1"/>
  <c r="D30" i="17"/>
  <c r="D39" i="17" s="1"/>
  <c r="D43" i="17" s="1"/>
  <c r="D44" i="17" s="1"/>
  <c r="G45" i="17"/>
  <c r="F38" i="17"/>
  <c r="C38" i="17"/>
  <c r="D38" i="17"/>
  <c r="D45" i="17"/>
  <c r="G60" i="17"/>
  <c r="F30" i="17"/>
  <c r="F39" i="17" s="1"/>
  <c r="F43" i="17" s="1"/>
  <c r="F44" i="17" s="1"/>
  <c r="C30" i="17"/>
  <c r="C39" i="17" s="1"/>
  <c r="C43" i="17" s="1"/>
  <c r="C44" i="17" s="1"/>
  <c r="F45" i="17"/>
  <c r="G30" i="17"/>
  <c r="G39" i="17" s="1"/>
  <c r="G43" i="17" s="1"/>
  <c r="G44" i="17" s="1"/>
  <c r="H60" i="17"/>
  <c r="E45" i="17"/>
  <c r="I60" i="17"/>
  <c r="E4" i="16"/>
  <c r="E3" i="16" s="1"/>
  <c r="F5" i="16"/>
  <c r="D4" i="16"/>
  <c r="D3" i="16" s="1"/>
  <c r="B56" i="15"/>
  <c r="F56" i="15"/>
  <c r="E11" i="15"/>
  <c r="G50" i="15" s="1"/>
  <c r="E52" i="15"/>
  <c r="E53" i="15"/>
  <c r="H54" i="15"/>
  <c r="G54" i="15"/>
  <c r="I53" i="15"/>
  <c r="I52" i="15"/>
  <c r="B52" i="15"/>
  <c r="G11" i="15"/>
  <c r="I54" i="15"/>
  <c r="B55" i="15"/>
  <c r="D54" i="15"/>
  <c r="I56" i="15"/>
  <c r="D50" i="15"/>
  <c r="J56" i="15"/>
  <c r="G52" i="15"/>
  <c r="E19" i="15"/>
  <c r="C52" i="15"/>
  <c r="C50" i="15"/>
  <c r="B49" i="15"/>
  <c r="F49" i="15"/>
  <c r="D3" i="15"/>
  <c r="F50" i="15"/>
  <c r="B50" i="15"/>
  <c r="E50" i="15"/>
  <c r="C56" i="15"/>
  <c r="C54" i="15"/>
  <c r="C19" i="15"/>
  <c r="B54" i="15"/>
  <c r="F54" i="15"/>
  <c r="C49" i="15"/>
  <c r="D53" i="15"/>
  <c r="C55" i="15"/>
  <c r="I50" i="15"/>
  <c r="H49" i="15"/>
  <c r="G55" i="15"/>
  <c r="J55" i="15" s="1"/>
  <c r="H52" i="15"/>
  <c r="G56" i="15"/>
  <c r="D19" i="15"/>
  <c r="F3" i="15"/>
  <c r="E49" i="15"/>
  <c r="G53" i="15"/>
  <c r="F53" i="15"/>
  <c r="D49" i="15"/>
  <c r="D55" i="15"/>
  <c r="G19" i="15"/>
  <c r="E54" i="15"/>
  <c r="J49" i="15"/>
  <c r="G3" i="15"/>
  <c r="C3" i="15"/>
  <c r="C8" i="19" l="1"/>
  <c r="G8" i="19"/>
  <c r="G37" i="16"/>
  <c r="C37" i="16"/>
  <c r="D24" i="20"/>
  <c r="F8" i="19"/>
  <c r="B8" i="19"/>
  <c r="B37" i="16"/>
  <c r="F37" i="16"/>
  <c r="C24" i="20"/>
  <c r="B25" i="20"/>
  <c r="B4" i="20"/>
  <c r="B24" i="20"/>
  <c r="H34" i="16"/>
  <c r="D34" i="16"/>
  <c r="E2" i="16"/>
  <c r="G4" i="19"/>
  <c r="C4" i="19"/>
  <c r="G33" i="16"/>
  <c r="D4" i="20"/>
  <c r="C33" i="16"/>
  <c r="C10" i="19"/>
  <c r="G10" i="19"/>
  <c r="D2" i="16"/>
  <c r="B4" i="19"/>
  <c r="F4" i="19"/>
  <c r="C4" i="20"/>
  <c r="B33" i="16"/>
  <c r="F33" i="16"/>
  <c r="J6" i="19"/>
  <c r="F10" i="19"/>
  <c r="B10" i="19"/>
  <c r="G14" i="16"/>
  <c r="G13" i="16" s="1"/>
  <c r="F13" i="16"/>
  <c r="F4" i="16"/>
  <c r="F3" i="16" s="1"/>
  <c r="G5" i="16"/>
  <c r="E51" i="15"/>
  <c r="F2" i="15"/>
  <c r="H51" i="15"/>
  <c r="D51" i="15"/>
  <c r="B51" i="15"/>
  <c r="J50" i="15"/>
  <c r="E3" i="15"/>
  <c r="D48" i="15" s="1"/>
  <c r="C51" i="15"/>
  <c r="H50" i="15"/>
  <c r="J54" i="15"/>
  <c r="J52" i="15"/>
  <c r="D2" i="15"/>
  <c r="F51" i="15"/>
  <c r="I51" i="15"/>
  <c r="J53" i="15"/>
  <c r="H48" i="15"/>
  <c r="B48" i="15"/>
  <c r="F48" i="15"/>
  <c r="C2" i="15"/>
  <c r="I48" i="15"/>
  <c r="E48" i="15"/>
  <c r="E2" i="15"/>
  <c r="G48" i="15"/>
  <c r="C48" i="15"/>
  <c r="G51" i="15"/>
  <c r="G2" i="15"/>
  <c r="C3" i="19" l="1"/>
  <c r="C32" i="16"/>
  <c r="G32" i="16"/>
  <c r="H4" i="19"/>
  <c r="D4" i="19"/>
  <c r="E4" i="20"/>
  <c r="D33" i="16"/>
  <c r="H33" i="16"/>
  <c r="H10" i="19"/>
  <c r="D10" i="19"/>
  <c r="F9" i="16"/>
  <c r="C25" i="20"/>
  <c r="D25" i="20"/>
  <c r="G4" i="16"/>
  <c r="G3" i="16" s="1"/>
  <c r="E34" i="16"/>
  <c r="I34" i="16"/>
  <c r="I10" i="19"/>
  <c r="E10" i="19"/>
  <c r="G9" i="16"/>
  <c r="B3" i="19"/>
  <c r="B32" i="16"/>
  <c r="F32" i="16"/>
  <c r="J51" i="15"/>
  <c r="B47" i="15"/>
  <c r="F47" i="15"/>
  <c r="I47" i="15"/>
  <c r="E47" i="15"/>
  <c r="G47" i="15"/>
  <c r="C47" i="15"/>
  <c r="D47" i="15"/>
  <c r="H47" i="15"/>
  <c r="J48" i="15"/>
  <c r="H8" i="19" l="1"/>
  <c r="D8" i="19"/>
  <c r="H37" i="16"/>
  <c r="D37" i="16"/>
  <c r="E24" i="20"/>
  <c r="G2" i="16"/>
  <c r="F25" i="20" s="1"/>
  <c r="E4" i="19"/>
  <c r="I4" i="19"/>
  <c r="J4" i="19" s="1"/>
  <c r="I33" i="16"/>
  <c r="F4" i="20"/>
  <c r="E33" i="16"/>
  <c r="F2" i="16"/>
  <c r="I8" i="19"/>
  <c r="E8" i="19"/>
  <c r="F24" i="20"/>
  <c r="I37" i="16"/>
  <c r="E37" i="16"/>
  <c r="J47" i="15"/>
  <c r="E3" i="19" l="1"/>
  <c r="E32" i="16"/>
  <c r="I32" i="16"/>
  <c r="D3" i="19"/>
  <c r="D32" i="16"/>
  <c r="H32" i="16"/>
  <c r="E25" i="20"/>
</calcChain>
</file>

<file path=xl/sharedStrings.xml><?xml version="1.0" encoding="utf-8"?>
<sst xmlns="http://schemas.openxmlformats.org/spreadsheetml/2006/main" count="1980" uniqueCount="547">
  <si>
    <t>Typ</t>
  </si>
  <si>
    <t>Dokonalá konkurence</t>
  </si>
  <si>
    <t>Nedokonalá konkurence</t>
  </si>
  <si>
    <t>Oligopol</t>
  </si>
  <si>
    <t>Monopolistická konkurence</t>
  </si>
  <si>
    <t>Monopol</t>
  </si>
  <si>
    <t>Počet firem</t>
  </si>
  <si>
    <t>Charakteristika produktu</t>
  </si>
  <si>
    <t>Vliv firmy na cenu</t>
  </si>
  <si>
    <t>Vstup do odvětví</t>
  </si>
  <si>
    <t>velký počet malých firem</t>
  </si>
  <si>
    <t>homogenní (stejnorodý)</t>
  </si>
  <si>
    <t>žádný</t>
  </si>
  <si>
    <t>volný</t>
  </si>
  <si>
    <t>malý počet firem s výrazným tržním podílem</t>
  </si>
  <si>
    <t>jedna</t>
  </si>
  <si>
    <t>v různé míře diferenciovaný</t>
  </si>
  <si>
    <t>diferencovaný</t>
  </si>
  <si>
    <t>specifický (bez blízkých substitutů)</t>
  </si>
  <si>
    <t>částečný</t>
  </si>
  <si>
    <t>silný</t>
  </si>
  <si>
    <t>částečné bariéry vstupu</t>
  </si>
  <si>
    <t>uzavřený</t>
  </si>
  <si>
    <t>Česká republika</t>
  </si>
  <si>
    <t>Databáze Eurostatu</t>
  </si>
  <si>
    <t>tec00115</t>
  </si>
  <si>
    <t>Míra růstu reálného HDP</t>
  </si>
  <si>
    <t>(míra růstu objemu HDP - procentní změna oproti předchozímu roku)</t>
  </si>
  <si>
    <t>Hrubý domácí produkt (HDP) je měřítkem ekonomické výkonnosti. Představuje přidanou hodnotu veškerého vyrobeného zboží a služeb (nutno odečíst meziprodukty, které se na přidané hodnotě nepodílejí). Výpočet roční míry růstu objemu HDP dovoluje srovnání hospodářského vývoje jak v čase, tak i mezi různě velkými zeměmi bez ohledu na cenové změny. Růst objemu HDP je počítán s použitím údajů v cenách předchozího roku. Pro zjišťování míry růstu reálného HDP se používá HDP v běžných cenách oceněný v cenách předchozího roku. U takto spočtených objemových změn převedených na úroveň referenčního roku (tzv. zřetězené údaje) pak není míra růstu ovlivněna cenovými pohyby.</t>
  </si>
  <si>
    <t>Metadata (SDDS)</t>
  </si>
  <si>
    <t>CLV_PCH_PRE</t>
  </si>
  <si>
    <r>
      <t>Země</t>
    </r>
    <r>
      <rPr>
        <sz val="11"/>
        <color theme="1"/>
        <rFont val="Verdana"/>
        <family val="2"/>
      </rPr>
      <t>  </t>
    </r>
    <r>
      <rPr>
        <b/>
        <sz val="8"/>
        <color rgb="FF112F6E"/>
        <rFont val="Arial"/>
        <family val="2"/>
      </rPr>
      <t>  /  </t>
    </r>
    <r>
      <rPr>
        <sz val="11"/>
        <color theme="1"/>
        <rFont val="Verdana"/>
        <family val="2"/>
      </rPr>
      <t>  </t>
    </r>
    <r>
      <rPr>
        <b/>
        <sz val="8"/>
        <color rgb="FF112F6E"/>
        <rFont val="Arial"/>
        <family val="2"/>
      </rPr>
      <t>Období</t>
    </r>
  </si>
  <si>
    <t>geo : eu27_2020</t>
  </si>
  <si>
    <t>0.6</t>
  </si>
  <si>
    <t>-4.3</t>
  </si>
  <si>
    <t>2.2</t>
  </si>
  <si>
    <t>1.8</t>
  </si>
  <si>
    <t>-0.7</t>
  </si>
  <si>
    <t>0.0</t>
  </si>
  <si>
    <t>1.6</t>
  </si>
  <si>
    <t>2.3</t>
  </si>
  <si>
    <t>2.0</t>
  </si>
  <si>
    <t>2.8</t>
  </si>
  <si>
    <t>2.1</t>
  </si>
  <si>
    <t>1.5</t>
  </si>
  <si>
    <t>EU (28 zemí)</t>
  </si>
  <si>
    <t>0.5</t>
  </si>
  <si>
    <t>-0.4</t>
  </si>
  <si>
    <t>0.3</t>
  </si>
  <si>
    <t>1.7</t>
  </si>
  <si>
    <t>2.6</t>
  </si>
  <si>
    <t>Eurozóna</t>
  </si>
  <si>
    <t>0.4</t>
  </si>
  <si>
    <t>-4.4</t>
  </si>
  <si>
    <t>-0.9</t>
  </si>
  <si>
    <t>-0.3</t>
  </si>
  <si>
    <t>1.4</t>
  </si>
  <si>
    <t>1.9</t>
  </si>
  <si>
    <t>1.3</t>
  </si>
  <si>
    <t>Eurozóna (19 zemí)</t>
  </si>
  <si>
    <t>-4.5</t>
  </si>
  <si>
    <t>-0.2</t>
  </si>
  <si>
    <t>Belgie</t>
  </si>
  <si>
    <t>-2.0</t>
  </si>
  <si>
    <t>2.9</t>
  </si>
  <si>
    <t>0.7</t>
  </si>
  <si>
    <t>Bulharsko</t>
  </si>
  <si>
    <t>6.1</t>
  </si>
  <si>
    <t>-3.4</t>
  </si>
  <si>
    <t>2.4</t>
  </si>
  <si>
    <t>4.0</t>
  </si>
  <si>
    <t>3.8</t>
  </si>
  <si>
    <t>3.5</t>
  </si>
  <si>
    <t>3.1</t>
  </si>
  <si>
    <t>3.4</t>
  </si>
  <si>
    <t>(p)</t>
  </si>
  <si>
    <t>2.7</t>
  </si>
  <si>
    <t>-4.7</t>
  </si>
  <si>
    <t>-0.8</t>
  </si>
  <si>
    <t>5.4</t>
  </si>
  <si>
    <t>2.5</t>
  </si>
  <si>
    <t>5.2</t>
  </si>
  <si>
    <t>3.2</t>
  </si>
  <si>
    <t>Dánsko</t>
  </si>
  <si>
    <t>-0.5</t>
  </si>
  <si>
    <t>-4.9</t>
  </si>
  <si>
    <t>0.2</t>
  </si>
  <si>
    <t>0.9</t>
  </si>
  <si>
    <t xml:space="preserve">Německo </t>
  </si>
  <si>
    <t>1.0</t>
  </si>
  <si>
    <t>-5.7</t>
  </si>
  <si>
    <t>4.2</t>
  </si>
  <si>
    <t>3.9</t>
  </si>
  <si>
    <t>Estonsko</t>
  </si>
  <si>
    <t>-5.1</t>
  </si>
  <si>
    <t>-14.4</t>
  </si>
  <si>
    <t>7.4</t>
  </si>
  <si>
    <t>3.0</t>
  </si>
  <si>
    <t>5.5</t>
  </si>
  <si>
    <t>4.4</t>
  </si>
  <si>
    <t>5.0</t>
  </si>
  <si>
    <t>Irsko</t>
  </si>
  <si>
    <t>0.1</t>
  </si>
  <si>
    <t>1.2</t>
  </si>
  <si>
    <t>8.6</t>
  </si>
  <si>
    <t>25.2</t>
  </si>
  <si>
    <t>9.1</t>
  </si>
  <si>
    <t>8.5</t>
  </si>
  <si>
    <t>5.6</t>
  </si>
  <si>
    <t>Řecko</t>
  </si>
  <si>
    <t>-5.5</t>
  </si>
  <si>
    <t>-9.1</t>
  </si>
  <si>
    <t>-7.3</t>
  </si>
  <si>
    <t>-3.2</t>
  </si>
  <si>
    <t>Španělsko</t>
  </si>
  <si>
    <t>-3.8</t>
  </si>
  <si>
    <t>-3.0</t>
  </si>
  <si>
    <t>-1.4</t>
  </si>
  <si>
    <t>Francie</t>
  </si>
  <si>
    <t>-2.9</t>
  </si>
  <si>
    <t>1.1</t>
  </si>
  <si>
    <t>Chorvatsko</t>
  </si>
  <si>
    <t>-7.4</t>
  </si>
  <si>
    <t>-1.5</t>
  </si>
  <si>
    <t>-2.2</t>
  </si>
  <si>
    <t>-0.1</t>
  </si>
  <si>
    <t>Itálie</t>
  </si>
  <si>
    <t>-1.0</t>
  </si>
  <si>
    <t>-5.3</t>
  </si>
  <si>
    <t>-1.8</t>
  </si>
  <si>
    <t>0.8</t>
  </si>
  <si>
    <t>Kypr</t>
  </si>
  <si>
    <t>3.6</t>
  </si>
  <si>
    <t>-6.6</t>
  </si>
  <si>
    <t>6.4</t>
  </si>
  <si>
    <t>Lotyšsko</t>
  </si>
  <si>
    <t>-3.3</t>
  </si>
  <si>
    <t>-14.3</t>
  </si>
  <si>
    <t>6.5</t>
  </si>
  <si>
    <t>4.3</t>
  </si>
  <si>
    <t>3.3</t>
  </si>
  <si>
    <t>Litva</t>
  </si>
  <si>
    <t>-14.8</t>
  </si>
  <si>
    <t>6.0</t>
  </si>
  <si>
    <t>Lucembursko</t>
  </si>
  <si>
    <t>-1.3</t>
  </si>
  <si>
    <t>4.9</t>
  </si>
  <si>
    <t>3.7</t>
  </si>
  <si>
    <t>4.6</t>
  </si>
  <si>
    <t>Maďarsko</t>
  </si>
  <si>
    <t>-6.7</t>
  </si>
  <si>
    <t>Malta</t>
  </si>
  <si>
    <t>-1.1</t>
  </si>
  <si>
    <t>4.1</t>
  </si>
  <si>
    <t>7.6</t>
  </si>
  <si>
    <t>9.6</t>
  </si>
  <si>
    <t>8.0</t>
  </si>
  <si>
    <t>Nizozemsko</t>
  </si>
  <si>
    <t>-3.7</t>
  </si>
  <si>
    <t>Rakousko</t>
  </si>
  <si>
    <t>Polsko</t>
  </si>
  <si>
    <t>4.8</t>
  </si>
  <si>
    <t>4.5</t>
  </si>
  <si>
    <t>Portugalsko</t>
  </si>
  <si>
    <t>-3.1</t>
  </si>
  <si>
    <t>-1.7</t>
  </si>
  <si>
    <t>-4.1</t>
  </si>
  <si>
    <t>Rumunsko</t>
  </si>
  <si>
    <t>9.3</t>
  </si>
  <si>
    <t>-3.9</t>
  </si>
  <si>
    <t>4.7</t>
  </si>
  <si>
    <t>7.3</t>
  </si>
  <si>
    <t>Slovinsko</t>
  </si>
  <si>
    <t>-7.5</t>
  </si>
  <si>
    <t>-2.6</t>
  </si>
  <si>
    <t>Slovensko</t>
  </si>
  <si>
    <t>5.9</t>
  </si>
  <si>
    <t>Finsko</t>
  </si>
  <si>
    <t>-8.1</t>
  </si>
  <si>
    <t>Švédsko</t>
  </si>
  <si>
    <t>-0.6</t>
  </si>
  <si>
    <t>Spojené království</t>
  </si>
  <si>
    <t>Island</t>
  </si>
  <si>
    <t>-6.8</t>
  </si>
  <si>
    <t>6.6</t>
  </si>
  <si>
    <t>Lichtenštejnsko</t>
  </si>
  <si>
    <t>:</t>
  </si>
  <si>
    <t>Norsko</t>
  </si>
  <si>
    <t>Švýcarsko</t>
  </si>
  <si>
    <t>Černá Hora</t>
  </si>
  <si>
    <t>7.2</t>
  </si>
  <si>
    <t>-5.8</t>
  </si>
  <si>
    <t>-2.7</t>
  </si>
  <si>
    <t>5.1</t>
  </si>
  <si>
    <t>Makedonie</t>
  </si>
  <si>
    <t>Albánie</t>
  </si>
  <si>
    <t>Srbsko</t>
  </si>
  <si>
    <t>5.7</t>
  </si>
  <si>
    <t>-1.6</t>
  </si>
  <si>
    <t>Turecko</t>
  </si>
  <si>
    <t>-4.8</t>
  </si>
  <si>
    <t>8.4</t>
  </si>
  <si>
    <t>11.2</t>
  </si>
  <si>
    <t>7.5</t>
  </si>
  <si>
    <t>Bosna a Hercegovina</t>
  </si>
  <si>
    <t>Kosovo</t>
  </si>
  <si>
    <t>CLV_PCH_PRE_HAB</t>
  </si>
  <si>
    <t>-4.6</t>
  </si>
  <si>
    <t>-1.2</t>
  </si>
  <si>
    <t>-2.8</t>
  </si>
  <si>
    <t>-5.2</t>
  </si>
  <si>
    <t>-5.4</t>
  </si>
  <si>
    <t>7.7</t>
  </si>
  <si>
    <t>-6.5</t>
  </si>
  <si>
    <t>-6.0</t>
  </si>
  <si>
    <t>7.9</t>
  </si>
  <si>
    <t>24.0</t>
  </si>
  <si>
    <t>-5.6</t>
  </si>
  <si>
    <t>-9.0</t>
  </si>
  <si>
    <t>-2.5</t>
  </si>
  <si>
    <t>-1.9</t>
  </si>
  <si>
    <t>-2.3</t>
  </si>
  <si>
    <t>-2.1</t>
  </si>
  <si>
    <t>-6.3</t>
  </si>
  <si>
    <t>-12.8</t>
  </si>
  <si>
    <t>-2.4</t>
  </si>
  <si>
    <t>-13.9</t>
  </si>
  <si>
    <t>5.8</t>
  </si>
  <si>
    <t>-6.1</t>
  </si>
  <si>
    <t>7.0</t>
  </si>
  <si>
    <t>-4.2</t>
  </si>
  <si>
    <t>-4.0</t>
  </si>
  <si>
    <t>11.1</t>
  </si>
  <si>
    <t>5.3</t>
  </si>
  <si>
    <t>(b)</t>
  </si>
  <si>
    <t>-8.4</t>
  </si>
  <si>
    <t>-8.5</t>
  </si>
  <si>
    <t>(e)</t>
  </si>
  <si>
    <t>6.8</t>
  </si>
  <si>
    <t>7.1</t>
  </si>
  <si>
    <t>(:)</t>
  </si>
  <si>
    <t>Není k dispozici</t>
  </si>
  <si>
    <t>Předběžný údaj</t>
  </si>
  <si>
    <t>Přerušená řada</t>
  </si>
  <si>
    <t>Odhad</t>
  </si>
  <si>
    <t>Další informace</t>
  </si>
  <si>
    <t>Poslední aktualizace: 14.10.2020 00:01</t>
  </si>
  <si>
    <t>Poznámka</t>
  </si>
  <si>
    <t>Klasifikace zemí</t>
  </si>
  <si>
    <t>Přehled klasifikací a číselníků</t>
  </si>
  <si>
    <t>vygenerováno  14.10.2020 18:24</t>
  </si>
  <si>
    <t>Podmínky užívání dat ČSÚ</t>
  </si>
  <si>
    <t>Český statistický úřad, Veřejná databáze</t>
  </si>
  <si>
    <t>Zdroj:</t>
  </si>
  <si>
    <t>[1] Zdroj: VŠPS - výběrová šetření pracovních sil. Od roku 2001 údaje vycházejí z výsledků SLDB 2001, od roku 2011 vycházejí z definitivních výsledků SLDB 2011.</t>
  </si>
  <si>
    <t>Kód: ZAM01-B/9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</si>
  <si>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</si>
  <si>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</si>
  <si>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</si>
  <si>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</si>
  <si>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</si>
  <si>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</si>
  <si>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</si>
  <si>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</si>
  <si>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</si>
  <si>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</si>
  <si>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</si>
  <si>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</si>
  <si>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</si>
  <si>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</si>
  <si>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</si>
  <si>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</si>
  <si>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</si>
  <si>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</si>
  <si>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</si>
  <si>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</si>
  <si>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</si>
  <si>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</si>
  <si>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</si>
  <si>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</si>
  <si>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</si>
  <si>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</si>
  <si>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</si>
  <si>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nezaměstnaní
(tis. osob)</t>
  </si>
  <si>
    <t>zaměstnaní
(tis. osob)</t>
  </si>
  <si>
    <t>Obecná míra
nezaměstnanosti
(%)</t>
  </si>
  <si>
    <t>Míra
zaměstnanosti
(%)</t>
  </si>
  <si>
    <t>Míra ekonomické
aktivity
(%)</t>
  </si>
  <si>
    <t>Ekonomicky neaktivní
(tis. osob)</t>
  </si>
  <si>
    <t>v tom</t>
  </si>
  <si>
    <t>Obyvatelstvo
ve věku 15 a
více let
(tis. osob)</t>
  </si>
  <si>
    <t xml:space="preserve"> </t>
  </si>
  <si>
    <t xml:space="preserve">Území: </t>
  </si>
  <si>
    <t>Celkem</t>
  </si>
  <si>
    <t>Základní charakteristiky ekonomického postavení obyvatelstva ve věku 15 a více let [1]</t>
  </si>
  <si>
    <t>Data z Veřejné databáze ČSU</t>
  </si>
  <si>
    <t>vygenerováno  14.10.2020 18:23</t>
  </si>
  <si>
    <t>Hlavní město Praha</t>
  </si>
  <si>
    <t>Karlovarský kraj</t>
  </si>
  <si>
    <t>ČR</t>
  </si>
  <si>
    <t>Praha</t>
  </si>
  <si>
    <t>v %</t>
  </si>
  <si>
    <t>Aktiva celkem</t>
  </si>
  <si>
    <t>Dlouhodobý majetek</t>
  </si>
  <si>
    <t>Dlouhodobý nehmotný majetek</t>
  </si>
  <si>
    <t>Dlouhodobý hmotný majetek</t>
  </si>
  <si>
    <t>Oběžná aktiva</t>
  </si>
  <si>
    <t>Zásoby</t>
  </si>
  <si>
    <t>Dlouhodobé pohledávky</t>
  </si>
  <si>
    <t>Krátkodobé pohledávky</t>
  </si>
  <si>
    <t>Krátkodobý finanční majetek</t>
  </si>
  <si>
    <t>Absolutní změna (v tis. Kč)</t>
  </si>
  <si>
    <t>Relativní změna (v %)</t>
  </si>
  <si>
    <t>Celková relativní změna</t>
  </si>
  <si>
    <t>Pasiva celkem</t>
  </si>
  <si>
    <t>Vlastní kapitál</t>
  </si>
  <si>
    <t>Základní kapitál</t>
  </si>
  <si>
    <t>Fondy ze zisku</t>
  </si>
  <si>
    <t>VH běžného účetního období</t>
  </si>
  <si>
    <t>Cizí zdroje</t>
  </si>
  <si>
    <t>Rezervy</t>
  </si>
  <si>
    <t>Krátkodobé závazky</t>
  </si>
  <si>
    <t>Časové rozlíšení pasiv</t>
  </si>
  <si>
    <t>Časové rozlíšení aktiv</t>
  </si>
  <si>
    <t>Účetní rok</t>
  </si>
  <si>
    <t>-</t>
  </si>
  <si>
    <t>Tržby za prodej zboží</t>
  </si>
  <si>
    <t>Výkonová spotřeba</t>
  </si>
  <si>
    <t>Osobní náklady</t>
  </si>
  <si>
    <t>Daně a poplatky</t>
  </si>
  <si>
    <t>Ostatní provozní výnosy</t>
  </si>
  <si>
    <t>Ostatní provozní náklady</t>
  </si>
  <si>
    <t>Výnosové úroky a podobné výnosy</t>
  </si>
  <si>
    <t>Finanční výsledek hospodáření</t>
  </si>
  <si>
    <t>Daň z příjmů splatná</t>
  </si>
  <si>
    <t>Daň z příjmů odložená (+/-)</t>
  </si>
  <si>
    <t>VH po zdanění (+/-)</t>
  </si>
  <si>
    <t>VH za účetní období (+/-)</t>
  </si>
  <si>
    <t>Tržby z prodeje výrobků a služeb</t>
  </si>
  <si>
    <t>AKTIVA CELKEM</t>
  </si>
  <si>
    <t>B.</t>
  </si>
  <si>
    <t>B.I.</t>
  </si>
  <si>
    <t>Ocenitelná práva</t>
  </si>
  <si>
    <t>Software</t>
  </si>
  <si>
    <t>Ostatní dlouhodobý nehmotný majetek</t>
  </si>
  <si>
    <t>Poskytnuté zálohy na dlouhodobý nehmotný majetek a nedokončený dlouhodobý majetek</t>
  </si>
  <si>
    <t>Poskytnuté zálohy na dlouhodobý nehmotný majetek</t>
  </si>
  <si>
    <t>Nedokončený dlouhodobý nehmotný majetek</t>
  </si>
  <si>
    <t>B.II.</t>
  </si>
  <si>
    <t>Pozemky a stavby</t>
  </si>
  <si>
    <t>Pozemky</t>
  </si>
  <si>
    <t>Stavby</t>
  </si>
  <si>
    <t>Hmotné movité věci a jejich soubory</t>
  </si>
  <si>
    <t>Poskytnuté zálohy na dlouhodobý hmotný majetek a nedokončený dlouhodobý majetek</t>
  </si>
  <si>
    <t>Poskytnuté zálohy na dlouhodobý hmotný majetek</t>
  </si>
  <si>
    <t>Nedokončený dlouhodobý hmotný majetek</t>
  </si>
  <si>
    <t>C.</t>
  </si>
  <si>
    <t>C.I.</t>
  </si>
  <si>
    <t>Materiál</t>
  </si>
  <si>
    <t>Nedokončená výroba a polotovary</t>
  </si>
  <si>
    <t>Výrobky a zboží</t>
  </si>
  <si>
    <t>Výrobky</t>
  </si>
  <si>
    <t>Zboží</t>
  </si>
  <si>
    <t>C.II.</t>
  </si>
  <si>
    <t>Pohledávky</t>
  </si>
  <si>
    <t>Odložená daňová pohledávka</t>
  </si>
  <si>
    <t>Pohledávky z obchodních vztahů</t>
  </si>
  <si>
    <t>Pohledávky - ovládaná nebo ovládající osoba</t>
  </si>
  <si>
    <t>Pohledávky - ostatní</t>
  </si>
  <si>
    <t>Stát - daňové pohledávky</t>
  </si>
  <si>
    <t>Krátkodobé poskytnuté zálohy</t>
  </si>
  <si>
    <t>Dohadné účty aktivní</t>
  </si>
  <si>
    <t>Jiné pohledávky</t>
  </si>
  <si>
    <t>C.IV.</t>
  </si>
  <si>
    <t>Peněžní prostředky</t>
  </si>
  <si>
    <t>Peněžní prostředky v pokladně</t>
  </si>
  <si>
    <t>Peněžní prostředky na účtech</t>
  </si>
  <si>
    <t>D.</t>
  </si>
  <si>
    <t>D.1.</t>
  </si>
  <si>
    <t>Náklady příštích období</t>
  </si>
  <si>
    <t>PASIVA CELKEM</t>
  </si>
  <si>
    <t>A.</t>
  </si>
  <si>
    <t>A.I.</t>
  </si>
  <si>
    <t>A.III.</t>
  </si>
  <si>
    <t>A.V.</t>
  </si>
  <si>
    <t>Statutární a ostatní fondy</t>
  </si>
  <si>
    <t>Výsledky hospodaření běžného účetního období (+/-)</t>
  </si>
  <si>
    <t>B. + C.</t>
  </si>
  <si>
    <t>Výdaje příštích období</t>
  </si>
  <si>
    <t>Rezerva na daň z příjmů</t>
  </si>
  <si>
    <t>Ostatní rezervy</t>
  </si>
  <si>
    <t>Závazky</t>
  </si>
  <si>
    <t>Dlouhodobé závazky</t>
  </si>
  <si>
    <t>Závazky z obchodních vztahů</t>
  </si>
  <si>
    <t>Závazky - ostatní</t>
  </si>
  <si>
    <t>Závazky - zaměstnanci</t>
  </si>
  <si>
    <t>Závazky ze sociálního zabezpečení a zdravotního pojištění</t>
  </si>
  <si>
    <t>Stát - daňové závazky a dotace</t>
  </si>
  <si>
    <t>Dohadné účty pasivní</t>
  </si>
  <si>
    <t>B.2.</t>
  </si>
  <si>
    <t>B.4.</t>
  </si>
  <si>
    <t>I.</t>
  </si>
  <si>
    <t>II.</t>
  </si>
  <si>
    <t>A.1.</t>
  </si>
  <si>
    <t>Náklady vynaložené na prodané zboží</t>
  </si>
  <si>
    <t>A.2.</t>
  </si>
  <si>
    <t>Spotřeba materiálu a energie</t>
  </si>
  <si>
    <t>A.3.</t>
  </si>
  <si>
    <t>Služby</t>
  </si>
  <si>
    <t>Změna stavu zásob vlastní činnosti (+/-)</t>
  </si>
  <si>
    <t>Mzdové náklady</t>
  </si>
  <si>
    <t>D.2.</t>
  </si>
  <si>
    <t>Náklady na sociální zabezpečení, zdravotní pojištění a ostatní náklady</t>
  </si>
  <si>
    <t>Náklady na sociální zabezpečení, zdravotní pojištění</t>
  </si>
  <si>
    <t>Ostatní náklady</t>
  </si>
  <si>
    <t>E.</t>
  </si>
  <si>
    <t>Úpravy hodnot v provozní oblasti</t>
  </si>
  <si>
    <t>E.1.</t>
  </si>
  <si>
    <t>Úpravy hodnot dlouhodobého nehmotného a hmotného majetku</t>
  </si>
  <si>
    <t>E.2.</t>
  </si>
  <si>
    <t>E.3.</t>
  </si>
  <si>
    <t>III.</t>
  </si>
  <si>
    <t xml:space="preserve">Úpravy hodnot dlouhodobého nehmotného a hmotného majetku - trvalé </t>
  </si>
  <si>
    <t>Úpravy hodnot dlouhodobého nehmotného a hmotného majetku - dočasné</t>
  </si>
  <si>
    <t>Úpravy hodnot zásob</t>
  </si>
  <si>
    <t>Úpravy hodnot pohledávek</t>
  </si>
  <si>
    <t>III.1.</t>
  </si>
  <si>
    <t>III.2.</t>
  </si>
  <si>
    <t>III.3.</t>
  </si>
  <si>
    <t>F.</t>
  </si>
  <si>
    <t>Tržby z prodaného dlouhodobého majetku</t>
  </si>
  <si>
    <t>Tržby z prodaného materiálu</t>
  </si>
  <si>
    <t>Jiné provozní výnosy</t>
  </si>
  <si>
    <t>F.1.</t>
  </si>
  <si>
    <t>F.2.</t>
  </si>
  <si>
    <t>F.3.</t>
  </si>
  <si>
    <t>F.4.</t>
  </si>
  <si>
    <t>F.5.</t>
  </si>
  <si>
    <t>Zůstatková cena prodaného dlouhodobého majetku</t>
  </si>
  <si>
    <t>Zůstatková cena prodaného materiálu</t>
  </si>
  <si>
    <t>Rezervy v provozní oblasti a kompletní náklady příštích období</t>
  </si>
  <si>
    <t>Jiné provozní náklady</t>
  </si>
  <si>
    <t>Provozní výsledek hospodáření (+/-)</t>
  </si>
  <si>
    <t>*</t>
  </si>
  <si>
    <t>VI.</t>
  </si>
  <si>
    <t>VI.1.</t>
  </si>
  <si>
    <t>VI.2.</t>
  </si>
  <si>
    <t>Výnosové úroky a podobné výnosy - ovládaná nebo ovládající osoba</t>
  </si>
  <si>
    <t>Ostatní výnosové úroky a podobné výnosy</t>
  </si>
  <si>
    <t>J.</t>
  </si>
  <si>
    <t>Nákladové úroky a podobně náklady</t>
  </si>
  <si>
    <t>J.2.</t>
  </si>
  <si>
    <t>Ostatní nákladové úroky a podobné náklady</t>
  </si>
  <si>
    <t>VII.</t>
  </si>
  <si>
    <t>Ostatní finanční výnosy</t>
  </si>
  <si>
    <t>K.</t>
  </si>
  <si>
    <t>Ostatní finanční náklady</t>
  </si>
  <si>
    <t>Výsledky hospodáření před zdaněním (+/-)</t>
  </si>
  <si>
    <t>Daň z příjmů</t>
  </si>
  <si>
    <t>**</t>
  </si>
  <si>
    <t>L.</t>
  </si>
  <si>
    <t>L.1.</t>
  </si>
  <si>
    <t>L.2.</t>
  </si>
  <si>
    <t>***</t>
  </si>
  <si>
    <t>Čistý obrat za účetní období = I. + II. + III. + IV. + V. + VI. + VII.</t>
  </si>
  <si>
    <t>Výnosy příštích období</t>
  </si>
  <si>
    <t xml:space="preserve">   B.I.2.</t>
  </si>
  <si>
    <t xml:space="preserve">      B.I.2.1</t>
  </si>
  <si>
    <t xml:space="preserve">   B.I.4.</t>
  </si>
  <si>
    <t xml:space="preserve">   B.I.5.</t>
  </si>
  <si>
    <t xml:space="preserve">      B.I.5.1</t>
  </si>
  <si>
    <t xml:space="preserve">      B.I.5.2</t>
  </si>
  <si>
    <t xml:space="preserve">   B.II.1.</t>
  </si>
  <si>
    <t xml:space="preserve">      B.II.1.1.</t>
  </si>
  <si>
    <t xml:space="preserve">      B.II.1.2.</t>
  </si>
  <si>
    <t xml:space="preserve">   B.II.2.</t>
  </si>
  <si>
    <t xml:space="preserve">   B.II.5.</t>
  </si>
  <si>
    <t xml:space="preserve">      B.II.5.1.</t>
  </si>
  <si>
    <t xml:space="preserve">      B.II.5.2.</t>
  </si>
  <si>
    <t xml:space="preserve">   C.I.1.</t>
  </si>
  <si>
    <t xml:space="preserve">   C.I.2.</t>
  </si>
  <si>
    <t xml:space="preserve">   C.I.3.</t>
  </si>
  <si>
    <t xml:space="preserve">      C.I.3.1.</t>
  </si>
  <si>
    <t xml:space="preserve">      C.I.3.2.</t>
  </si>
  <si>
    <t xml:space="preserve">   C.II.1.</t>
  </si>
  <si>
    <t xml:space="preserve">      C.II.1.4.</t>
  </si>
  <si>
    <t xml:space="preserve">   C.II.2.</t>
  </si>
  <si>
    <t xml:space="preserve">      C.II.2.1.</t>
  </si>
  <si>
    <t xml:space="preserve">      C.II.2.2.</t>
  </si>
  <si>
    <t xml:space="preserve">      C.II.2.4.</t>
  </si>
  <si>
    <t xml:space="preserve">         C.II.2.4.3.</t>
  </si>
  <si>
    <t xml:space="preserve">         C.II.2.4.4.</t>
  </si>
  <si>
    <t xml:space="preserve">         C.II.2.4.5.</t>
  </si>
  <si>
    <t xml:space="preserve">         C.II.2.4.6.</t>
  </si>
  <si>
    <t xml:space="preserve">   C.IV.1.</t>
  </si>
  <si>
    <t xml:space="preserve">   C.IV.2.</t>
  </si>
  <si>
    <t xml:space="preserve">   A.I.1.</t>
  </si>
  <si>
    <t xml:space="preserve">   A.III.2.</t>
  </si>
  <si>
    <t xml:space="preserve">   C.II.4.</t>
  </si>
  <si>
    <t xml:space="preserve">   C.II.8.</t>
  </si>
  <si>
    <t xml:space="preserve">      C.II.8.3.</t>
  </si>
  <si>
    <t xml:space="preserve">      C.II.8.4.</t>
  </si>
  <si>
    <t xml:space="preserve">      C.II.8.5.</t>
  </si>
  <si>
    <t xml:space="preserve">      C.II.8.6.</t>
  </si>
  <si>
    <t xml:space="preserve">   D.2.1.</t>
  </si>
  <si>
    <t xml:space="preserve">   D.2.2.</t>
  </si>
  <si>
    <t xml:space="preserve">   E.1.1.</t>
  </si>
  <si>
    <t xml:space="preserve">   E.1.2.</t>
  </si>
  <si>
    <t>v tis. Kč</t>
  </si>
  <si>
    <t>Výkaz zisku a ztrát (v tis. Kč)</t>
  </si>
  <si>
    <t>Výkaz zisků a ztrát</t>
  </si>
  <si>
    <t>Časové rozlišení aktiv</t>
  </si>
  <si>
    <t>Rentabilita</t>
  </si>
  <si>
    <t>ROE</t>
  </si>
  <si>
    <t>ROA</t>
  </si>
  <si>
    <t>ROS</t>
  </si>
  <si>
    <t>Likvidita</t>
  </si>
  <si>
    <t>Běžná</t>
  </si>
  <si>
    <t>Pohotová</t>
  </si>
  <si>
    <t>Okamžitá</t>
  </si>
  <si>
    <t>Aktivita</t>
  </si>
  <si>
    <t>Obrat aktiv</t>
  </si>
  <si>
    <t>Obrat zásob</t>
  </si>
  <si>
    <t>Obrat pohledávek</t>
  </si>
  <si>
    <t>Obrat kratkodobých závazků</t>
  </si>
  <si>
    <t>Doba obratu zásob</t>
  </si>
  <si>
    <t>Doba obratu pohledávek</t>
  </si>
  <si>
    <t>Doba obratu kr.závazků</t>
  </si>
  <si>
    <t>Obratový cyklus peněz</t>
  </si>
  <si>
    <t>Zadluženost</t>
  </si>
  <si>
    <t>Celková zadluženost</t>
  </si>
  <si>
    <t>Míra zadluženosti</t>
  </si>
  <si>
    <t>Míra samofinancování</t>
  </si>
  <si>
    <t>Absolutní změna (v Kč)</t>
  </si>
  <si>
    <t>2016/15</t>
  </si>
  <si>
    <t>2017/16</t>
  </si>
  <si>
    <t>2018/17</t>
  </si>
  <si>
    <t>2019/18</t>
  </si>
  <si>
    <t xml:space="preserve">   Pohledávky z obchodních vztahů</t>
  </si>
  <si>
    <t xml:space="preserve">   Pohledávky - ovládaná nebo ovládající osoba</t>
  </si>
  <si>
    <t xml:space="preserve">   Pohledávky - ostatní</t>
  </si>
  <si>
    <t xml:space="preserve">   Náklady vynaložené na prodané zboží</t>
  </si>
  <si>
    <t xml:space="preserve">   Spotřeba materiálu a energie</t>
  </si>
  <si>
    <t xml:space="preserve">   Služby</t>
  </si>
  <si>
    <t>Výkaz zisku a ztrát</t>
  </si>
  <si>
    <t>Úrokové krytí (v Kč)</t>
  </si>
  <si>
    <t>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</si>
</sst>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##,###,##0.0"/>
    <numFmt numFmtId="166" formatCode="0.0"/>
  </numFmts>
  <fonts count="3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2.95"/>
      <color rgb="FF112F6E"/>
      <name val="Arial"/>
      <family val="2"/>
    </font>
    <font>
      <sz val="10"/>
      <color theme="1"/>
      <name val="Verdana"/>
      <family val="2"/>
    </font>
    <font>
      <u/>
      <sz val="8"/>
      <color rgb="FF044484"/>
      <name val="Calibri"/>
      <family val="2"/>
      <scheme val="minor"/>
    </font>
    <font>
      <b/>
      <sz val="14"/>
      <color rgb="FF044484"/>
      <name val="Arial"/>
      <family val="2"/>
    </font>
    <font>
      <b/>
      <sz val="10"/>
      <color rgb="FF044484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Verdana"/>
      <family val="2"/>
    </font>
    <font>
      <b/>
      <sz val="8"/>
      <color rgb="FF000000"/>
      <name val="Arial"/>
      <family val="2"/>
    </font>
    <font>
      <b/>
      <sz val="8"/>
      <color rgb="FF112F6E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rgb="FF333333"/>
      <name val="Arial"/>
      <family val="2"/>
    </font>
    <font>
      <b/>
      <sz val="11"/>
      <color rgb="FFFFFFFF"/>
      <name val="Verdana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AD0DE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44484"/>
      </bottom>
      <diagonal/>
    </border>
    <border>
      <left/>
      <right/>
      <top style="thick">
        <color rgb="FF044484"/>
      </top>
      <bottom/>
      <diagonal/>
    </border>
    <border>
      <left/>
      <right/>
      <top/>
      <bottom style="dotted">
        <color rgb="FF112F6E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0" fontId="1" fillId="0" borderId="0"/>
    <xf numFmtId="0" fontId="9" fillId="0" borderId="0" applyNumberFormat="0" applyFill="0" applyBorder="0" applyAlignment="0" applyProtection="0"/>
  </cellStyleXfs>
  <cellXfs count="19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1"/>
    <xf numFmtId="0" fontId="7" fillId="3" borderId="0" xfId="4" applyFont="1" applyFill="1"/>
    <xf numFmtId="0" fontId="8" fillId="3" borderId="0" xfId="4" applyFont="1" applyFill="1"/>
    <xf numFmtId="0" fontId="15" fillId="3" borderId="0" xfId="4" applyFont="1" applyFill="1" applyAlignment="1">
      <alignment wrapText="1"/>
    </xf>
    <xf numFmtId="0" fontId="17" fillId="3" borderId="0" xfId="4" applyFont="1" applyFill="1" applyAlignment="1">
      <alignment wrapText="1"/>
    </xf>
    <xf numFmtId="0" fontId="16" fillId="3" borderId="0" xfId="4" applyFont="1" applyFill="1" applyAlignment="1">
      <alignment wrapText="1"/>
    </xf>
    <xf numFmtId="4" fontId="18" fillId="3" borderId="0" xfId="4" applyNumberFormat="1" applyFont="1" applyFill="1" applyAlignment="1">
      <alignment wrapText="1"/>
    </xf>
    <xf numFmtId="0" fontId="19" fillId="3" borderId="0" xfId="4" applyFont="1" applyFill="1" applyAlignment="1">
      <alignment wrapText="1"/>
    </xf>
    <xf numFmtId="0" fontId="16" fillId="3" borderId="4" xfId="4" applyFont="1" applyFill="1" applyBorder="1" applyAlignment="1">
      <alignment wrapText="1"/>
    </xf>
    <xf numFmtId="4" fontId="18" fillId="3" borderId="4" xfId="4" applyNumberFormat="1" applyFont="1" applyFill="1" applyBorder="1" applyAlignment="1">
      <alignment wrapText="1"/>
    </xf>
    <xf numFmtId="0" fontId="19" fillId="3" borderId="4" xfId="4" applyFont="1" applyFill="1" applyBorder="1" applyAlignment="1">
      <alignment wrapText="1"/>
    </xf>
    <xf numFmtId="49" fontId="18" fillId="3" borderId="4" xfId="4" applyNumberFormat="1" applyFont="1" applyFill="1" applyBorder="1" applyAlignment="1">
      <alignment wrapText="1"/>
    </xf>
    <xf numFmtId="49" fontId="18" fillId="3" borderId="0" xfId="4" applyNumberFormat="1" applyFont="1" applyFill="1" applyAlignment="1">
      <alignment wrapText="1"/>
    </xf>
    <xf numFmtId="0" fontId="20" fillId="4" borderId="0" xfId="4" applyFont="1" applyFill="1" applyAlignment="1">
      <alignment wrapText="1"/>
    </xf>
    <xf numFmtId="0" fontId="17" fillId="5" borderId="0" xfId="4" applyNumberFormat="1" applyFont="1" applyFill="1" applyAlignment="1">
      <alignment wrapText="1"/>
    </xf>
    <xf numFmtId="164" fontId="0" fillId="0" borderId="0" xfId="2" applyNumberFormat="1" applyFont="1"/>
    <xf numFmtId="0" fontId="6" fillId="0" borderId="0" xfId="3"/>
    <xf numFmtId="0" fontId="23" fillId="0" borderId="0" xfId="3" applyFont="1"/>
    <xf numFmtId="165" fontId="6" fillId="0" borderId="5" xfId="3" applyNumberFormat="1" applyBorder="1" applyAlignment="1">
      <alignment horizontal="right" vertical="center" wrapText="1"/>
    </xf>
    <xf numFmtId="165" fontId="6" fillId="0" borderId="6" xfId="3" applyNumberFormat="1" applyBorder="1" applyAlignment="1">
      <alignment horizontal="right" vertical="center" wrapText="1"/>
    </xf>
    <xf numFmtId="0" fontId="6" fillId="0" borderId="7" xfId="3" applyBorder="1" applyAlignment="1">
      <alignment horizontal="center" vertical="center" wrapText="1"/>
    </xf>
    <xf numFmtId="165" fontId="6" fillId="0" borderId="8" xfId="3" applyNumberFormat="1" applyBorder="1" applyAlignment="1">
      <alignment horizontal="right" vertical="center" wrapText="1"/>
    </xf>
    <xf numFmtId="165" fontId="6" fillId="0" borderId="1" xfId="3" applyNumberFormat="1" applyBorder="1" applyAlignment="1">
      <alignment horizontal="right" vertical="center" wrapText="1"/>
    </xf>
    <xf numFmtId="0" fontId="6" fillId="0" borderId="9" xfId="3" applyBorder="1" applyAlignment="1">
      <alignment horizontal="center" vertical="center" wrapText="1"/>
    </xf>
    <xf numFmtId="0" fontId="6" fillId="0" borderId="1" xfId="3" applyBorder="1" applyAlignment="1">
      <alignment horizontal="center" vertical="center" wrapText="1"/>
    </xf>
    <xf numFmtId="0" fontId="24" fillId="0" borderId="0" xfId="3" applyFont="1" applyAlignment="1">
      <alignment horizontal="right"/>
    </xf>
    <xf numFmtId="0" fontId="24" fillId="0" borderId="0" xfId="3" applyFont="1"/>
    <xf numFmtId="1" fontId="6" fillId="0" borderId="8" xfId="2" applyNumberFormat="1" applyFont="1" applyBorder="1" applyAlignment="1">
      <alignment horizontal="right" vertical="center" wrapText="1"/>
    </xf>
    <xf numFmtId="0" fontId="0" fillId="0" borderId="0" xfId="0" applyBorder="1"/>
    <xf numFmtId="0" fontId="29" fillId="7" borderId="1" xfId="0" applyFont="1" applyFill="1" applyBorder="1"/>
    <xf numFmtId="0" fontId="29" fillId="8" borderId="1" xfId="0" applyFont="1" applyFill="1" applyBorder="1"/>
    <xf numFmtId="0" fontId="29" fillId="0" borderId="1" xfId="0" applyFont="1" applyBorder="1"/>
    <xf numFmtId="3" fontId="29" fillId="7" borderId="1" xfId="0" applyNumberFormat="1" applyFont="1" applyFill="1" applyBorder="1" applyAlignment="1">
      <alignment horizontal="center"/>
    </xf>
    <xf numFmtId="164" fontId="29" fillId="7" borderId="1" xfId="2" applyNumberFormat="1" applyFont="1" applyFill="1" applyBorder="1" applyAlignment="1">
      <alignment horizontal="center"/>
    </xf>
    <xf numFmtId="3" fontId="29" fillId="8" borderId="1" xfId="0" applyNumberFormat="1" applyFont="1" applyFill="1" applyBorder="1" applyAlignment="1">
      <alignment horizontal="center"/>
    </xf>
    <xf numFmtId="164" fontId="29" fillId="8" borderId="1" xfId="2" applyNumberFormat="1" applyFont="1" applyFill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164" fontId="29" fillId="0" borderId="1" xfId="2" applyNumberFormat="1" applyFont="1" applyBorder="1" applyAlignment="1">
      <alignment horizontal="center"/>
    </xf>
    <xf numFmtId="0" fontId="30" fillId="0" borderId="1" xfId="0" applyFont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9" fillId="0" borderId="15" xfId="0" applyFont="1" applyBorder="1"/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25" fillId="0" borderId="1" xfId="0" applyFont="1" applyBorder="1" applyAlignment="1">
      <alignment horizontal="right" wrapText="1"/>
    </xf>
    <xf numFmtId="0" fontId="26" fillId="0" borderId="1" xfId="0" applyFont="1" applyBorder="1" applyAlignment="1">
      <alignment wrapText="1"/>
    </xf>
    <xf numFmtId="0" fontId="29" fillId="0" borderId="1" xfId="0" applyFont="1" applyBorder="1" applyAlignment="1"/>
    <xf numFmtId="0" fontId="27" fillId="0" borderId="1" xfId="0" applyFont="1" applyBorder="1" applyAlignment="1">
      <alignment horizontal="center" vertical="center"/>
    </xf>
    <xf numFmtId="0" fontId="29" fillId="7" borderId="1" xfId="0" applyFont="1" applyFill="1" applyBorder="1" applyAlignment="1"/>
    <xf numFmtId="0" fontId="29" fillId="8" borderId="1" xfId="0" applyFont="1" applyFill="1" applyBorder="1" applyAlignment="1"/>
    <xf numFmtId="0" fontId="0" fillId="9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29" fillId="9" borderId="1" xfId="0" applyFont="1" applyFill="1" applyBorder="1" applyAlignment="1"/>
    <xf numFmtId="0" fontId="29" fillId="9" borderId="1" xfId="0" applyFont="1" applyFill="1" applyBorder="1" applyAlignment="1">
      <alignment vertical="center"/>
    </xf>
    <xf numFmtId="0" fontId="31" fillId="0" borderId="0" xfId="0" applyFont="1"/>
    <xf numFmtId="0" fontId="28" fillId="0" borderId="1" xfId="0" applyFont="1" applyBorder="1" applyAlignment="1">
      <alignment wrapText="1"/>
    </xf>
    <xf numFmtId="49" fontId="28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28" fillId="0" borderId="1" xfId="0" applyFont="1" applyBorder="1"/>
    <xf numFmtId="3" fontId="0" fillId="8" borderId="1" xfId="0" applyNumberFormat="1" applyFill="1" applyBorder="1" applyAlignment="1">
      <alignment wrapText="1"/>
    </xf>
    <xf numFmtId="3" fontId="0" fillId="9" borderId="1" xfId="0" applyNumberForma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3" fontId="28" fillId="0" borderId="1" xfId="0" applyNumberFormat="1" applyFont="1" applyBorder="1" applyAlignment="1">
      <alignment wrapText="1"/>
    </xf>
    <xf numFmtId="0" fontId="33" fillId="0" borderId="14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3" fillId="7" borderId="1" xfId="0" applyFont="1" applyFill="1" applyBorder="1" applyAlignment="1">
      <alignment vertical="center" wrapText="1"/>
    </xf>
    <xf numFmtId="3" fontId="33" fillId="7" borderId="1" xfId="0" applyNumberFormat="1" applyFont="1" applyFill="1" applyBorder="1" applyAlignment="1">
      <alignment horizontal="center" vertical="center"/>
    </xf>
    <xf numFmtId="164" fontId="33" fillId="7" borderId="1" xfId="2" applyNumberFormat="1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vertical="center" wrapText="1"/>
    </xf>
    <xf numFmtId="3" fontId="33" fillId="8" borderId="1" xfId="0" applyNumberFormat="1" applyFont="1" applyFill="1" applyBorder="1" applyAlignment="1">
      <alignment horizontal="center" vertical="center"/>
    </xf>
    <xf numFmtId="164" fontId="33" fillId="8" borderId="1" xfId="2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3" fontId="33" fillId="0" borderId="1" xfId="0" applyNumberFormat="1" applyFont="1" applyBorder="1" applyAlignment="1">
      <alignment horizontal="center" vertical="center"/>
    </xf>
    <xf numFmtId="164" fontId="33" fillId="0" borderId="1" xfId="2" applyNumberFormat="1" applyFont="1" applyBorder="1" applyAlignment="1">
      <alignment horizontal="center" vertical="center"/>
    </xf>
    <xf numFmtId="164" fontId="33" fillId="0" borderId="1" xfId="2" applyNumberFormat="1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3" fontId="33" fillId="7" borderId="1" xfId="0" applyNumberFormat="1" applyFont="1" applyFill="1" applyBorder="1" applyAlignment="1">
      <alignment horizontal="center" vertical="center" wrapText="1"/>
    </xf>
    <xf numFmtId="164" fontId="33" fillId="7" borderId="1" xfId="2" applyNumberFormat="1" applyFont="1" applyFill="1" applyBorder="1" applyAlignment="1">
      <alignment horizontal="center" vertical="center" wrapText="1"/>
    </xf>
    <xf numFmtId="3" fontId="33" fillId="8" borderId="1" xfId="0" applyNumberFormat="1" applyFont="1" applyFill="1" applyBorder="1" applyAlignment="1">
      <alignment horizontal="center" vertical="center" wrapText="1"/>
    </xf>
    <xf numFmtId="164" fontId="33" fillId="8" borderId="1" xfId="2" applyNumberFormat="1" applyFon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164" fontId="33" fillId="0" borderId="1" xfId="2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/>
    <xf numFmtId="0" fontId="0" fillId="0" borderId="0" xfId="0" applyAlignment="1">
      <alignment horizontal="center" vertical="center" wrapText="1"/>
    </xf>
    <xf numFmtId="3" fontId="29" fillId="8" borderId="1" xfId="0" applyNumberFormat="1" applyFont="1" applyFill="1" applyBorder="1" applyAlignment="1">
      <alignment horizontal="center" vertical="center" wrapText="1"/>
    </xf>
    <xf numFmtId="164" fontId="29" fillId="8" borderId="1" xfId="2" applyNumberFormat="1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164" fontId="29" fillId="0" borderId="1" xfId="2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10" borderId="1" xfId="0" applyFill="1" applyBorder="1" applyAlignment="1"/>
    <xf numFmtId="49" fontId="26" fillId="0" borderId="18" xfId="0" applyNumberFormat="1" applyFont="1" applyFill="1" applyBorder="1" applyAlignment="1">
      <alignment horizontal="center" wrapText="1"/>
    </xf>
    <xf numFmtId="3" fontId="0" fillId="8" borderId="18" xfId="0" applyNumberFormat="1" applyFill="1" applyBorder="1" applyAlignment="1">
      <alignment wrapText="1"/>
    </xf>
    <xf numFmtId="9" fontId="0" fillId="0" borderId="0" xfId="2" applyFont="1"/>
    <xf numFmtId="0" fontId="0" fillId="0" borderId="1" xfId="0" applyBorder="1" applyAlignment="1"/>
    <xf numFmtId="0" fontId="0" fillId="8" borderId="1" xfId="0" applyFill="1" applyBorder="1" applyAlignment="1"/>
    <xf numFmtId="49" fontId="26" fillId="0" borderId="19" xfId="0" applyNumberFormat="1" applyFont="1" applyFill="1" applyBorder="1" applyAlignment="1">
      <alignment horizontal="center" wrapText="1"/>
    </xf>
    <xf numFmtId="49" fontId="26" fillId="0" borderId="1" xfId="0" applyNumberFormat="1" applyFont="1" applyBorder="1" applyAlignment="1">
      <alignment horizontal="center" vertical="center"/>
    </xf>
    <xf numFmtId="164" fontId="28" fillId="8" borderId="1" xfId="2" applyNumberFormat="1" applyFont="1" applyFill="1" applyBorder="1" applyAlignment="1">
      <alignment horizontal="center" vertical="center"/>
    </xf>
    <xf numFmtId="164" fontId="0" fillId="10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8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left" vertical="center" wrapText="1"/>
    </xf>
    <xf numFmtId="164" fontId="0" fillId="8" borderId="1" xfId="2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vertical="center" wrapText="1"/>
    </xf>
    <xf numFmtId="164" fontId="0" fillId="10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/>
    </xf>
    <xf numFmtId="164" fontId="29" fillId="10" borderId="1" xfId="2" applyNumberFormat="1" applyFont="1" applyFill="1" applyBorder="1" applyAlignment="1">
      <alignment horizontal="center" vertical="center"/>
    </xf>
    <xf numFmtId="164" fontId="29" fillId="0" borderId="1" xfId="2" applyNumberFormat="1" applyFont="1" applyBorder="1" applyAlignment="1">
      <alignment horizontal="center" vertical="center"/>
    </xf>
    <xf numFmtId="164" fontId="29" fillId="8" borderId="1" xfId="2" applyNumberFormat="1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left" vertical="center"/>
    </xf>
    <xf numFmtId="0" fontId="29" fillId="1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29" fillId="8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28" fillId="0" borderId="1" xfId="2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center" vertical="center"/>
    </xf>
    <xf numFmtId="164" fontId="29" fillId="7" borderId="1" xfId="2" applyNumberFormat="1" applyFont="1" applyFill="1" applyBorder="1" applyAlignment="1">
      <alignment horizontal="center" vertical="center"/>
    </xf>
    <xf numFmtId="3" fontId="29" fillId="8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wrapText="1"/>
    </xf>
    <xf numFmtId="3" fontId="0" fillId="9" borderId="1" xfId="0" applyNumberFormat="1" applyFill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26" fillId="0" borderId="1" xfId="0" applyNumberFormat="1" applyFont="1" applyBorder="1" applyAlignment="1">
      <alignment horizontal="center" vertical="center" wrapText="1"/>
    </xf>
    <xf numFmtId="3" fontId="0" fillId="8" borderId="1" xfId="0" applyNumberFormat="1" applyFill="1" applyBorder="1" applyAlignment="1">
      <alignment horizontal="center" vertical="center" wrapText="1"/>
    </xf>
    <xf numFmtId="3" fontId="0" fillId="9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right" wrapText="1"/>
    </xf>
    <xf numFmtId="0" fontId="34" fillId="8" borderId="1" xfId="0" applyFont="1" applyFill="1" applyBorder="1" applyAlignment="1">
      <alignment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vertical="center" wrapText="1"/>
    </xf>
    <xf numFmtId="3" fontId="33" fillId="10" borderId="1" xfId="0" applyNumberFormat="1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vertical="center" wrapText="1"/>
    </xf>
    <xf numFmtId="3" fontId="33" fillId="9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4" borderId="0" xfId="4" applyFont="1" applyFill="1" applyAlignment="1">
      <alignment wrapText="1"/>
    </xf>
    <xf numFmtId="0" fontId="9" fillId="4" borderId="0" xfId="5" applyFill="1" applyAlignment="1">
      <alignment wrapText="1"/>
    </xf>
    <xf numFmtId="0" fontId="20" fillId="4" borderId="0" xfId="4" applyFont="1" applyFill="1" applyAlignment="1">
      <alignment wrapText="1"/>
    </xf>
    <xf numFmtId="0" fontId="15" fillId="4" borderId="0" xfId="4" applyFont="1" applyFill="1" applyAlignment="1">
      <alignment wrapText="1"/>
    </xf>
    <xf numFmtId="0" fontId="21" fillId="6" borderId="0" xfId="4" applyFont="1" applyFill="1" applyAlignment="1">
      <alignment horizontal="right" wrapText="1"/>
    </xf>
    <xf numFmtId="0" fontId="22" fillId="4" borderId="0" xfId="4" applyFont="1" applyFill="1" applyAlignment="1">
      <alignment wrapText="1"/>
    </xf>
    <xf numFmtId="0" fontId="21" fillId="6" borderId="0" xfId="4" applyFont="1" applyFill="1" applyAlignment="1">
      <alignment wrapText="1"/>
    </xf>
    <xf numFmtId="0" fontId="17" fillId="5" borderId="0" xfId="4" applyFont="1" applyFill="1" applyAlignment="1">
      <alignment horizontal="center" wrapText="1"/>
    </xf>
    <xf numFmtId="0" fontId="15" fillId="3" borderId="0" xfId="4" applyFont="1" applyFill="1" applyAlignment="1">
      <alignment wrapText="1"/>
    </xf>
    <xf numFmtId="0" fontId="16" fillId="4" borderId="0" xfId="4" applyFont="1" applyFill="1" applyAlignment="1">
      <alignment horizontal="center" wrapText="1"/>
    </xf>
    <xf numFmtId="0" fontId="9" fillId="3" borderId="0" xfId="5" applyFill="1" applyAlignment="1">
      <alignment horizontal="left" vertical="top" wrapText="1"/>
    </xf>
    <xf numFmtId="0" fontId="14" fillId="3" borderId="0" xfId="4" applyFont="1" applyFill="1" applyAlignment="1">
      <alignment wrapText="1"/>
    </xf>
    <xf numFmtId="0" fontId="9" fillId="3" borderId="0" xfId="5" applyFill="1" applyAlignment="1">
      <alignment horizontal="right" wrapText="1"/>
    </xf>
    <xf numFmtId="0" fontId="10" fillId="3" borderId="0" xfId="4" applyFont="1" applyFill="1" applyAlignment="1">
      <alignment wrapText="1"/>
    </xf>
    <xf numFmtId="0" fontId="11" fillId="3" borderId="0" xfId="4" applyFont="1" applyFill="1" applyAlignment="1">
      <alignment wrapText="1"/>
    </xf>
    <xf numFmtId="0" fontId="12" fillId="3" borderId="2" xfId="4" applyFont="1" applyFill="1" applyBorder="1" applyAlignment="1">
      <alignment wrapText="1"/>
    </xf>
    <xf numFmtId="0" fontId="13" fillId="3" borderId="3" xfId="4" applyFont="1" applyFill="1" applyBorder="1" applyAlignment="1">
      <alignment wrapText="1"/>
    </xf>
    <xf numFmtId="0" fontId="6" fillId="0" borderId="11" xfId="3" applyBorder="1" applyAlignment="1">
      <alignment horizontal="center" vertical="center" wrapText="1"/>
    </xf>
    <xf numFmtId="0" fontId="6" fillId="0" borderId="0" xfId="3"/>
    <xf numFmtId="0" fontId="6" fillId="0" borderId="10" xfId="3" applyBorder="1" applyAlignment="1">
      <alignment horizontal="center" vertical="center" wrapText="1"/>
    </xf>
    <xf numFmtId="0" fontId="6" fillId="0" borderId="12" xfId="3" applyBorder="1" applyAlignment="1">
      <alignment horizontal="center" vertical="center" wrapText="1"/>
    </xf>
    <xf numFmtId="0" fontId="33" fillId="9" borderId="16" xfId="0" applyFont="1" applyFill="1" applyBorder="1" applyAlignment="1">
      <alignment horizontal="center" vertical="center"/>
    </xf>
    <xf numFmtId="0" fontId="33" fillId="9" borderId="17" xfId="0" applyFont="1" applyFill="1" applyBorder="1" applyAlignment="1">
      <alignment horizontal="center" vertical="center"/>
    </xf>
    <xf numFmtId="0" fontId="33" fillId="9" borderId="13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</cellXfs>
  <cellStyles count="6">
    <cellStyle name="Hyperlink 2" xfId="5" xr:uid="{C5F92DB8-4607-E64C-8BC3-83B657CE1478}"/>
    <cellStyle name="Normal" xfId="0" builtinId="0"/>
    <cellStyle name="Normal 2" xfId="1" xr:uid="{9A29589F-1DA8-9046-8787-8CFB68650CC0}"/>
    <cellStyle name="Normal 3" xfId="3" xr:uid="{A83B4759-B17A-A146-8B4C-D592E08E5331}"/>
    <cellStyle name="Normal 4" xfId="4" xr:uid="{EFC5FC0C-EB73-1E4D-A12C-5509EB4F6CFE}"/>
    <cellStyle name="Percent" xfId="2" builtinId="5"/>
  </cellStyles>
  <dxfs count="24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4E50C3"/>
      <color rgb="FF0D06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6.2271737309432112E-2"/>
                  <c:y val="3.2846715328467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88-614C-AEA0-8516BDEBA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'Eurostat - HDP graf'!$A$1:$K$1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'Eurostat - HDP graf'!$A$2:$K$2</c:f>
              <c:numCache>
                <c:formatCode>0.0%</c:formatCode>
                <c:ptCount val="11"/>
                <c:pt idx="0">
                  <c:v>-4.7E-2</c:v>
                </c:pt>
                <c:pt idx="1">
                  <c:v>2.4E-2</c:v>
                </c:pt>
                <c:pt idx="2">
                  <c:v>1.7999999999999999E-2</c:v>
                </c:pt>
                <c:pt idx="3">
                  <c:v>-8.0000000000000002E-3</c:v>
                </c:pt>
                <c:pt idx="4">
                  <c:v>0</c:v>
                </c:pt>
                <c:pt idx="5">
                  <c:v>2.3E-2</c:v>
                </c:pt>
                <c:pt idx="6">
                  <c:v>5.3999999999999999E-2</c:v>
                </c:pt>
                <c:pt idx="7">
                  <c:v>2.5000000000000001E-2</c:v>
                </c:pt>
                <c:pt idx="8">
                  <c:v>5.1999999999999998E-2</c:v>
                </c:pt>
                <c:pt idx="9">
                  <c:v>3.2000000000000001E-2</c:v>
                </c:pt>
                <c:pt idx="10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8-614C-AEA0-8516BDEBAB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6656384"/>
        <c:axId val="1976658016"/>
      </c:lineChart>
      <c:catAx>
        <c:axId val="19766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658016"/>
        <c:crosses val="autoZero"/>
        <c:auto val="1"/>
        <c:lblAlgn val="ctr"/>
        <c:lblOffset val="100"/>
        <c:noMultiLvlLbl val="0"/>
      </c:catAx>
      <c:valAx>
        <c:axId val="19766580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97665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Míra nezaměstnanosti</a:t>
            </a:r>
            <a:r>
              <a:rPr lang="en-GB" baseline="0"/>
              <a:t> v letech 2009 - 2019 (v %)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'mira nezam graf'!$B$2</c:f>
              <c:strCache>
                <c:ptCount val="1"/>
                <c:pt idx="0">
                  <c:v>ČR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'mira nezam graf'!$A$3:$A$13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'mira nezam graf'!$B$3:$B$13</c:f>
              <c:numCache>
                <c:formatCode>0</c:formatCode>
                <c:ptCount val="11"/>
                <c:pt idx="0">
                  <c:v>6.6621112037000003</c:v>
                </c:pt>
                <c:pt idx="1">
                  <c:v>7.2814243461999997</c:v>
                </c:pt>
                <c:pt idx="2">
                  <c:v>6.7253974039999997</c:v>
                </c:pt>
                <c:pt idx="3">
                  <c:v>6.9792274875000002</c:v>
                </c:pt>
                <c:pt idx="4">
                  <c:v>6.9532054323999999</c:v>
                </c:pt>
                <c:pt idx="5">
                  <c:v>6.1079148325999997</c:v>
                </c:pt>
                <c:pt idx="6">
                  <c:v>5.0480202508999996</c:v>
                </c:pt>
                <c:pt idx="7">
                  <c:v>3.9533189183999999</c:v>
                </c:pt>
                <c:pt idx="8">
                  <c:v>2.8925279277999998</c:v>
                </c:pt>
                <c:pt idx="9">
                  <c:v>2.2458549527999998</c:v>
                </c:pt>
                <c:pt idx="10">
                  <c:v>2.0153417001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3-B149-BBAB-D9301905E5CB}"/>
            </c:ext>
          </c:extLst>
        </c:ser>
        <c:ser>
          <c:idx val="1"/>
          <c:order val="1"/>
          <c:tx>
            <c:strRef>
              <c:f>'mira nezam graf'!$C$2</c:f>
              <c:strCache>
                <c:ptCount val="1"/>
                <c:pt idx="0">
                  <c:v>Praha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'mira nezam graf'!$A$3:$A$13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'mira nezam graf'!$C$3:$C$13</c:f>
              <c:numCache>
                <c:formatCode>0</c:formatCode>
                <c:ptCount val="11"/>
                <c:pt idx="0">
                  <c:v>3.0573567967000002</c:v>
                </c:pt>
                <c:pt idx="1">
                  <c:v>3.7535168667000001</c:v>
                </c:pt>
                <c:pt idx="2">
                  <c:v>3.6238982007999998</c:v>
                </c:pt>
                <c:pt idx="3">
                  <c:v>3.1302968477999999</c:v>
                </c:pt>
                <c:pt idx="4">
                  <c:v>3.1345196709000001</c:v>
                </c:pt>
                <c:pt idx="5">
                  <c:v>2.4860808578000002</c:v>
                </c:pt>
                <c:pt idx="6">
                  <c:v>2.8085179283000001</c:v>
                </c:pt>
                <c:pt idx="7">
                  <c:v>2.2452428246</c:v>
                </c:pt>
                <c:pt idx="8">
                  <c:v>1.7184303673000001</c:v>
                </c:pt>
                <c:pt idx="9">
                  <c:v>1.2746494373999999</c:v>
                </c:pt>
                <c:pt idx="10">
                  <c:v>1.3049909141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3-B149-BBAB-D9301905E5CB}"/>
            </c:ext>
          </c:extLst>
        </c:ser>
        <c:ser>
          <c:idx val="2"/>
          <c:order val="2"/>
          <c:tx>
            <c:strRef>
              <c:f>'mira nezam graf'!$D$2</c:f>
              <c:strCache>
                <c:ptCount val="1"/>
                <c:pt idx="0">
                  <c:v>Karlovarský kraj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'mira nezam graf'!$A$3:$A$13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'mira nezam graf'!$D$3:$D$13</c:f>
              <c:numCache>
                <c:formatCode>0</c:formatCode>
                <c:ptCount val="11"/>
                <c:pt idx="0">
                  <c:v>10.9119902491</c:v>
                </c:pt>
                <c:pt idx="1">
                  <c:v>10.8162450822</c:v>
                </c:pt>
                <c:pt idx="2">
                  <c:v>8.5435614742000006</c:v>
                </c:pt>
                <c:pt idx="3">
                  <c:v>10.477552727899999</c:v>
                </c:pt>
                <c:pt idx="4">
                  <c:v>10.2109810353</c:v>
                </c:pt>
                <c:pt idx="5">
                  <c:v>9.0380613668999992</c:v>
                </c:pt>
                <c:pt idx="6">
                  <c:v>6.6963568829</c:v>
                </c:pt>
                <c:pt idx="7">
                  <c:v>5.3521536344999996</c:v>
                </c:pt>
                <c:pt idx="8">
                  <c:v>3.2946119224000001</c:v>
                </c:pt>
                <c:pt idx="9">
                  <c:v>2.8850560410999999</c:v>
                </c:pt>
                <c:pt idx="10">
                  <c:v>4.1853600726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3-B149-BBAB-D9301905E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426848"/>
        <c:axId val="1975694240"/>
      </c:lineChart>
      <c:catAx>
        <c:axId val="19744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694240"/>
        <c:crosses val="autoZero"/>
        <c:auto val="1"/>
        <c:lblAlgn val="ctr"/>
        <c:lblOffset val="100"/>
        <c:noMultiLvlLbl val="0"/>
      </c:catAx>
      <c:valAx>
        <c:axId val="197569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4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Struktura aktiv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'Rozvaha - aktiva'!$B$3</c:f>
              <c:strCache>
                <c:ptCount val="1"/>
                <c:pt idx="0">
                  <c:v>Dlouhodobý majetek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'Rozvaha - aktiva'!$C$1:$G$1</c:f>
              <c:numCache>
                <c:formatCode>@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'Rozvaha - aktiva'!$C$3:$G$3</c:f>
              <c:numCache>
                <c:formatCode>#,##0</c:formatCode>
                <c:ptCount val="5"/>
                <c:pt idx="0">
                  <c:v>275961</c:v>
                </c:pt>
                <c:pt idx="1">
                  <c:v>264863</c:v>
                </c:pt>
                <c:pt idx="2">
                  <c:v>248945</c:v>
                </c:pt>
                <c:pt idx="3">
                  <c:v>239643</c:v>
                </c:pt>
                <c:pt idx="4">
                  <c:v>228600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D-44D8-81B4-D68B518B78DA}"/>
            </c:ext>
          </c:extLst>
        </c:ser>
        <c:ser>
          <c:idx val="1"/>
          <c:order val="1"/>
          <c:tx>
            <c:strRef>
              <c:f>'Rozvaha - aktiva'!$B$19</c:f>
              <c:strCache>
                <c:ptCount val="1"/>
                <c:pt idx="0">
                  <c:v>Oběžná aktiva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'Rozvaha - aktiva'!$C$1:$G$1</c:f>
              <c:numCache>
                <c:formatCode>@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'Rozvaha - aktiva'!$C$19:$G$19</c:f>
              <c:numCache>
                <c:formatCode>#,##0</c:formatCode>
                <c:ptCount val="5"/>
                <c:pt idx="0">
                  <c:v>676817</c:v>
                </c:pt>
                <c:pt idx="1">
                  <c:v>671116</c:v>
                </c:pt>
                <c:pt idx="2">
                  <c:v>665355</c:v>
                </c:pt>
                <c:pt idx="3">
                  <c:v>773342</c:v>
                </c:pt>
                <c:pt idx="4">
                  <c:v>768965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D-44D8-81B4-D68B518B78DA}"/>
            </c:ext>
          </c:extLst>
        </c:ser>
        <c:ser>
          <c:idx val="2"/>
          <c:order val="2"/>
          <c:tx>
            <c:strRef>
              <c:f>'Rozvaha - aktiva'!$B$40</c:f>
              <c:strCache>
                <c:ptCount val="1"/>
                <c:pt idx="0">
                  <c:v>Časové rozlíšení aktiv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'Rozvaha - aktiva'!$C$1:$G$1</c:f>
              <c:numCache>
                <c:formatCode>@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'Rozvaha - aktiva'!$C$40:$G$40</c:f>
              <c:numCache>
                <c:formatCode>#,##0</c:formatCode>
                <c:ptCount val="5"/>
                <c:pt idx="0">
                  <c:v>8769</c:v>
                </c:pt>
                <c:pt idx="1">
                  <c:v>10619</c:v>
                </c:pt>
                <c:pt idx="2">
                  <c:v>9018</c:v>
                </c:pt>
                <c:pt idx="3">
                  <c:v>8320</c:v>
                </c:pt>
                <c:pt idx="4">
                  <c:v>10042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7D-44D8-81B4-D68B518B7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45168576"/>
        <c:axId val="845168248"/>
      </c:barChart>
      <c:catAx>
        <c:axId val="8451685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168248"/>
        <c:crosses val="autoZero"/>
        <c:auto val="1"/>
        <c:lblAlgn val="ctr"/>
        <c:lblOffset val="100"/>
        <c:noMultiLvlLbl val="0"/>
      </c:catAx>
      <c:valAx>
        <c:axId val="8451682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516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Struktura pasiv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'Rozvaha - pasiva'!$B$3</c:f>
              <c:strCache>
                <c:ptCount val="1"/>
                <c:pt idx="0">
                  <c:v>Vlastní kapitál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'Rozvaha - pasiva'!$C$1:$G$1</c:f>
              <c:numCache>
                <c:formatCode>@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'Rozvaha - pasiva'!$C$3:$G$3</c:f>
              <c:numCache>
                <c:formatCode>#,##0</c:formatCode>
                <c:ptCount val="5"/>
                <c:pt idx="0">
                  <c:v>586815</c:v>
                </c:pt>
                <c:pt idx="1">
                  <c:v>570325</c:v>
                </c:pt>
                <c:pt idx="2">
                  <c:v>586274</c:v>
                </c:pt>
                <c:pt idx="3">
                  <c:v>628135</c:v>
                </c:pt>
                <c:pt idx="4">
                  <c:v>623870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2-4C8B-A53C-6A828E8AD14C}"/>
            </c:ext>
          </c:extLst>
        </c:ser>
        <c:ser>
          <c:idx val="1"/>
          <c:order val="1"/>
          <c:tx>
            <c:strRef>
              <c:f>'Rozvaha - pasiva'!$B$9</c:f>
              <c:strCache>
                <c:ptCount val="1"/>
                <c:pt idx="0">
                  <c:v>Cizí zdroje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'Rozvaha - pasiva'!$C$1:$G$1</c:f>
              <c:numCache>
                <c:formatCode>@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'Rozvaha - pasiva'!$C$9:$G$9</c:f>
              <c:numCache>
                <c:formatCode>#,##0</c:formatCode>
                <c:ptCount val="5"/>
                <c:pt idx="0">
                  <c:v>374592</c:v>
                </c:pt>
                <c:pt idx="1">
                  <c:v>376273</c:v>
                </c:pt>
                <c:pt idx="2">
                  <c:v>334667</c:v>
                </c:pt>
                <c:pt idx="3">
                  <c:v>391608</c:v>
                </c:pt>
                <c:pt idx="4">
                  <c:v>382155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2-4C8B-A53C-6A828E8AD14C}"/>
            </c:ext>
          </c:extLst>
        </c:ser>
        <c:ser>
          <c:idx val="2"/>
          <c:order val="2"/>
          <c:tx>
            <c:strRef>
              <c:f>'Rozvaha - pasiva'!$B$22</c:f>
              <c:strCache>
                <c:ptCount val="1"/>
                <c:pt idx="0">
                  <c:v>Časové rozlíšení aktiv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'Rozvaha - pasiva'!$C$1:$G$1</c:f>
              <c:numCache>
                <c:formatCode>@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'Rozvaha - pasiva'!$C$22:$G$22</c:f>
              <c:numCache>
                <c:formatCode>#,##0</c:formatCode>
                <c:ptCount val="5"/>
                <c:pt idx="0">
                  <c:v>140</c:v>
                </c:pt>
                <c:pt idx="1">
                  <c:v>0</c:v>
                </c:pt>
                <c:pt idx="2">
                  <c:v>2377</c:v>
                </c:pt>
                <c:pt idx="3">
                  <c:v>1562</c:v>
                </c:pt>
                <c:pt idx="4">
                  <c:v>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2-4C8B-A53C-6A828E8AD1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46340296"/>
        <c:axId val="846340624"/>
      </c:barChart>
      <c:catAx>
        <c:axId val="8463402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340624"/>
        <c:crosses val="autoZero"/>
        <c:auto val="1"/>
        <c:lblAlgn val="ctr"/>
        <c:lblOffset val="100"/>
        <c:noMultiLvlLbl val="0"/>
      </c:catAx>
      <c:valAx>
        <c:axId val="846340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634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/Users/reginabarshauer/Downloads/html.s%3fj=zavrit.gif" TargetMode="External"/><Relationship Id="rId2" Type="http://schemas.openxmlformats.org/officeDocument/2006/relationships/image" Target="file:////Users/reginabarshauer/Downloads/html.s%3fj=zip.gif" TargetMode="External"/><Relationship Id="rId1" Type="http://schemas.openxmlformats.org/officeDocument/2006/relationships/hyperlink" Target="html.d%3Fj=tec00115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12700</xdr:rowOff>
    </xdr:from>
    <xdr:to>
      <xdr:col>10</xdr:col>
      <xdr:colOff>469900</xdr:colOff>
      <xdr:row>21</xdr:row>
      <xdr:rowOff>127000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ADEB4EF-232D-F54A-9F38-74A02EEF0F5C}"/>
            </a:ext>
          </a:extLst>
        </xdr:cNvPr>
        <xdr:cNvGrpSpPr/>
      </xdr:nvGrpSpPr>
      <xdr:grpSpPr>
        <a:xfrm>
          <a:off x="759460" y="616585"/>
          <a:ext cx="7143750" cy="3714750"/>
          <a:chOff x="838200" y="622300"/>
          <a:chExt cx="7886700" cy="37719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F7E2281B-26E5-A84D-9FA0-D70C90CA6F37}"/>
              </a:ext>
            </a:extLst>
          </xdr:cNvPr>
          <xdr:cNvSpPr/>
        </xdr:nvSpPr>
        <xdr:spPr>
          <a:xfrm>
            <a:off x="838200" y="622300"/>
            <a:ext cx="2298700" cy="8255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400"/>
              <a:t>Konkurenční výhoda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7ECF7E4-E643-A946-BA10-042CA16DF6A2}"/>
              </a:ext>
            </a:extLst>
          </xdr:cNvPr>
          <xdr:cNvSpPr/>
        </xdr:nvSpPr>
        <xdr:spPr>
          <a:xfrm>
            <a:off x="6426200" y="622300"/>
            <a:ext cx="2298700" cy="8255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cs-CZ" sz="1400"/>
              <a:t>K</a:t>
            </a:r>
            <a:r>
              <a:rPr lang="en-GB" sz="1400"/>
              <a:t>líčové faktory úspěchu v průmyslu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60E84FF1-C40F-894B-8468-D77F33DC73DA}"/>
              </a:ext>
            </a:extLst>
          </xdr:cNvPr>
          <xdr:cNvSpPr/>
        </xdr:nvSpPr>
        <xdr:spPr>
          <a:xfrm>
            <a:off x="3619500" y="622300"/>
            <a:ext cx="2298700" cy="8255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400"/>
              <a:t>Strategie</a:t>
            </a:r>
            <a:r>
              <a:rPr lang="en-GB" sz="1400" baseline="0"/>
              <a:t> podniku</a:t>
            </a:r>
            <a:endParaRPr lang="en-GB" sz="1400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25DEF972-48D6-5840-A16F-F46698AE4B54}"/>
              </a:ext>
            </a:extLst>
          </xdr:cNvPr>
          <xdr:cNvSpPr/>
        </xdr:nvSpPr>
        <xdr:spPr>
          <a:xfrm>
            <a:off x="3619500" y="3162300"/>
            <a:ext cx="2298700" cy="12319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cs-CZ" sz="1400"/>
              <a:t>Zdroje:</a:t>
            </a:r>
          </a:p>
          <a:p>
            <a:pPr algn="ctr"/>
            <a:r>
              <a:rPr lang="cs-CZ" sz="1400"/>
              <a:t>-</a:t>
            </a:r>
            <a:r>
              <a:rPr lang="cs-CZ" sz="1400" baseline="0"/>
              <a:t> hmotné</a:t>
            </a:r>
          </a:p>
          <a:p>
            <a:pPr algn="ctr"/>
            <a:r>
              <a:rPr lang="cs-CZ" sz="1400" baseline="0"/>
              <a:t>- nehmotné</a:t>
            </a:r>
          </a:p>
          <a:p>
            <a:pPr algn="ctr"/>
            <a:r>
              <a:rPr lang="cs-CZ" sz="1400" baseline="0"/>
              <a:t>- lidské</a:t>
            </a:r>
          </a:p>
          <a:p>
            <a:pPr algn="ctr"/>
            <a:r>
              <a:rPr lang="cs-CZ" sz="1400" baseline="0"/>
              <a:t>- finanční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561EDAA6-69DE-D441-9C6E-D33B37B8A4A0}"/>
              </a:ext>
            </a:extLst>
          </xdr:cNvPr>
          <xdr:cNvSpPr/>
        </xdr:nvSpPr>
        <xdr:spPr>
          <a:xfrm>
            <a:off x="3606800" y="1841500"/>
            <a:ext cx="2298700" cy="8255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cs-CZ" sz="1400"/>
              <a:t>Kompetence</a:t>
            </a:r>
            <a:r>
              <a:rPr lang="cs-CZ" sz="1400" baseline="0"/>
              <a:t> podniku</a:t>
            </a:r>
            <a:endParaRPr lang="en-GB" sz="1400"/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2712C5F8-6D7A-DB4A-B7C6-A2BF2E9064B0}"/>
              </a:ext>
            </a:extLst>
          </xdr:cNvPr>
          <xdr:cNvCxnSpPr/>
        </xdr:nvCxnSpPr>
        <xdr:spPr>
          <a:xfrm flipV="1">
            <a:off x="3175000" y="1016000"/>
            <a:ext cx="406400" cy="635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0E548D80-D9E9-2342-8E36-951F2B57AF78}"/>
              </a:ext>
            </a:extLst>
          </xdr:cNvPr>
          <xdr:cNvCxnSpPr/>
        </xdr:nvCxnSpPr>
        <xdr:spPr>
          <a:xfrm flipV="1">
            <a:off x="4775200" y="2673350"/>
            <a:ext cx="0" cy="4826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7DE5A5F-4883-6649-B580-B8715AD4399D}"/>
              </a:ext>
            </a:extLst>
          </xdr:cNvPr>
          <xdr:cNvCxnSpPr/>
        </xdr:nvCxnSpPr>
        <xdr:spPr>
          <a:xfrm flipV="1">
            <a:off x="4749800" y="1460500"/>
            <a:ext cx="0" cy="36195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4B92D996-B9A2-A14E-A9B3-27814560F48D}"/>
              </a:ext>
            </a:extLst>
          </xdr:cNvPr>
          <xdr:cNvCxnSpPr/>
        </xdr:nvCxnSpPr>
        <xdr:spPr>
          <a:xfrm flipH="1">
            <a:off x="5994400" y="1016000"/>
            <a:ext cx="381000" cy="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127000</xdr:rowOff>
    </xdr:to>
    <xdr:pic>
      <xdr:nvPicPr>
        <xdr:cNvPr id="2" name="Picture 1">
          <a:hlinkClick xmlns:r="http://schemas.openxmlformats.org/officeDocument/2006/relationships" r:id="rId1" tooltip="Download"/>
          <a:extLst>
            <a:ext uri="{FF2B5EF4-FFF2-40B4-BE49-F238E27FC236}">
              <a16:creationId xmlns:a16="http://schemas.microsoft.com/office/drawing/2014/main" id="{641F50E1-1DF5-1B4E-92F0-7DB93E4F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304800</xdr:colOff>
      <xdr:row>116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25C4BC-5AA2-0F46-B12F-1450B0254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6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119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B0F241-D757-3340-B4E8-16E1C9705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5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679450</xdr:colOff>
      <xdr:row>3</xdr:row>
      <xdr:rowOff>63500</xdr:rowOff>
    </xdr:from>
    <xdr:to>
      <xdr:col>7</xdr:col>
      <xdr:colOff>800100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019319-6EFF-2A4A-BCDB-685B818EF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63500</xdr:rowOff>
    </xdr:from>
    <xdr:to>
      <xdr:col>11</xdr:col>
      <xdr:colOff>355600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819319-7F10-2843-8EB8-B5379F91A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789354</xdr:colOff>
      <xdr:row>1</xdr:row>
      <xdr:rowOff>18965</xdr:rowOff>
    </xdr:from>
    <xdr:to>
      <xdr:col>14</xdr:col>
      <xdr:colOff>53512</xdr:colOff>
      <xdr:row>15</xdr:row>
      <xdr:rowOff>32107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D7ED95-8051-4E53-9DC4-AA716975B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339861</xdr:colOff>
      <xdr:row>0</xdr:row>
      <xdr:rowOff>116012</xdr:rowOff>
    </xdr:from>
    <xdr:to>
      <xdr:col>13</xdr:col>
      <xdr:colOff>631433</xdr:colOff>
      <xdr:row>16</xdr:row>
      <xdr:rowOff>107023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541784-EA9D-4678-BFDD-5091B30C4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zso.cz/csu/klasifik.nsf/i/klasifikace_zemi_(cz_geonom)" TargetMode="External"/><Relationship Id="rId2" Type="http://schemas.openxmlformats.org/officeDocument/2006/relationships/hyperlink" Target="http://ec.europa.eu/eurostat/cache/metadata/EN/nama_esms.htm" TargetMode="External"/><Relationship Id="rId1" Type="http://schemas.openxmlformats.org/officeDocument/2006/relationships/hyperlink" Target="javascript:winEuTab('tec00115')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://czso.cz/csu/redakce.nsf/i/klasifikace_ciselnik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z=T&amp;f=TABULKA&amp;skupId=426&amp;katalog=30853&amp;pvo=ZAM01-B&amp;&amp;u=v413__VUZEMI__97__19&amp;str=v467&amp;kodjaz=20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z=T&amp;f=TABULKA&amp;skupId=426&amp;katalog=30853&amp;pvo=ZAM01-B&amp;&amp;u=v413__VUZEMI__100__3018&amp;str=v467&amp;kodjaz=203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z=T&amp;f=TABULKA&amp;skupId=426&amp;katalog=30853&amp;pvo=ZAM01-B&amp;&amp;u=v413__VUZEMI__100__3051&amp;str=v467&amp;kodjaz=203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ED75-ED10-9947-9FBD-7DC613916CD5}">
  <dimension ref="A1"/>
  <sheetViews>
    <sheetView workbookViewId="0">
      <selection activeCell="C18" sqref="C18"/>
    </sheetView>
  </sheetViews>
  <sheetFormatPr defaultColWidth="10.77734375" defaultRowHeight="15.6" x14ac:dyDescent="0.3"/>
  <cols>
    <col min="1" max="16384" width="10.77734375" style="5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F9F10-0DA0-114A-96B1-720C34DA1865}">
  <sheetPr>
    <tabColor theme="9" tint="0.59999389629810485"/>
  </sheetPr>
  <dimension ref="A1:J13"/>
  <sheetViews>
    <sheetView zoomScale="115" zoomScaleNormal="115" workbookViewId="0">
      <selection activeCell="K14" sqref="K14"/>
    </sheetView>
  </sheetViews>
  <sheetFormatPr defaultColWidth="11.44140625" defaultRowHeight="14.4" x14ac:dyDescent="0.3"/>
  <cols>
    <col min="1" max="1" width="15.109375" customWidth="1"/>
    <col min="2" max="10" width="6.33203125" customWidth="1"/>
  </cols>
  <sheetData>
    <row r="1" spans="1:10" x14ac:dyDescent="0.3">
      <c r="A1" s="33"/>
    </row>
    <row r="2" spans="1:10" x14ac:dyDescent="0.3">
      <c r="A2" s="68"/>
      <c r="B2" s="189" t="s">
        <v>533</v>
      </c>
      <c r="C2" s="190"/>
      <c r="D2" s="190"/>
      <c r="E2" s="191"/>
      <c r="F2" s="189" t="s">
        <v>312</v>
      </c>
      <c r="G2" s="190"/>
      <c r="H2" s="190"/>
      <c r="I2" s="190"/>
      <c r="J2" s="191"/>
    </row>
    <row r="3" spans="1:10" ht="30.6" x14ac:dyDescent="0.3">
      <c r="A3" s="69" t="s">
        <v>324</v>
      </c>
      <c r="B3" s="70" t="s">
        <v>534</v>
      </c>
      <c r="C3" s="70" t="s">
        <v>535</v>
      </c>
      <c r="D3" s="70" t="s">
        <v>536</v>
      </c>
      <c r="E3" s="70" t="s">
        <v>537</v>
      </c>
      <c r="F3" s="70" t="s">
        <v>534</v>
      </c>
      <c r="G3" s="70" t="s">
        <v>535</v>
      </c>
      <c r="H3" s="70" t="s">
        <v>536</v>
      </c>
      <c r="I3" s="70" t="s">
        <v>537</v>
      </c>
      <c r="J3" s="71" t="s">
        <v>313</v>
      </c>
    </row>
    <row r="4" spans="1:10" x14ac:dyDescent="0.3">
      <c r="A4" s="72" t="s">
        <v>302</v>
      </c>
      <c r="B4" s="73">
        <v>-14949</v>
      </c>
      <c r="C4" s="73">
        <v>-23280</v>
      </c>
      <c r="D4" s="73">
        <v>97987</v>
      </c>
      <c r="E4" s="73">
        <v>-13698</v>
      </c>
      <c r="F4" s="74">
        <v>-1.554682194422119E-2</v>
      </c>
      <c r="G4" s="74">
        <v>-2.4593333178392518E-2</v>
      </c>
      <c r="H4" s="74">
        <v>0.10612486705555391</v>
      </c>
      <c r="I4" s="74">
        <v>-1.3412251971742006E-2</v>
      </c>
      <c r="J4" s="74">
        <v>5.2572459961198192E-2</v>
      </c>
    </row>
    <row r="5" spans="1:10" x14ac:dyDescent="0.3">
      <c r="A5" s="75" t="s">
        <v>303</v>
      </c>
      <c r="B5" s="76">
        <v>-11098</v>
      </c>
      <c r="C5" s="76">
        <v>-15918</v>
      </c>
      <c r="D5" s="76">
        <v>-9302</v>
      </c>
      <c r="E5" s="76">
        <v>-11043</v>
      </c>
      <c r="F5" s="77">
        <v>-4.0215827598827358E-2</v>
      </c>
      <c r="G5" s="77">
        <v>-6.0098994574553588E-2</v>
      </c>
      <c r="H5" s="77">
        <v>-3.736568318303235E-2</v>
      </c>
      <c r="I5" s="77">
        <v>-4.6081045555263489E-2</v>
      </c>
      <c r="J5" s="77">
        <v>-0.18376155091167679</v>
      </c>
    </row>
    <row r="6" spans="1:10" ht="20.399999999999999" x14ac:dyDescent="0.3">
      <c r="A6" s="78" t="s">
        <v>304</v>
      </c>
      <c r="B6" s="79">
        <v>5033</v>
      </c>
      <c r="C6" s="79">
        <v>-2356</v>
      </c>
      <c r="D6" s="79">
        <v>4495</v>
      </c>
      <c r="E6" s="79">
        <v>2217</v>
      </c>
      <c r="F6" s="80">
        <v>0.66591690923524749</v>
      </c>
      <c r="G6" s="80">
        <v>-0.18711778254308631</v>
      </c>
      <c r="H6" s="80">
        <v>0.43917928676111373</v>
      </c>
      <c r="I6" s="80">
        <v>0.1505091649694501</v>
      </c>
      <c r="J6" s="81">
        <v>1.068487578422725</v>
      </c>
    </row>
    <row r="7" spans="1:10" ht="20.399999999999999" x14ac:dyDescent="0.3">
      <c r="A7" s="78" t="s">
        <v>305</v>
      </c>
      <c r="B7" s="79">
        <v>-16131</v>
      </c>
      <c r="C7" s="79">
        <v>-13562</v>
      </c>
      <c r="D7" s="79">
        <v>-13797</v>
      </c>
      <c r="E7" s="79">
        <v>-13260</v>
      </c>
      <c r="F7" s="80">
        <v>-6.0099924367462365E-2</v>
      </c>
      <c r="G7" s="80">
        <v>-5.3759434261432149E-2</v>
      </c>
      <c r="H7" s="80">
        <v>-5.779816513761471E-2</v>
      </c>
      <c r="I7" s="80">
        <v>-5.8956129703485294E-2</v>
      </c>
      <c r="J7" s="81">
        <v>-0.23061365346999452</v>
      </c>
    </row>
    <row r="8" spans="1:10" x14ac:dyDescent="0.3">
      <c r="A8" s="75" t="s">
        <v>306</v>
      </c>
      <c r="B8" s="76">
        <v>-5701</v>
      </c>
      <c r="C8" s="76">
        <v>-5761</v>
      </c>
      <c r="D8" s="76">
        <v>107987</v>
      </c>
      <c r="E8" s="76">
        <v>-4377</v>
      </c>
      <c r="F8" s="77">
        <v>-8.4232517800232332E-3</v>
      </c>
      <c r="G8" s="77">
        <v>-8.584208989206088E-3</v>
      </c>
      <c r="H8" s="77">
        <v>0.16229982490550166</v>
      </c>
      <c r="I8" s="77">
        <v>-5.6598503637459441E-3</v>
      </c>
      <c r="J8" s="77">
        <v>0.13963251377252639</v>
      </c>
    </row>
    <row r="9" spans="1:10" x14ac:dyDescent="0.3">
      <c r="A9" s="78" t="s">
        <v>307</v>
      </c>
      <c r="B9" s="79">
        <v>20392</v>
      </c>
      <c r="C9" s="79">
        <v>-19531</v>
      </c>
      <c r="D9" s="79">
        <v>-2965</v>
      </c>
      <c r="E9" s="79">
        <v>5782</v>
      </c>
      <c r="F9" s="81">
        <v>0.16240323659647671</v>
      </c>
      <c r="G9" s="81">
        <v>-0.13381430020006024</v>
      </c>
      <c r="H9" s="81">
        <v>-2.3452639905082062E-2</v>
      </c>
      <c r="I9" s="81">
        <v>4.683298234245914E-2</v>
      </c>
      <c r="J9" s="81">
        <v>5.1969278833793542E-2</v>
      </c>
    </row>
    <row r="10" spans="1:10" ht="20.399999999999999" x14ac:dyDescent="0.3">
      <c r="A10" s="78" t="s">
        <v>308</v>
      </c>
      <c r="B10" s="79">
        <v>-2361</v>
      </c>
      <c r="C10" s="79">
        <v>514</v>
      </c>
      <c r="D10" s="79">
        <v>2096</v>
      </c>
      <c r="E10" s="79">
        <v>-687</v>
      </c>
      <c r="F10" s="80">
        <v>-0.14835993464873698</v>
      </c>
      <c r="G10" s="80">
        <v>3.7925182616394881E-2</v>
      </c>
      <c r="H10" s="80">
        <v>0.14900120850216814</v>
      </c>
      <c r="I10" s="80">
        <v>-4.2504485553424454E-2</v>
      </c>
      <c r="J10" s="81">
        <v>-3.9380290835984155E-3</v>
      </c>
    </row>
    <row r="11" spans="1:10" ht="20.399999999999999" x14ac:dyDescent="0.3">
      <c r="A11" s="78" t="s">
        <v>309</v>
      </c>
      <c r="B11" s="79">
        <v>-48436</v>
      </c>
      <c r="C11" s="79">
        <v>40353</v>
      </c>
      <c r="D11" s="79">
        <v>113933</v>
      </c>
      <c r="E11" s="79">
        <v>-17682</v>
      </c>
      <c r="F11" s="80">
        <v>-9.6038767651852486E-2</v>
      </c>
      <c r="G11" s="80">
        <v>8.8512443463726775E-2</v>
      </c>
      <c r="H11" s="80">
        <v>0.2295855961149007</v>
      </c>
      <c r="I11" s="80">
        <v>-2.8977954335385192E-2</v>
      </c>
      <c r="J11" s="81">
        <v>0.1930813175913898</v>
      </c>
    </row>
    <row r="12" spans="1:10" ht="20.399999999999999" x14ac:dyDescent="0.3">
      <c r="A12" s="78" t="s">
        <v>310</v>
      </c>
      <c r="B12" s="79">
        <v>24704</v>
      </c>
      <c r="C12" s="79">
        <v>-27097</v>
      </c>
      <c r="D12" s="79">
        <v>-5077</v>
      </c>
      <c r="E12" s="79">
        <v>8210</v>
      </c>
      <c r="F12" s="80">
        <v>0.79687752007999735</v>
      </c>
      <c r="G12" s="80">
        <v>-0.48643748317027202</v>
      </c>
      <c r="H12" s="80">
        <v>-0.17746784116331094</v>
      </c>
      <c r="I12" s="80">
        <v>0.34890144915218224</v>
      </c>
      <c r="J12" s="81">
        <v>0.48187364489859663</v>
      </c>
    </row>
    <row r="13" spans="1:10" x14ac:dyDescent="0.3">
      <c r="A13" s="75" t="s">
        <v>511</v>
      </c>
      <c r="B13" s="76">
        <v>1850</v>
      </c>
      <c r="C13" s="76">
        <v>-1601</v>
      </c>
      <c r="D13" s="76">
        <v>-698</v>
      </c>
      <c r="E13" s="76">
        <v>1722</v>
      </c>
      <c r="F13" s="77">
        <v>0.21097046413502119</v>
      </c>
      <c r="G13" s="77">
        <v>-0.15076749223090691</v>
      </c>
      <c r="H13" s="77">
        <v>-7.7400754047460607E-2</v>
      </c>
      <c r="I13" s="77">
        <v>0.20697115384615383</v>
      </c>
      <c r="J13" s="77">
        <v>0.1897733717028075</v>
      </c>
    </row>
  </sheetData>
  <mergeCells count="2">
    <mergeCell ref="B2:E2"/>
    <mergeCell ref="F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6693-640B-4587-A835-35BBA1425714}">
  <sheetPr>
    <tabColor theme="9" tint="0.79998168889431442"/>
  </sheetPr>
  <dimension ref="A1:L15"/>
  <sheetViews>
    <sheetView workbookViewId="0">
      <selection activeCell="E25" sqref="E25"/>
    </sheetView>
  </sheetViews>
  <sheetFormatPr defaultColWidth="8.77734375" defaultRowHeight="14.4" x14ac:dyDescent="0.3"/>
  <cols>
    <col min="1" max="1" width="13.109375" bestFit="1" customWidth="1"/>
    <col min="2" max="2" width="37.77734375" style="119" customWidth="1"/>
  </cols>
  <sheetData>
    <row r="1" spans="1:12" x14ac:dyDescent="0.3">
      <c r="A1" s="108"/>
      <c r="B1" s="115"/>
      <c r="C1" s="111">
        <v>2015</v>
      </c>
      <c r="D1" s="111">
        <v>2016</v>
      </c>
      <c r="E1" s="111">
        <v>2017</v>
      </c>
      <c r="F1" s="111">
        <v>2018</v>
      </c>
      <c r="G1" s="111">
        <v>2019</v>
      </c>
      <c r="H1" s="110"/>
      <c r="I1" s="105"/>
      <c r="J1" s="105"/>
      <c r="K1" s="105"/>
      <c r="L1" s="105"/>
    </row>
    <row r="2" spans="1:12" x14ac:dyDescent="0.3">
      <c r="A2" s="95"/>
      <c r="B2" s="116" t="s">
        <v>339</v>
      </c>
      <c r="C2" s="112">
        <v>1</v>
      </c>
      <c r="D2" s="112">
        <v>1</v>
      </c>
      <c r="E2" s="112">
        <v>1</v>
      </c>
      <c r="F2" s="112">
        <v>1</v>
      </c>
      <c r="G2" s="112">
        <v>1</v>
      </c>
    </row>
    <row r="3" spans="1:12" x14ac:dyDescent="0.3">
      <c r="A3" s="104" t="s">
        <v>340</v>
      </c>
      <c r="B3" s="117" t="s">
        <v>303</v>
      </c>
      <c r="C3" s="113">
        <v>0.28699689146760377</v>
      </c>
      <c r="D3" s="113">
        <v>0.27980515488095264</v>
      </c>
      <c r="E3" s="113">
        <v>0.2696200009097624</v>
      </c>
      <c r="F3" s="113">
        <v>0.23464391146621236</v>
      </c>
      <c r="G3" s="113">
        <v>0.22687416820248371</v>
      </c>
    </row>
    <row r="4" spans="1:12" x14ac:dyDescent="0.3">
      <c r="A4" s="95" t="s">
        <v>341</v>
      </c>
      <c r="B4" s="118" t="s">
        <v>304</v>
      </c>
      <c r="C4" s="114">
        <v>7.8602502009782159E-3</v>
      </c>
      <c r="D4" s="114">
        <v>1.3301316926509458E-2</v>
      </c>
      <c r="E4" s="114">
        <v>1.1085021628518019E-2</v>
      </c>
      <c r="F4" s="114">
        <v>1.4422723867992421E-2</v>
      </c>
      <c r="G4" s="114">
        <v>1.6819057430129007E-2</v>
      </c>
    </row>
    <row r="5" spans="1:12" x14ac:dyDescent="0.3">
      <c r="A5" s="95" t="s">
        <v>348</v>
      </c>
      <c r="B5" s="118" t="s">
        <v>305</v>
      </c>
      <c r="C5" s="114">
        <v>0.27913664126662557</v>
      </c>
      <c r="D5" s="114">
        <v>0.26650383795444316</v>
      </c>
      <c r="E5" s="114">
        <v>0.25853497928124436</v>
      </c>
      <c r="F5" s="114">
        <v>0.22022118759821993</v>
      </c>
      <c r="G5" s="114">
        <v>0.2100551107723547</v>
      </c>
    </row>
    <row r="6" spans="1:12" x14ac:dyDescent="0.3">
      <c r="A6" s="104" t="s">
        <v>356</v>
      </c>
      <c r="B6" s="117" t="s">
        <v>306</v>
      </c>
      <c r="C6" s="113">
        <v>0.70388342951514593</v>
      </c>
      <c r="D6" s="113">
        <v>0.70897677789304436</v>
      </c>
      <c r="E6" s="113">
        <v>0.7206130498918033</v>
      </c>
      <c r="F6" s="113">
        <v>0.75720964843998606</v>
      </c>
      <c r="G6" s="113">
        <v>0.76315964458365215</v>
      </c>
    </row>
    <row r="7" spans="1:12" x14ac:dyDescent="0.3">
      <c r="A7" s="95" t="s">
        <v>357</v>
      </c>
      <c r="B7" s="118" t="s">
        <v>307</v>
      </c>
      <c r="C7" s="114">
        <v>0.13058540040164443</v>
      </c>
      <c r="D7" s="114">
        <v>0.15419005744782896</v>
      </c>
      <c r="E7" s="114">
        <v>0.13692465651054134</v>
      </c>
      <c r="F7" s="114">
        <v>0.12088455456499282</v>
      </c>
      <c r="G7" s="114">
        <v>0.12826627842005861</v>
      </c>
    </row>
    <row r="8" spans="1:12" x14ac:dyDescent="0.3">
      <c r="A8" s="95" t="s">
        <v>363</v>
      </c>
      <c r="B8" s="118" t="s">
        <v>364</v>
      </c>
      <c r="C8" s="114">
        <v>0.54105727541139437</v>
      </c>
      <c r="D8" s="114">
        <v>0.49593914206453005</v>
      </c>
      <c r="E8" s="114">
        <v>0.55270448534524397</v>
      </c>
      <c r="F8" s="114">
        <v>0.61328496384527642</v>
      </c>
      <c r="G8" s="114">
        <v>0.60339199707822588</v>
      </c>
    </row>
    <row r="9" spans="1:12" x14ac:dyDescent="0.3">
      <c r="A9" s="95" t="s">
        <v>484</v>
      </c>
      <c r="B9" s="118" t="s">
        <v>308</v>
      </c>
      <c r="C9" s="114">
        <v>1.6550413032332272E-2</v>
      </c>
      <c r="D9" s="114">
        <v>1.4317587825032379E-2</v>
      </c>
      <c r="E9" s="114">
        <v>1.5235271055042791E-2</v>
      </c>
      <c r="F9" s="114">
        <v>1.5825830677417618E-2</v>
      </c>
      <c r="G9" s="114">
        <v>1.5359162848213639E-2</v>
      </c>
    </row>
    <row r="10" spans="1:12" x14ac:dyDescent="0.3">
      <c r="A10" s="95" t="s">
        <v>486</v>
      </c>
      <c r="B10" s="118" t="s">
        <v>309</v>
      </c>
      <c r="C10" s="114">
        <v>0.52450686237906208</v>
      </c>
      <c r="D10" s="114">
        <v>0.48162155423949765</v>
      </c>
      <c r="E10" s="114">
        <v>0.53746921429020122</v>
      </c>
      <c r="F10" s="114">
        <v>0.59745913316785881</v>
      </c>
      <c r="G10" s="114">
        <v>0.58803283423001229</v>
      </c>
    </row>
    <row r="11" spans="1:12" x14ac:dyDescent="0.3">
      <c r="A11" s="95" t="s">
        <v>487</v>
      </c>
      <c r="B11" s="118" t="s">
        <v>538</v>
      </c>
      <c r="C11" s="114">
        <v>0.28455395316089593</v>
      </c>
      <c r="D11" s="114">
        <v>0.2491617349709169</v>
      </c>
      <c r="E11" s="114">
        <v>0.27950067040824506</v>
      </c>
      <c r="F11" s="114">
        <v>0.28315341646227132</v>
      </c>
      <c r="G11" s="114">
        <v>0.24440778994191187</v>
      </c>
    </row>
    <row r="12" spans="1:12" x14ac:dyDescent="0.3">
      <c r="A12" s="95" t="s">
        <v>488</v>
      </c>
      <c r="B12" s="118" t="s">
        <v>539</v>
      </c>
      <c r="C12" s="114">
        <v>0.22880836818169054</v>
      </c>
      <c r="D12" s="114">
        <v>0.20601776044318706</v>
      </c>
      <c r="E12" s="114">
        <v>0.25129478684483569</v>
      </c>
      <c r="F12" s="114">
        <v>0.30763581887878744</v>
      </c>
      <c r="G12" s="114">
        <v>0.33784302808535471</v>
      </c>
    </row>
    <row r="13" spans="1:12" x14ac:dyDescent="0.3">
      <c r="A13" s="95" t="s">
        <v>489</v>
      </c>
      <c r="B13" s="118" t="s">
        <v>540</v>
      </c>
      <c r="C13" s="114">
        <v>1.1144541036475596E-2</v>
      </c>
      <c r="D13" s="114">
        <v>2.6442058825393674E-2</v>
      </c>
      <c r="E13" s="114">
        <v>6.6737570371204723E-3</v>
      </c>
      <c r="F13" s="114">
        <v>6.6698978268000253E-3</v>
      </c>
      <c r="G13" s="114">
        <v>5.7820162027457135E-3</v>
      </c>
    </row>
    <row r="14" spans="1:12" x14ac:dyDescent="0.3">
      <c r="A14" s="95" t="s">
        <v>373</v>
      </c>
      <c r="B14" s="118" t="s">
        <v>374</v>
      </c>
      <c r="C14" s="114">
        <v>3.2240753702107126E-2</v>
      </c>
      <c r="D14" s="114">
        <v>5.8847578380685363E-2</v>
      </c>
      <c r="E14" s="114">
        <v>3.0983908036017926E-2</v>
      </c>
      <c r="F14" s="114">
        <v>2.3040130029716881E-2</v>
      </c>
      <c r="G14" s="114">
        <v>3.150136908536761E-2</v>
      </c>
    </row>
    <row r="15" spans="1:12" x14ac:dyDescent="0.3">
      <c r="A15" s="104" t="s">
        <v>377</v>
      </c>
      <c r="B15" s="117" t="s">
        <v>323</v>
      </c>
      <c r="C15" s="113">
        <v>9.1196790172503265E-3</v>
      </c>
      <c r="D15" s="113">
        <v>1.1218067226003013E-2</v>
      </c>
      <c r="E15" s="113">
        <v>9.7669491984343423E-3</v>
      </c>
      <c r="F15" s="113">
        <v>8.1464400938015581E-3</v>
      </c>
      <c r="G15" s="113">
        <v>9.9661872138641361E-3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4913-9DEB-4F42-B8BF-89FCFECAAF1B}">
  <sheetPr>
    <tabColor rgb="FF92D050"/>
  </sheetPr>
  <dimension ref="A1:L67"/>
  <sheetViews>
    <sheetView zoomScale="89" workbookViewId="0">
      <selection activeCell="G24" sqref="A1:G24"/>
    </sheetView>
  </sheetViews>
  <sheetFormatPr defaultColWidth="11.44140625" defaultRowHeight="14.4" x14ac:dyDescent="0.3"/>
  <cols>
    <col min="2" max="2" width="32.109375" customWidth="1"/>
    <col min="10" max="10" width="19" bestFit="1" customWidth="1"/>
  </cols>
  <sheetData>
    <row r="1" spans="1:7" x14ac:dyDescent="0.3">
      <c r="A1" s="47"/>
      <c r="B1" s="158" t="s">
        <v>508</v>
      </c>
      <c r="C1" s="61">
        <v>2015</v>
      </c>
      <c r="D1" s="61">
        <v>2016</v>
      </c>
      <c r="E1" s="61">
        <v>2017</v>
      </c>
      <c r="F1" s="61">
        <v>2018</v>
      </c>
      <c r="G1" s="61">
        <v>2019</v>
      </c>
    </row>
    <row r="2" spans="1:7" x14ac:dyDescent="0.3">
      <c r="A2" s="47"/>
      <c r="B2" s="60" t="s">
        <v>380</v>
      </c>
      <c r="C2" s="157">
        <f>C3+C9+C22</f>
        <v>961547</v>
      </c>
      <c r="D2" s="157">
        <f>D3+D9+D22</f>
        <v>946598</v>
      </c>
      <c r="E2" s="157">
        <f>E3+E9+E22</f>
        <v>923318</v>
      </c>
      <c r="F2" s="157">
        <f>F3+F9+F22</f>
        <v>1021305</v>
      </c>
      <c r="G2" s="157">
        <f>G3+G9+G22</f>
        <v>1007607</v>
      </c>
    </row>
    <row r="3" spans="1:7" x14ac:dyDescent="0.3">
      <c r="A3" s="48" t="s">
        <v>381</v>
      </c>
      <c r="B3" s="48" t="s">
        <v>315</v>
      </c>
      <c r="C3" s="148">
        <f>C4+C6+C8</f>
        <v>586815</v>
      </c>
      <c r="D3" s="148">
        <f t="shared" ref="D3:G3" si="0">D4+D6+D8</f>
        <v>570325</v>
      </c>
      <c r="E3" s="148">
        <f t="shared" si="0"/>
        <v>586274</v>
      </c>
      <c r="F3" s="148">
        <f t="shared" si="0"/>
        <v>628135</v>
      </c>
      <c r="G3" s="148">
        <f t="shared" si="0"/>
        <v>623870</v>
      </c>
    </row>
    <row r="4" spans="1:7" x14ac:dyDescent="0.3">
      <c r="A4" s="55" t="s">
        <v>382</v>
      </c>
      <c r="B4" s="55" t="s">
        <v>316</v>
      </c>
      <c r="C4" s="149">
        <f>C5</f>
        <v>427423</v>
      </c>
      <c r="D4" s="149">
        <f t="shared" ref="D4:G4" si="1">D5</f>
        <v>427423</v>
      </c>
      <c r="E4" s="149">
        <f t="shared" si="1"/>
        <v>427423</v>
      </c>
      <c r="F4" s="149">
        <f t="shared" si="1"/>
        <v>427423</v>
      </c>
      <c r="G4" s="149">
        <f t="shared" si="1"/>
        <v>427423</v>
      </c>
    </row>
    <row r="5" spans="1:7" x14ac:dyDescent="0.3">
      <c r="A5" s="47" t="s">
        <v>496</v>
      </c>
      <c r="B5" s="47" t="s">
        <v>316</v>
      </c>
      <c r="C5" s="150">
        <v>427423</v>
      </c>
      <c r="D5" s="150">
        <f>C5</f>
        <v>427423</v>
      </c>
      <c r="E5" s="150">
        <f t="shared" ref="E5:G5" si="2">D5</f>
        <v>427423</v>
      </c>
      <c r="F5" s="150">
        <f t="shared" si="2"/>
        <v>427423</v>
      </c>
      <c r="G5" s="150">
        <f t="shared" si="2"/>
        <v>427423</v>
      </c>
    </row>
    <row r="6" spans="1:7" x14ac:dyDescent="0.3">
      <c r="A6" s="55" t="s">
        <v>383</v>
      </c>
      <c r="B6" s="55" t="s">
        <v>317</v>
      </c>
      <c r="C6" s="149">
        <f>C7</f>
        <v>2096</v>
      </c>
      <c r="D6" s="149">
        <f t="shared" ref="D6:G6" si="3">D7</f>
        <v>2117</v>
      </c>
      <c r="E6" s="149">
        <f t="shared" si="3"/>
        <v>1970</v>
      </c>
      <c r="F6" s="149">
        <f t="shared" si="3"/>
        <v>1805</v>
      </c>
      <c r="G6" s="149">
        <f t="shared" si="3"/>
        <v>1617</v>
      </c>
    </row>
    <row r="7" spans="1:7" x14ac:dyDescent="0.3">
      <c r="A7" s="47" t="s">
        <v>497</v>
      </c>
      <c r="B7" s="47" t="s">
        <v>385</v>
      </c>
      <c r="C7" s="150">
        <v>2096</v>
      </c>
      <c r="D7" s="150">
        <v>2117</v>
      </c>
      <c r="E7" s="150">
        <v>1970</v>
      </c>
      <c r="F7" s="150">
        <v>1805</v>
      </c>
      <c r="G7" s="150">
        <v>1617</v>
      </c>
    </row>
    <row r="8" spans="1:7" ht="28.8" x14ac:dyDescent="0.3">
      <c r="A8" s="55" t="s">
        <v>384</v>
      </c>
      <c r="B8" s="55" t="s">
        <v>386</v>
      </c>
      <c r="C8" s="149">
        <v>157296</v>
      </c>
      <c r="D8" s="149">
        <v>140785</v>
      </c>
      <c r="E8" s="149">
        <v>156881</v>
      </c>
      <c r="F8" s="149">
        <v>198907</v>
      </c>
      <c r="G8" s="149">
        <v>194830</v>
      </c>
    </row>
    <row r="9" spans="1:7" x14ac:dyDescent="0.3">
      <c r="A9" s="48" t="s">
        <v>387</v>
      </c>
      <c r="B9" s="48" t="s">
        <v>319</v>
      </c>
      <c r="C9" s="148">
        <f>C10+C13</f>
        <v>374592</v>
      </c>
      <c r="D9" s="148">
        <f t="shared" ref="D9:G9" si="4">D10+D13</f>
        <v>376273</v>
      </c>
      <c r="E9" s="148">
        <f t="shared" si="4"/>
        <v>334667</v>
      </c>
      <c r="F9" s="148">
        <f t="shared" si="4"/>
        <v>391608</v>
      </c>
      <c r="G9" s="148">
        <f t="shared" si="4"/>
        <v>382155</v>
      </c>
    </row>
    <row r="10" spans="1:7" x14ac:dyDescent="0.3">
      <c r="A10" s="55" t="s">
        <v>340</v>
      </c>
      <c r="B10" s="55" t="s">
        <v>320</v>
      </c>
      <c r="C10" s="149">
        <f>SUM(C11:C12)</f>
        <v>45516</v>
      </c>
      <c r="D10" s="149">
        <f t="shared" ref="D10:G10" si="5">SUM(D11:D12)</f>
        <v>50200</v>
      </c>
      <c r="E10" s="149">
        <f t="shared" si="5"/>
        <v>56236</v>
      </c>
      <c r="F10" s="149">
        <f t="shared" si="5"/>
        <v>73620</v>
      </c>
      <c r="G10" s="149">
        <f t="shared" si="5"/>
        <v>50668</v>
      </c>
    </row>
    <row r="11" spans="1:7" x14ac:dyDescent="0.3">
      <c r="A11" s="47" t="s">
        <v>399</v>
      </c>
      <c r="B11" s="47" t="s">
        <v>389</v>
      </c>
      <c r="C11" s="150"/>
      <c r="D11" s="150"/>
      <c r="E11" s="150">
        <v>1657</v>
      </c>
      <c r="F11" s="150">
        <v>15018</v>
      </c>
      <c r="G11" s="150">
        <v>2207</v>
      </c>
    </row>
    <row r="12" spans="1:7" x14ac:dyDescent="0.3">
      <c r="A12" s="47" t="s">
        <v>400</v>
      </c>
      <c r="B12" s="47" t="s">
        <v>390</v>
      </c>
      <c r="C12" s="150">
        <v>45516</v>
      </c>
      <c r="D12" s="150">
        <v>50200</v>
      </c>
      <c r="E12" s="150">
        <v>54579</v>
      </c>
      <c r="F12" s="150">
        <v>58602</v>
      </c>
      <c r="G12" s="150">
        <v>48461</v>
      </c>
    </row>
    <row r="13" spans="1:7" x14ac:dyDescent="0.3">
      <c r="A13" s="55" t="s">
        <v>356</v>
      </c>
      <c r="B13" s="55" t="s">
        <v>391</v>
      </c>
      <c r="C13" s="149">
        <f>SUM(C14:C15)</f>
        <v>329076</v>
      </c>
      <c r="D13" s="149">
        <f t="shared" ref="D13:G13" si="6">SUM(D14:D15)</f>
        <v>326073</v>
      </c>
      <c r="E13" s="149">
        <f t="shared" si="6"/>
        <v>278431</v>
      </c>
      <c r="F13" s="149">
        <f t="shared" si="6"/>
        <v>317988</v>
      </c>
      <c r="G13" s="149">
        <f t="shared" si="6"/>
        <v>331487</v>
      </c>
    </row>
    <row r="14" spans="1:7" x14ac:dyDescent="0.3">
      <c r="A14" s="47" t="s">
        <v>357</v>
      </c>
      <c r="B14" s="47" t="s">
        <v>392</v>
      </c>
      <c r="C14" s="150">
        <v>0</v>
      </c>
      <c r="D14" s="150">
        <f>C14</f>
        <v>0</v>
      </c>
      <c r="E14" s="150">
        <f t="shared" ref="E14:G14" si="7">D14</f>
        <v>0</v>
      </c>
      <c r="F14" s="150">
        <f t="shared" si="7"/>
        <v>0</v>
      </c>
      <c r="G14" s="150">
        <f t="shared" si="7"/>
        <v>0</v>
      </c>
    </row>
    <row r="15" spans="1:7" x14ac:dyDescent="0.3">
      <c r="A15" s="47" t="s">
        <v>363</v>
      </c>
      <c r="B15" s="47" t="s">
        <v>321</v>
      </c>
      <c r="C15" s="150">
        <f>SUM(C16:C17)</f>
        <v>329076</v>
      </c>
      <c r="D15" s="150">
        <f t="shared" ref="D15:G15" si="8">SUM(D16:D17)</f>
        <v>326073</v>
      </c>
      <c r="E15" s="150">
        <f t="shared" si="8"/>
        <v>278431</v>
      </c>
      <c r="F15" s="150">
        <f t="shared" si="8"/>
        <v>317988</v>
      </c>
      <c r="G15" s="150">
        <f t="shared" si="8"/>
        <v>331487</v>
      </c>
    </row>
    <row r="16" spans="1:7" x14ac:dyDescent="0.3">
      <c r="A16" s="47" t="s">
        <v>498</v>
      </c>
      <c r="B16" s="47" t="s">
        <v>393</v>
      </c>
      <c r="C16" s="150">
        <v>112882</v>
      </c>
      <c r="D16" s="150">
        <v>144234</v>
      </c>
      <c r="E16" s="150">
        <v>89228</v>
      </c>
      <c r="F16" s="150">
        <v>109476</v>
      </c>
      <c r="G16" s="150">
        <v>106638</v>
      </c>
    </row>
    <row r="17" spans="1:10" x14ac:dyDescent="0.3">
      <c r="A17" s="47" t="s">
        <v>499</v>
      </c>
      <c r="B17" s="47" t="s">
        <v>394</v>
      </c>
      <c r="C17" s="150">
        <f>SUM(C18:C21)</f>
        <v>216194</v>
      </c>
      <c r="D17" s="150">
        <f t="shared" ref="D17:G17" si="9">SUM(D18:D21)</f>
        <v>181839</v>
      </c>
      <c r="E17" s="150">
        <f t="shared" si="9"/>
        <v>189203</v>
      </c>
      <c r="F17" s="150">
        <f t="shared" si="9"/>
        <v>208512</v>
      </c>
      <c r="G17" s="150">
        <f t="shared" si="9"/>
        <v>224849</v>
      </c>
    </row>
    <row r="18" spans="1:10" x14ac:dyDescent="0.3">
      <c r="A18" s="47" t="s">
        <v>500</v>
      </c>
      <c r="B18" s="47" t="s">
        <v>395</v>
      </c>
      <c r="C18" s="150">
        <v>5010</v>
      </c>
      <c r="D18" s="150">
        <v>5149</v>
      </c>
      <c r="E18" s="150">
        <v>5458</v>
      </c>
      <c r="F18" s="150">
        <v>5008</v>
      </c>
      <c r="G18" s="150">
        <v>3645</v>
      </c>
    </row>
    <row r="19" spans="1:10" ht="28.8" x14ac:dyDescent="0.3">
      <c r="A19" s="47" t="s">
        <v>501</v>
      </c>
      <c r="B19" s="47" t="s">
        <v>396</v>
      </c>
      <c r="C19" s="150">
        <v>3123</v>
      </c>
      <c r="D19" s="150">
        <v>3026</v>
      </c>
      <c r="E19" s="150">
        <v>3385</v>
      </c>
      <c r="F19" s="150">
        <v>3014</v>
      </c>
      <c r="G19" s="150">
        <v>2940</v>
      </c>
    </row>
    <row r="20" spans="1:10" x14ac:dyDescent="0.3">
      <c r="A20" s="47" t="s">
        <v>502</v>
      </c>
      <c r="B20" s="47" t="s">
        <v>397</v>
      </c>
      <c r="C20" s="150">
        <v>92071</v>
      </c>
      <c r="D20" s="150">
        <v>66129</v>
      </c>
      <c r="E20" s="150">
        <v>80075</v>
      </c>
      <c r="F20" s="150">
        <v>99715</v>
      </c>
      <c r="G20" s="150">
        <v>113169</v>
      </c>
    </row>
    <row r="21" spans="1:10" x14ac:dyDescent="0.3">
      <c r="A21" s="47" t="s">
        <v>503</v>
      </c>
      <c r="B21" s="47" t="s">
        <v>398</v>
      </c>
      <c r="C21" s="150">
        <v>115990</v>
      </c>
      <c r="D21" s="150">
        <v>107535</v>
      </c>
      <c r="E21" s="150">
        <v>100285</v>
      </c>
      <c r="F21" s="150">
        <v>100775</v>
      </c>
      <c r="G21" s="150">
        <v>105095</v>
      </c>
    </row>
    <row r="22" spans="1:10" x14ac:dyDescent="0.3">
      <c r="A22" s="48" t="s">
        <v>377</v>
      </c>
      <c r="B22" s="48" t="s">
        <v>323</v>
      </c>
      <c r="C22" s="148">
        <f>SUM(C23:C24)</f>
        <v>140</v>
      </c>
      <c r="D22" s="148">
        <f t="shared" ref="D22:G22" si="10">SUM(D23:D24)</f>
        <v>0</v>
      </c>
      <c r="E22" s="148">
        <f t="shared" si="10"/>
        <v>2377</v>
      </c>
      <c r="F22" s="148">
        <f t="shared" si="10"/>
        <v>1562</v>
      </c>
      <c r="G22" s="148">
        <f t="shared" si="10"/>
        <v>1582</v>
      </c>
    </row>
    <row r="23" spans="1:10" x14ac:dyDescent="0.3">
      <c r="A23" s="47" t="s">
        <v>378</v>
      </c>
      <c r="B23" s="47" t="s">
        <v>388</v>
      </c>
      <c r="C23" s="150">
        <v>140</v>
      </c>
      <c r="D23" s="150"/>
      <c r="E23" s="150">
        <v>2377</v>
      </c>
      <c r="F23" s="150">
        <v>1562</v>
      </c>
      <c r="G23" s="150">
        <v>816</v>
      </c>
    </row>
    <row r="24" spans="1:10" x14ac:dyDescent="0.3">
      <c r="A24" s="47" t="s">
        <v>411</v>
      </c>
      <c r="B24" s="47" t="s">
        <v>465</v>
      </c>
      <c r="C24" s="150"/>
      <c r="D24" s="150"/>
      <c r="E24" s="150"/>
      <c r="F24" s="150"/>
      <c r="G24" s="150">
        <v>766</v>
      </c>
    </row>
    <row r="30" spans="1:10" x14ac:dyDescent="0.3">
      <c r="A30" s="46"/>
      <c r="B30" s="192" t="s">
        <v>311</v>
      </c>
      <c r="C30" s="192"/>
      <c r="D30" s="192"/>
      <c r="E30" s="192"/>
      <c r="F30" s="192" t="s">
        <v>312</v>
      </c>
      <c r="G30" s="192"/>
      <c r="H30" s="192"/>
      <c r="I30" s="192"/>
      <c r="J30" s="192"/>
    </row>
    <row r="31" spans="1:10" x14ac:dyDescent="0.3">
      <c r="A31" s="43" t="s">
        <v>324</v>
      </c>
      <c r="B31" s="44">
        <v>2016</v>
      </c>
      <c r="C31" s="44">
        <v>2017</v>
      </c>
      <c r="D31" s="44">
        <v>2018</v>
      </c>
      <c r="E31" s="44">
        <v>2019</v>
      </c>
      <c r="F31" s="44">
        <v>2016</v>
      </c>
      <c r="G31" s="44">
        <v>2017</v>
      </c>
      <c r="H31" s="44">
        <v>2018</v>
      </c>
      <c r="I31" s="44">
        <v>2019</v>
      </c>
      <c r="J31" s="45" t="s">
        <v>313</v>
      </c>
    </row>
    <row r="32" spans="1:10" x14ac:dyDescent="0.3">
      <c r="A32" s="34" t="s">
        <v>314</v>
      </c>
      <c r="B32" s="37">
        <f t="shared" ref="B32:E33" si="11">D2-C2</f>
        <v>-14949</v>
      </c>
      <c r="C32" s="37">
        <f t="shared" si="11"/>
        <v>-23280</v>
      </c>
      <c r="D32" s="37">
        <f t="shared" si="11"/>
        <v>97987</v>
      </c>
      <c r="E32" s="37">
        <f t="shared" si="11"/>
        <v>-13698</v>
      </c>
      <c r="F32" s="38">
        <f t="shared" ref="F32:I33" si="12">D2/C2-1</f>
        <v>-1.554682194422119E-2</v>
      </c>
      <c r="G32" s="38">
        <f t="shared" si="12"/>
        <v>-2.4593333178392518E-2</v>
      </c>
      <c r="H32" s="38">
        <f t="shared" si="12"/>
        <v>0.10612486705555391</v>
      </c>
      <c r="I32" s="38">
        <f t="shared" si="12"/>
        <v>-1.3412251971742006E-2</v>
      </c>
      <c r="J32" s="38">
        <v>-0.21867975023834696</v>
      </c>
    </row>
    <row r="33" spans="1:12" x14ac:dyDescent="0.3">
      <c r="A33" s="35" t="s">
        <v>315</v>
      </c>
      <c r="B33" s="39">
        <f t="shared" si="11"/>
        <v>-16490</v>
      </c>
      <c r="C33" s="39">
        <f t="shared" si="11"/>
        <v>15949</v>
      </c>
      <c r="D33" s="39">
        <f t="shared" si="11"/>
        <v>41861</v>
      </c>
      <c r="E33" s="39">
        <f t="shared" si="11"/>
        <v>-4265</v>
      </c>
      <c r="F33" s="40">
        <f t="shared" si="12"/>
        <v>-2.8100849501120462E-2</v>
      </c>
      <c r="G33" s="40">
        <f t="shared" si="12"/>
        <v>2.7964756936834201E-2</v>
      </c>
      <c r="H33" s="40">
        <f t="shared" si="12"/>
        <v>7.1401767774112557E-2</v>
      </c>
      <c r="I33" s="40">
        <f t="shared" si="12"/>
        <v>-6.7899416526702172E-3</v>
      </c>
      <c r="J33" s="40">
        <v>-0.24512606227938327</v>
      </c>
    </row>
    <row r="34" spans="1:12" x14ac:dyDescent="0.3">
      <c r="A34" s="36" t="s">
        <v>316</v>
      </c>
      <c r="B34" s="41">
        <f>D5-C5</f>
        <v>0</v>
      </c>
      <c r="C34" s="41">
        <f>E5-D5</f>
        <v>0</v>
      </c>
      <c r="D34" s="41">
        <f>F5-E5</f>
        <v>0</v>
      </c>
      <c r="E34" s="41">
        <f>G5-F5</f>
        <v>0</v>
      </c>
      <c r="F34" s="42">
        <f t="shared" ref="F34:I35" si="13">D5/C5-1</f>
        <v>0</v>
      </c>
      <c r="G34" s="42">
        <f t="shared" si="13"/>
        <v>0</v>
      </c>
      <c r="H34" s="42">
        <f t="shared" si="13"/>
        <v>0</v>
      </c>
      <c r="I34" s="42">
        <f t="shared" si="13"/>
        <v>0</v>
      </c>
      <c r="J34" s="42">
        <v>0</v>
      </c>
    </row>
    <row r="35" spans="1:12" x14ac:dyDescent="0.3">
      <c r="A35" s="36" t="s">
        <v>317</v>
      </c>
      <c r="B35" s="41">
        <f>D6-C6</f>
        <v>21</v>
      </c>
      <c r="C35" s="41">
        <f>E6-D6</f>
        <v>-147</v>
      </c>
      <c r="D35" s="41">
        <f>F6-E6</f>
        <v>-165</v>
      </c>
      <c r="E35" s="41">
        <v>-188</v>
      </c>
      <c r="F35" s="42">
        <f t="shared" si="13"/>
        <v>1.0019083969465603E-2</v>
      </c>
      <c r="G35" s="42">
        <f t="shared" si="13"/>
        <v>-6.9437883797827116E-2</v>
      </c>
      <c r="H35" s="42">
        <f t="shared" si="13"/>
        <v>-8.3756345177664948E-2</v>
      </c>
      <c r="I35" s="42">
        <f t="shared" si="13"/>
        <v>-0.10415512465373966</v>
      </c>
      <c r="J35" s="42">
        <v>-0.17903261420614736</v>
      </c>
    </row>
    <row r="36" spans="1:12" x14ac:dyDescent="0.3">
      <c r="A36" s="51" t="s">
        <v>318</v>
      </c>
      <c r="B36" s="41">
        <f t="shared" ref="B36:E37" si="14">D8-C8</f>
        <v>-16511</v>
      </c>
      <c r="C36" s="41">
        <f t="shared" si="14"/>
        <v>16096</v>
      </c>
      <c r="D36" s="41">
        <f t="shared" si="14"/>
        <v>42026</v>
      </c>
      <c r="E36" s="41">
        <f t="shared" si="14"/>
        <v>-4077</v>
      </c>
      <c r="F36" s="42">
        <f t="shared" ref="F36:I38" si="15">D8/C8-1</f>
        <v>-0.10496770420099688</v>
      </c>
      <c r="G36" s="42">
        <f t="shared" si="15"/>
        <v>0.11433036189935009</v>
      </c>
      <c r="H36" s="42">
        <f t="shared" si="15"/>
        <v>0.26788457493259221</v>
      </c>
      <c r="I36" s="42">
        <f t="shared" si="15"/>
        <v>-2.0497016193497419E-2</v>
      </c>
      <c r="J36" s="42">
        <v>-0.27384400133895048</v>
      </c>
    </row>
    <row r="37" spans="1:12" x14ac:dyDescent="0.3">
      <c r="A37" s="35" t="s">
        <v>319</v>
      </c>
      <c r="B37" s="39">
        <f t="shared" si="14"/>
        <v>1681</v>
      </c>
      <c r="C37" s="39">
        <f t="shared" si="14"/>
        <v>-41606</v>
      </c>
      <c r="D37" s="39">
        <f t="shared" si="14"/>
        <v>56941</v>
      </c>
      <c r="E37" s="39">
        <f t="shared" si="14"/>
        <v>-9453</v>
      </c>
      <c r="F37" s="40">
        <f t="shared" si="15"/>
        <v>4.487549120109291E-3</v>
      </c>
      <c r="G37" s="40">
        <f t="shared" si="15"/>
        <v>-0.11057397155788484</v>
      </c>
      <c r="H37" s="40">
        <f t="shared" si="15"/>
        <v>0.17014226081448136</v>
      </c>
      <c r="I37" s="40">
        <f t="shared" si="15"/>
        <v>-2.4138934853220606E-2</v>
      </c>
      <c r="J37" s="40">
        <v>-0.16220457000602051</v>
      </c>
    </row>
    <row r="38" spans="1:12" x14ac:dyDescent="0.3">
      <c r="A38" s="36" t="s">
        <v>320</v>
      </c>
      <c r="B38" s="41">
        <f>D10-C10</f>
        <v>4684</v>
      </c>
      <c r="C38" s="41">
        <v>6036</v>
      </c>
      <c r="D38" s="41">
        <v>17384</v>
      </c>
      <c r="E38" s="41">
        <v>-22952</v>
      </c>
      <c r="F38" s="42">
        <f t="shared" si="15"/>
        <v>0.10290886721152992</v>
      </c>
      <c r="G38" s="42">
        <f t="shared" si="15"/>
        <v>0.12023904382470119</v>
      </c>
      <c r="H38" s="42">
        <f t="shared" si="15"/>
        <v>0.30912582687246593</v>
      </c>
      <c r="I38" s="42">
        <f t="shared" si="15"/>
        <v>-0.31176310785112737</v>
      </c>
      <c r="J38" s="42">
        <v>-5.3185674276380657E-2</v>
      </c>
    </row>
    <row r="39" spans="1:12" x14ac:dyDescent="0.3">
      <c r="A39" s="36" t="s">
        <v>321</v>
      </c>
      <c r="B39" s="41">
        <v>-3003</v>
      </c>
      <c r="C39" s="41">
        <v>-3003</v>
      </c>
      <c r="D39" s="41">
        <v>-3003</v>
      </c>
      <c r="E39" s="41">
        <v>-3003</v>
      </c>
      <c r="F39" s="42">
        <f>D15/C15-1</f>
        <v>-9.1255515443241508E-3</v>
      </c>
      <c r="G39" s="42">
        <f>E15/D15-1</f>
        <v>-0.14610838677228721</v>
      </c>
      <c r="H39" s="42">
        <f>F15/E15-1</f>
        <v>0.14207110558809899</v>
      </c>
      <c r="I39" s="42">
        <f>G15/F15-1</f>
        <v>4.2451287469967403E-2</v>
      </c>
      <c r="J39" s="42">
        <v>-0.16180729592776477</v>
      </c>
    </row>
    <row r="40" spans="1:12" x14ac:dyDescent="0.3">
      <c r="A40" s="35" t="s">
        <v>322</v>
      </c>
      <c r="B40" s="39">
        <f>D22-C22</f>
        <v>-140</v>
      </c>
      <c r="C40" s="39">
        <f>E22-D22</f>
        <v>2377</v>
      </c>
      <c r="D40" s="39">
        <f>F22-E22</f>
        <v>-815</v>
      </c>
      <c r="E40" s="39">
        <f>G22-F22</f>
        <v>20</v>
      </c>
      <c r="F40" s="40">
        <f>D22/C22-1</f>
        <v>-1</v>
      </c>
      <c r="G40" s="40" t="s">
        <v>325</v>
      </c>
      <c r="H40" s="40">
        <f>F22/E22-1</f>
        <v>-0.34286916281026503</v>
      </c>
      <c r="I40" s="40">
        <f>G22/F22-1</f>
        <v>1.2804097311139628E-2</v>
      </c>
      <c r="J40" s="40">
        <v>-0.91150442477876104</v>
      </c>
    </row>
    <row r="44" spans="1:12" x14ac:dyDescent="0.3">
      <c r="A44" s="47"/>
      <c r="B44" s="60" t="s">
        <v>508</v>
      </c>
      <c r="C44" s="61">
        <v>2015</v>
      </c>
      <c r="D44" s="61">
        <v>2016</v>
      </c>
      <c r="E44" s="61">
        <v>2017</v>
      </c>
      <c r="F44" s="61">
        <v>2018</v>
      </c>
      <c r="G44" s="61">
        <v>2019</v>
      </c>
      <c r="H44" s="61">
        <v>2015</v>
      </c>
      <c r="I44" s="61">
        <v>2016</v>
      </c>
      <c r="J44" s="61">
        <v>2017</v>
      </c>
      <c r="K44" s="61">
        <v>2018</v>
      </c>
      <c r="L44" s="61">
        <v>2019</v>
      </c>
    </row>
    <row r="45" spans="1:12" x14ac:dyDescent="0.3">
      <c r="A45" s="47"/>
      <c r="B45" s="60" t="s">
        <v>380</v>
      </c>
      <c r="C45" s="67">
        <f>C46+C52+C65</f>
        <v>961547</v>
      </c>
      <c r="D45" s="67">
        <f>D46+D52+D65</f>
        <v>946598</v>
      </c>
      <c r="E45" s="67">
        <f>E46+E52+E65</f>
        <v>923318</v>
      </c>
      <c r="F45" s="67">
        <f>F46+F52+F65</f>
        <v>1021305</v>
      </c>
      <c r="G45" s="67">
        <f>G46+G52+G65</f>
        <v>1007607</v>
      </c>
    </row>
    <row r="46" spans="1:12" x14ac:dyDescent="0.3">
      <c r="A46" s="48" t="s">
        <v>381</v>
      </c>
      <c r="B46" s="48" t="s">
        <v>315</v>
      </c>
      <c r="C46" s="64">
        <f>C47+C49+C51</f>
        <v>586815</v>
      </c>
      <c r="D46" s="64">
        <f>D47+D49+D51</f>
        <v>570325</v>
      </c>
      <c r="E46" s="64">
        <f>E47+E49+E51</f>
        <v>586274</v>
      </c>
      <c r="F46" s="64">
        <f>F47+F49+F51</f>
        <v>628135</v>
      </c>
      <c r="G46" s="64">
        <f>G47+G49+G51</f>
        <v>623870</v>
      </c>
      <c r="H46" s="106">
        <f>C46/$C$45</f>
        <v>0.61028218069423545</v>
      </c>
      <c r="I46" s="106">
        <f>D46/$D$45</f>
        <v>0.60249968835767664</v>
      </c>
      <c r="J46">
        <f>E46/$E$45</f>
        <v>0.63496433514780393</v>
      </c>
      <c r="K46">
        <f>F46/$F$45</f>
        <v>0.61503174859615883</v>
      </c>
      <c r="L46">
        <f>G46/$G$45</f>
        <v>0.6191600495034274</v>
      </c>
    </row>
    <row r="47" spans="1:12" x14ac:dyDescent="0.3">
      <c r="A47" s="55" t="s">
        <v>382</v>
      </c>
      <c r="B47" s="55" t="s">
        <v>316</v>
      </c>
      <c r="C47" s="65">
        <f>C48</f>
        <v>427423</v>
      </c>
      <c r="D47" s="65">
        <f>D48</f>
        <v>427423</v>
      </c>
      <c r="E47" s="65">
        <f>E48</f>
        <v>427423</v>
      </c>
      <c r="F47" s="65">
        <f>F48</f>
        <v>427423</v>
      </c>
      <c r="G47" s="65">
        <f>G48</f>
        <v>427423</v>
      </c>
      <c r="H47" s="106">
        <f t="shared" ref="H47:H67" si="16">C47/$C$45</f>
        <v>0.44451597269816245</v>
      </c>
      <c r="I47" s="106">
        <f t="shared" ref="I47:I67" si="17">D47/$D$45</f>
        <v>0.45153592126752856</v>
      </c>
      <c r="J47">
        <f t="shared" ref="J47:J67" si="18">E47/$E$45</f>
        <v>0.46292068388139296</v>
      </c>
      <c r="K47">
        <f t="shared" ref="K47:K67" si="19">F47/$F$45</f>
        <v>0.41850671444867105</v>
      </c>
      <c r="L47">
        <f t="shared" ref="L47:L67" si="20">G47/$G$45</f>
        <v>0.42419613996329919</v>
      </c>
    </row>
    <row r="48" spans="1:12" x14ac:dyDescent="0.3">
      <c r="A48" s="47" t="s">
        <v>496</v>
      </c>
      <c r="B48" s="47" t="s">
        <v>316</v>
      </c>
      <c r="C48" s="66">
        <v>427423</v>
      </c>
      <c r="D48" s="66">
        <f>C48</f>
        <v>427423</v>
      </c>
      <c r="E48" s="66">
        <f t="shared" ref="E48" si="21">D48</f>
        <v>427423</v>
      </c>
      <c r="F48" s="66">
        <f t="shared" ref="F48" si="22">E48</f>
        <v>427423</v>
      </c>
      <c r="G48" s="66">
        <f t="shared" ref="G48" si="23">F48</f>
        <v>427423</v>
      </c>
      <c r="H48" s="106">
        <f t="shared" si="16"/>
        <v>0.44451597269816245</v>
      </c>
      <c r="I48" s="106">
        <f t="shared" si="17"/>
        <v>0.45153592126752856</v>
      </c>
      <c r="J48">
        <f t="shared" si="18"/>
        <v>0.46292068388139296</v>
      </c>
      <c r="K48">
        <f t="shared" si="19"/>
        <v>0.41850671444867105</v>
      </c>
      <c r="L48">
        <f t="shared" si="20"/>
        <v>0.42419613996329919</v>
      </c>
    </row>
    <row r="49" spans="1:12" x14ac:dyDescent="0.3">
      <c r="A49" s="55" t="s">
        <v>383</v>
      </c>
      <c r="B49" s="55" t="s">
        <v>317</v>
      </c>
      <c r="C49" s="65">
        <f>C50</f>
        <v>2096</v>
      </c>
      <c r="D49" s="65">
        <f>D50</f>
        <v>2117</v>
      </c>
      <c r="E49" s="65">
        <f>E50</f>
        <v>1970</v>
      </c>
      <c r="F49" s="65">
        <f>F50</f>
        <v>1805</v>
      </c>
      <c r="G49" s="65">
        <f>G50</f>
        <v>1617</v>
      </c>
      <c r="H49" s="106">
        <f t="shared" si="16"/>
        <v>2.1798206431926886E-3</v>
      </c>
      <c r="I49" s="106">
        <f t="shared" si="17"/>
        <v>2.2364298255436836E-3</v>
      </c>
      <c r="J49">
        <f t="shared" si="18"/>
        <v>2.1336094390015142E-3</v>
      </c>
      <c r="K49">
        <f t="shared" si="19"/>
        <v>1.7673466790038236E-3</v>
      </c>
      <c r="L49">
        <f t="shared" si="20"/>
        <v>1.6047923446343665E-3</v>
      </c>
    </row>
    <row r="50" spans="1:12" x14ac:dyDescent="0.3">
      <c r="A50" s="47" t="s">
        <v>497</v>
      </c>
      <c r="B50" s="47" t="s">
        <v>385</v>
      </c>
      <c r="C50" s="66">
        <v>2096</v>
      </c>
      <c r="D50" s="66">
        <v>2117</v>
      </c>
      <c r="E50" s="66">
        <v>1970</v>
      </c>
      <c r="F50" s="66">
        <v>1805</v>
      </c>
      <c r="G50" s="66">
        <v>1617</v>
      </c>
      <c r="H50" s="106">
        <f t="shared" si="16"/>
        <v>2.1798206431926886E-3</v>
      </c>
      <c r="I50" s="106">
        <f t="shared" si="17"/>
        <v>2.2364298255436836E-3</v>
      </c>
      <c r="J50">
        <f t="shared" si="18"/>
        <v>2.1336094390015142E-3</v>
      </c>
      <c r="K50">
        <f t="shared" si="19"/>
        <v>1.7673466790038236E-3</v>
      </c>
      <c r="L50">
        <f t="shared" si="20"/>
        <v>1.6047923446343665E-3</v>
      </c>
    </row>
    <row r="51" spans="1:12" ht="28.8" x14ac:dyDescent="0.3">
      <c r="A51" s="55" t="s">
        <v>384</v>
      </c>
      <c r="B51" s="55" t="s">
        <v>386</v>
      </c>
      <c r="C51" s="65">
        <v>157296</v>
      </c>
      <c r="D51" s="65">
        <v>140785</v>
      </c>
      <c r="E51" s="65">
        <v>156881</v>
      </c>
      <c r="F51" s="65">
        <v>198907</v>
      </c>
      <c r="G51" s="65">
        <v>194830</v>
      </c>
      <c r="H51" s="106">
        <f t="shared" si="16"/>
        <v>0.16358638735288031</v>
      </c>
      <c r="I51" s="106">
        <f t="shared" si="17"/>
        <v>0.14872733726460441</v>
      </c>
      <c r="J51">
        <f t="shared" si="18"/>
        <v>0.1699100418274094</v>
      </c>
      <c r="K51">
        <f t="shared" si="19"/>
        <v>0.19475768746848396</v>
      </c>
      <c r="L51">
        <f t="shared" si="20"/>
        <v>0.19335911719549387</v>
      </c>
    </row>
    <row r="52" spans="1:12" x14ac:dyDescent="0.3">
      <c r="A52" s="48" t="s">
        <v>387</v>
      </c>
      <c r="B52" s="48" t="s">
        <v>319</v>
      </c>
      <c r="C52" s="64">
        <f>C53+C56</f>
        <v>374592</v>
      </c>
      <c r="D52" s="64">
        <f t="shared" ref="D52:G52" si="24">D53+D56</f>
        <v>376273</v>
      </c>
      <c r="E52" s="64">
        <f t="shared" si="24"/>
        <v>334667</v>
      </c>
      <c r="F52" s="64">
        <f t="shared" si="24"/>
        <v>391608</v>
      </c>
      <c r="G52" s="64">
        <f t="shared" si="24"/>
        <v>382155</v>
      </c>
      <c r="H52" s="106">
        <f t="shared" si="16"/>
        <v>0.38957222059868107</v>
      </c>
      <c r="I52" s="106">
        <f t="shared" si="17"/>
        <v>0.39750031164232336</v>
      </c>
      <c r="J52">
        <f t="shared" si="18"/>
        <v>0.36246125386919781</v>
      </c>
      <c r="K52">
        <f t="shared" si="19"/>
        <v>0.38343883560738468</v>
      </c>
      <c r="L52">
        <f t="shared" si="20"/>
        <v>0.37926989391697358</v>
      </c>
    </row>
    <row r="53" spans="1:12" x14ac:dyDescent="0.3">
      <c r="A53" s="55" t="s">
        <v>340</v>
      </c>
      <c r="B53" s="55" t="s">
        <v>320</v>
      </c>
      <c r="C53" s="65">
        <f>SUM(C54:C55)</f>
        <v>45516</v>
      </c>
      <c r="D53" s="65">
        <f t="shared" ref="D53:G53" si="25">SUM(D54:D55)</f>
        <v>50200</v>
      </c>
      <c r="E53" s="65">
        <f t="shared" si="25"/>
        <v>56236</v>
      </c>
      <c r="F53" s="65">
        <f t="shared" si="25"/>
        <v>73620</v>
      </c>
      <c r="G53" s="65">
        <f t="shared" si="25"/>
        <v>50668</v>
      </c>
      <c r="H53" s="106">
        <f t="shared" si="16"/>
        <v>4.7336219654369467E-2</v>
      </c>
      <c r="I53" s="106">
        <f t="shared" si="17"/>
        <v>5.3032015702547439E-2</v>
      </c>
      <c r="J53">
        <f t="shared" si="18"/>
        <v>6.0906426604918351E-2</v>
      </c>
      <c r="K53">
        <f t="shared" si="19"/>
        <v>7.208424515693157E-2</v>
      </c>
      <c r="L53">
        <f t="shared" si="20"/>
        <v>5.0285478366069308E-2</v>
      </c>
    </row>
    <row r="54" spans="1:12" x14ac:dyDescent="0.3">
      <c r="A54" s="47" t="s">
        <v>399</v>
      </c>
      <c r="B54" s="47" t="s">
        <v>389</v>
      </c>
      <c r="C54" s="66"/>
      <c r="D54" s="66"/>
      <c r="E54" s="66">
        <v>1657</v>
      </c>
      <c r="F54" s="66">
        <v>15018</v>
      </c>
      <c r="G54" s="66">
        <v>2207</v>
      </c>
      <c r="H54" s="106">
        <f t="shared" si="16"/>
        <v>0</v>
      </c>
      <c r="I54" s="106">
        <f t="shared" si="17"/>
        <v>0</v>
      </c>
      <c r="J54">
        <f t="shared" si="18"/>
        <v>1.7946146398099029E-3</v>
      </c>
      <c r="K54">
        <f t="shared" si="19"/>
        <v>1.4704716025085553E-2</v>
      </c>
      <c r="L54">
        <f t="shared" si="20"/>
        <v>2.1903380980878456E-3</v>
      </c>
    </row>
    <row r="55" spans="1:12" x14ac:dyDescent="0.3">
      <c r="A55" s="47" t="s">
        <v>400</v>
      </c>
      <c r="B55" s="47" t="s">
        <v>390</v>
      </c>
      <c r="C55" s="66">
        <v>45516</v>
      </c>
      <c r="D55" s="66">
        <v>50200</v>
      </c>
      <c r="E55" s="66">
        <v>54579</v>
      </c>
      <c r="F55" s="66">
        <v>58602</v>
      </c>
      <c r="G55" s="66">
        <v>48461</v>
      </c>
      <c r="H55" s="106">
        <f t="shared" si="16"/>
        <v>4.7336219654369467E-2</v>
      </c>
      <c r="I55" s="106">
        <f t="shared" si="17"/>
        <v>5.3032015702547439E-2</v>
      </c>
      <c r="J55">
        <f t="shared" si="18"/>
        <v>5.9111811965108445E-2</v>
      </c>
      <c r="K55">
        <f t="shared" si="19"/>
        <v>5.7379529131846019E-2</v>
      </c>
      <c r="L55">
        <f t="shared" si="20"/>
        <v>4.8095140267981465E-2</v>
      </c>
    </row>
    <row r="56" spans="1:12" x14ac:dyDescent="0.3">
      <c r="A56" s="55" t="s">
        <v>356</v>
      </c>
      <c r="B56" s="55" t="s">
        <v>391</v>
      </c>
      <c r="C56" s="65">
        <f>SUM(C57:C58)</f>
        <v>329076</v>
      </c>
      <c r="D56" s="65">
        <f t="shared" ref="D56:G56" si="26">SUM(D57:D58)</f>
        <v>326073</v>
      </c>
      <c r="E56" s="65">
        <f t="shared" si="26"/>
        <v>278431</v>
      </c>
      <c r="F56" s="65">
        <f t="shared" si="26"/>
        <v>317988</v>
      </c>
      <c r="G56" s="65">
        <f t="shared" si="26"/>
        <v>331487</v>
      </c>
      <c r="H56" s="106">
        <f t="shared" si="16"/>
        <v>0.34223600094431161</v>
      </c>
      <c r="I56" s="106">
        <f t="shared" si="17"/>
        <v>0.3444682959397759</v>
      </c>
      <c r="J56">
        <f t="shared" si="18"/>
        <v>0.30155482726427946</v>
      </c>
      <c r="K56">
        <f t="shared" si="19"/>
        <v>0.31135459045045311</v>
      </c>
      <c r="L56">
        <f t="shared" si="20"/>
        <v>0.3289844155509043</v>
      </c>
    </row>
    <row r="57" spans="1:12" x14ac:dyDescent="0.3">
      <c r="A57" s="47" t="s">
        <v>357</v>
      </c>
      <c r="B57" s="47" t="s">
        <v>392</v>
      </c>
      <c r="C57" s="66">
        <v>0</v>
      </c>
      <c r="D57" s="66">
        <f>C57</f>
        <v>0</v>
      </c>
      <c r="E57" s="66">
        <f t="shared" ref="E57" si="27">D57</f>
        <v>0</v>
      </c>
      <c r="F57" s="66">
        <f t="shared" ref="F57" si="28">E57</f>
        <v>0</v>
      </c>
      <c r="G57" s="66">
        <f t="shared" ref="G57" si="29">F57</f>
        <v>0</v>
      </c>
      <c r="H57" s="106">
        <f t="shared" si="16"/>
        <v>0</v>
      </c>
      <c r="I57" s="106">
        <f t="shared" si="17"/>
        <v>0</v>
      </c>
      <c r="J57">
        <f t="shared" si="18"/>
        <v>0</v>
      </c>
      <c r="K57">
        <f t="shared" si="19"/>
        <v>0</v>
      </c>
      <c r="L57">
        <f t="shared" si="20"/>
        <v>0</v>
      </c>
    </row>
    <row r="58" spans="1:12" x14ac:dyDescent="0.3">
      <c r="A58" s="47" t="s">
        <v>363</v>
      </c>
      <c r="B58" s="47" t="s">
        <v>321</v>
      </c>
      <c r="C58" s="66">
        <f>SUM(C59:C60)</f>
        <v>329076</v>
      </c>
      <c r="D58" s="66">
        <f t="shared" ref="D58:G58" si="30">SUM(D59:D60)</f>
        <v>326073</v>
      </c>
      <c r="E58" s="66">
        <f t="shared" si="30"/>
        <v>278431</v>
      </c>
      <c r="F58" s="66">
        <f t="shared" si="30"/>
        <v>317988</v>
      </c>
      <c r="G58" s="66">
        <f t="shared" si="30"/>
        <v>331487</v>
      </c>
      <c r="H58" s="106">
        <f t="shared" si="16"/>
        <v>0.34223600094431161</v>
      </c>
      <c r="I58" s="106">
        <f t="shared" si="17"/>
        <v>0.3444682959397759</v>
      </c>
      <c r="J58">
        <f t="shared" si="18"/>
        <v>0.30155482726427946</v>
      </c>
      <c r="K58">
        <f t="shared" si="19"/>
        <v>0.31135459045045311</v>
      </c>
      <c r="L58">
        <f t="shared" si="20"/>
        <v>0.3289844155509043</v>
      </c>
    </row>
    <row r="59" spans="1:12" x14ac:dyDescent="0.3">
      <c r="A59" s="47" t="s">
        <v>498</v>
      </c>
      <c r="B59" s="47" t="s">
        <v>393</v>
      </c>
      <c r="C59" s="66">
        <v>112882</v>
      </c>
      <c r="D59" s="66">
        <v>144234</v>
      </c>
      <c r="E59" s="66">
        <v>89228</v>
      </c>
      <c r="F59" s="66">
        <v>109476</v>
      </c>
      <c r="G59" s="66">
        <v>106638</v>
      </c>
      <c r="H59" s="106">
        <f t="shared" si="16"/>
        <v>0.1173962375214108</v>
      </c>
      <c r="I59" s="106">
        <f t="shared" si="17"/>
        <v>0.15237091141117984</v>
      </c>
      <c r="J59">
        <f t="shared" si="18"/>
        <v>9.6638427930572132E-2</v>
      </c>
      <c r="K59">
        <f t="shared" si="19"/>
        <v>0.10719226871502636</v>
      </c>
      <c r="L59">
        <f t="shared" si="20"/>
        <v>0.10583292890978328</v>
      </c>
    </row>
    <row r="60" spans="1:12" x14ac:dyDescent="0.3">
      <c r="A60" s="47" t="s">
        <v>499</v>
      </c>
      <c r="B60" s="47" t="s">
        <v>394</v>
      </c>
      <c r="C60" s="66">
        <f>SUM(C61:C64)</f>
        <v>216194</v>
      </c>
      <c r="D60" s="66">
        <f t="shared" ref="D60:G60" si="31">SUM(D61:D64)</f>
        <v>181839</v>
      </c>
      <c r="E60" s="66">
        <f t="shared" si="31"/>
        <v>189203</v>
      </c>
      <c r="F60" s="66">
        <f t="shared" si="31"/>
        <v>208512</v>
      </c>
      <c r="G60" s="66">
        <f t="shared" si="31"/>
        <v>224849</v>
      </c>
      <c r="H60" s="106">
        <f t="shared" si="16"/>
        <v>0.2248397634229008</v>
      </c>
      <c r="I60" s="106">
        <f t="shared" si="17"/>
        <v>0.19209738452859609</v>
      </c>
      <c r="J60">
        <f t="shared" si="18"/>
        <v>0.20491639933370734</v>
      </c>
      <c r="K60">
        <f t="shared" si="19"/>
        <v>0.20416232173542673</v>
      </c>
      <c r="L60">
        <f t="shared" si="20"/>
        <v>0.223151486641121</v>
      </c>
    </row>
    <row r="61" spans="1:12" x14ac:dyDescent="0.3">
      <c r="A61" s="47" t="s">
        <v>500</v>
      </c>
      <c r="B61" s="47" t="s">
        <v>395</v>
      </c>
      <c r="C61" s="66">
        <v>5010</v>
      </c>
      <c r="D61" s="66">
        <v>5149</v>
      </c>
      <c r="E61" s="66">
        <v>5458</v>
      </c>
      <c r="F61" s="66">
        <v>5008</v>
      </c>
      <c r="G61" s="66">
        <v>3645</v>
      </c>
      <c r="H61" s="106">
        <f t="shared" si="16"/>
        <v>5.2103537320588597E-3</v>
      </c>
      <c r="I61" s="106">
        <f t="shared" si="17"/>
        <v>5.439479060805115E-3</v>
      </c>
      <c r="J61">
        <f t="shared" si="18"/>
        <v>5.9112895015585093E-3</v>
      </c>
      <c r="K61">
        <f t="shared" si="19"/>
        <v>4.9035302872305533E-3</v>
      </c>
      <c r="L61">
        <f t="shared" si="20"/>
        <v>3.6174818158270041E-3</v>
      </c>
    </row>
    <row r="62" spans="1:12" ht="28.8" x14ac:dyDescent="0.3">
      <c r="A62" s="47" t="s">
        <v>501</v>
      </c>
      <c r="B62" s="47" t="s">
        <v>396</v>
      </c>
      <c r="C62" s="66">
        <v>3123</v>
      </c>
      <c r="D62" s="66">
        <v>3026</v>
      </c>
      <c r="E62" s="66">
        <v>3385</v>
      </c>
      <c r="F62" s="66">
        <v>3014</v>
      </c>
      <c r="G62" s="66">
        <v>2940</v>
      </c>
      <c r="H62" s="106">
        <f t="shared" si="16"/>
        <v>3.2478911587265104E-3</v>
      </c>
      <c r="I62" s="106">
        <f t="shared" si="17"/>
        <v>3.1967107473288557E-3</v>
      </c>
      <c r="J62">
        <f t="shared" si="18"/>
        <v>3.6661258634619926E-3</v>
      </c>
      <c r="K62">
        <f t="shared" si="19"/>
        <v>2.9511262551343625E-3</v>
      </c>
      <c r="L62">
        <f t="shared" si="20"/>
        <v>2.917804262971575E-3</v>
      </c>
    </row>
    <row r="63" spans="1:12" x14ac:dyDescent="0.3">
      <c r="A63" s="47" t="s">
        <v>502</v>
      </c>
      <c r="B63" s="47" t="s">
        <v>397</v>
      </c>
      <c r="C63" s="66">
        <v>92071</v>
      </c>
      <c r="D63" s="66">
        <v>66129</v>
      </c>
      <c r="E63" s="66">
        <v>80075</v>
      </c>
      <c r="F63" s="66">
        <v>99715</v>
      </c>
      <c r="G63" s="66">
        <v>113169</v>
      </c>
      <c r="H63" s="106">
        <f t="shared" si="16"/>
        <v>9.575298971345135E-2</v>
      </c>
      <c r="I63" s="106">
        <f t="shared" si="17"/>
        <v>6.9859644748879679E-2</v>
      </c>
      <c r="J63">
        <f t="shared" si="18"/>
        <v>8.6725266917789964E-2</v>
      </c>
      <c r="K63">
        <f t="shared" si="19"/>
        <v>9.7634888696324806E-2</v>
      </c>
      <c r="L63">
        <f t="shared" si="20"/>
        <v>0.11231462266538442</v>
      </c>
    </row>
    <row r="64" spans="1:12" x14ac:dyDescent="0.3">
      <c r="A64" s="47" t="s">
        <v>503</v>
      </c>
      <c r="B64" s="47" t="s">
        <v>398</v>
      </c>
      <c r="C64" s="66">
        <v>115990</v>
      </c>
      <c r="D64" s="66">
        <v>107535</v>
      </c>
      <c r="E64" s="66">
        <v>100285</v>
      </c>
      <c r="F64" s="66">
        <v>100775</v>
      </c>
      <c r="G64" s="66">
        <v>105095</v>
      </c>
      <c r="H64" s="106">
        <f t="shared" si="16"/>
        <v>0.12062852881866409</v>
      </c>
      <c r="I64" s="106">
        <f t="shared" si="17"/>
        <v>0.11360154997158245</v>
      </c>
      <c r="J64">
        <f t="shared" si="18"/>
        <v>0.10861371705089687</v>
      </c>
      <c r="K64">
        <f t="shared" si="19"/>
        <v>9.8672776496737016E-2</v>
      </c>
      <c r="L64">
        <f t="shared" si="20"/>
        <v>0.10430157789693799</v>
      </c>
    </row>
    <row r="65" spans="1:12" x14ac:dyDescent="0.3">
      <c r="A65" s="48" t="s">
        <v>377</v>
      </c>
      <c r="B65" s="48" t="s">
        <v>323</v>
      </c>
      <c r="C65" s="64">
        <f>SUM(C66:C67)</f>
        <v>140</v>
      </c>
      <c r="D65" s="64">
        <f t="shared" ref="D65:G65" si="32">SUM(D66:D67)</f>
        <v>0</v>
      </c>
      <c r="E65" s="64">
        <f t="shared" si="32"/>
        <v>2377</v>
      </c>
      <c r="F65" s="64">
        <f t="shared" si="32"/>
        <v>1562</v>
      </c>
      <c r="G65" s="64">
        <f t="shared" si="32"/>
        <v>1582</v>
      </c>
      <c r="H65" s="106">
        <f t="shared" si="16"/>
        <v>1.4559870708348111E-4</v>
      </c>
      <c r="I65" s="106">
        <f t="shared" si="17"/>
        <v>0</v>
      </c>
      <c r="J65">
        <f t="shared" si="18"/>
        <v>2.5744109829982736E-3</v>
      </c>
      <c r="K65">
        <f t="shared" si="19"/>
        <v>1.5294157964564944E-3</v>
      </c>
      <c r="L65">
        <f t="shared" si="20"/>
        <v>1.5700565795989906E-3</v>
      </c>
    </row>
    <row r="66" spans="1:12" x14ac:dyDescent="0.3">
      <c r="A66" s="47" t="s">
        <v>378</v>
      </c>
      <c r="B66" s="47" t="s">
        <v>388</v>
      </c>
      <c r="C66" s="66">
        <v>140</v>
      </c>
      <c r="D66" s="66"/>
      <c r="E66" s="66">
        <v>2377</v>
      </c>
      <c r="F66" s="66">
        <v>1562</v>
      </c>
      <c r="G66" s="66">
        <v>816</v>
      </c>
      <c r="H66" s="106">
        <f t="shared" si="16"/>
        <v>1.4559870708348111E-4</v>
      </c>
      <c r="I66" s="106">
        <f t="shared" si="17"/>
        <v>0</v>
      </c>
      <c r="J66">
        <f t="shared" si="18"/>
        <v>2.5744109829982736E-3</v>
      </c>
      <c r="K66">
        <f t="shared" si="19"/>
        <v>1.5294157964564944E-3</v>
      </c>
      <c r="L66">
        <f t="shared" si="20"/>
        <v>8.0983955053904948E-4</v>
      </c>
    </row>
    <row r="67" spans="1:12" x14ac:dyDescent="0.3">
      <c r="A67" s="47" t="s">
        <v>411</v>
      </c>
      <c r="B67" s="47" t="s">
        <v>465</v>
      </c>
      <c r="C67" s="66"/>
      <c r="D67" s="66"/>
      <c r="E67" s="66"/>
      <c r="F67" s="66"/>
      <c r="G67" s="66">
        <v>766</v>
      </c>
      <c r="H67" s="106">
        <f t="shared" si="16"/>
        <v>0</v>
      </c>
      <c r="I67" s="106">
        <f t="shared" si="17"/>
        <v>0</v>
      </c>
      <c r="J67">
        <f t="shared" si="18"/>
        <v>0</v>
      </c>
      <c r="K67">
        <f t="shared" si="19"/>
        <v>0</v>
      </c>
      <c r="L67">
        <f t="shared" si="20"/>
        <v>7.6021702905994107E-4</v>
      </c>
    </row>
  </sheetData>
  <mergeCells count="2">
    <mergeCell ref="B30:E30"/>
    <mergeCell ref="F30:J3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D6AB-A76A-4A45-A1A2-BC89EB253693}">
  <sheetPr>
    <tabColor theme="9" tint="0.59999389629810485"/>
  </sheetPr>
  <dimension ref="A1:J11"/>
  <sheetViews>
    <sheetView zoomScale="160" workbookViewId="0">
      <selection activeCell="M26" sqref="M26"/>
    </sheetView>
  </sheetViews>
  <sheetFormatPr defaultColWidth="11.44140625" defaultRowHeight="14.4" x14ac:dyDescent="0.3"/>
  <cols>
    <col min="1" max="1" width="10.44140625" customWidth="1"/>
    <col min="2" max="10" width="6.33203125" customWidth="1"/>
  </cols>
  <sheetData>
    <row r="1" spans="1:10" x14ac:dyDescent="0.3">
      <c r="A1" s="85"/>
      <c r="B1" s="193" t="s">
        <v>533</v>
      </c>
      <c r="C1" s="193"/>
      <c r="D1" s="193"/>
      <c r="E1" s="193"/>
      <c r="F1" s="193" t="s">
        <v>312</v>
      </c>
      <c r="G1" s="193"/>
      <c r="H1" s="193"/>
      <c r="I1" s="193"/>
      <c r="J1" s="193"/>
    </row>
    <row r="2" spans="1:10" ht="30.6" x14ac:dyDescent="0.3">
      <c r="A2" s="86" t="s">
        <v>324</v>
      </c>
      <c r="B2" s="87" t="s">
        <v>534</v>
      </c>
      <c r="C2" s="87" t="s">
        <v>535</v>
      </c>
      <c r="D2" s="87" t="s">
        <v>536</v>
      </c>
      <c r="E2" s="87" t="s">
        <v>537</v>
      </c>
      <c r="F2" s="87" t="s">
        <v>534</v>
      </c>
      <c r="G2" s="87" t="s">
        <v>535</v>
      </c>
      <c r="H2" s="87" t="s">
        <v>536</v>
      </c>
      <c r="I2" s="87" t="s">
        <v>537</v>
      </c>
      <c r="J2" s="71" t="s">
        <v>313</v>
      </c>
    </row>
    <row r="3" spans="1:10" x14ac:dyDescent="0.3">
      <c r="A3" s="82" t="s">
        <v>314</v>
      </c>
      <c r="B3" s="88">
        <f>'Rozvaha - pasiva'!D2-'Rozvaha - pasiva'!C2</f>
        <v>-14949</v>
      </c>
      <c r="C3" s="88">
        <f>'Rozvaha - pasiva'!E2-'Rozvaha - pasiva'!D2</f>
        <v>-23280</v>
      </c>
      <c r="D3" s="88">
        <f>'Rozvaha - pasiva'!F2-'Rozvaha - pasiva'!E2</f>
        <v>97987</v>
      </c>
      <c r="E3" s="88">
        <f>'Rozvaha - pasiva'!G2-'Rozvaha - pasiva'!F2</f>
        <v>-13698</v>
      </c>
      <c r="F3" s="89">
        <v>-1.554682194422119E-2</v>
      </c>
      <c r="G3" s="89">
        <v>-2.4593333178392518E-2</v>
      </c>
      <c r="H3" s="89">
        <v>0.10612486705555391</v>
      </c>
      <c r="I3" s="89">
        <v>-1.3412251971742006E-2</v>
      </c>
      <c r="J3" s="89">
        <f>SUM(F3:I3)</f>
        <v>5.2572459961198192E-2</v>
      </c>
    </row>
    <row r="4" spans="1:10" x14ac:dyDescent="0.3">
      <c r="A4" s="83" t="s">
        <v>315</v>
      </c>
      <c r="B4" s="90">
        <f>'Rozvaha - pasiva'!D3-'Rozvaha - pasiva'!C3</f>
        <v>-16490</v>
      </c>
      <c r="C4" s="90">
        <f>'Rozvaha - pasiva'!E3-'Rozvaha - pasiva'!D3</f>
        <v>15949</v>
      </c>
      <c r="D4" s="90">
        <f>'Rozvaha - pasiva'!F3-'Rozvaha - pasiva'!E3</f>
        <v>41861</v>
      </c>
      <c r="E4" s="90">
        <f>'Rozvaha - pasiva'!G3-'Rozvaha - pasiva'!F3</f>
        <v>-4265</v>
      </c>
      <c r="F4" s="91">
        <f>'Rozvaha - pasiva'!D3/'Rozvaha - pasiva'!C3-1</f>
        <v>-2.8100849501120462E-2</v>
      </c>
      <c r="G4" s="91">
        <f>'Rozvaha - pasiva'!E3/'Rozvaha - pasiva'!D3-1</f>
        <v>2.7964756936834201E-2</v>
      </c>
      <c r="H4" s="91">
        <f>'Rozvaha - pasiva'!F3/'Rozvaha - pasiva'!E3-1</f>
        <v>7.1401767774112557E-2</v>
      </c>
      <c r="I4" s="91">
        <f>'Rozvaha - pasiva'!G3/'Rozvaha - pasiva'!F3-1</f>
        <v>-6.7899416526702172E-3</v>
      </c>
      <c r="J4" s="91">
        <f>SUM(F4:I4)</f>
        <v>6.4475733557156079E-2</v>
      </c>
    </row>
    <row r="5" spans="1:10" ht="20.399999999999999" x14ac:dyDescent="0.3">
      <c r="A5" s="84" t="s">
        <v>316</v>
      </c>
      <c r="B5" s="92">
        <v>0</v>
      </c>
      <c r="C5" s="92">
        <v>0</v>
      </c>
      <c r="D5" s="92">
        <v>0</v>
      </c>
      <c r="E5" s="92">
        <v>0</v>
      </c>
      <c r="F5" s="93">
        <v>0</v>
      </c>
      <c r="G5" s="93">
        <v>0</v>
      </c>
      <c r="H5" s="93">
        <v>0</v>
      </c>
      <c r="I5" s="93">
        <v>0</v>
      </c>
      <c r="J5" s="93">
        <v>0</v>
      </c>
    </row>
    <row r="6" spans="1:10" x14ac:dyDescent="0.3">
      <c r="A6" s="84" t="s">
        <v>317</v>
      </c>
      <c r="B6" s="92">
        <f>'Rozvaha - pasiva'!D6-'Rozvaha - pasiva'!C6</f>
        <v>21</v>
      </c>
      <c r="C6" s="92">
        <f>'Rozvaha - pasiva'!E6-'Rozvaha - pasiva'!D6</f>
        <v>-147</v>
      </c>
      <c r="D6" s="92">
        <f>'Rozvaha - pasiva'!F6-'Rozvaha - pasiva'!E6</f>
        <v>-165</v>
      </c>
      <c r="E6" s="92">
        <f>'Rozvaha - pasiva'!G6-'Rozvaha - pasiva'!F6</f>
        <v>-188</v>
      </c>
      <c r="F6" s="93">
        <f>'Rozvaha - pasiva'!D6/'Rozvaha - pasiva'!C6-1</f>
        <v>1.0019083969465603E-2</v>
      </c>
      <c r="G6" s="93">
        <f>'Rozvaha - pasiva'!E6/'Rozvaha - pasiva'!D6-1</f>
        <v>-6.9437883797827116E-2</v>
      </c>
      <c r="H6" s="93">
        <f>'Rozvaha - pasiva'!F6/'Rozvaha - pasiva'!E6-1</f>
        <v>-8.3756345177664948E-2</v>
      </c>
      <c r="I6" s="93">
        <f>'Rozvaha - pasiva'!G6/'Rozvaha - pasiva'!F6-1</f>
        <v>-0.10415512465373966</v>
      </c>
      <c r="J6" s="93">
        <f>SUM(F6:I6)</f>
        <v>-0.24733026965976612</v>
      </c>
    </row>
    <row r="7" spans="1:10" ht="30.6" x14ac:dyDescent="0.3">
      <c r="A7" s="84" t="s">
        <v>318</v>
      </c>
      <c r="B7" s="92">
        <f>'Rozvaha - pasiva'!D8-'Rozvaha - pasiva'!C8</f>
        <v>-16511</v>
      </c>
      <c r="C7" s="92">
        <f>'Rozvaha - pasiva'!E8-'Rozvaha - pasiva'!D8</f>
        <v>16096</v>
      </c>
      <c r="D7" s="92">
        <f>'Rozvaha - pasiva'!F8-'Rozvaha - pasiva'!E8</f>
        <v>42026</v>
      </c>
      <c r="E7" s="92">
        <f>'Rozvaha - pasiva'!G8-'Rozvaha - pasiva'!F8</f>
        <v>-4077</v>
      </c>
      <c r="F7" s="93">
        <f>'Rozvaha - pasiva'!D8/'Rozvaha - pasiva'!C8-1</f>
        <v>-0.10496770420099688</v>
      </c>
      <c r="G7" s="93">
        <f>'Rozvaha - pasiva'!E8/'Rozvaha - pasiva'!D8-1</f>
        <v>0.11433036189935009</v>
      </c>
      <c r="H7" s="93">
        <f>'Rozvaha - pasiva'!F8/'Rozvaha - pasiva'!E8-1</f>
        <v>0.26788457493259221</v>
      </c>
      <c r="I7" s="93">
        <f>'Rozvaha - pasiva'!G8/'Rozvaha - pasiva'!F8-1</f>
        <v>-2.0497016193497419E-2</v>
      </c>
      <c r="J7" s="93">
        <f>SUM(F7:I7)</f>
        <v>0.256750216437448</v>
      </c>
    </row>
    <row r="8" spans="1:10" x14ac:dyDescent="0.3">
      <c r="A8" s="83" t="s">
        <v>319</v>
      </c>
      <c r="B8" s="90">
        <f>'Rozvaha - pasiva'!D9-'Rozvaha - pasiva'!C9</f>
        <v>1681</v>
      </c>
      <c r="C8" s="90">
        <f>'Rozvaha - pasiva'!E9-'Rozvaha - pasiva'!D9</f>
        <v>-41606</v>
      </c>
      <c r="D8" s="90">
        <f>'Rozvaha - pasiva'!F9-'Rozvaha - pasiva'!E9</f>
        <v>56941</v>
      </c>
      <c r="E8" s="90">
        <f>'Rozvaha - pasiva'!G9-'Rozvaha - pasiva'!F9</f>
        <v>-9453</v>
      </c>
      <c r="F8" s="91">
        <f>'Rozvaha - pasiva'!D9/'Rozvaha - pasiva'!C9-1</f>
        <v>4.487549120109291E-3</v>
      </c>
      <c r="G8" s="91">
        <f>'Rozvaha - pasiva'!E9/'Rozvaha - pasiva'!D9-1</f>
        <v>-0.11057397155788484</v>
      </c>
      <c r="H8" s="91">
        <f>'Rozvaha - pasiva'!F9/'Rozvaha - pasiva'!E9-1</f>
        <v>0.17014226081448136</v>
      </c>
      <c r="I8" s="91">
        <f>'Rozvaha - pasiva'!G9/'Rozvaha - pasiva'!F9-1</f>
        <v>-2.4138934853220606E-2</v>
      </c>
      <c r="J8" s="91">
        <v>-0.16220457000602051</v>
      </c>
    </row>
    <row r="9" spans="1:10" x14ac:dyDescent="0.3">
      <c r="A9" s="84" t="s">
        <v>320</v>
      </c>
      <c r="B9" s="92">
        <f>'Rozvaha - pasiva'!D10-'Rozvaha - pasiva'!C10</f>
        <v>4684</v>
      </c>
      <c r="C9" s="92">
        <f>'Rozvaha - pasiva'!E10-'Rozvaha - pasiva'!D10</f>
        <v>6036</v>
      </c>
      <c r="D9" s="92">
        <f>'Rozvaha - pasiva'!F10-'Rozvaha - pasiva'!E10</f>
        <v>17384</v>
      </c>
      <c r="E9" s="92">
        <f>'Rozvaha - pasiva'!G10-'Rozvaha - pasiva'!F10</f>
        <v>-22952</v>
      </c>
      <c r="F9" s="93">
        <f>'Rozvaha - pasiva'!D10/'Rozvaha - pasiva'!C10-1</f>
        <v>0.10290886721152992</v>
      </c>
      <c r="G9" s="93">
        <f>'Rozvaha - pasiva'!E10/'Rozvaha - pasiva'!D10-1</f>
        <v>0.12023904382470119</v>
      </c>
      <c r="H9" s="93">
        <f>'Rozvaha - pasiva'!F10/'Rozvaha - pasiva'!E10-1</f>
        <v>0.30912582687246593</v>
      </c>
      <c r="I9" s="93">
        <f>'Rozvaha - pasiva'!G10/'Rozvaha - pasiva'!F10-1</f>
        <v>-0.31176310785112737</v>
      </c>
      <c r="J9" s="93">
        <v>-5.3185674276380657E-2</v>
      </c>
    </row>
    <row r="10" spans="1:10" ht="20.399999999999999" x14ac:dyDescent="0.3">
      <c r="A10" s="84" t="s">
        <v>321</v>
      </c>
      <c r="B10" s="92">
        <f>'Rozvaha - pasiva'!D13-'Rozvaha - pasiva'!C13</f>
        <v>-3003</v>
      </c>
      <c r="C10" s="92">
        <f>'Rozvaha - pasiva'!E13-'Rozvaha - pasiva'!D13</f>
        <v>-47642</v>
      </c>
      <c r="D10" s="92">
        <f>'Rozvaha - pasiva'!F13-'Rozvaha - pasiva'!E13</f>
        <v>39557</v>
      </c>
      <c r="E10" s="92">
        <f>'Rozvaha - pasiva'!G13-'Rozvaha - pasiva'!F13</f>
        <v>13499</v>
      </c>
      <c r="F10" s="93">
        <f>'Rozvaha - pasiva'!D13/'Rozvaha - pasiva'!C13-1</f>
        <v>-9.1255515443241508E-3</v>
      </c>
      <c r="G10" s="93">
        <f>'Rozvaha - pasiva'!E13/'Rozvaha - pasiva'!D13-1</f>
        <v>-0.14610838677228721</v>
      </c>
      <c r="H10" s="93">
        <f>'Rozvaha - pasiva'!F13/'Rozvaha - pasiva'!E13-1</f>
        <v>0.14207110558809899</v>
      </c>
      <c r="I10" s="93">
        <f>'Rozvaha - pasiva'!G13/'Rozvaha - pasiva'!F13-1</f>
        <v>4.2451287469967403E-2</v>
      </c>
      <c r="J10" s="93">
        <v>-0.16180729592776477</v>
      </c>
    </row>
    <row r="11" spans="1:10" ht="20.399999999999999" x14ac:dyDescent="0.3">
      <c r="A11" s="83" t="s">
        <v>322</v>
      </c>
      <c r="B11" s="90">
        <f>'Rozvaha - pasiva'!D22-'Rozvaha - pasiva'!C22</f>
        <v>-140</v>
      </c>
      <c r="C11" s="90">
        <f>'Rozvaha - pasiva'!E22-'Rozvaha - pasiva'!D22</f>
        <v>2377</v>
      </c>
      <c r="D11" s="90">
        <f>'Rozvaha - pasiva'!F22-'Rozvaha - pasiva'!E22</f>
        <v>-815</v>
      </c>
      <c r="E11" s="90">
        <f>'Rozvaha - pasiva'!G22-'Rozvaha - pasiva'!F22</f>
        <v>20</v>
      </c>
      <c r="F11" s="91">
        <f>'Rozvaha - pasiva'!D22/'Rozvaha - pasiva'!C22-1</f>
        <v>-1</v>
      </c>
      <c r="G11" s="91" t="s">
        <v>325</v>
      </c>
      <c r="H11" s="91">
        <f>'Rozvaha - pasiva'!F22/'Rozvaha - pasiva'!E22-1</f>
        <v>-0.34286916281026503</v>
      </c>
      <c r="I11" s="91">
        <f>'Rozvaha - pasiva'!G22/'Rozvaha - pasiva'!F22-1</f>
        <v>1.2804097311139628E-2</v>
      </c>
      <c r="J11" s="91">
        <v>-0.91150442477876104</v>
      </c>
    </row>
  </sheetData>
  <mergeCells count="2">
    <mergeCell ref="B1:E1"/>
    <mergeCell ref="F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88F3-1F99-4E4D-AFA9-972B95FA9D54}">
  <sheetPr>
    <tabColor theme="9" tint="0.79998168889431442"/>
  </sheetPr>
  <dimension ref="A1:G14"/>
  <sheetViews>
    <sheetView workbookViewId="0">
      <selection activeCell="C6" sqref="C6"/>
    </sheetView>
  </sheetViews>
  <sheetFormatPr defaultColWidth="8.77734375" defaultRowHeight="14.4" x14ac:dyDescent="0.3"/>
  <cols>
    <col min="1" max="1" width="9.33203125" customWidth="1"/>
    <col min="2" max="2" width="38.33203125" style="119" customWidth="1"/>
  </cols>
  <sheetData>
    <row r="1" spans="1:7" x14ac:dyDescent="0.3">
      <c r="A1" s="108"/>
      <c r="B1" s="120"/>
      <c r="C1" s="121">
        <v>2015</v>
      </c>
      <c r="D1" s="121">
        <v>2016</v>
      </c>
      <c r="E1" s="121">
        <v>2017</v>
      </c>
      <c r="F1" s="121">
        <v>2018</v>
      </c>
      <c r="G1" s="121">
        <v>2019</v>
      </c>
    </row>
    <row r="2" spans="1:7" x14ac:dyDescent="0.3">
      <c r="A2" s="108"/>
      <c r="B2" s="122" t="s">
        <v>380</v>
      </c>
      <c r="C2" s="123">
        <f>SUM(C3,C7,C14)</f>
        <v>1</v>
      </c>
      <c r="D2" s="123">
        <f>SUM(D3,D7,D14)</f>
        <v>1</v>
      </c>
      <c r="E2" s="123">
        <f>SUM(E3,E7,E14)</f>
        <v>1</v>
      </c>
      <c r="F2" s="123">
        <f>SUM(F3,F7,F14)</f>
        <v>1</v>
      </c>
      <c r="G2" s="123">
        <f>SUM(G3,G7,G14)</f>
        <v>0.99999999999999989</v>
      </c>
    </row>
    <row r="3" spans="1:7" x14ac:dyDescent="0.3">
      <c r="A3" s="104" t="s">
        <v>381</v>
      </c>
      <c r="B3" s="124" t="s">
        <v>315</v>
      </c>
      <c r="C3" s="125">
        <v>0.61028218069423545</v>
      </c>
      <c r="D3" s="125">
        <v>0.60249968835767664</v>
      </c>
      <c r="E3" s="125">
        <v>0.63496433514780393</v>
      </c>
      <c r="F3" s="125">
        <v>0.61503174859615883</v>
      </c>
      <c r="G3" s="125">
        <v>0.6191600495034274</v>
      </c>
    </row>
    <row r="4" spans="1:7" ht="13.8" customHeight="1" x14ac:dyDescent="0.3">
      <c r="A4" s="95" t="s">
        <v>382</v>
      </c>
      <c r="B4" s="103" t="s">
        <v>316</v>
      </c>
      <c r="C4" s="126">
        <v>0.44451597269816245</v>
      </c>
      <c r="D4" s="126">
        <v>0.45153592126752856</v>
      </c>
      <c r="E4" s="126">
        <v>0.46292068388139296</v>
      </c>
      <c r="F4" s="126">
        <v>0.41850671444867105</v>
      </c>
      <c r="G4" s="126">
        <v>0.42419613996329919</v>
      </c>
    </row>
    <row r="5" spans="1:7" x14ac:dyDescent="0.3">
      <c r="A5" s="95" t="s">
        <v>383</v>
      </c>
      <c r="B5" s="103" t="s">
        <v>317</v>
      </c>
      <c r="C5" s="126">
        <v>2.1798206431926886E-3</v>
      </c>
      <c r="D5" s="126">
        <v>2.2364298255436836E-3</v>
      </c>
      <c r="E5" s="126">
        <v>2.1336094390015142E-3</v>
      </c>
      <c r="F5" s="126">
        <v>1.7673466790038236E-3</v>
      </c>
      <c r="G5" s="126">
        <v>1.6047923446343665E-3</v>
      </c>
    </row>
    <row r="6" spans="1:7" ht="28.8" x14ac:dyDescent="0.3">
      <c r="A6" s="95" t="s">
        <v>384</v>
      </c>
      <c r="B6" s="103" t="s">
        <v>386</v>
      </c>
      <c r="C6" s="126">
        <v>0.16358638735288031</v>
      </c>
      <c r="D6" s="126">
        <v>0.14872733726460441</v>
      </c>
      <c r="E6" s="126">
        <v>0.1699100418274094</v>
      </c>
      <c r="F6" s="126">
        <v>0.19475768746848396</v>
      </c>
      <c r="G6" s="126">
        <v>0.19335911719549387</v>
      </c>
    </row>
    <row r="7" spans="1:7" x14ac:dyDescent="0.3">
      <c r="A7" s="104" t="s">
        <v>387</v>
      </c>
      <c r="B7" s="124" t="s">
        <v>319</v>
      </c>
      <c r="C7" s="125">
        <v>0.38957222059868107</v>
      </c>
      <c r="D7" s="125">
        <v>0.39750031164232336</v>
      </c>
      <c r="E7" s="125">
        <v>0.36246125386919781</v>
      </c>
      <c r="F7" s="125">
        <v>0.38343883560738468</v>
      </c>
      <c r="G7" s="125">
        <v>0.37926989391697358</v>
      </c>
    </row>
    <row r="8" spans="1:7" x14ac:dyDescent="0.3">
      <c r="A8" s="95" t="s">
        <v>340</v>
      </c>
      <c r="B8" s="103" t="s">
        <v>320</v>
      </c>
      <c r="C8" s="126">
        <v>4.7336219654369467E-2</v>
      </c>
      <c r="D8" s="126">
        <v>5.3032015702547439E-2</v>
      </c>
      <c r="E8" s="126">
        <v>6.0906426604918351E-2</v>
      </c>
      <c r="F8" s="126">
        <v>7.208424515693157E-2</v>
      </c>
      <c r="G8" s="126">
        <v>5.0285478366069308E-2</v>
      </c>
    </row>
    <row r="9" spans="1:7" x14ac:dyDescent="0.3">
      <c r="A9" s="95" t="s">
        <v>356</v>
      </c>
      <c r="B9" s="103" t="s">
        <v>391</v>
      </c>
      <c r="C9" s="126">
        <v>0.34223600094431161</v>
      </c>
      <c r="D9" s="126">
        <v>0.3444682959397759</v>
      </c>
      <c r="E9" s="126">
        <v>0.30155482726427946</v>
      </c>
      <c r="F9" s="126">
        <v>0.31135459045045311</v>
      </c>
      <c r="G9" s="126">
        <v>0.3289844155509043</v>
      </c>
    </row>
    <row r="10" spans="1:7" x14ac:dyDescent="0.3">
      <c r="A10" s="108" t="s">
        <v>357</v>
      </c>
      <c r="B10" s="127" t="s">
        <v>392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</row>
    <row r="11" spans="1:7" x14ac:dyDescent="0.3">
      <c r="A11" s="108" t="s">
        <v>363</v>
      </c>
      <c r="B11" s="127" t="s">
        <v>321</v>
      </c>
      <c r="C11" s="126">
        <v>0.34223600094431161</v>
      </c>
      <c r="D11" s="126">
        <v>0.3444682959397759</v>
      </c>
      <c r="E11" s="126">
        <v>0.30155482726427946</v>
      </c>
      <c r="F11" s="126">
        <v>0.31135459045045311</v>
      </c>
      <c r="G11" s="126">
        <v>0.3289844155509043</v>
      </c>
    </row>
    <row r="12" spans="1:7" x14ac:dyDescent="0.3">
      <c r="A12" s="108" t="s">
        <v>498</v>
      </c>
      <c r="B12" s="127" t="s">
        <v>393</v>
      </c>
      <c r="C12" s="126">
        <v>0.1173962375214108</v>
      </c>
      <c r="D12" s="126">
        <v>0.15237091141117984</v>
      </c>
      <c r="E12" s="126">
        <v>9.6638427930572132E-2</v>
      </c>
      <c r="F12" s="126">
        <v>0.10719226871502636</v>
      </c>
      <c r="G12" s="126">
        <v>0.10583292890978328</v>
      </c>
    </row>
    <row r="13" spans="1:7" x14ac:dyDescent="0.3">
      <c r="A13" s="108" t="s">
        <v>499</v>
      </c>
      <c r="B13" s="127" t="s">
        <v>394</v>
      </c>
      <c r="C13" s="126">
        <v>0.2248397634229008</v>
      </c>
      <c r="D13" s="126">
        <v>0.19209738452859609</v>
      </c>
      <c r="E13" s="126">
        <v>0.20491639933370734</v>
      </c>
      <c r="F13" s="126">
        <v>0.20416232173542673</v>
      </c>
      <c r="G13" s="126">
        <v>0.223151486641121</v>
      </c>
    </row>
    <row r="14" spans="1:7" x14ac:dyDescent="0.3">
      <c r="A14" s="104" t="s">
        <v>377</v>
      </c>
      <c r="B14" s="124" t="s">
        <v>323</v>
      </c>
      <c r="C14" s="125">
        <v>1.4559870708348111E-4</v>
      </c>
      <c r="D14" s="125">
        <v>0</v>
      </c>
      <c r="E14" s="125">
        <v>2.5744109829982736E-3</v>
      </c>
      <c r="F14" s="125">
        <v>1.5294157964564944E-3</v>
      </c>
      <c r="G14" s="125">
        <v>1.5700565795989906E-3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F9EE-EC43-A849-A66F-D5BECE745E9F}">
  <sheetPr>
    <tabColor rgb="FF92D050"/>
  </sheetPr>
  <dimension ref="A1:J73"/>
  <sheetViews>
    <sheetView zoomScale="110" zoomScaleNormal="80" workbookViewId="0">
      <selection sqref="A1:G45"/>
    </sheetView>
  </sheetViews>
  <sheetFormatPr defaultColWidth="11.44140625" defaultRowHeight="14.4" x14ac:dyDescent="0.3"/>
  <cols>
    <col min="1" max="1" width="8.109375" customWidth="1"/>
    <col min="2" max="2" width="37" customWidth="1"/>
    <col min="10" max="10" width="29.44140625" customWidth="1"/>
  </cols>
  <sheetData>
    <row r="1" spans="1:7" x14ac:dyDescent="0.3">
      <c r="A1" s="78"/>
      <c r="B1" s="159" t="s">
        <v>509</v>
      </c>
      <c r="C1" s="160">
        <v>2015</v>
      </c>
      <c r="D1" s="160">
        <v>2016</v>
      </c>
      <c r="E1" s="160">
        <v>2017</v>
      </c>
      <c r="F1" s="160">
        <v>2018</v>
      </c>
      <c r="G1" s="160">
        <v>2019</v>
      </c>
    </row>
    <row r="2" spans="1:7" x14ac:dyDescent="0.3">
      <c r="A2" s="161" t="s">
        <v>401</v>
      </c>
      <c r="B2" s="161" t="s">
        <v>338</v>
      </c>
      <c r="C2" s="162">
        <v>641417</v>
      </c>
      <c r="D2" s="162">
        <v>609597</v>
      </c>
      <c r="E2" s="162">
        <v>593873</v>
      </c>
      <c r="F2" s="162">
        <v>655835</v>
      </c>
      <c r="G2" s="162">
        <v>625625</v>
      </c>
    </row>
    <row r="3" spans="1:7" x14ac:dyDescent="0.3">
      <c r="A3" s="161" t="s">
        <v>402</v>
      </c>
      <c r="B3" s="161" t="s">
        <v>326</v>
      </c>
      <c r="C3" s="162">
        <v>690882</v>
      </c>
      <c r="D3" s="162">
        <v>655674</v>
      </c>
      <c r="E3" s="162">
        <v>614828</v>
      </c>
      <c r="F3" s="162">
        <v>517405</v>
      </c>
      <c r="G3" s="162">
        <v>531363</v>
      </c>
    </row>
    <row r="4" spans="1:7" x14ac:dyDescent="0.3">
      <c r="A4" s="163" t="s">
        <v>381</v>
      </c>
      <c r="B4" s="163" t="s">
        <v>327</v>
      </c>
      <c r="C4" s="164">
        <f>SUM(C5:C7)</f>
        <v>951827</v>
      </c>
      <c r="D4" s="164">
        <f t="shared" ref="D4:G4" si="0">SUM(D5:D7)</f>
        <v>901527</v>
      </c>
      <c r="E4" s="164">
        <f t="shared" si="0"/>
        <v>872060</v>
      </c>
      <c r="F4" s="164">
        <f t="shared" si="0"/>
        <v>781796</v>
      </c>
      <c r="G4" s="164">
        <f t="shared" si="0"/>
        <v>750043</v>
      </c>
    </row>
    <row r="5" spans="1:7" x14ac:dyDescent="0.3">
      <c r="A5" s="78" t="s">
        <v>403</v>
      </c>
      <c r="B5" s="78" t="s">
        <v>404</v>
      </c>
      <c r="C5" s="92">
        <v>371686</v>
      </c>
      <c r="D5" s="92">
        <v>405784</v>
      </c>
      <c r="E5" s="92">
        <v>418799</v>
      </c>
      <c r="F5" s="92">
        <v>318402</v>
      </c>
      <c r="G5" s="92">
        <v>307120</v>
      </c>
    </row>
    <row r="6" spans="1:7" x14ac:dyDescent="0.3">
      <c r="A6" s="78" t="s">
        <v>405</v>
      </c>
      <c r="B6" s="78" t="s">
        <v>406</v>
      </c>
      <c r="C6" s="92">
        <v>258786</v>
      </c>
      <c r="D6" s="92">
        <v>227941</v>
      </c>
      <c r="E6" s="92">
        <v>208931</v>
      </c>
      <c r="F6" s="92">
        <v>232177</v>
      </c>
      <c r="G6" s="92">
        <v>206614</v>
      </c>
    </row>
    <row r="7" spans="1:7" x14ac:dyDescent="0.3">
      <c r="A7" s="78" t="s">
        <v>407</v>
      </c>
      <c r="B7" s="78" t="s">
        <v>408</v>
      </c>
      <c r="C7" s="92">
        <v>321355</v>
      </c>
      <c r="D7" s="92">
        <v>267802</v>
      </c>
      <c r="E7" s="92">
        <v>244330</v>
      </c>
      <c r="F7" s="92">
        <v>231217</v>
      </c>
      <c r="G7" s="92">
        <v>236309</v>
      </c>
    </row>
    <row r="8" spans="1:7" x14ac:dyDescent="0.3">
      <c r="A8" s="163" t="s">
        <v>340</v>
      </c>
      <c r="B8" s="163" t="s">
        <v>409</v>
      </c>
      <c r="C8" s="164">
        <v>13221</v>
      </c>
      <c r="D8" s="164">
        <v>-2553</v>
      </c>
      <c r="E8" s="164">
        <v>3384</v>
      </c>
      <c r="F8" s="164">
        <v>-3892</v>
      </c>
      <c r="G8" s="164">
        <v>3390</v>
      </c>
    </row>
    <row r="9" spans="1:7" x14ac:dyDescent="0.3">
      <c r="A9" s="163" t="s">
        <v>377</v>
      </c>
      <c r="B9" s="163" t="s">
        <v>328</v>
      </c>
      <c r="C9" s="164">
        <f>SUM(C10:C11)</f>
        <v>155486</v>
      </c>
      <c r="D9" s="164">
        <f t="shared" ref="D9:G9" si="1">SUM(D10:D11)</f>
        <v>148471</v>
      </c>
      <c r="E9" s="164">
        <f t="shared" si="1"/>
        <v>141572</v>
      </c>
      <c r="F9" s="164">
        <f t="shared" si="1"/>
        <v>138976</v>
      </c>
      <c r="G9" s="164">
        <f t="shared" si="1"/>
        <v>136927</v>
      </c>
    </row>
    <row r="10" spans="1:7" x14ac:dyDescent="0.3">
      <c r="A10" s="78" t="s">
        <v>378</v>
      </c>
      <c r="B10" s="78" t="s">
        <v>410</v>
      </c>
      <c r="C10" s="92">
        <v>118307</v>
      </c>
      <c r="D10" s="92">
        <v>112504</v>
      </c>
      <c r="E10" s="92">
        <v>105218</v>
      </c>
      <c r="F10" s="92">
        <v>103258</v>
      </c>
      <c r="G10" s="92">
        <v>102611</v>
      </c>
    </row>
    <row r="11" spans="1:7" ht="20.399999999999999" x14ac:dyDescent="0.3">
      <c r="A11" s="78" t="s">
        <v>411</v>
      </c>
      <c r="B11" s="78" t="s">
        <v>412</v>
      </c>
      <c r="C11" s="92">
        <f>SUM(C12:C13)</f>
        <v>37179</v>
      </c>
      <c r="D11" s="92">
        <f t="shared" ref="D11:G11" si="2">SUM(D12:D13)</f>
        <v>35967</v>
      </c>
      <c r="E11" s="92">
        <f t="shared" si="2"/>
        <v>36354</v>
      </c>
      <c r="F11" s="92">
        <f t="shared" si="2"/>
        <v>35718</v>
      </c>
      <c r="G11" s="92">
        <f t="shared" si="2"/>
        <v>34316</v>
      </c>
    </row>
    <row r="12" spans="1:7" x14ac:dyDescent="0.3">
      <c r="A12" s="78" t="s">
        <v>504</v>
      </c>
      <c r="B12" s="78" t="s">
        <v>413</v>
      </c>
      <c r="C12" s="92">
        <v>34140</v>
      </c>
      <c r="D12" s="92">
        <v>33061</v>
      </c>
      <c r="E12" s="92">
        <v>33656</v>
      </c>
      <c r="F12" s="92">
        <v>32914</v>
      </c>
      <c r="G12" s="92">
        <v>31733</v>
      </c>
    </row>
    <row r="13" spans="1:7" x14ac:dyDescent="0.3">
      <c r="A13" s="78" t="s">
        <v>505</v>
      </c>
      <c r="B13" s="78" t="s">
        <v>414</v>
      </c>
      <c r="C13" s="92">
        <v>3039</v>
      </c>
      <c r="D13" s="92">
        <v>2906</v>
      </c>
      <c r="E13" s="92">
        <v>2698</v>
      </c>
      <c r="F13" s="92">
        <v>2804</v>
      </c>
      <c r="G13" s="92">
        <v>2583</v>
      </c>
    </row>
    <row r="14" spans="1:7" x14ac:dyDescent="0.3">
      <c r="A14" s="163" t="s">
        <v>415</v>
      </c>
      <c r="B14" s="163" t="s">
        <v>416</v>
      </c>
      <c r="C14" s="164">
        <f>SUM(C15,C18,C19)</f>
        <v>40683</v>
      </c>
      <c r="D14" s="164">
        <f t="shared" ref="D14:G14" si="3">SUM(D15,D18,D19)</f>
        <v>10586</v>
      </c>
      <c r="E14" s="164">
        <f t="shared" si="3"/>
        <v>30125</v>
      </c>
      <c r="F14" s="164">
        <f t="shared" si="3"/>
        <v>31211</v>
      </c>
      <c r="G14" s="164">
        <f t="shared" si="3"/>
        <v>34394</v>
      </c>
    </row>
    <row r="15" spans="1:7" ht="20.399999999999999" x14ac:dyDescent="0.3">
      <c r="A15" s="78" t="s">
        <v>417</v>
      </c>
      <c r="B15" s="78" t="s">
        <v>418</v>
      </c>
      <c r="C15" s="92">
        <f>SUM(C16:C17)</f>
        <v>33047</v>
      </c>
      <c r="D15" s="92">
        <f t="shared" ref="D15:G15" si="4">SUM(D16:D17)</f>
        <v>19356</v>
      </c>
      <c r="E15" s="92">
        <f t="shared" si="4"/>
        <v>29929</v>
      </c>
      <c r="F15" s="92">
        <f t="shared" si="4"/>
        <v>29649</v>
      </c>
      <c r="G15" s="92">
        <f t="shared" si="4"/>
        <v>30123</v>
      </c>
    </row>
    <row r="16" spans="1:7" ht="20.399999999999999" x14ac:dyDescent="0.3">
      <c r="A16" s="78" t="s">
        <v>506</v>
      </c>
      <c r="B16" s="78" t="s">
        <v>422</v>
      </c>
      <c r="C16" s="92">
        <v>29482</v>
      </c>
      <c r="D16" s="92">
        <v>30790</v>
      </c>
      <c r="E16" s="92">
        <v>31977</v>
      </c>
      <c r="F16" s="92">
        <v>28408</v>
      </c>
      <c r="G16" s="92">
        <v>29760</v>
      </c>
    </row>
    <row r="17" spans="1:7" ht="20.399999999999999" x14ac:dyDescent="0.3">
      <c r="A17" s="78" t="s">
        <v>507</v>
      </c>
      <c r="B17" s="78" t="s">
        <v>423</v>
      </c>
      <c r="C17" s="92">
        <v>3565</v>
      </c>
      <c r="D17" s="92">
        <v>-11434</v>
      </c>
      <c r="E17" s="92">
        <v>-2048</v>
      </c>
      <c r="F17" s="92">
        <v>1241</v>
      </c>
      <c r="G17" s="92">
        <v>363</v>
      </c>
    </row>
    <row r="18" spans="1:7" x14ac:dyDescent="0.3">
      <c r="A18" s="78" t="s">
        <v>419</v>
      </c>
      <c r="B18" s="78" t="s">
        <v>424</v>
      </c>
      <c r="C18" s="92">
        <v>8775</v>
      </c>
      <c r="D18" s="92">
        <v>-9204</v>
      </c>
      <c r="E18" s="92">
        <v>845</v>
      </c>
      <c r="F18" s="92">
        <v>1312</v>
      </c>
      <c r="G18" s="92">
        <v>3458</v>
      </c>
    </row>
    <row r="19" spans="1:7" x14ac:dyDescent="0.3">
      <c r="A19" s="78" t="s">
        <v>420</v>
      </c>
      <c r="B19" s="78" t="s">
        <v>425</v>
      </c>
      <c r="C19" s="92">
        <v>-1139</v>
      </c>
      <c r="D19" s="92">
        <v>434</v>
      </c>
      <c r="E19" s="92">
        <v>-649</v>
      </c>
      <c r="F19" s="92">
        <v>250</v>
      </c>
      <c r="G19" s="92">
        <v>813</v>
      </c>
    </row>
    <row r="20" spans="1:7" x14ac:dyDescent="0.3">
      <c r="A20" s="161" t="s">
        <v>421</v>
      </c>
      <c r="B20" s="161" t="s">
        <v>330</v>
      </c>
      <c r="C20" s="162">
        <f>SUM(C21:C23)</f>
        <v>47290</v>
      </c>
      <c r="D20" s="162">
        <f t="shared" ref="D20:G20" si="5">SUM(D21:D23)</f>
        <v>50569</v>
      </c>
      <c r="E20" s="162">
        <f t="shared" si="5"/>
        <v>67275</v>
      </c>
      <c r="F20" s="162">
        <f t="shared" si="5"/>
        <v>79725</v>
      </c>
      <c r="G20" s="162">
        <f t="shared" si="5"/>
        <v>40037</v>
      </c>
    </row>
    <row r="21" spans="1:7" x14ac:dyDescent="0.3">
      <c r="A21" s="78" t="s">
        <v>426</v>
      </c>
      <c r="B21" s="78" t="s">
        <v>430</v>
      </c>
      <c r="C21" s="92">
        <v>1329</v>
      </c>
      <c r="D21" s="92">
        <v>3051</v>
      </c>
      <c r="E21" s="92">
        <v>1262</v>
      </c>
      <c r="F21" s="92">
        <v>477</v>
      </c>
      <c r="G21" s="92">
        <v>88</v>
      </c>
    </row>
    <row r="22" spans="1:7" x14ac:dyDescent="0.3">
      <c r="A22" s="78" t="s">
        <v>427</v>
      </c>
      <c r="B22" s="78" t="s">
        <v>431</v>
      </c>
      <c r="C22" s="92">
        <v>4340</v>
      </c>
      <c r="D22" s="92">
        <v>7245</v>
      </c>
      <c r="E22" s="92">
        <v>6271</v>
      </c>
      <c r="F22" s="92">
        <v>10940</v>
      </c>
      <c r="G22" s="92">
        <v>5827</v>
      </c>
    </row>
    <row r="23" spans="1:7" x14ac:dyDescent="0.3">
      <c r="A23" s="78" t="s">
        <v>428</v>
      </c>
      <c r="B23" s="78" t="s">
        <v>432</v>
      </c>
      <c r="C23" s="92">
        <v>41621</v>
      </c>
      <c r="D23" s="92">
        <v>40273</v>
      </c>
      <c r="E23" s="92">
        <v>59742</v>
      </c>
      <c r="F23" s="92">
        <v>68308</v>
      </c>
      <c r="G23" s="92">
        <v>34122</v>
      </c>
    </row>
    <row r="24" spans="1:7" x14ac:dyDescent="0.3">
      <c r="A24" s="163" t="s">
        <v>429</v>
      </c>
      <c r="B24" s="163" t="s">
        <v>331</v>
      </c>
      <c r="C24" s="164">
        <f>SUM(C25:C29)</f>
        <v>40379</v>
      </c>
      <c r="D24" s="164">
        <f t="shared" ref="D24:G24" si="6">SUM(D25:D29)</f>
        <v>73412</v>
      </c>
      <c r="E24" s="164">
        <f t="shared" si="6"/>
        <v>27831</v>
      </c>
      <c r="F24" s="164">
        <f t="shared" si="6"/>
        <v>47681</v>
      </c>
      <c r="G24" s="164">
        <f t="shared" si="6"/>
        <v>29602</v>
      </c>
    </row>
    <row r="25" spans="1:7" x14ac:dyDescent="0.3">
      <c r="A25" s="78" t="s">
        <v>433</v>
      </c>
      <c r="B25" s="78" t="s">
        <v>438</v>
      </c>
      <c r="C25" s="92">
        <v>1023</v>
      </c>
      <c r="D25" s="92">
        <v>12294</v>
      </c>
      <c r="E25" s="92">
        <v>1043</v>
      </c>
      <c r="F25" s="92">
        <v>1739</v>
      </c>
      <c r="G25" s="92"/>
    </row>
    <row r="26" spans="1:7" x14ac:dyDescent="0.3">
      <c r="A26" s="78" t="s">
        <v>434</v>
      </c>
      <c r="B26" s="78" t="s">
        <v>439</v>
      </c>
      <c r="C26" s="92">
        <v>3694</v>
      </c>
      <c r="D26" s="92">
        <v>6032</v>
      </c>
      <c r="E26" s="92">
        <v>4976</v>
      </c>
      <c r="F26" s="92">
        <v>9288</v>
      </c>
      <c r="G26" s="92">
        <v>6247</v>
      </c>
    </row>
    <row r="27" spans="1:7" x14ac:dyDescent="0.3">
      <c r="A27" s="78" t="s">
        <v>435</v>
      </c>
      <c r="B27" s="78" t="s">
        <v>329</v>
      </c>
      <c r="C27" s="92">
        <v>639</v>
      </c>
      <c r="D27" s="92">
        <v>560</v>
      </c>
      <c r="E27" s="92">
        <v>589</v>
      </c>
      <c r="F27" s="92">
        <v>602</v>
      </c>
      <c r="G27" s="92">
        <v>998</v>
      </c>
    </row>
    <row r="28" spans="1:7" ht="20.399999999999999" x14ac:dyDescent="0.3">
      <c r="A28" s="78" t="s">
        <v>436</v>
      </c>
      <c r="B28" s="78" t="s">
        <v>440</v>
      </c>
      <c r="C28" s="92">
        <v>5266</v>
      </c>
      <c r="D28" s="92">
        <v>4684</v>
      </c>
      <c r="E28" s="92">
        <v>4379</v>
      </c>
      <c r="F28" s="92">
        <v>4023</v>
      </c>
      <c r="G28" s="92">
        <v>-10141</v>
      </c>
    </row>
    <row r="29" spans="1:7" x14ac:dyDescent="0.3">
      <c r="A29" s="78" t="s">
        <v>437</v>
      </c>
      <c r="B29" s="78" t="s">
        <v>441</v>
      </c>
      <c r="C29" s="92">
        <v>29757</v>
      </c>
      <c r="D29" s="92">
        <v>49842</v>
      </c>
      <c r="E29" s="92">
        <v>16844</v>
      </c>
      <c r="F29" s="92">
        <v>32029</v>
      </c>
      <c r="G29" s="92">
        <v>32498</v>
      </c>
    </row>
    <row r="30" spans="1:7" x14ac:dyDescent="0.3">
      <c r="A30" s="78" t="s">
        <v>443</v>
      </c>
      <c r="B30" s="78" t="s">
        <v>442</v>
      </c>
      <c r="C30" s="92">
        <f>C3+C2+C20-C4-C9-C14-C24+C8+1</f>
        <v>204436</v>
      </c>
      <c r="D30" s="92">
        <f>D3+D2+D20-D4-D9-D14-D24-D8</f>
        <v>184397</v>
      </c>
      <c r="E30" s="92">
        <f>E3+E2+E20-E4-E9-E14-E24-E8</f>
        <v>201004</v>
      </c>
      <c r="F30" s="92">
        <f>F3+F2+F20-F4-F9-F14-F24-F8</f>
        <v>257193</v>
      </c>
      <c r="G30" s="92">
        <f>G3+G2+G20-G4-G9-G14-G24-G8</f>
        <v>242669</v>
      </c>
    </row>
    <row r="31" spans="1:7" x14ac:dyDescent="0.3">
      <c r="A31" s="161" t="s">
        <v>444</v>
      </c>
      <c r="B31" s="161" t="s">
        <v>332</v>
      </c>
      <c r="C31" s="162">
        <f>SUM(C32:C33)</f>
        <v>1214</v>
      </c>
      <c r="D31" s="162">
        <f t="shared" ref="D31:G31" si="7">SUM(D32:D33)</f>
        <v>399</v>
      </c>
      <c r="E31" s="162">
        <f t="shared" si="7"/>
        <v>357</v>
      </c>
      <c r="F31" s="162">
        <f t="shared" si="7"/>
        <v>1251</v>
      </c>
      <c r="G31" s="162">
        <f t="shared" si="7"/>
        <v>3786</v>
      </c>
    </row>
    <row r="32" spans="1:7" ht="20.399999999999999" x14ac:dyDescent="0.3">
      <c r="A32" s="78" t="s">
        <v>445</v>
      </c>
      <c r="B32" s="78" t="s">
        <v>447</v>
      </c>
      <c r="C32" s="92">
        <v>1214</v>
      </c>
      <c r="D32" s="92">
        <v>267</v>
      </c>
      <c r="E32" s="92">
        <v>302</v>
      </c>
      <c r="F32" s="92">
        <v>1251</v>
      </c>
      <c r="G32" s="92">
        <v>3674</v>
      </c>
    </row>
    <row r="33" spans="1:7" x14ac:dyDescent="0.3">
      <c r="A33" s="78" t="s">
        <v>446</v>
      </c>
      <c r="B33" s="78" t="s">
        <v>448</v>
      </c>
      <c r="C33" s="92"/>
      <c r="D33" s="92">
        <v>132</v>
      </c>
      <c r="E33" s="92">
        <v>55</v>
      </c>
      <c r="F33" s="92"/>
      <c r="G33" s="92">
        <v>112</v>
      </c>
    </row>
    <row r="34" spans="1:7" x14ac:dyDescent="0.3">
      <c r="A34" s="163" t="s">
        <v>449</v>
      </c>
      <c r="B34" s="163" t="s">
        <v>450</v>
      </c>
      <c r="C34" s="164">
        <f>C35</f>
        <v>1</v>
      </c>
      <c r="D34" s="164">
        <f t="shared" ref="D34:G34" si="8">D35</f>
        <v>1</v>
      </c>
      <c r="E34" s="164">
        <f t="shared" si="8"/>
        <v>2</v>
      </c>
      <c r="F34" s="164">
        <f t="shared" si="8"/>
        <v>1</v>
      </c>
      <c r="G34" s="164">
        <f t="shared" si="8"/>
        <v>0</v>
      </c>
    </row>
    <row r="35" spans="1:7" x14ac:dyDescent="0.3">
      <c r="A35" s="78" t="s">
        <v>451</v>
      </c>
      <c r="B35" s="78" t="s">
        <v>452</v>
      </c>
      <c r="C35" s="92">
        <v>1</v>
      </c>
      <c r="D35" s="92">
        <v>1</v>
      </c>
      <c r="E35" s="92">
        <v>2</v>
      </c>
      <c r="F35" s="92">
        <v>1</v>
      </c>
      <c r="G35" s="92"/>
    </row>
    <row r="36" spans="1:7" x14ac:dyDescent="0.3">
      <c r="A36" s="161" t="s">
        <v>453</v>
      </c>
      <c r="B36" s="161" t="s">
        <v>454</v>
      </c>
      <c r="C36" s="162">
        <v>16791</v>
      </c>
      <c r="D36" s="162">
        <v>1589</v>
      </c>
      <c r="E36" s="162">
        <v>3533</v>
      </c>
      <c r="F36" s="162">
        <v>5575</v>
      </c>
      <c r="G36" s="162">
        <v>3878</v>
      </c>
    </row>
    <row r="37" spans="1:7" x14ac:dyDescent="0.3">
      <c r="A37" s="163" t="s">
        <v>455</v>
      </c>
      <c r="B37" s="163" t="s">
        <v>456</v>
      </c>
      <c r="C37" s="164">
        <v>24985</v>
      </c>
      <c r="D37" s="164">
        <v>9925</v>
      </c>
      <c r="E37" s="164">
        <v>7987</v>
      </c>
      <c r="F37" s="164">
        <v>14025</v>
      </c>
      <c r="G37" s="164">
        <v>4855</v>
      </c>
    </row>
    <row r="38" spans="1:7" x14ac:dyDescent="0.3">
      <c r="A38" s="78" t="s">
        <v>443</v>
      </c>
      <c r="B38" s="78" t="s">
        <v>333</v>
      </c>
      <c r="C38" s="92">
        <f>C31-C34+C36-C37</f>
        <v>-6981</v>
      </c>
      <c r="D38" s="92">
        <f t="shared" ref="D38:G38" si="9">D31-D34+D36-D37</f>
        <v>-7938</v>
      </c>
      <c r="E38" s="92">
        <f t="shared" si="9"/>
        <v>-4099</v>
      </c>
      <c r="F38" s="92">
        <f t="shared" si="9"/>
        <v>-7200</v>
      </c>
      <c r="G38" s="92">
        <f t="shared" si="9"/>
        <v>2809</v>
      </c>
    </row>
    <row r="39" spans="1:7" x14ac:dyDescent="0.3">
      <c r="A39" s="78" t="s">
        <v>459</v>
      </c>
      <c r="B39" s="78" t="s">
        <v>457</v>
      </c>
      <c r="C39" s="92">
        <f>C30+C38</f>
        <v>197455</v>
      </c>
      <c r="D39" s="92">
        <f t="shared" ref="D39:G39" si="10">D30+D38</f>
        <v>176459</v>
      </c>
      <c r="E39" s="92">
        <f t="shared" si="10"/>
        <v>196905</v>
      </c>
      <c r="F39" s="92">
        <f t="shared" si="10"/>
        <v>249993</v>
      </c>
      <c r="G39" s="92">
        <f t="shared" si="10"/>
        <v>245478</v>
      </c>
    </row>
    <row r="40" spans="1:7" x14ac:dyDescent="0.3">
      <c r="A40" s="163" t="s">
        <v>460</v>
      </c>
      <c r="B40" s="163" t="s">
        <v>458</v>
      </c>
      <c r="C40" s="164">
        <f>SUM(C41:C42)</f>
        <v>40159</v>
      </c>
      <c r="D40" s="164">
        <f t="shared" ref="D40:G40" si="11">SUM(D41:D42)</f>
        <v>35674</v>
      </c>
      <c r="E40" s="164">
        <f t="shared" si="11"/>
        <v>40024</v>
      </c>
      <c r="F40" s="164">
        <f t="shared" si="11"/>
        <v>51086</v>
      </c>
      <c r="G40" s="164">
        <f t="shared" si="11"/>
        <v>50648</v>
      </c>
    </row>
    <row r="41" spans="1:7" x14ac:dyDescent="0.3">
      <c r="A41" s="78" t="s">
        <v>461</v>
      </c>
      <c r="B41" s="78" t="s">
        <v>334</v>
      </c>
      <c r="C41" s="92">
        <v>42328</v>
      </c>
      <c r="D41" s="92">
        <v>33314</v>
      </c>
      <c r="E41" s="92">
        <v>40538</v>
      </c>
      <c r="F41" s="92">
        <v>53182</v>
      </c>
      <c r="G41" s="92">
        <v>49961</v>
      </c>
    </row>
    <row r="42" spans="1:7" x14ac:dyDescent="0.3">
      <c r="A42" s="78" t="s">
        <v>462</v>
      </c>
      <c r="B42" s="78" t="s">
        <v>335</v>
      </c>
      <c r="C42" s="92">
        <v>-2169</v>
      </c>
      <c r="D42" s="92">
        <v>2360</v>
      </c>
      <c r="E42" s="92">
        <v>-514</v>
      </c>
      <c r="F42" s="92">
        <v>-2096</v>
      </c>
      <c r="G42" s="92">
        <v>687</v>
      </c>
    </row>
    <row r="43" spans="1:7" x14ac:dyDescent="0.3">
      <c r="A43" s="75" t="s">
        <v>459</v>
      </c>
      <c r="B43" s="75" t="s">
        <v>336</v>
      </c>
      <c r="C43" s="90">
        <f>C39-C40</f>
        <v>157296</v>
      </c>
      <c r="D43" s="90">
        <f t="shared" ref="D43:G43" si="12">D39-D40</f>
        <v>140785</v>
      </c>
      <c r="E43" s="90">
        <f t="shared" si="12"/>
        <v>156881</v>
      </c>
      <c r="F43" s="90">
        <f t="shared" si="12"/>
        <v>198907</v>
      </c>
      <c r="G43" s="90">
        <f t="shared" si="12"/>
        <v>194830</v>
      </c>
    </row>
    <row r="44" spans="1:7" x14ac:dyDescent="0.3">
      <c r="A44" s="75" t="s">
        <v>463</v>
      </c>
      <c r="B44" s="75" t="s">
        <v>337</v>
      </c>
      <c r="C44" s="90">
        <f>C43</f>
        <v>157296</v>
      </c>
      <c r="D44" s="90">
        <f t="shared" ref="D44:G44" si="13">D43</f>
        <v>140785</v>
      </c>
      <c r="E44" s="90">
        <f t="shared" si="13"/>
        <v>156881</v>
      </c>
      <c r="F44" s="90">
        <f t="shared" si="13"/>
        <v>198907</v>
      </c>
      <c r="G44" s="90">
        <f t="shared" si="13"/>
        <v>194830</v>
      </c>
    </row>
    <row r="45" spans="1:7" ht="20.399999999999999" x14ac:dyDescent="0.3">
      <c r="A45" s="75" t="s">
        <v>443</v>
      </c>
      <c r="B45" s="75" t="s">
        <v>464</v>
      </c>
      <c r="C45" s="90">
        <f>C3+C2+C20+C31+C36</f>
        <v>1397594</v>
      </c>
      <c r="D45" s="90">
        <f>D3+D2+D20+D31+D36</f>
        <v>1317828</v>
      </c>
      <c r="E45" s="90">
        <f>E3+E2+E20+E31+E36</f>
        <v>1279866</v>
      </c>
      <c r="F45" s="90">
        <f>F3+F2+F20+F31+F36</f>
        <v>1259791</v>
      </c>
      <c r="G45" s="90">
        <f>G3+G2+G20+G31+G36</f>
        <v>1204689</v>
      </c>
    </row>
    <row r="51" spans="1:10" x14ac:dyDescent="0.3">
      <c r="A51" s="94"/>
      <c r="B51" s="192" t="s">
        <v>311</v>
      </c>
      <c r="C51" s="192"/>
      <c r="D51" s="192"/>
      <c r="E51" s="192"/>
      <c r="F51" s="192" t="s">
        <v>312</v>
      </c>
      <c r="G51" s="192"/>
      <c r="H51" s="192"/>
      <c r="I51" s="192"/>
      <c r="J51" s="192"/>
    </row>
    <row r="52" spans="1:10" x14ac:dyDescent="0.3">
      <c r="A52" s="56" t="s">
        <v>510</v>
      </c>
      <c r="B52" s="70" t="s">
        <v>534</v>
      </c>
      <c r="C52" s="70" t="s">
        <v>535</v>
      </c>
      <c r="D52" s="70" t="s">
        <v>536</v>
      </c>
      <c r="E52" s="70" t="s">
        <v>537</v>
      </c>
      <c r="F52" s="70" t="s">
        <v>534</v>
      </c>
      <c r="G52" s="70" t="s">
        <v>535</v>
      </c>
      <c r="H52" s="70" t="s">
        <v>536</v>
      </c>
      <c r="I52" s="70" t="s">
        <v>537</v>
      </c>
      <c r="J52" s="52" t="s">
        <v>313</v>
      </c>
    </row>
    <row r="53" spans="1:10" x14ac:dyDescent="0.3">
      <c r="A53" s="104" t="s">
        <v>338</v>
      </c>
      <c r="B53" s="37">
        <f>D2-C2</f>
        <v>-31820</v>
      </c>
      <c r="C53" s="37">
        <f t="shared" ref="C53:E53" si="14">E2-D2</f>
        <v>-15724</v>
      </c>
      <c r="D53" s="37">
        <f t="shared" si="14"/>
        <v>61962</v>
      </c>
      <c r="E53" s="37">
        <f t="shared" si="14"/>
        <v>-30210</v>
      </c>
      <c r="F53" s="38">
        <f t="shared" ref="F53:I58" si="15">D2/C2-1</f>
        <v>-4.9608912766577751E-2</v>
      </c>
      <c r="G53" s="38">
        <f t="shared" ref="G53" si="16">E2/D2-1</f>
        <v>-2.5794090194013464E-2</v>
      </c>
      <c r="H53" s="38">
        <f t="shared" ref="H53" si="17">F2/E2-1</f>
        <v>0.104335438721747</v>
      </c>
      <c r="I53" s="38">
        <f t="shared" ref="I53" si="18">G2/F2-1</f>
        <v>-4.606341534074887E-2</v>
      </c>
      <c r="J53" s="38">
        <f>SUM(F53:I53)</f>
        <v>-1.7130979579593086E-2</v>
      </c>
    </row>
    <row r="54" spans="1:10" x14ac:dyDescent="0.3">
      <c r="A54" s="104" t="s">
        <v>326</v>
      </c>
      <c r="B54" s="39">
        <f t="shared" ref="B54:E58" si="19">D3-C3</f>
        <v>-35208</v>
      </c>
      <c r="C54" s="39">
        <f t="shared" si="19"/>
        <v>-40846</v>
      </c>
      <c r="D54" s="39">
        <f t="shared" si="19"/>
        <v>-97423</v>
      </c>
      <c r="E54" s="39">
        <f t="shared" si="19"/>
        <v>13958</v>
      </c>
      <c r="F54" s="40">
        <f t="shared" si="15"/>
        <v>-5.0960945573918504E-2</v>
      </c>
      <c r="G54" s="40">
        <f t="shared" si="15"/>
        <v>-6.2296202076031704E-2</v>
      </c>
      <c r="H54" s="40">
        <f t="shared" si="15"/>
        <v>-0.15845569817900296</v>
      </c>
      <c r="I54" s="40">
        <f t="shared" si="15"/>
        <v>2.6976932963539202E-2</v>
      </c>
      <c r="J54" s="40">
        <f>SUM(F54:I54)</f>
        <v>-0.24473591286541396</v>
      </c>
    </row>
    <row r="55" spans="1:10" x14ac:dyDescent="0.3">
      <c r="A55" s="95" t="s">
        <v>327</v>
      </c>
      <c r="B55" s="41">
        <f t="shared" si="19"/>
        <v>-50300</v>
      </c>
      <c r="C55" s="41">
        <f t="shared" ref="C55" si="20">E4-D4</f>
        <v>-29467</v>
      </c>
      <c r="D55" s="41">
        <f t="shared" ref="D55" si="21">F4-E4</f>
        <v>-90264</v>
      </c>
      <c r="E55" s="41">
        <f t="shared" ref="E55" si="22">G4-F4</f>
        <v>-31753</v>
      </c>
      <c r="F55" s="42">
        <f t="shared" si="15"/>
        <v>-5.2845737723346775E-2</v>
      </c>
      <c r="G55" s="42">
        <f t="shared" si="15"/>
        <v>-3.2685654450726354E-2</v>
      </c>
      <c r="H55" s="42">
        <f t="shared" si="15"/>
        <v>-0.10350663945141392</v>
      </c>
      <c r="I55" s="42">
        <f t="shared" si="15"/>
        <v>-4.0615454671039553E-2</v>
      </c>
      <c r="J55" s="42">
        <f>SUM(F55:I55)</f>
        <v>-0.2296534862965266</v>
      </c>
    </row>
    <row r="56" spans="1:10" x14ac:dyDescent="0.3">
      <c r="A56" s="95" t="s">
        <v>404</v>
      </c>
      <c r="B56" s="41">
        <f t="shared" si="19"/>
        <v>34098</v>
      </c>
      <c r="C56" s="41">
        <f t="shared" si="19"/>
        <v>13015</v>
      </c>
      <c r="D56" s="41">
        <f t="shared" si="19"/>
        <v>-100397</v>
      </c>
      <c r="E56" s="41">
        <f t="shared" si="19"/>
        <v>-11282</v>
      </c>
      <c r="F56" s="42">
        <f t="shared" si="15"/>
        <v>9.1738725698573553E-2</v>
      </c>
      <c r="G56" s="42">
        <f t="shared" si="15"/>
        <v>3.2073714094197792E-2</v>
      </c>
      <c r="H56" s="42">
        <f t="shared" si="15"/>
        <v>-0.23972597833328158</v>
      </c>
      <c r="I56" s="42">
        <f t="shared" si="15"/>
        <v>-3.5433194515109845E-2</v>
      </c>
      <c r="J56" s="42">
        <f t="shared" ref="J56:J73" si="23">SUM(F56:I56)</f>
        <v>-0.15134673305562008</v>
      </c>
    </row>
    <row r="57" spans="1:10" x14ac:dyDescent="0.3">
      <c r="A57" s="95" t="s">
        <v>406</v>
      </c>
      <c r="B57" s="41">
        <f t="shared" si="19"/>
        <v>-30845</v>
      </c>
      <c r="C57" s="41">
        <f t="shared" si="19"/>
        <v>-19010</v>
      </c>
      <c r="D57" s="41">
        <f t="shared" si="19"/>
        <v>23246</v>
      </c>
      <c r="E57" s="41">
        <f t="shared" si="19"/>
        <v>-25563</v>
      </c>
      <c r="F57" s="42">
        <f t="shared" si="15"/>
        <v>-0.11919114635258476</v>
      </c>
      <c r="G57" s="42">
        <f t="shared" si="15"/>
        <v>-8.339877424421227E-2</v>
      </c>
      <c r="H57" s="42">
        <f t="shared" si="15"/>
        <v>0.1112616126855277</v>
      </c>
      <c r="I57" s="42">
        <f t="shared" si="15"/>
        <v>-0.11010134509447533</v>
      </c>
      <c r="J57" s="42">
        <f t="shared" si="23"/>
        <v>-0.20142965300574467</v>
      </c>
    </row>
    <row r="58" spans="1:10" x14ac:dyDescent="0.3">
      <c r="A58" s="95" t="s">
        <v>408</v>
      </c>
      <c r="B58" s="41">
        <f t="shared" si="19"/>
        <v>-53553</v>
      </c>
      <c r="C58" s="41">
        <f t="shared" si="19"/>
        <v>-23472</v>
      </c>
      <c r="D58" s="41">
        <f t="shared" si="19"/>
        <v>-13113</v>
      </c>
      <c r="E58" s="41">
        <f t="shared" si="19"/>
        <v>5092</v>
      </c>
      <c r="F58" s="42">
        <f t="shared" si="15"/>
        <v>-0.16664747708920047</v>
      </c>
      <c r="G58" s="42">
        <f t="shared" si="15"/>
        <v>-8.7646843563528254E-2</v>
      </c>
      <c r="H58" s="42">
        <f t="shared" si="15"/>
        <v>-5.3669217861089469E-2</v>
      </c>
      <c r="I58" s="42">
        <f t="shared" si="15"/>
        <v>2.2022602144305958E-2</v>
      </c>
      <c r="J58" s="42">
        <f t="shared" si="23"/>
        <v>-0.28594093636951223</v>
      </c>
    </row>
    <row r="59" spans="1:10" x14ac:dyDescent="0.3">
      <c r="A59" s="95" t="s">
        <v>328</v>
      </c>
      <c r="B59" s="41">
        <f>D9-C9</f>
        <v>-7015</v>
      </c>
      <c r="C59" s="41">
        <v>6036</v>
      </c>
      <c r="D59" s="41">
        <v>17384</v>
      </c>
      <c r="E59" s="41">
        <v>-22952</v>
      </c>
      <c r="F59" s="42">
        <f>D9/C9-1</f>
        <v>-4.51166021378131E-2</v>
      </c>
      <c r="G59" s="42">
        <f>E10/D10-1</f>
        <v>-6.4762141790514094E-2</v>
      </c>
      <c r="H59" s="42">
        <f>F10/E10-1</f>
        <v>-1.8627991408314171E-2</v>
      </c>
      <c r="I59" s="42">
        <f>G10/F10-1</f>
        <v>-6.2658583354315844E-3</v>
      </c>
      <c r="J59" s="42">
        <f t="shared" si="23"/>
        <v>-0.13477259367207295</v>
      </c>
    </row>
    <row r="60" spans="1:10" x14ac:dyDescent="0.3">
      <c r="A60" s="95" t="s">
        <v>416</v>
      </c>
      <c r="B60" s="41">
        <f>D14-C14</f>
        <v>-30097</v>
      </c>
      <c r="C60" s="41">
        <v>-3003</v>
      </c>
      <c r="D60" s="41">
        <v>-3003</v>
      </c>
      <c r="E60" s="41">
        <v>-3003</v>
      </c>
      <c r="F60" s="42">
        <f>D14/C14-1</f>
        <v>-0.73979303394538265</v>
      </c>
      <c r="G60" s="42">
        <f>E15/D15-1</f>
        <v>0.54623889233312672</v>
      </c>
      <c r="H60" s="42">
        <f>F15/E15-1</f>
        <v>-9.3554746232751285E-3</v>
      </c>
      <c r="I60" s="42">
        <f>G15/F15-1</f>
        <v>1.5987048467064557E-2</v>
      </c>
      <c r="J60" s="42">
        <f t="shared" si="23"/>
        <v>-0.1869225677684665</v>
      </c>
    </row>
    <row r="61" spans="1:10" x14ac:dyDescent="0.3">
      <c r="A61" s="95" t="s">
        <v>330</v>
      </c>
      <c r="B61" s="41">
        <f>D20-C20</f>
        <v>3279</v>
      </c>
      <c r="C61" s="41">
        <f>E20-D20</f>
        <v>16706</v>
      </c>
      <c r="D61" s="41">
        <f>F20-E20</f>
        <v>12450</v>
      </c>
      <c r="E61" s="41">
        <f>G20-F20</f>
        <v>-39688</v>
      </c>
      <c r="F61" s="42">
        <f>D20/C20-1</f>
        <v>6.9338126453795779E-2</v>
      </c>
      <c r="G61" s="42">
        <f>E20/D20-1</f>
        <v>0.33036049753801744</v>
      </c>
      <c r="H61" s="42">
        <f>F20/E20-1</f>
        <v>0.18506131549609806</v>
      </c>
      <c r="I61" s="42">
        <f>G20/F20-1</f>
        <v>-0.49781122608968331</v>
      </c>
      <c r="J61" s="42">
        <f t="shared" si="23"/>
        <v>8.6948713398227961E-2</v>
      </c>
    </row>
    <row r="62" spans="1:10" x14ac:dyDescent="0.3">
      <c r="A62" s="95" t="s">
        <v>331</v>
      </c>
      <c r="B62" s="41">
        <f>D24-C24</f>
        <v>33033</v>
      </c>
      <c r="C62" s="41">
        <f>E24-D24</f>
        <v>-45581</v>
      </c>
      <c r="D62" s="41">
        <f>F24-E24</f>
        <v>19850</v>
      </c>
      <c r="E62" s="41">
        <f>G24-F24</f>
        <v>-18079</v>
      </c>
      <c r="F62" s="42">
        <f>D24/C24-1</f>
        <v>0.81807375120731063</v>
      </c>
      <c r="G62" s="42">
        <f>E24/D24-1</f>
        <v>-0.6208930420094807</v>
      </c>
      <c r="H62" s="42">
        <f>F24/E24-1</f>
        <v>0.71323344471991668</v>
      </c>
      <c r="I62" s="42">
        <f>G24/F24-1</f>
        <v>-0.37916570541725214</v>
      </c>
      <c r="J62" s="42">
        <f t="shared" si="23"/>
        <v>0.53124844850049446</v>
      </c>
    </row>
    <row r="63" spans="1:10" x14ac:dyDescent="0.3">
      <c r="A63" s="104" t="s">
        <v>442</v>
      </c>
      <c r="B63" s="41">
        <f t="shared" ref="B63:E64" si="24">D30-C30</f>
        <v>-20039</v>
      </c>
      <c r="C63" s="41">
        <f t="shared" si="24"/>
        <v>16607</v>
      </c>
      <c r="D63" s="41">
        <f t="shared" si="24"/>
        <v>56189</v>
      </c>
      <c r="E63" s="41">
        <f t="shared" si="24"/>
        <v>-14524</v>
      </c>
      <c r="F63" s="42">
        <f t="shared" ref="F63:I64" si="25">D30/C30-1</f>
        <v>-9.802089651529089E-2</v>
      </c>
      <c r="G63" s="42">
        <f t="shared" si="25"/>
        <v>9.006111813098916E-2</v>
      </c>
      <c r="H63" s="42">
        <f t="shared" si="25"/>
        <v>0.27954170066267348</v>
      </c>
      <c r="I63" s="42">
        <f t="shared" si="25"/>
        <v>-5.6471210336206612E-2</v>
      </c>
      <c r="J63" s="42">
        <f t="shared" si="23"/>
        <v>0.21511071194216513</v>
      </c>
    </row>
    <row r="64" spans="1:10" x14ac:dyDescent="0.3">
      <c r="A64" s="95" t="s">
        <v>332</v>
      </c>
      <c r="B64" s="41">
        <f t="shared" si="24"/>
        <v>-815</v>
      </c>
      <c r="C64" s="41">
        <f t="shared" si="24"/>
        <v>-42</v>
      </c>
      <c r="D64" s="41">
        <f t="shared" si="24"/>
        <v>894</v>
      </c>
      <c r="E64" s="41">
        <f t="shared" si="24"/>
        <v>2535</v>
      </c>
      <c r="F64" s="42">
        <f t="shared" si="25"/>
        <v>-0.67133443163097195</v>
      </c>
      <c r="G64" s="42">
        <f t="shared" si="25"/>
        <v>-0.10526315789473684</v>
      </c>
      <c r="H64" s="42">
        <f t="shared" si="25"/>
        <v>2.5042016806722689</v>
      </c>
      <c r="I64" s="42">
        <f t="shared" si="25"/>
        <v>2.0263788968824938</v>
      </c>
      <c r="J64" s="42">
        <f t="shared" si="23"/>
        <v>3.7539829880290538</v>
      </c>
    </row>
    <row r="65" spans="1:10" x14ac:dyDescent="0.3">
      <c r="A65" s="95" t="s">
        <v>450</v>
      </c>
      <c r="B65" s="41">
        <f>D34-C34</f>
        <v>0</v>
      </c>
      <c r="C65" s="41">
        <f>E34-D34</f>
        <v>1</v>
      </c>
      <c r="D65" s="41">
        <f>F34-E34</f>
        <v>-1</v>
      </c>
      <c r="E65" s="41">
        <f>G34-F34</f>
        <v>-1</v>
      </c>
      <c r="F65" s="42">
        <f>D34/C34-1</f>
        <v>0</v>
      </c>
      <c r="G65" s="42">
        <f>E34/D34-1</f>
        <v>1</v>
      </c>
      <c r="H65" s="42">
        <f>F34/E34-1</f>
        <v>-0.5</v>
      </c>
      <c r="I65" s="42">
        <f>G34/F34-1</f>
        <v>-1</v>
      </c>
      <c r="J65" s="42">
        <f t="shared" si="23"/>
        <v>-0.5</v>
      </c>
    </row>
    <row r="66" spans="1:10" x14ac:dyDescent="0.3">
      <c r="A66" s="95" t="s">
        <v>454</v>
      </c>
      <c r="B66" s="41">
        <f t="shared" ref="B66:E70" si="26">D36-C36</f>
        <v>-15202</v>
      </c>
      <c r="C66" s="41">
        <f t="shared" si="26"/>
        <v>1944</v>
      </c>
      <c r="D66" s="41">
        <f t="shared" si="26"/>
        <v>2042</v>
      </c>
      <c r="E66" s="41">
        <f t="shared" si="26"/>
        <v>-1697</v>
      </c>
      <c r="F66" s="42">
        <f t="shared" ref="F66:I70" si="27">D36/C36-1</f>
        <v>-0.90536596986480855</v>
      </c>
      <c r="G66" s="42">
        <f t="shared" si="27"/>
        <v>1.2234109502831969</v>
      </c>
      <c r="H66" s="42">
        <f t="shared" si="27"/>
        <v>0.57797905462779497</v>
      </c>
      <c r="I66" s="42">
        <f t="shared" si="27"/>
        <v>-0.3043946188340807</v>
      </c>
      <c r="J66" s="42">
        <f t="shared" si="23"/>
        <v>0.59162941621210263</v>
      </c>
    </row>
    <row r="67" spans="1:10" x14ac:dyDescent="0.3">
      <c r="A67" s="95" t="s">
        <v>456</v>
      </c>
      <c r="B67" s="41">
        <f t="shared" si="26"/>
        <v>-15060</v>
      </c>
      <c r="C67" s="41">
        <f t="shared" si="26"/>
        <v>-1938</v>
      </c>
      <c r="D67" s="41">
        <f t="shared" si="26"/>
        <v>6038</v>
      </c>
      <c r="E67" s="41">
        <f t="shared" si="26"/>
        <v>-9170</v>
      </c>
      <c r="F67" s="42">
        <f t="shared" si="27"/>
        <v>-0.60276165699419648</v>
      </c>
      <c r="G67" s="42">
        <f t="shared" si="27"/>
        <v>-0.19526448362720406</v>
      </c>
      <c r="H67" s="42">
        <f t="shared" si="27"/>
        <v>0.75597846500563426</v>
      </c>
      <c r="I67" s="42">
        <f t="shared" si="27"/>
        <v>-0.65383244206773616</v>
      </c>
      <c r="J67" s="42">
        <f t="shared" si="23"/>
        <v>-0.69588011768350244</v>
      </c>
    </row>
    <row r="68" spans="1:10" x14ac:dyDescent="0.3">
      <c r="A68" s="104" t="s">
        <v>333</v>
      </c>
      <c r="B68" s="41">
        <f t="shared" si="26"/>
        <v>-957</v>
      </c>
      <c r="C68" s="41">
        <f t="shared" si="26"/>
        <v>3839</v>
      </c>
      <c r="D68" s="41">
        <f t="shared" si="26"/>
        <v>-3101</v>
      </c>
      <c r="E68" s="41">
        <f t="shared" si="26"/>
        <v>10009</v>
      </c>
      <c r="F68" s="42">
        <f t="shared" si="27"/>
        <v>0.13708637730984097</v>
      </c>
      <c r="G68" s="42">
        <f t="shared" si="27"/>
        <v>-0.48362307886117406</v>
      </c>
      <c r="H68" s="42">
        <f t="shared" si="27"/>
        <v>0.7565259819468162</v>
      </c>
      <c r="I68" s="42">
        <f t="shared" si="27"/>
        <v>-1.3901388888888888</v>
      </c>
      <c r="J68" s="42">
        <f t="shared" si="23"/>
        <v>-0.98014960849340571</v>
      </c>
    </row>
    <row r="69" spans="1:10" x14ac:dyDescent="0.3">
      <c r="A69" s="95" t="s">
        <v>457</v>
      </c>
      <c r="B69" s="41">
        <f t="shared" si="26"/>
        <v>-20996</v>
      </c>
      <c r="C69" s="41">
        <f t="shared" si="26"/>
        <v>20446</v>
      </c>
      <c r="D69" s="41">
        <f t="shared" si="26"/>
        <v>53088</v>
      </c>
      <c r="E69" s="41">
        <f t="shared" si="26"/>
        <v>-4515</v>
      </c>
      <c r="F69" s="42">
        <f t="shared" si="27"/>
        <v>-0.10633308855182189</v>
      </c>
      <c r="G69" s="42">
        <f t="shared" si="27"/>
        <v>0.11586827535008126</v>
      </c>
      <c r="H69" s="42">
        <f t="shared" si="27"/>
        <v>0.2696122495619715</v>
      </c>
      <c r="I69" s="42">
        <f t="shared" si="27"/>
        <v>-1.8060505694159401E-2</v>
      </c>
      <c r="J69" s="42">
        <f t="shared" si="23"/>
        <v>0.26108693066607147</v>
      </c>
    </row>
    <row r="70" spans="1:10" x14ac:dyDescent="0.3">
      <c r="A70" s="95" t="s">
        <v>458</v>
      </c>
      <c r="B70" s="41">
        <f t="shared" si="26"/>
        <v>-4485</v>
      </c>
      <c r="C70" s="41">
        <f t="shared" si="26"/>
        <v>4350</v>
      </c>
      <c r="D70" s="41">
        <f t="shared" si="26"/>
        <v>11062</v>
      </c>
      <c r="E70" s="41">
        <f t="shared" si="26"/>
        <v>-438</v>
      </c>
      <c r="F70" s="42">
        <f t="shared" si="27"/>
        <v>-0.11168106775567122</v>
      </c>
      <c r="G70" s="42">
        <f t="shared" si="27"/>
        <v>0.12193754555138203</v>
      </c>
      <c r="H70" s="42">
        <f t="shared" si="27"/>
        <v>0.27638416949830091</v>
      </c>
      <c r="I70" s="42">
        <f t="shared" si="27"/>
        <v>-8.573777551579731E-3</v>
      </c>
      <c r="J70" s="42">
        <f t="shared" si="23"/>
        <v>0.278066869742432</v>
      </c>
    </row>
    <row r="71" spans="1:10" x14ac:dyDescent="0.3">
      <c r="A71" s="95" t="s">
        <v>336</v>
      </c>
      <c r="B71" s="41">
        <f t="shared" ref="B71:E73" si="28">D43-C43</f>
        <v>-16511</v>
      </c>
      <c r="C71" s="41">
        <f t="shared" si="28"/>
        <v>16096</v>
      </c>
      <c r="D71" s="41">
        <f t="shared" si="28"/>
        <v>42026</v>
      </c>
      <c r="E71" s="41">
        <f t="shared" si="28"/>
        <v>-4077</v>
      </c>
      <c r="F71" s="42">
        <f t="shared" ref="F71:I73" si="29">D43/C43-1</f>
        <v>-0.10496770420099688</v>
      </c>
      <c r="G71" s="42">
        <f t="shared" si="29"/>
        <v>0.11433036189935009</v>
      </c>
      <c r="H71" s="42">
        <f t="shared" si="29"/>
        <v>0.26788457493259221</v>
      </c>
      <c r="I71" s="42">
        <f t="shared" si="29"/>
        <v>-2.0497016193497419E-2</v>
      </c>
      <c r="J71" s="42">
        <f t="shared" si="23"/>
        <v>0.256750216437448</v>
      </c>
    </row>
    <row r="72" spans="1:10" x14ac:dyDescent="0.3">
      <c r="A72" s="104" t="s">
        <v>337</v>
      </c>
      <c r="B72" s="41">
        <f t="shared" si="28"/>
        <v>-16511</v>
      </c>
      <c r="C72" s="41">
        <f t="shared" si="28"/>
        <v>16096</v>
      </c>
      <c r="D72" s="41">
        <f t="shared" si="28"/>
        <v>42026</v>
      </c>
      <c r="E72" s="41">
        <f t="shared" si="28"/>
        <v>-4077</v>
      </c>
      <c r="F72" s="42">
        <f t="shared" si="29"/>
        <v>-0.10496770420099688</v>
      </c>
      <c r="G72" s="42">
        <f t="shared" si="29"/>
        <v>0.11433036189935009</v>
      </c>
      <c r="H72" s="42">
        <f t="shared" si="29"/>
        <v>0.26788457493259221</v>
      </c>
      <c r="I72" s="42">
        <f t="shared" si="29"/>
        <v>-2.0497016193497419E-2</v>
      </c>
      <c r="J72" s="42">
        <f t="shared" si="23"/>
        <v>0.256750216437448</v>
      </c>
    </row>
    <row r="73" spans="1:10" x14ac:dyDescent="0.3">
      <c r="A73" s="95" t="s">
        <v>464</v>
      </c>
      <c r="B73" s="41">
        <f t="shared" si="28"/>
        <v>-79766</v>
      </c>
      <c r="C73" s="41">
        <f t="shared" si="28"/>
        <v>-37962</v>
      </c>
      <c r="D73" s="41">
        <f t="shared" si="28"/>
        <v>-20075</v>
      </c>
      <c r="E73" s="41">
        <f t="shared" si="28"/>
        <v>-55102</v>
      </c>
      <c r="F73" s="42">
        <f t="shared" si="29"/>
        <v>-5.707379968717663E-2</v>
      </c>
      <c r="G73" s="42">
        <f t="shared" si="29"/>
        <v>-2.880649068011909E-2</v>
      </c>
      <c r="H73" s="42">
        <f t="shared" si="29"/>
        <v>-1.5685235798122643E-2</v>
      </c>
      <c r="I73" s="42">
        <f t="shared" si="29"/>
        <v>-4.3739001151778312E-2</v>
      </c>
      <c r="J73" s="42">
        <f t="shared" si="23"/>
        <v>-0.14530452731719667</v>
      </c>
    </row>
  </sheetData>
  <mergeCells count="2">
    <mergeCell ref="B51:E51"/>
    <mergeCell ref="F51:J5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1E2B-EB8C-42CD-99B2-64D5796BDE8A}">
  <sheetPr>
    <tabColor theme="9" tint="0.59999389629810485"/>
  </sheetPr>
  <dimension ref="A1:J23"/>
  <sheetViews>
    <sheetView topLeftCell="A8" workbookViewId="0">
      <selection activeCell="M26" sqref="M26"/>
    </sheetView>
  </sheetViews>
  <sheetFormatPr defaultColWidth="8.77734375" defaultRowHeight="14.4" x14ac:dyDescent="0.3"/>
  <cols>
    <col min="1" max="1" width="22.44140625" bestFit="1" customWidth="1"/>
  </cols>
  <sheetData>
    <row r="1" spans="1:10" ht="15" customHeight="1" x14ac:dyDescent="0.3">
      <c r="A1" s="96"/>
      <c r="B1" s="194" t="s">
        <v>533</v>
      </c>
      <c r="C1" s="195"/>
      <c r="D1" s="195"/>
      <c r="E1" s="196"/>
      <c r="F1" s="194" t="s">
        <v>312</v>
      </c>
      <c r="G1" s="195"/>
      <c r="H1" s="195"/>
      <c r="I1" s="195"/>
      <c r="J1" s="196"/>
    </row>
    <row r="2" spans="1:10" ht="36" x14ac:dyDescent="0.3">
      <c r="A2" s="101" t="s">
        <v>510</v>
      </c>
      <c r="B2" s="87" t="s">
        <v>534</v>
      </c>
      <c r="C2" s="87" t="s">
        <v>535</v>
      </c>
      <c r="D2" s="87" t="s">
        <v>536</v>
      </c>
      <c r="E2" s="87" t="s">
        <v>537</v>
      </c>
      <c r="F2" s="87" t="s">
        <v>534</v>
      </c>
      <c r="G2" s="87" t="s">
        <v>535</v>
      </c>
      <c r="H2" s="87" t="s">
        <v>536</v>
      </c>
      <c r="I2" s="87" t="s">
        <v>537</v>
      </c>
      <c r="J2" s="45" t="s">
        <v>313</v>
      </c>
    </row>
    <row r="3" spans="1:10" ht="28.8" x14ac:dyDescent="0.3">
      <c r="A3" s="102" t="s">
        <v>338</v>
      </c>
      <c r="B3" s="97">
        <v>-31820</v>
      </c>
      <c r="C3" s="97">
        <v>-15724</v>
      </c>
      <c r="D3" s="97">
        <v>61962</v>
      </c>
      <c r="E3" s="97">
        <v>-30210</v>
      </c>
      <c r="F3" s="98">
        <v>-4.9608912766577751E-2</v>
      </c>
      <c r="G3" s="98">
        <v>-2.5794090194013464E-2</v>
      </c>
      <c r="H3" s="98">
        <v>0.104335438721747</v>
      </c>
      <c r="I3" s="98">
        <v>-4.606341534074887E-2</v>
      </c>
      <c r="J3" s="98">
        <v>-1.7130979579593086E-2</v>
      </c>
    </row>
    <row r="4" spans="1:10" x14ac:dyDescent="0.3">
      <c r="A4" s="102" t="s">
        <v>326</v>
      </c>
      <c r="B4" s="97">
        <v>-35208</v>
      </c>
      <c r="C4" s="97">
        <v>-40846</v>
      </c>
      <c r="D4" s="97">
        <v>-97423</v>
      </c>
      <c r="E4" s="97">
        <v>13958</v>
      </c>
      <c r="F4" s="98">
        <v>-5.0960945573918504E-2</v>
      </c>
      <c r="G4" s="98">
        <v>-6.2296202076031704E-2</v>
      </c>
      <c r="H4" s="98">
        <v>-0.15845569817900296</v>
      </c>
      <c r="I4" s="98">
        <v>2.6976932963539202E-2</v>
      </c>
      <c r="J4" s="98">
        <v>-0.24473591286541396</v>
      </c>
    </row>
    <row r="5" spans="1:10" x14ac:dyDescent="0.3">
      <c r="A5" s="103" t="s">
        <v>327</v>
      </c>
      <c r="B5" s="99">
        <v>-50300</v>
      </c>
      <c r="C5" s="99">
        <v>-29467</v>
      </c>
      <c r="D5" s="99">
        <v>-90264</v>
      </c>
      <c r="E5" s="99">
        <v>-31753</v>
      </c>
      <c r="F5" s="100">
        <v>-5.2845737723346775E-2</v>
      </c>
      <c r="G5" s="100">
        <v>-3.2685654450726354E-2</v>
      </c>
      <c r="H5" s="100">
        <v>-0.10350663945141392</v>
      </c>
      <c r="I5" s="100">
        <v>-4.0615454671039553E-2</v>
      </c>
      <c r="J5" s="100">
        <v>-0.2296534862965266</v>
      </c>
    </row>
    <row r="6" spans="1:10" ht="28.8" x14ac:dyDescent="0.3">
      <c r="A6" s="103" t="s">
        <v>404</v>
      </c>
      <c r="B6" s="99">
        <v>34098</v>
      </c>
      <c r="C6" s="99">
        <v>13015</v>
      </c>
      <c r="D6" s="99">
        <v>-100397</v>
      </c>
      <c r="E6" s="99">
        <v>-11282</v>
      </c>
      <c r="F6" s="100">
        <v>9.1738725698573553E-2</v>
      </c>
      <c r="G6" s="100">
        <v>3.2073714094197792E-2</v>
      </c>
      <c r="H6" s="100">
        <v>-0.23972597833328158</v>
      </c>
      <c r="I6" s="100">
        <v>-3.5433194515109845E-2</v>
      </c>
      <c r="J6" s="100">
        <v>-0.15134673305562008</v>
      </c>
    </row>
    <row r="7" spans="1:10" ht="28.8" x14ac:dyDescent="0.3">
      <c r="A7" s="103" t="s">
        <v>406</v>
      </c>
      <c r="B7" s="99">
        <v>-30845</v>
      </c>
      <c r="C7" s="99">
        <v>-19010</v>
      </c>
      <c r="D7" s="99">
        <v>23246</v>
      </c>
      <c r="E7" s="99">
        <v>-25563</v>
      </c>
      <c r="F7" s="100">
        <v>-0.11919114635258476</v>
      </c>
      <c r="G7" s="100">
        <v>-8.339877424421227E-2</v>
      </c>
      <c r="H7" s="100">
        <v>0.1112616126855277</v>
      </c>
      <c r="I7" s="100">
        <v>-0.11010134509447533</v>
      </c>
      <c r="J7" s="100">
        <v>-0.20142965300574467</v>
      </c>
    </row>
    <row r="8" spans="1:10" x14ac:dyDescent="0.3">
      <c r="A8" s="103" t="s">
        <v>408</v>
      </c>
      <c r="B8" s="99">
        <v>-53553</v>
      </c>
      <c r="C8" s="99">
        <v>-23472</v>
      </c>
      <c r="D8" s="99">
        <v>-13113</v>
      </c>
      <c r="E8" s="99">
        <v>5092</v>
      </c>
      <c r="F8" s="100">
        <v>-0.16664747708920047</v>
      </c>
      <c r="G8" s="100">
        <v>-8.7646843563528254E-2</v>
      </c>
      <c r="H8" s="100">
        <v>-5.3669217861089469E-2</v>
      </c>
      <c r="I8" s="100">
        <v>2.2022602144305958E-2</v>
      </c>
      <c r="J8" s="100">
        <v>-0.28594093636951223</v>
      </c>
    </row>
    <row r="9" spans="1:10" x14ac:dyDescent="0.3">
      <c r="A9" s="103" t="s">
        <v>328</v>
      </c>
      <c r="B9" s="99">
        <v>-7015</v>
      </c>
      <c r="C9" s="99">
        <v>6036</v>
      </c>
      <c r="D9" s="99">
        <v>17384</v>
      </c>
      <c r="E9" s="99">
        <v>-22952</v>
      </c>
      <c r="F9" s="100">
        <v>-4.51166021378131E-2</v>
      </c>
      <c r="G9" s="100">
        <v>-6.4762141790514094E-2</v>
      </c>
      <c r="H9" s="100">
        <v>-1.8627991408314171E-2</v>
      </c>
      <c r="I9" s="100">
        <v>-6.2658583354315844E-3</v>
      </c>
      <c r="J9" s="100">
        <v>-0.13477259367207295</v>
      </c>
    </row>
    <row r="10" spans="1:10" ht="28.8" x14ac:dyDescent="0.3">
      <c r="A10" s="103" t="s">
        <v>416</v>
      </c>
      <c r="B10" s="99">
        <v>-30097</v>
      </c>
      <c r="C10" s="99">
        <v>-3003</v>
      </c>
      <c r="D10" s="99">
        <v>-3003</v>
      </c>
      <c r="E10" s="99">
        <v>-3003</v>
      </c>
      <c r="F10" s="100">
        <v>-0.73979303394538265</v>
      </c>
      <c r="G10" s="100">
        <v>0.54623889233312672</v>
      </c>
      <c r="H10" s="100">
        <v>-9.3554746232751285E-3</v>
      </c>
      <c r="I10" s="100">
        <v>1.5987048467064557E-2</v>
      </c>
      <c r="J10" s="100">
        <v>-0.1869225677684665</v>
      </c>
    </row>
    <row r="11" spans="1:10" x14ac:dyDescent="0.3">
      <c r="A11" s="103" t="s">
        <v>330</v>
      </c>
      <c r="B11" s="99">
        <v>3279</v>
      </c>
      <c r="C11" s="99">
        <v>16706</v>
      </c>
      <c r="D11" s="99">
        <v>12450</v>
      </c>
      <c r="E11" s="99">
        <v>-39688</v>
      </c>
      <c r="F11" s="100">
        <v>6.9338126453795779E-2</v>
      </c>
      <c r="G11" s="100">
        <v>0.33036049753801744</v>
      </c>
      <c r="H11" s="100">
        <v>0.18506131549609806</v>
      </c>
      <c r="I11" s="100">
        <v>-0.49781122608968331</v>
      </c>
      <c r="J11" s="100">
        <v>8.6948713398227961E-2</v>
      </c>
    </row>
    <row r="12" spans="1:10" x14ac:dyDescent="0.3">
      <c r="A12" s="103" t="s">
        <v>331</v>
      </c>
      <c r="B12" s="99">
        <v>33033</v>
      </c>
      <c r="C12" s="99">
        <v>-45581</v>
      </c>
      <c r="D12" s="99">
        <v>19850</v>
      </c>
      <c r="E12" s="99">
        <v>-18079</v>
      </c>
      <c r="F12" s="100">
        <v>0.81807375120731063</v>
      </c>
      <c r="G12" s="100">
        <v>-0.6208930420094807</v>
      </c>
      <c r="H12" s="100">
        <v>0.71323344471991668</v>
      </c>
      <c r="I12" s="100">
        <v>-0.37916570541725214</v>
      </c>
      <c r="J12" s="100">
        <v>0.53124844850049446</v>
      </c>
    </row>
    <row r="13" spans="1:10" ht="28.8" x14ac:dyDescent="0.3">
      <c r="A13" s="102" t="s">
        <v>442</v>
      </c>
      <c r="B13" s="97">
        <v>-20039</v>
      </c>
      <c r="C13" s="97">
        <v>16607</v>
      </c>
      <c r="D13" s="97">
        <v>56189</v>
      </c>
      <c r="E13" s="97">
        <v>-14524</v>
      </c>
      <c r="F13" s="98">
        <v>-9.802089651529089E-2</v>
      </c>
      <c r="G13" s="98">
        <v>9.006111813098916E-2</v>
      </c>
      <c r="H13" s="98">
        <v>0.27954170066267348</v>
      </c>
      <c r="I13" s="98">
        <v>-5.6471210336206612E-2</v>
      </c>
      <c r="J13" s="98">
        <v>0.21511071194216513</v>
      </c>
    </row>
    <row r="14" spans="1:10" ht="28.8" x14ac:dyDescent="0.3">
      <c r="A14" s="103" t="s">
        <v>332</v>
      </c>
      <c r="B14" s="99">
        <v>-815</v>
      </c>
      <c r="C14" s="99">
        <v>-42</v>
      </c>
      <c r="D14" s="99">
        <v>894</v>
      </c>
      <c r="E14" s="99">
        <v>2535</v>
      </c>
      <c r="F14" s="100">
        <v>-0.67133443163097195</v>
      </c>
      <c r="G14" s="100">
        <v>-0.10526315789473684</v>
      </c>
      <c r="H14" s="100">
        <v>2.5042016806722689</v>
      </c>
      <c r="I14" s="100">
        <v>2.0263788968824938</v>
      </c>
      <c r="J14" s="100">
        <v>3.7539829880290538</v>
      </c>
    </row>
    <row r="15" spans="1:10" ht="28.8" x14ac:dyDescent="0.3">
      <c r="A15" s="103" t="s">
        <v>450</v>
      </c>
      <c r="B15" s="99">
        <v>0</v>
      </c>
      <c r="C15" s="99">
        <v>1</v>
      </c>
      <c r="D15" s="99">
        <v>-1</v>
      </c>
      <c r="E15" s="99">
        <v>-1</v>
      </c>
      <c r="F15" s="100">
        <v>0</v>
      </c>
      <c r="G15" s="100">
        <v>1</v>
      </c>
      <c r="H15" s="100">
        <v>-0.5</v>
      </c>
      <c r="I15" s="100">
        <v>-1</v>
      </c>
      <c r="J15" s="100">
        <v>-0.5</v>
      </c>
    </row>
    <row r="16" spans="1:10" x14ac:dyDescent="0.3">
      <c r="A16" s="103" t="s">
        <v>454</v>
      </c>
      <c r="B16" s="99">
        <v>-15202</v>
      </c>
      <c r="C16" s="99">
        <v>1944</v>
      </c>
      <c r="D16" s="99">
        <v>2042</v>
      </c>
      <c r="E16" s="99">
        <v>-1697</v>
      </c>
      <c r="F16" s="100">
        <v>-0.90536596986480855</v>
      </c>
      <c r="G16" s="100">
        <v>1.2234109502831969</v>
      </c>
      <c r="H16" s="100">
        <v>0.57797905462779497</v>
      </c>
      <c r="I16" s="100">
        <v>-0.3043946188340807</v>
      </c>
      <c r="J16" s="100">
        <v>0.59162941621210263</v>
      </c>
    </row>
    <row r="17" spans="1:10" x14ac:dyDescent="0.3">
      <c r="A17" s="103" t="s">
        <v>456</v>
      </c>
      <c r="B17" s="99">
        <v>-15060</v>
      </c>
      <c r="C17" s="99">
        <v>-1938</v>
      </c>
      <c r="D17" s="99">
        <v>6038</v>
      </c>
      <c r="E17" s="99">
        <v>-9170</v>
      </c>
      <c r="F17" s="100">
        <v>-0.60276165699419648</v>
      </c>
      <c r="G17" s="100">
        <v>-0.19526448362720406</v>
      </c>
      <c r="H17" s="100">
        <v>0.75597846500563426</v>
      </c>
      <c r="I17" s="100">
        <v>-0.65383244206773616</v>
      </c>
      <c r="J17" s="100">
        <v>-0.69588011768350244</v>
      </c>
    </row>
    <row r="18" spans="1:10" ht="28.8" x14ac:dyDescent="0.3">
      <c r="A18" s="102" t="s">
        <v>333</v>
      </c>
      <c r="B18" s="97">
        <v>-957</v>
      </c>
      <c r="C18" s="97">
        <v>3839</v>
      </c>
      <c r="D18" s="97">
        <v>-3101</v>
      </c>
      <c r="E18" s="97">
        <v>10009</v>
      </c>
      <c r="F18" s="98">
        <v>0.13708637730984097</v>
      </c>
      <c r="G18" s="98">
        <v>-0.48362307886117406</v>
      </c>
      <c r="H18" s="98">
        <v>0.7565259819468162</v>
      </c>
      <c r="I18" s="98">
        <v>-1.3901388888888888</v>
      </c>
      <c r="J18" s="98">
        <v>-0.98014960849340571</v>
      </c>
    </row>
    <row r="19" spans="1:10" ht="28.8" x14ac:dyDescent="0.3">
      <c r="A19" s="103" t="s">
        <v>457</v>
      </c>
      <c r="B19" s="99">
        <v>-20996</v>
      </c>
      <c r="C19" s="99">
        <v>20446</v>
      </c>
      <c r="D19" s="99">
        <v>53088</v>
      </c>
      <c r="E19" s="99">
        <v>-4515</v>
      </c>
      <c r="F19" s="100">
        <v>-0.10633308855182189</v>
      </c>
      <c r="G19" s="100">
        <v>0.11586827535008126</v>
      </c>
      <c r="H19" s="100">
        <v>0.2696122495619715</v>
      </c>
      <c r="I19" s="100">
        <v>-1.8060505694159401E-2</v>
      </c>
      <c r="J19" s="100">
        <v>0.26108693066607147</v>
      </c>
    </row>
    <row r="20" spans="1:10" x14ac:dyDescent="0.3">
      <c r="A20" s="103" t="s">
        <v>458</v>
      </c>
      <c r="B20" s="99">
        <v>-4485</v>
      </c>
      <c r="C20" s="99">
        <v>4350</v>
      </c>
      <c r="D20" s="99">
        <v>11062</v>
      </c>
      <c r="E20" s="99">
        <v>-438</v>
      </c>
      <c r="F20" s="100">
        <v>-0.11168106775567122</v>
      </c>
      <c r="G20" s="100">
        <v>0.12193754555138203</v>
      </c>
      <c r="H20" s="100">
        <v>0.27638416949830091</v>
      </c>
      <c r="I20" s="100">
        <v>-8.573777551579731E-3</v>
      </c>
      <c r="J20" s="100">
        <v>0.278066869742432</v>
      </c>
    </row>
    <row r="21" spans="1:10" x14ac:dyDescent="0.3">
      <c r="A21" s="103" t="s">
        <v>336</v>
      </c>
      <c r="B21" s="99">
        <v>-16511</v>
      </c>
      <c r="C21" s="99">
        <v>16096</v>
      </c>
      <c r="D21" s="99">
        <v>42026</v>
      </c>
      <c r="E21" s="99">
        <v>-4077</v>
      </c>
      <c r="F21" s="100">
        <v>-0.10496770420099688</v>
      </c>
      <c r="G21" s="100">
        <v>0.11433036189935009</v>
      </c>
      <c r="H21" s="100">
        <v>0.26788457493259221</v>
      </c>
      <c r="I21" s="100">
        <v>-2.0497016193497419E-2</v>
      </c>
      <c r="J21" s="100">
        <v>0.256750216437448</v>
      </c>
    </row>
    <row r="22" spans="1:10" x14ac:dyDescent="0.3">
      <c r="A22" s="102" t="s">
        <v>337</v>
      </c>
      <c r="B22" s="97">
        <v>-16511</v>
      </c>
      <c r="C22" s="97">
        <v>16096</v>
      </c>
      <c r="D22" s="97">
        <v>42026</v>
      </c>
      <c r="E22" s="97">
        <v>-4077</v>
      </c>
      <c r="F22" s="98">
        <v>-0.10496770420099688</v>
      </c>
      <c r="G22" s="98">
        <v>0.11433036189935009</v>
      </c>
      <c r="H22" s="98">
        <v>0.26788457493259221</v>
      </c>
      <c r="I22" s="98">
        <v>-2.0497016193497419E-2</v>
      </c>
      <c r="J22" s="98">
        <v>0.256750216437448</v>
      </c>
    </row>
    <row r="23" spans="1:10" ht="43.2" x14ac:dyDescent="0.3">
      <c r="A23" s="103" t="s">
        <v>464</v>
      </c>
      <c r="B23" s="99">
        <v>-79766</v>
      </c>
      <c r="C23" s="99">
        <v>-37962</v>
      </c>
      <c r="D23" s="99">
        <v>-20075</v>
      </c>
      <c r="E23" s="99">
        <v>-55102</v>
      </c>
      <c r="F23" s="100">
        <v>-5.707379968717663E-2</v>
      </c>
      <c r="G23" s="100">
        <v>-2.880649068011909E-2</v>
      </c>
      <c r="H23" s="100">
        <v>-1.5685235798122643E-2</v>
      </c>
      <c r="I23" s="100">
        <v>-4.3739001151778312E-2</v>
      </c>
      <c r="J23" s="100">
        <v>-0.14530452731719667</v>
      </c>
    </row>
  </sheetData>
  <mergeCells count="2">
    <mergeCell ref="B1:E1"/>
    <mergeCell ref="F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A519C-3D61-4ABA-BD30-63000C868DC8}">
  <sheetPr>
    <tabColor theme="9" tint="0.79998168889431442"/>
  </sheetPr>
  <dimension ref="A1:G22"/>
  <sheetViews>
    <sheetView workbookViewId="0">
      <selection activeCell="Q37" sqref="Q37"/>
    </sheetView>
  </sheetViews>
  <sheetFormatPr defaultColWidth="8.77734375" defaultRowHeight="14.4" x14ac:dyDescent="0.3"/>
  <cols>
    <col min="2" max="2" width="39.33203125" style="119" customWidth="1"/>
  </cols>
  <sheetData>
    <row r="1" spans="1:7" x14ac:dyDescent="0.3">
      <c r="A1" s="108"/>
      <c r="B1" s="132" t="s">
        <v>544</v>
      </c>
      <c r="C1" s="128">
        <v>2015</v>
      </c>
      <c r="D1" s="128">
        <v>2016</v>
      </c>
      <c r="E1" s="128">
        <v>2017</v>
      </c>
      <c r="F1" s="128">
        <v>2018</v>
      </c>
      <c r="G1" s="128">
        <v>2019</v>
      </c>
    </row>
    <row r="2" spans="1:7" x14ac:dyDescent="0.3">
      <c r="A2" s="104" t="s">
        <v>401</v>
      </c>
      <c r="B2" s="133" t="s">
        <v>338</v>
      </c>
      <c r="C2" s="129">
        <v>0.48143622415088505</v>
      </c>
      <c r="D2" s="129">
        <v>0.48179164779719125</v>
      </c>
      <c r="E2" s="129">
        <v>0.49133160310118051</v>
      </c>
      <c r="F2" s="129">
        <v>0.55899474958235318</v>
      </c>
      <c r="G2" s="129">
        <v>0.5407359454030638</v>
      </c>
    </row>
    <row r="3" spans="1:7" x14ac:dyDescent="0.3">
      <c r="A3" s="104" t="s">
        <v>402</v>
      </c>
      <c r="B3" s="133" t="s">
        <v>326</v>
      </c>
      <c r="C3" s="129">
        <v>0.51856377584911495</v>
      </c>
      <c r="D3" s="129">
        <v>0.5182083522028087</v>
      </c>
      <c r="E3" s="129">
        <v>0.50866839689881949</v>
      </c>
      <c r="F3" s="129">
        <v>0.44100525041764688</v>
      </c>
      <c r="G3" s="129">
        <v>0.4592640545969362</v>
      </c>
    </row>
    <row r="4" spans="1:7" x14ac:dyDescent="0.3">
      <c r="A4" s="95" t="s">
        <v>381</v>
      </c>
      <c r="B4" s="134" t="s">
        <v>327</v>
      </c>
      <c r="C4" s="130">
        <v>0.71442446477855193</v>
      </c>
      <c r="D4" s="130">
        <v>0.71251692325201477</v>
      </c>
      <c r="E4" s="130">
        <v>0.72148529702548436</v>
      </c>
      <c r="F4" s="130">
        <v>0.66635641471480689</v>
      </c>
      <c r="G4" s="130">
        <v>0.64827206505166868</v>
      </c>
    </row>
    <row r="5" spans="1:7" x14ac:dyDescent="0.3">
      <c r="A5" s="95" t="s">
        <v>403</v>
      </c>
      <c r="B5" s="134" t="s">
        <v>541</v>
      </c>
      <c r="C5" s="130">
        <v>0.3904974328318066</v>
      </c>
      <c r="D5" s="130">
        <v>0.45010742884017896</v>
      </c>
      <c r="E5" s="130">
        <v>0.48024103846065636</v>
      </c>
      <c r="F5" s="130">
        <v>0.40726992719328314</v>
      </c>
      <c r="G5" s="130">
        <v>0.4094698570615285</v>
      </c>
    </row>
    <row r="6" spans="1:7" x14ac:dyDescent="0.3">
      <c r="A6" s="95" t="s">
        <v>405</v>
      </c>
      <c r="B6" s="134" t="s">
        <v>542</v>
      </c>
      <c r="C6" s="130">
        <v>0.27188344100345968</v>
      </c>
      <c r="D6" s="130">
        <v>0.25283879462290093</v>
      </c>
      <c r="E6" s="130">
        <v>0.23958328555374631</v>
      </c>
      <c r="F6" s="130">
        <v>0.29697900731137022</v>
      </c>
      <c r="G6" s="130">
        <v>0.27546953974638788</v>
      </c>
    </row>
    <row r="7" spans="1:7" x14ac:dyDescent="0.3">
      <c r="A7" s="95" t="s">
        <v>407</v>
      </c>
      <c r="B7" s="134" t="s">
        <v>543</v>
      </c>
      <c r="C7" s="130">
        <v>0.33761912616473372</v>
      </c>
      <c r="D7" s="130">
        <v>0.29705377653692011</v>
      </c>
      <c r="E7" s="130">
        <v>0.28017567598559734</v>
      </c>
      <c r="F7" s="130">
        <v>0.29575106549534663</v>
      </c>
      <c r="G7" s="130">
        <v>0.31506060319208368</v>
      </c>
    </row>
    <row r="8" spans="1:7" x14ac:dyDescent="0.3">
      <c r="A8" s="95" t="s">
        <v>377</v>
      </c>
      <c r="B8" s="134" t="s">
        <v>328</v>
      </c>
      <c r="C8" s="130">
        <v>0.11670503393007126</v>
      </c>
      <c r="D8" s="130">
        <v>0.11734324109222451</v>
      </c>
      <c r="E8" s="130">
        <v>0.11712739544353815</v>
      </c>
      <c r="F8" s="130">
        <v>0.118454877092496</v>
      </c>
      <c r="G8" s="130">
        <v>0.11834781346046805</v>
      </c>
    </row>
    <row r="9" spans="1:7" x14ac:dyDescent="0.3">
      <c r="A9" s="95" t="s">
        <v>415</v>
      </c>
      <c r="B9" s="134" t="s">
        <v>416</v>
      </c>
      <c r="C9" s="130">
        <v>4.0459386368975732E-2</v>
      </c>
      <c r="D9" s="130">
        <v>6.3488375217641124E-3</v>
      </c>
      <c r="E9" s="130">
        <v>2.7723150721311558E-2</v>
      </c>
      <c r="F9" s="130">
        <v>2.3285090859500188E-2</v>
      </c>
      <c r="G9" s="130">
        <v>3.2657209927847132E-2</v>
      </c>
    </row>
    <row r="10" spans="1:7" x14ac:dyDescent="0.3">
      <c r="A10" s="95" t="s">
        <v>421</v>
      </c>
      <c r="B10" s="134" t="s">
        <v>330</v>
      </c>
      <c r="C10" s="130">
        <v>3.5495035273613508E-2</v>
      </c>
      <c r="D10" s="130">
        <v>3.9966931985321724E-2</v>
      </c>
      <c r="E10" s="130">
        <v>5.5658926401152976E-2</v>
      </c>
      <c r="F10" s="130">
        <v>6.7952848522041531E-2</v>
      </c>
      <c r="G10" s="130">
        <v>3.4604507566197748E-2</v>
      </c>
    </row>
    <row r="11" spans="1:7" x14ac:dyDescent="0.3">
      <c r="A11" s="95" t="s">
        <v>429</v>
      </c>
      <c r="B11" s="134" t="s">
        <v>331</v>
      </c>
      <c r="C11" s="130">
        <v>3.0307761245786418E-2</v>
      </c>
      <c r="D11" s="130">
        <v>5.8020771834650445E-2</v>
      </c>
      <c r="E11" s="130">
        <v>2.3025545606398936E-2</v>
      </c>
      <c r="F11" s="130">
        <v>4.0640448672053457E-2</v>
      </c>
      <c r="G11" s="130">
        <v>2.5585399329984406E-2</v>
      </c>
    </row>
    <row r="12" spans="1:7" x14ac:dyDescent="0.3">
      <c r="A12" s="104" t="s">
        <v>443</v>
      </c>
      <c r="B12" s="133" t="s">
        <v>442</v>
      </c>
      <c r="C12" s="129">
        <v>0.15344603576224256</v>
      </c>
      <c r="D12" s="129">
        <v>0.14573715828466788</v>
      </c>
      <c r="E12" s="129">
        <v>0.16629753760441995</v>
      </c>
      <c r="F12" s="129">
        <v>0.21921601718318504</v>
      </c>
      <c r="G12" s="129">
        <v>0.20974201979622953</v>
      </c>
    </row>
    <row r="13" spans="1:7" x14ac:dyDescent="0.3">
      <c r="A13" s="95" t="s">
        <v>444</v>
      </c>
      <c r="B13" s="134" t="s">
        <v>332</v>
      </c>
      <c r="C13" s="130">
        <v>9.1120686872841604E-4</v>
      </c>
      <c r="D13" s="130">
        <v>3.1534746311264546E-4</v>
      </c>
      <c r="E13" s="130">
        <v>2.9535840542863783E-4</v>
      </c>
      <c r="F13" s="130">
        <v>1.0662779993863148E-3</v>
      </c>
      <c r="G13" s="130">
        <v>3.2722897731004988E-3</v>
      </c>
    </row>
    <row r="14" spans="1:7" x14ac:dyDescent="0.3">
      <c r="A14" s="95" t="s">
        <v>449</v>
      </c>
      <c r="B14" s="134" t="s">
        <v>450</v>
      </c>
      <c r="C14" s="130">
        <v>7.5058226419144649E-7</v>
      </c>
      <c r="D14" s="130">
        <v>7.9034451907931183E-7</v>
      </c>
      <c r="E14" s="130">
        <v>1.6546689379755622E-6</v>
      </c>
      <c r="F14" s="130">
        <v>8.5234052708738196E-7</v>
      </c>
      <c r="G14" s="130">
        <v>0</v>
      </c>
    </row>
    <row r="15" spans="1:7" x14ac:dyDescent="0.3">
      <c r="A15" s="95" t="s">
        <v>453</v>
      </c>
      <c r="B15" s="134" t="s">
        <v>454</v>
      </c>
      <c r="C15" s="130">
        <v>1.2603026798038578E-2</v>
      </c>
      <c r="D15" s="130">
        <v>1.2558574408170265E-3</v>
      </c>
      <c r="E15" s="130">
        <v>2.9229726789338304E-3</v>
      </c>
      <c r="F15" s="130">
        <v>4.7517984385121543E-3</v>
      </c>
      <c r="G15" s="130">
        <v>3.3518065874494807E-3</v>
      </c>
    </row>
    <row r="16" spans="1:7" x14ac:dyDescent="0.3">
      <c r="A16" s="95" t="s">
        <v>455</v>
      </c>
      <c r="B16" s="134" t="s">
        <v>456</v>
      </c>
      <c r="C16" s="130">
        <v>1.8753297870823291E-2</v>
      </c>
      <c r="D16" s="130">
        <v>7.8441693518621694E-3</v>
      </c>
      <c r="E16" s="130">
        <v>6.6079204038054073E-3</v>
      </c>
      <c r="F16" s="130">
        <v>1.1954075892400532E-2</v>
      </c>
      <c r="G16" s="130">
        <v>4.1962405833076925E-3</v>
      </c>
    </row>
    <row r="17" spans="1:7" x14ac:dyDescent="0.3">
      <c r="A17" s="104" t="s">
        <v>443</v>
      </c>
      <c r="B17" s="133" t="s">
        <v>333</v>
      </c>
      <c r="C17" s="129">
        <v>-5.2398147863204885E-3</v>
      </c>
      <c r="D17" s="129">
        <v>-6.2737547924515778E-3</v>
      </c>
      <c r="E17" s="129">
        <v>-3.3912439883809148E-3</v>
      </c>
      <c r="F17" s="129">
        <v>-6.1368517950291497E-3</v>
      </c>
      <c r="G17" s="129">
        <v>2.4278557772422879E-3</v>
      </c>
    </row>
    <row r="18" spans="1:7" x14ac:dyDescent="0.3">
      <c r="A18" s="95" t="s">
        <v>459</v>
      </c>
      <c r="B18" s="134" t="s">
        <v>457</v>
      </c>
      <c r="C18" s="130">
        <v>0.14820622097592207</v>
      </c>
      <c r="D18" s="130">
        <v>0.13946340349221628</v>
      </c>
      <c r="E18" s="130">
        <v>0.16290629361603903</v>
      </c>
      <c r="F18" s="130">
        <v>0.21307916538815588</v>
      </c>
      <c r="G18" s="130">
        <v>0.21216987557347181</v>
      </c>
    </row>
    <row r="19" spans="1:7" x14ac:dyDescent="0.3">
      <c r="A19" s="95" t="s">
        <v>460</v>
      </c>
      <c r="B19" s="134" t="s">
        <v>458</v>
      </c>
      <c r="C19" s="130">
        <v>3.0142633147664299E-2</v>
      </c>
      <c r="D19" s="130">
        <v>2.819475037363537E-2</v>
      </c>
      <c r="E19" s="130">
        <v>3.3113234786766949E-2</v>
      </c>
      <c r="F19" s="130">
        <v>4.3542668166785994E-2</v>
      </c>
      <c r="G19" s="130">
        <v>4.3775734925513489E-2</v>
      </c>
    </row>
    <row r="20" spans="1:7" x14ac:dyDescent="0.3">
      <c r="A20" s="109" t="s">
        <v>459</v>
      </c>
      <c r="B20" s="135" t="s">
        <v>336</v>
      </c>
      <c r="C20" s="131">
        <v>0.11806358782825777</v>
      </c>
      <c r="D20" s="131">
        <v>0.11126865311858092</v>
      </c>
      <c r="E20" s="131">
        <v>0.12979305882927208</v>
      </c>
      <c r="F20" s="131">
        <v>0.16953649722136988</v>
      </c>
      <c r="G20" s="131">
        <v>0.16839414064795832</v>
      </c>
    </row>
    <row r="21" spans="1:7" x14ac:dyDescent="0.3">
      <c r="A21" s="109" t="s">
        <v>463</v>
      </c>
      <c r="B21" s="135" t="s">
        <v>337</v>
      </c>
      <c r="C21" s="131">
        <v>0.11806358782825777</v>
      </c>
      <c r="D21" s="131">
        <v>0.11126865311858092</v>
      </c>
      <c r="E21" s="131">
        <v>0.12979305882927208</v>
      </c>
      <c r="F21" s="131">
        <v>0.16953649722136988</v>
      </c>
      <c r="G21" s="131">
        <v>0.16839414064795832</v>
      </c>
    </row>
    <row r="22" spans="1:7" x14ac:dyDescent="0.3">
      <c r="A22" s="109" t="s">
        <v>443</v>
      </c>
      <c r="B22" s="135" t="s">
        <v>464</v>
      </c>
      <c r="C22" s="131">
        <v>1.0490092689403805</v>
      </c>
      <c r="D22" s="131">
        <v>1.0415381368892513</v>
      </c>
      <c r="E22" s="131">
        <v>1.0588772574855154</v>
      </c>
      <c r="F22" s="131">
        <v>1.0737709249599401</v>
      </c>
      <c r="G22" s="131">
        <v>1.0412286039267478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886B-649C-514E-ABC6-655B6C5C9142}">
  <sheetPr>
    <tabColor theme="5" tint="0.39997558519241921"/>
  </sheetPr>
  <dimension ref="A1:F28"/>
  <sheetViews>
    <sheetView topLeftCell="A9" zoomScale="167" workbookViewId="0">
      <selection activeCell="B16" sqref="B16"/>
    </sheetView>
  </sheetViews>
  <sheetFormatPr defaultColWidth="11.44140625" defaultRowHeight="14.4" x14ac:dyDescent="0.3"/>
  <cols>
    <col min="1" max="1" width="23.33203125" customWidth="1"/>
    <col min="2" max="6" width="8" customWidth="1"/>
  </cols>
  <sheetData>
    <row r="1" spans="1:6" x14ac:dyDescent="0.3">
      <c r="A1" s="63" t="s">
        <v>512</v>
      </c>
      <c r="B1" s="136">
        <v>2015</v>
      </c>
      <c r="C1" s="136">
        <v>2016</v>
      </c>
      <c r="D1" s="136">
        <v>2017</v>
      </c>
      <c r="E1" s="136">
        <v>2018</v>
      </c>
      <c r="F1" s="136">
        <v>2019</v>
      </c>
    </row>
    <row r="2" spans="1:6" x14ac:dyDescent="0.3">
      <c r="A2" s="63" t="s">
        <v>546</v>
      </c>
      <c r="B2" s="142">
        <f>('Vykaz zisku a ztrat'!C30+'Vykaz zisku a ztrat'!C36-'Vykaz zisku a ztrat'!C37)/('Rozvaha - pasiva'!C2-'Rozvaha - pasiva'!C15)</f>
        <v>0.31027825781735446</v>
      </c>
      <c r="C2" s="142">
        <f>('Vykaz zisku a ztrat'!D30+'Vykaz zisku a ztrat'!D36-'Vykaz zisku a ztrat'!D37)/('Rozvaha - pasiva'!D2-'Rozvaha - pasiva'!D15)</f>
        <v>0.28372910035856735</v>
      </c>
      <c r="D2" s="142">
        <f>('Vykaz zisku a ztrat'!E30+'Vykaz zisku a ztrat'!E36-'Vykaz zisku a ztrat'!E37)/('Rozvaha - pasiva'!E2-'Rozvaha - pasiva'!E15)</f>
        <v>0.30478207810050445</v>
      </c>
      <c r="E2" s="142">
        <f>('Vykaz zisku a ztrat'!F30+'Vykaz zisku a ztrat'!F36-'Vykaz zisku a ztrat'!F37)/('Rozvaha - pasiva'!F2-'Rozvaha - pasiva'!F15)</f>
        <v>0.3536712463938736</v>
      </c>
      <c r="F2" s="142">
        <f>('Vykaz zisku a ztrat'!G30+'Vykaz zisku a ztrat'!G36-'Vykaz zisku a ztrat'!G37)/('Rozvaha - pasiva'!G2-'Rozvaha - pasiva'!G15)</f>
        <v>0.35746908832751584</v>
      </c>
    </row>
    <row r="3" spans="1:6" x14ac:dyDescent="0.3">
      <c r="A3" s="63" t="s">
        <v>514</v>
      </c>
      <c r="B3" s="137">
        <f>'Vykaz zisku a ztrat'!C39/'Rozvaha - aktiva'!C2</f>
        <v>0.20535137647977686</v>
      </c>
      <c r="C3" s="137">
        <f>'Vykaz zisku a ztrat'!D39/'Rozvaha - aktiva'!D2</f>
        <v>0.18641387368238682</v>
      </c>
      <c r="D3" s="137">
        <f>'Vykaz zisku a ztrat'!E39/'Rozvaha - aktiva'!E2</f>
        <v>0.21325805410486962</v>
      </c>
      <c r="E3" s="137">
        <f>'Vykaz zisku a ztrat'!F39/'Rozvaha - aktiva'!F2</f>
        <v>0.24477800461174673</v>
      </c>
      <c r="F3" s="137">
        <f>'Vykaz zisku a ztrat'!G39/'Rozvaha - aktiva'!G2</f>
        <v>0.24362474655297153</v>
      </c>
    </row>
    <row r="4" spans="1:6" x14ac:dyDescent="0.3">
      <c r="A4" s="63" t="s">
        <v>513</v>
      </c>
      <c r="B4" s="137">
        <f>'Vykaz zisku a ztrat'!C43/'Rozvaha - pasiva'!C3</f>
        <v>0.26805040770941441</v>
      </c>
      <c r="C4" s="137">
        <f>'Vykaz zisku a ztrat'!D43/'Rozvaha - pasiva'!D3</f>
        <v>0.24685047998947968</v>
      </c>
      <c r="D4" s="137">
        <f>'Vykaz zisku a ztrat'!E43/'Rozvaha - pasiva'!E3</f>
        <v>0.26758989823870749</v>
      </c>
      <c r="E4" s="137">
        <f>'Vykaz zisku a ztrat'!F43/'Rozvaha - pasiva'!F3</f>
        <v>0.31666281929839923</v>
      </c>
      <c r="F4" s="137">
        <f>'Vykaz zisku a ztrat'!G43/'Rozvaha - pasiva'!G3</f>
        <v>0.31229262506611954</v>
      </c>
    </row>
    <row r="5" spans="1:6" x14ac:dyDescent="0.3">
      <c r="A5" s="63" t="s">
        <v>515</v>
      </c>
      <c r="B5" s="137">
        <f>'Vykaz zisku a ztrat'!C39/('Vykaz zisku a ztrat'!C2+'Vykaz zisku a ztrat'!C3)</f>
        <v>0.14820622097592207</v>
      </c>
      <c r="C5" s="137">
        <f>'Vykaz zisku a ztrat'!D39/('Vykaz zisku a ztrat'!D2+'Vykaz zisku a ztrat'!D3)</f>
        <v>0.13946340349221628</v>
      </c>
      <c r="D5" s="137">
        <f>'Vykaz zisku a ztrat'!E39/('Vykaz zisku a ztrat'!E2+'Vykaz zisku a ztrat'!E3)</f>
        <v>0.16290629361603903</v>
      </c>
      <c r="E5" s="137">
        <f>'Vykaz zisku a ztrat'!F39/('Vykaz zisku a ztrat'!F2+'Vykaz zisku a ztrat'!F3)</f>
        <v>0.21307916538815588</v>
      </c>
      <c r="F5" s="137">
        <f>'Vykaz zisku a ztrat'!G39/('Vykaz zisku a ztrat'!G2+'Vykaz zisku a ztrat'!G3)</f>
        <v>0.21216987557347181</v>
      </c>
    </row>
    <row r="7" spans="1:6" x14ac:dyDescent="0.3">
      <c r="A7" s="63" t="s">
        <v>516</v>
      </c>
      <c r="B7" s="136">
        <v>2015</v>
      </c>
      <c r="C7" s="136">
        <v>2016</v>
      </c>
      <c r="D7" s="136">
        <v>2017</v>
      </c>
      <c r="E7" s="136">
        <v>2018</v>
      </c>
      <c r="F7" s="136">
        <v>2019</v>
      </c>
    </row>
    <row r="8" spans="1:6" x14ac:dyDescent="0.3">
      <c r="A8" s="63" t="s">
        <v>517</v>
      </c>
      <c r="B8" s="138">
        <f>'Rozvaha - aktiva'!C19/'Rozvaha - pasiva'!C15</f>
        <v>2.0567194204378318</v>
      </c>
      <c r="C8" s="138">
        <f>'Rozvaha - aktiva'!D19/'Rozvaha - pasiva'!D15</f>
        <v>2.0581771566489713</v>
      </c>
      <c r="D8" s="138">
        <f>'Rozvaha - aktiva'!E19/'Rozvaha - pasiva'!E15</f>
        <v>2.3896584791205004</v>
      </c>
      <c r="E8" s="138">
        <f>'Rozvaha - aktiva'!F19/'Rozvaha - pasiva'!F15</f>
        <v>2.4319848547743939</v>
      </c>
      <c r="F8" s="138">
        <f>'Rozvaha - aktiva'!G19/'Rozvaha - pasiva'!G15</f>
        <v>2.3197440623614201</v>
      </c>
    </row>
    <row r="9" spans="1:6" x14ac:dyDescent="0.3">
      <c r="A9" s="63" t="s">
        <v>518</v>
      </c>
      <c r="B9" s="138">
        <f>('Rozvaha - aktiva'!C19-'Rozvaha - aktiva'!C20)/'Rozvaha - pasiva'!C15</f>
        <v>1.6751540677533456</v>
      </c>
      <c r="C9" s="138">
        <f>('Rozvaha - aktiva'!D19-'Rozvaha - aktiva'!D20)/'Rozvaha - pasiva'!D15</f>
        <v>1.6105595986174874</v>
      </c>
      <c r="D9" s="138">
        <f>('Rozvaha - aktiva'!E19-'Rozvaha - aktiva'!E20)/'Rozvaha - pasiva'!E15</f>
        <v>1.9355962518541399</v>
      </c>
      <c r="E9" s="138">
        <f>('Rozvaha - aktiva'!F19-'Rozvaha - aktiva'!F20)/'Rozvaha - pasiva'!F15</f>
        <v>2.0437312099827665</v>
      </c>
      <c r="F9" s="138">
        <f>('Rozvaha - aktiva'!G19-'Rozvaha - aktiva'!G20)/'Rozvaha - pasiva'!G15</f>
        <v>1.9298584861548116</v>
      </c>
    </row>
    <row r="10" spans="1:6" x14ac:dyDescent="0.3">
      <c r="A10" s="63" t="s">
        <v>519</v>
      </c>
      <c r="B10" s="138">
        <f>'Rozvaha - aktiva'!C37/'Rozvaha - pasiva'!C15</f>
        <v>9.4206201606923626E-2</v>
      </c>
      <c r="C10" s="138">
        <f>'Rozvaha - aktiva'!D37/'Rozvaha - pasiva'!D15</f>
        <v>0.17083597844654419</v>
      </c>
      <c r="D10" s="138">
        <f>'Rozvaha - aktiva'!E37/'Rozvaha - pasiva'!E15</f>
        <v>0.1027471797321419</v>
      </c>
      <c r="E10" s="138">
        <f>'Rozvaha - aktiva'!F37/'Rozvaha - pasiva'!F15</f>
        <v>7.3999647785451025E-2</v>
      </c>
      <c r="F10" s="138">
        <f>'Rozvaha - aktiva'!G37/'Rozvaha - pasiva'!G15</f>
        <v>9.5753377960523342E-2</v>
      </c>
    </row>
    <row r="12" spans="1:6" x14ac:dyDescent="0.3">
      <c r="A12" s="63" t="s">
        <v>520</v>
      </c>
      <c r="B12" s="139">
        <v>2015</v>
      </c>
      <c r="C12" s="139">
        <v>2016</v>
      </c>
      <c r="D12" s="139">
        <v>2017</v>
      </c>
      <c r="E12" s="139">
        <v>2018</v>
      </c>
      <c r="F12" s="139">
        <v>2019</v>
      </c>
    </row>
    <row r="13" spans="1:6" x14ac:dyDescent="0.3">
      <c r="A13" s="63" t="s">
        <v>521</v>
      </c>
      <c r="B13" s="140">
        <f>('Vykaz zisku a ztrat'!C2+'Vykaz zisku a ztrat'!C3)/'Rozvaha - aktiva'!C2</f>
        <v>1.3855786560615342</v>
      </c>
      <c r="C13" s="140">
        <f>('Vykaz zisku a ztrat'!D2+'Vykaz zisku a ztrat'!D3)/'Rozvaha - aktiva'!D2</f>
        <v>1.3366508274895996</v>
      </c>
      <c r="D13" s="140">
        <f>('Vykaz zisku a ztrat'!E2+'Vykaz zisku a ztrat'!E3)/'Rozvaha - aktiva'!E2</f>
        <v>1.3090841941779539</v>
      </c>
      <c r="E13" s="140">
        <f>('Vykaz zisku a ztrat'!F2+'Vykaz zisku a ztrat'!F3)/'Rozvaha - aktiva'!F2</f>
        <v>1.1487655499581417</v>
      </c>
      <c r="F13" s="140">
        <f>('Vykaz zisku a ztrat'!G2+'Vykaz zisku a ztrat'!G3)/'Rozvaha - aktiva'!G2</f>
        <v>1.1482532376214138</v>
      </c>
    </row>
    <row r="14" spans="1:6" x14ac:dyDescent="0.3">
      <c r="A14" s="63" t="s">
        <v>522</v>
      </c>
      <c r="B14" s="140">
        <f>SUM('Vykaz zisku a ztrat'!C2:C3)/'Rozvaha - aktiva'!C20</f>
        <v>10.610517345736039</v>
      </c>
      <c r="C14" s="140">
        <f>SUM('Vykaz zisku a ztrat'!D2:D3)/'Rozvaha - aktiva'!D20</f>
        <v>8.668852256844529</v>
      </c>
      <c r="D14" s="140">
        <f>SUM('Vykaz zisku a ztrat'!E2:E3)/'Rozvaha - aktiva'!E20</f>
        <v>9.5606169665809766</v>
      </c>
      <c r="E14" s="140">
        <f>SUM('Vykaz zisku a ztrat'!F2:F3)/'Rozvaha - aktiva'!F20</f>
        <v>9.5029969220800261</v>
      </c>
      <c r="F14" s="140">
        <f>SUM('Vykaz zisku a ztrat'!G2:G3)/'Rozvaha - aktiva'!G20</f>
        <v>8.9521053527491059</v>
      </c>
    </row>
    <row r="15" spans="1:6" x14ac:dyDescent="0.3">
      <c r="A15" s="63" t="s">
        <v>523</v>
      </c>
      <c r="B15" s="140">
        <f>SUM('Vykaz zisku a ztrat'!C2:C3)/'Rozvaha - aktiva'!C86</f>
        <v>2.5608724233640618</v>
      </c>
      <c r="C15" s="140">
        <f>SUM('Vykaz zisku a ztrat'!D2:D3)/'Rozvaha - aktiva'!D86</f>
        <v>2.6951912323864908</v>
      </c>
      <c r="D15" s="140">
        <f>SUM('Vykaz zisku a ztrat'!E2:E3)/'Rozvaha - aktiva'!E86</f>
        <v>2.368506550765987</v>
      </c>
      <c r="E15" s="140">
        <f>SUM('Vykaz zisku a ztrat'!F2:F3)/'Rozvaha - aktiva'!F86</f>
        <v>1.8731350313163067</v>
      </c>
      <c r="F15" s="140">
        <f>SUM('Vykaz zisku a ztrat'!G2:G3)/'Rozvaha - aktiva'!G86</f>
        <v>1.9029971282044533</v>
      </c>
    </row>
    <row r="16" spans="1:6" x14ac:dyDescent="0.3">
      <c r="A16" s="63" t="s">
        <v>524</v>
      </c>
      <c r="B16" s="140">
        <f>SUM('Vykaz zisku a ztrat'!C2:C3)/'Rozvaha - pasiva'!C58</f>
        <v>4.0486057931906307</v>
      </c>
      <c r="C16" s="140">
        <f>SUM('Vykaz zisku a ztrat'!D2:D3)/'Rozvaha - pasiva'!D58</f>
        <v>3.8803304781444647</v>
      </c>
      <c r="D16" s="140">
        <f>SUM('Vykaz zisku a ztrat'!E2:E3)/'Rozvaha - pasiva'!E58</f>
        <v>4.3411150338863127</v>
      </c>
      <c r="E16" s="140">
        <f>SUM('Vykaz zisku a ztrat'!F2:F3)/'Rozvaha - pasiva'!F58</f>
        <v>3.6895731914411867</v>
      </c>
      <c r="F16" s="140">
        <f>SUM('Vykaz zisku a ztrat'!G2:G3)/'Rozvaha - pasiva'!G58</f>
        <v>3.4902967537188485</v>
      </c>
    </row>
    <row r="17" spans="1:6" x14ac:dyDescent="0.3">
      <c r="A17" s="63" t="s">
        <v>525</v>
      </c>
      <c r="B17" s="140">
        <f>'Rozvaha - aktiva'!C20/(SUM('Vykaz zisku a ztrat'!C2:C3)/365)</f>
        <v>34.399830668641201</v>
      </c>
      <c r="C17" s="140">
        <f>'Rozvaha - aktiva'!D20/(SUM('Vykaz zisku a ztrat'!D2:D3)/365)</f>
        <v>42.104766488760113</v>
      </c>
      <c r="D17" s="140">
        <f>'Rozvaha - aktiva'!E20/(SUM('Vykaz zisku a ztrat'!E2:E3)/365)</f>
        <v>38.177452488249784</v>
      </c>
      <c r="E17" s="140">
        <f>'Rozvaha - aktiva'!F20/(SUM('Vykaz zisku a ztrat'!F2:F3)/365)</f>
        <v>38.408935938085989</v>
      </c>
      <c r="F17" s="140">
        <f>'Rozvaha - aktiva'!G20/(SUM('Vykaz zisku a ztrat'!G2:G3)/365)</f>
        <v>40.772531780796342</v>
      </c>
    </row>
    <row r="18" spans="1:6" x14ac:dyDescent="0.3">
      <c r="A18" s="63" t="s">
        <v>526</v>
      </c>
      <c r="B18" s="140">
        <f>'Rozvaha - aktiva'!C26/(SUM('Vykaz zisku a ztrat'!C2:C3)/365)</f>
        <v>142.52955230019688</v>
      </c>
      <c r="C18" s="140">
        <f>'Rozvaha - aktiva'!D26/(SUM('Vykaz zisku a ztrat'!D2:D3)/365)</f>
        <v>135.4263829645981</v>
      </c>
      <c r="D18" s="140">
        <f>'Rozvaha - aktiva'!E26/(SUM('Vykaz zisku a ztrat'!E2:E3)/365)</f>
        <v>154.1055480222156</v>
      </c>
      <c r="E18" s="140">
        <f>'Rozvaha - aktiva'!F26/(SUM('Vykaz zisku a ztrat'!F2:F3)/365)</f>
        <v>194.8604846408237</v>
      </c>
      <c r="F18" s="140">
        <f>'Rozvaha - aktiva'!G26/(SUM('Vykaz zisku a ztrat'!G2:G3)/365)</f>
        <v>191.80270668321538</v>
      </c>
    </row>
    <row r="19" spans="1:6" x14ac:dyDescent="0.3">
      <c r="A19" s="63" t="s">
        <v>527</v>
      </c>
      <c r="B19" s="140">
        <f>'Rozvaha - pasiva'!C15/(SUM('Vykaz zisku a ztrat'!C2:C3)/365)</f>
        <v>90.154492347438534</v>
      </c>
      <c r="C19" s="140">
        <f>'Rozvaha - pasiva'!D15/(SUM('Vykaz zisku a ztrat'!D2:D3)/365)</f>
        <v>94.064153054958183</v>
      </c>
      <c r="D19" s="140">
        <f>'Rozvaha - pasiva'!E15/(SUM('Vykaz zisku a ztrat'!E2:E3)/365)</f>
        <v>84.079780690178964</v>
      </c>
      <c r="E19" s="140">
        <f>'Rozvaha - pasiva'!F15/(SUM('Vykaz zisku a ztrat'!F2:F3)/365)</f>
        <v>98.927431727523782</v>
      </c>
      <c r="F19" s="140">
        <f>'Rozvaha - pasiva'!G15/(SUM('Vykaz zisku a ztrat'!G2:G3)/365)</f>
        <v>104.57563518377026</v>
      </c>
    </row>
    <row r="20" spans="1:6" x14ac:dyDescent="0.3">
      <c r="A20" s="63" t="s">
        <v>528</v>
      </c>
      <c r="B20" s="62"/>
      <c r="C20" s="62"/>
      <c r="D20" s="62"/>
      <c r="E20" s="62"/>
      <c r="F20" s="62"/>
    </row>
    <row r="22" spans="1:6" x14ac:dyDescent="0.3">
      <c r="A22" s="63" t="s">
        <v>529</v>
      </c>
      <c r="B22" s="139">
        <v>2015</v>
      </c>
      <c r="C22" s="139">
        <v>2016</v>
      </c>
      <c r="D22" s="139">
        <v>2017</v>
      </c>
      <c r="E22" s="139">
        <v>2018</v>
      </c>
      <c r="F22" s="139">
        <v>2019</v>
      </c>
    </row>
    <row r="23" spans="1:6" x14ac:dyDescent="0.3">
      <c r="A23" s="63" t="s">
        <v>530</v>
      </c>
      <c r="B23" s="137">
        <f>'Rozvaha - pasiva'!C9/'Rozvaha - pasiva'!C2</f>
        <v>0.38957222059868107</v>
      </c>
      <c r="C23" s="137">
        <f>'Rozvaha - pasiva'!D9/'Rozvaha - pasiva'!D2</f>
        <v>0.39750031164232336</v>
      </c>
      <c r="D23" s="137">
        <f>'Rozvaha - pasiva'!E9/'Rozvaha - pasiva'!E2</f>
        <v>0.36246125386919781</v>
      </c>
      <c r="E23" s="137">
        <f>'Rozvaha - pasiva'!F9/'Rozvaha - pasiva'!F2</f>
        <v>0.38343883560738468</v>
      </c>
      <c r="F23" s="137">
        <f>'Rozvaha - pasiva'!G9/'Rozvaha - pasiva'!G2</f>
        <v>0.37926989391697358</v>
      </c>
    </row>
    <row r="24" spans="1:6" x14ac:dyDescent="0.3">
      <c r="A24" s="63" t="s">
        <v>531</v>
      </c>
      <c r="B24" s="137">
        <f>'Rozvaha - pasiva'!C9/'Rozvaha - pasiva'!C3</f>
        <v>0.6383476904987091</v>
      </c>
      <c r="C24" s="137">
        <f>'Rozvaha - pasiva'!D9/'Rozvaha - pasiva'!D3</f>
        <v>0.65975189584885807</v>
      </c>
      <c r="D24" s="137">
        <f>'Rozvaha - pasiva'!E9/'Rozvaha - pasiva'!E3</f>
        <v>0.57083718534337191</v>
      </c>
      <c r="E24" s="137">
        <f>'Rozvaha - pasiva'!F9/'Rozvaha - pasiva'!F3</f>
        <v>0.62344559688601975</v>
      </c>
      <c r="F24" s="137">
        <f>'Rozvaha - pasiva'!G9/'Rozvaha - pasiva'!G3</f>
        <v>0.61255550034462303</v>
      </c>
    </row>
    <row r="25" spans="1:6" x14ac:dyDescent="0.3">
      <c r="A25" s="63" t="s">
        <v>532</v>
      </c>
      <c r="B25" s="137">
        <f>'Rozvaha - pasiva'!C3/'Rozvaha - pasiva'!C2</f>
        <v>0.61028218069423545</v>
      </c>
      <c r="C25" s="137">
        <f>'Rozvaha - pasiva'!D3/'Rozvaha - pasiva'!D2</f>
        <v>0.60249968835767664</v>
      </c>
      <c r="D25" s="137">
        <f>'Rozvaha - pasiva'!E3/'Rozvaha - pasiva'!E2</f>
        <v>0.63496433514780393</v>
      </c>
      <c r="E25" s="137">
        <f>'Rozvaha - pasiva'!F3/'Rozvaha - pasiva'!F2</f>
        <v>0.61503174859615883</v>
      </c>
      <c r="F25" s="137">
        <f>'Rozvaha - pasiva'!G3/'Rozvaha - pasiva'!G2</f>
        <v>0.6191600495034274</v>
      </c>
    </row>
    <row r="26" spans="1:6" x14ac:dyDescent="0.3">
      <c r="A26" s="63" t="s">
        <v>545</v>
      </c>
      <c r="B26" s="141">
        <f>'Vykaz zisku a ztrat'!C39/'Vykaz zisku a ztrat'!C34</f>
        <v>197455</v>
      </c>
      <c r="C26" s="141">
        <f>'Vykaz zisku a ztrat'!D39/'Vykaz zisku a ztrat'!D34</f>
        <v>176459</v>
      </c>
      <c r="D26" s="141">
        <f>'Vykaz zisku a ztrat'!E39/'Vykaz zisku a ztrat'!E34</f>
        <v>98452.5</v>
      </c>
      <c r="E26" s="141">
        <f>'Vykaz zisku a ztrat'!F39/'Vykaz zisku a ztrat'!F34</f>
        <v>249993</v>
      </c>
      <c r="F26" s="141" t="s">
        <v>325</v>
      </c>
    </row>
    <row r="28" spans="1:6" x14ac:dyDescent="0.3">
      <c r="B28" s="59"/>
      <c r="C28" s="59"/>
      <c r="D28" s="59"/>
      <c r="E28" s="59"/>
      <c r="F28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F920-F59B-42C7-A97D-F341714A1D3A}">
  <dimension ref="A1:F5"/>
  <sheetViews>
    <sheetView workbookViewId="0">
      <selection sqref="A1:F5"/>
    </sheetView>
  </sheetViews>
  <sheetFormatPr defaultColWidth="8.77734375" defaultRowHeight="14.4" x14ac:dyDescent="0.3"/>
  <cols>
    <col min="1" max="1" width="14.33203125" customWidth="1"/>
    <col min="2" max="2" width="16.109375" customWidth="1"/>
    <col min="3" max="3" width="15.109375" customWidth="1"/>
    <col min="4" max="4" width="19.109375" customWidth="1"/>
    <col min="5" max="5" width="10.77734375" customWidth="1"/>
    <col min="6" max="6" width="11.44140625" customWidth="1"/>
  </cols>
  <sheetData>
    <row r="1" spans="1:6" ht="27.6" x14ac:dyDescent="0.3">
      <c r="A1" s="165" t="s">
        <v>0</v>
      </c>
      <c r="B1" s="165"/>
      <c r="C1" s="4" t="s">
        <v>6</v>
      </c>
      <c r="D1" s="4" t="s">
        <v>7</v>
      </c>
      <c r="E1" s="4" t="s">
        <v>8</v>
      </c>
      <c r="F1" s="4" t="s">
        <v>9</v>
      </c>
    </row>
    <row r="2" spans="1:6" ht="27.6" x14ac:dyDescent="0.3">
      <c r="A2" s="166" t="s">
        <v>1</v>
      </c>
      <c r="B2" s="166"/>
      <c r="C2" s="1" t="s">
        <v>10</v>
      </c>
      <c r="D2" s="1" t="s">
        <v>11</v>
      </c>
      <c r="E2" s="1" t="s">
        <v>12</v>
      </c>
      <c r="F2" s="1" t="s">
        <v>13</v>
      </c>
    </row>
    <row r="3" spans="1:6" ht="41.4" x14ac:dyDescent="0.3">
      <c r="A3" s="167" t="s">
        <v>2</v>
      </c>
      <c r="B3" s="2" t="s">
        <v>3</v>
      </c>
      <c r="C3" s="1" t="s">
        <v>14</v>
      </c>
      <c r="D3" s="1" t="s">
        <v>16</v>
      </c>
      <c r="E3" s="1" t="s">
        <v>19</v>
      </c>
      <c r="F3" s="1" t="s">
        <v>21</v>
      </c>
    </row>
    <row r="4" spans="1:6" ht="27.6" x14ac:dyDescent="0.3">
      <c r="A4" s="167"/>
      <c r="B4" s="3" t="s">
        <v>4</v>
      </c>
      <c r="C4" s="1" t="s">
        <v>10</v>
      </c>
      <c r="D4" s="1" t="s">
        <v>17</v>
      </c>
      <c r="E4" s="1" t="s">
        <v>19</v>
      </c>
      <c r="F4" s="1" t="s">
        <v>13</v>
      </c>
    </row>
    <row r="5" spans="1:6" ht="27.6" x14ac:dyDescent="0.3">
      <c r="A5" s="167"/>
      <c r="B5" s="2" t="s">
        <v>5</v>
      </c>
      <c r="C5" s="1" t="s">
        <v>15</v>
      </c>
      <c r="D5" s="1" t="s">
        <v>18</v>
      </c>
      <c r="E5" s="1" t="s">
        <v>20</v>
      </c>
      <c r="F5" s="1" t="s">
        <v>22</v>
      </c>
    </row>
  </sheetData>
  <mergeCells count="3">
    <mergeCell ref="A1:B1"/>
    <mergeCell ref="A2:B2"/>
    <mergeCell ref="A3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D474-F427-2547-BEEE-14E109FE8E28}">
  <sheetPr>
    <tabColor theme="4"/>
  </sheetPr>
  <dimension ref="A1:Y122"/>
  <sheetViews>
    <sheetView showGridLines="0" workbookViewId="0">
      <selection activeCell="F35" sqref="F35"/>
    </sheetView>
  </sheetViews>
  <sheetFormatPr defaultColWidth="10.77734375" defaultRowHeight="12.6" x14ac:dyDescent="0.2"/>
  <cols>
    <col min="1" max="1" width="43.33203125" style="7" customWidth="1"/>
    <col min="2" max="2" width="22.6640625" style="7" customWidth="1"/>
    <col min="3" max="3" width="14.33203125" style="7" customWidth="1"/>
    <col min="4" max="4" width="26.109375" style="7" customWidth="1"/>
    <col min="5" max="5" width="14.33203125" style="7" customWidth="1"/>
    <col min="6" max="6" width="21.44140625" style="7" customWidth="1"/>
    <col min="7" max="7" width="14.33203125" style="7" customWidth="1"/>
    <col min="8" max="8" width="22.6640625" style="7" customWidth="1"/>
    <col min="9" max="9" width="14.33203125" style="7" customWidth="1"/>
    <col min="10" max="10" width="21.44140625" style="7" customWidth="1"/>
    <col min="11" max="11" width="14.33203125" style="7" customWidth="1"/>
    <col min="12" max="12" width="21.44140625" style="7" customWidth="1"/>
    <col min="13" max="13" width="14.33203125" style="7" customWidth="1"/>
    <col min="14" max="14" width="21.44140625" style="7" customWidth="1"/>
    <col min="15" max="15" width="14.33203125" style="7" customWidth="1"/>
    <col min="16" max="16" width="22.6640625" style="7" customWidth="1"/>
    <col min="17" max="17" width="14.33203125" style="7" customWidth="1"/>
    <col min="18" max="18" width="21.44140625" style="7" customWidth="1"/>
    <col min="19" max="19" width="14.33203125" style="7" customWidth="1"/>
    <col min="20" max="20" width="21.44140625" style="7" customWidth="1"/>
    <col min="21" max="21" width="14.33203125" style="7" customWidth="1"/>
    <col min="22" max="22" width="17.77734375" style="7" customWidth="1"/>
    <col min="23" max="23" width="14.33203125" style="7" customWidth="1"/>
    <col min="24" max="24" width="21.44140625" style="7" customWidth="1"/>
    <col min="25" max="25" width="14.33203125" style="7" customWidth="1"/>
    <col min="26" max="16384" width="10.77734375" style="7"/>
  </cols>
  <sheetData>
    <row r="1" spans="1:25" ht="16.8" x14ac:dyDescent="0.3">
      <c r="A1" s="6" t="s">
        <v>24</v>
      </c>
    </row>
    <row r="3" spans="1:25" x14ac:dyDescent="0.2">
      <c r="A3" s="180" t="s">
        <v>25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</row>
    <row r="4" spans="1:25" ht="18" customHeight="1" x14ac:dyDescent="0.3">
      <c r="A4" s="181" t="s">
        <v>26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</row>
    <row r="5" spans="1:25" ht="13.05" customHeight="1" x14ac:dyDescent="0.25">
      <c r="A5" s="182" t="s">
        <v>27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spans="1:25" ht="13.2" thickBot="1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</row>
    <row r="7" spans="1:25" ht="13.8" thickTop="1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</row>
    <row r="8" spans="1:25" ht="25.95" customHeight="1" x14ac:dyDescent="0.25">
      <c r="A8" s="179" t="s">
        <v>28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</row>
    <row r="9" spans="1:25" x14ac:dyDescent="0.2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3.8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3.8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3.8" x14ac:dyDescent="0.25">
      <c r="A12" s="8"/>
      <c r="B12" s="177" t="s">
        <v>30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</row>
    <row r="13" spans="1:25" ht="19.95" customHeight="1" x14ac:dyDescent="0.25">
      <c r="A13" s="9" t="s">
        <v>31</v>
      </c>
      <c r="B13" s="175">
        <v>2008</v>
      </c>
      <c r="C13" s="175"/>
      <c r="D13" s="175">
        <v>2009</v>
      </c>
      <c r="E13" s="175"/>
      <c r="F13" s="175">
        <v>2010</v>
      </c>
      <c r="G13" s="175"/>
      <c r="H13" s="175">
        <v>2011</v>
      </c>
      <c r="I13" s="175"/>
      <c r="J13" s="175">
        <v>2012</v>
      </c>
      <c r="K13" s="175"/>
      <c r="L13" s="175">
        <v>2013</v>
      </c>
      <c r="M13" s="175"/>
      <c r="N13" s="175">
        <v>2014</v>
      </c>
      <c r="O13" s="175"/>
      <c r="P13" s="175">
        <v>2015</v>
      </c>
      <c r="Q13" s="175"/>
      <c r="R13" s="175">
        <v>2016</v>
      </c>
      <c r="S13" s="175"/>
      <c r="T13" s="175">
        <v>2017</v>
      </c>
      <c r="U13" s="175"/>
      <c r="V13" s="175">
        <v>2018</v>
      </c>
      <c r="W13" s="175"/>
      <c r="X13" s="175">
        <v>2019</v>
      </c>
      <c r="Y13" s="175"/>
    </row>
    <row r="14" spans="1:25" x14ac:dyDescent="0.2">
      <c r="A14" s="10" t="s">
        <v>32</v>
      </c>
      <c r="B14" s="11" t="s">
        <v>33</v>
      </c>
      <c r="C14" s="12"/>
      <c r="D14" s="11" t="s">
        <v>34</v>
      </c>
      <c r="E14" s="12"/>
      <c r="F14" s="11" t="s">
        <v>35</v>
      </c>
      <c r="G14" s="12"/>
      <c r="H14" s="11" t="s">
        <v>36</v>
      </c>
      <c r="I14" s="12"/>
      <c r="J14" s="11" t="s">
        <v>37</v>
      </c>
      <c r="K14" s="12"/>
      <c r="L14" s="11" t="s">
        <v>38</v>
      </c>
      <c r="M14" s="12"/>
      <c r="N14" s="11" t="s">
        <v>39</v>
      </c>
      <c r="O14" s="12"/>
      <c r="P14" s="11" t="s">
        <v>40</v>
      </c>
      <c r="Q14" s="12"/>
      <c r="R14" s="11" t="s">
        <v>41</v>
      </c>
      <c r="S14" s="12"/>
      <c r="T14" s="11" t="s">
        <v>42</v>
      </c>
      <c r="U14" s="12"/>
      <c r="V14" s="11" t="s">
        <v>43</v>
      </c>
      <c r="W14" s="12"/>
      <c r="X14" s="11" t="s">
        <v>44</v>
      </c>
      <c r="Y14" s="12"/>
    </row>
    <row r="15" spans="1:25" x14ac:dyDescent="0.2">
      <c r="A15" s="13" t="s">
        <v>45</v>
      </c>
      <c r="B15" s="14" t="s">
        <v>46</v>
      </c>
      <c r="C15" s="15"/>
      <c r="D15" s="14" t="s">
        <v>34</v>
      </c>
      <c r="E15" s="15"/>
      <c r="F15" s="14" t="s">
        <v>35</v>
      </c>
      <c r="G15" s="15"/>
      <c r="H15" s="14" t="s">
        <v>36</v>
      </c>
      <c r="I15" s="15"/>
      <c r="J15" s="14" t="s">
        <v>47</v>
      </c>
      <c r="K15" s="15"/>
      <c r="L15" s="14" t="s">
        <v>48</v>
      </c>
      <c r="M15" s="15"/>
      <c r="N15" s="14" t="s">
        <v>49</v>
      </c>
      <c r="O15" s="15"/>
      <c r="P15" s="14" t="s">
        <v>40</v>
      </c>
      <c r="Q15" s="15"/>
      <c r="R15" s="14" t="s">
        <v>41</v>
      </c>
      <c r="S15" s="15"/>
      <c r="T15" s="14" t="s">
        <v>50</v>
      </c>
      <c r="U15" s="15"/>
      <c r="V15" s="14" t="s">
        <v>41</v>
      </c>
      <c r="W15" s="15"/>
      <c r="X15" s="14" t="s">
        <v>44</v>
      </c>
      <c r="Y15" s="15"/>
    </row>
    <row r="16" spans="1:25" x14ac:dyDescent="0.2">
      <c r="A16" s="10" t="s">
        <v>51</v>
      </c>
      <c r="B16" s="11" t="s">
        <v>52</v>
      </c>
      <c r="C16" s="12"/>
      <c r="D16" s="11" t="s">
        <v>53</v>
      </c>
      <c r="E16" s="12"/>
      <c r="F16" s="11" t="s">
        <v>43</v>
      </c>
      <c r="G16" s="12"/>
      <c r="H16" s="11" t="s">
        <v>49</v>
      </c>
      <c r="I16" s="12"/>
      <c r="J16" s="11" t="s">
        <v>54</v>
      </c>
      <c r="K16" s="12"/>
      <c r="L16" s="11" t="s">
        <v>55</v>
      </c>
      <c r="M16" s="12"/>
      <c r="N16" s="11" t="s">
        <v>56</v>
      </c>
      <c r="O16" s="12"/>
      <c r="P16" s="11" t="s">
        <v>41</v>
      </c>
      <c r="Q16" s="12"/>
      <c r="R16" s="11" t="s">
        <v>57</v>
      </c>
      <c r="S16" s="12"/>
      <c r="T16" s="11" t="s">
        <v>50</v>
      </c>
      <c r="U16" s="12"/>
      <c r="V16" s="11" t="s">
        <v>36</v>
      </c>
      <c r="W16" s="12"/>
      <c r="X16" s="11" t="s">
        <v>58</v>
      </c>
      <c r="Y16" s="12"/>
    </row>
    <row r="17" spans="1:25" x14ac:dyDescent="0.2">
      <c r="A17" s="13" t="s">
        <v>59</v>
      </c>
      <c r="B17" s="14" t="s">
        <v>52</v>
      </c>
      <c r="C17" s="15"/>
      <c r="D17" s="14" t="s">
        <v>60</v>
      </c>
      <c r="E17" s="15"/>
      <c r="F17" s="14" t="s">
        <v>43</v>
      </c>
      <c r="G17" s="15"/>
      <c r="H17" s="14" t="s">
        <v>49</v>
      </c>
      <c r="I17" s="15"/>
      <c r="J17" s="14" t="s">
        <v>54</v>
      </c>
      <c r="K17" s="15"/>
      <c r="L17" s="14" t="s">
        <v>61</v>
      </c>
      <c r="M17" s="15"/>
      <c r="N17" s="14" t="s">
        <v>56</v>
      </c>
      <c r="O17" s="15"/>
      <c r="P17" s="14" t="s">
        <v>41</v>
      </c>
      <c r="Q17" s="15"/>
      <c r="R17" s="14" t="s">
        <v>57</v>
      </c>
      <c r="S17" s="15"/>
      <c r="T17" s="14" t="s">
        <v>50</v>
      </c>
      <c r="U17" s="15"/>
      <c r="V17" s="14" t="s">
        <v>36</v>
      </c>
      <c r="W17" s="15"/>
      <c r="X17" s="14" t="s">
        <v>58</v>
      </c>
      <c r="Y17" s="15"/>
    </row>
    <row r="18" spans="1:25" x14ac:dyDescent="0.2">
      <c r="A18" s="10" t="s">
        <v>62</v>
      </c>
      <c r="B18" s="11" t="s">
        <v>52</v>
      </c>
      <c r="C18" s="12"/>
      <c r="D18" s="11" t="s">
        <v>63</v>
      </c>
      <c r="E18" s="12"/>
      <c r="F18" s="11" t="s">
        <v>64</v>
      </c>
      <c r="G18" s="12"/>
      <c r="H18" s="11" t="s">
        <v>49</v>
      </c>
      <c r="I18" s="12"/>
      <c r="J18" s="11" t="s">
        <v>65</v>
      </c>
      <c r="K18" s="12"/>
      <c r="L18" s="11" t="s">
        <v>46</v>
      </c>
      <c r="M18" s="12"/>
      <c r="N18" s="11" t="s">
        <v>39</v>
      </c>
      <c r="O18" s="12"/>
      <c r="P18" s="11" t="s">
        <v>41</v>
      </c>
      <c r="Q18" s="12"/>
      <c r="R18" s="11" t="s">
        <v>44</v>
      </c>
      <c r="S18" s="12"/>
      <c r="T18" s="11" t="s">
        <v>57</v>
      </c>
      <c r="U18" s="12"/>
      <c r="V18" s="11" t="s">
        <v>44</v>
      </c>
      <c r="W18" s="12"/>
      <c r="X18" s="11" t="s">
        <v>56</v>
      </c>
      <c r="Y18" s="12"/>
    </row>
    <row r="19" spans="1:25" x14ac:dyDescent="0.2">
      <c r="A19" s="13" t="s">
        <v>66</v>
      </c>
      <c r="B19" s="14" t="s">
        <v>67</v>
      </c>
      <c r="C19" s="15"/>
      <c r="D19" s="14" t="s">
        <v>68</v>
      </c>
      <c r="E19" s="15"/>
      <c r="F19" s="14" t="s">
        <v>33</v>
      </c>
      <c r="G19" s="15"/>
      <c r="H19" s="14" t="s">
        <v>69</v>
      </c>
      <c r="I19" s="15"/>
      <c r="J19" s="14" t="s">
        <v>52</v>
      </c>
      <c r="K19" s="15"/>
      <c r="L19" s="14" t="s">
        <v>48</v>
      </c>
      <c r="M19" s="15"/>
      <c r="N19" s="14" t="s">
        <v>57</v>
      </c>
      <c r="O19" s="15"/>
      <c r="P19" s="14" t="s">
        <v>70</v>
      </c>
      <c r="Q19" s="15"/>
      <c r="R19" s="14" t="s">
        <v>71</v>
      </c>
      <c r="S19" s="15"/>
      <c r="T19" s="14" t="s">
        <v>72</v>
      </c>
      <c r="U19" s="15"/>
      <c r="V19" s="14" t="s">
        <v>73</v>
      </c>
      <c r="W19" s="15"/>
      <c r="X19" s="14" t="s">
        <v>74</v>
      </c>
      <c r="Y19" s="15" t="s">
        <v>75</v>
      </c>
    </row>
    <row r="20" spans="1:25" x14ac:dyDescent="0.2">
      <c r="A20" s="10" t="s">
        <v>23</v>
      </c>
      <c r="B20" s="11" t="s">
        <v>76</v>
      </c>
      <c r="C20" s="12"/>
      <c r="D20" s="11" t="s">
        <v>77</v>
      </c>
      <c r="E20" s="12"/>
      <c r="F20" s="11" t="s">
        <v>69</v>
      </c>
      <c r="G20" s="12"/>
      <c r="H20" s="11" t="s">
        <v>36</v>
      </c>
      <c r="I20" s="12"/>
      <c r="J20" s="11" t="s">
        <v>78</v>
      </c>
      <c r="K20" s="12"/>
      <c r="L20" s="11" t="s">
        <v>38</v>
      </c>
      <c r="M20" s="12"/>
      <c r="N20" s="11" t="s">
        <v>40</v>
      </c>
      <c r="O20" s="12"/>
      <c r="P20" s="11" t="s">
        <v>79</v>
      </c>
      <c r="Q20" s="12"/>
      <c r="R20" s="11" t="s">
        <v>80</v>
      </c>
      <c r="S20" s="12"/>
      <c r="T20" s="11" t="s">
        <v>81</v>
      </c>
      <c r="U20" s="12"/>
      <c r="V20" s="11" t="s">
        <v>82</v>
      </c>
      <c r="W20" s="12"/>
      <c r="X20" s="11" t="s">
        <v>40</v>
      </c>
      <c r="Y20" s="12"/>
    </row>
    <row r="21" spans="1:25" x14ac:dyDescent="0.2">
      <c r="A21" s="13" t="s">
        <v>83</v>
      </c>
      <c r="B21" s="14" t="s">
        <v>84</v>
      </c>
      <c r="C21" s="15"/>
      <c r="D21" s="14" t="s">
        <v>85</v>
      </c>
      <c r="E21" s="15"/>
      <c r="F21" s="14" t="s">
        <v>57</v>
      </c>
      <c r="G21" s="15"/>
      <c r="H21" s="14" t="s">
        <v>58</v>
      </c>
      <c r="I21" s="15"/>
      <c r="J21" s="14" t="s">
        <v>86</v>
      </c>
      <c r="K21" s="15"/>
      <c r="L21" s="14" t="s">
        <v>87</v>
      </c>
      <c r="M21" s="15"/>
      <c r="N21" s="14" t="s">
        <v>39</v>
      </c>
      <c r="O21" s="15"/>
      <c r="P21" s="14" t="s">
        <v>40</v>
      </c>
      <c r="Q21" s="15"/>
      <c r="R21" s="14" t="s">
        <v>82</v>
      </c>
      <c r="S21" s="15"/>
      <c r="T21" s="14" t="s">
        <v>42</v>
      </c>
      <c r="U21" s="15"/>
      <c r="V21" s="14" t="s">
        <v>35</v>
      </c>
      <c r="W21" s="15"/>
      <c r="X21" s="14" t="s">
        <v>42</v>
      </c>
      <c r="Y21" s="15"/>
    </row>
    <row r="22" spans="1:25" x14ac:dyDescent="0.2">
      <c r="A22" s="10" t="s">
        <v>88</v>
      </c>
      <c r="B22" s="11" t="s">
        <v>89</v>
      </c>
      <c r="C22" s="12"/>
      <c r="D22" s="11" t="s">
        <v>90</v>
      </c>
      <c r="E22" s="12"/>
      <c r="F22" s="11" t="s">
        <v>91</v>
      </c>
      <c r="G22" s="12"/>
      <c r="H22" s="11" t="s">
        <v>92</v>
      </c>
      <c r="I22" s="12"/>
      <c r="J22" s="11" t="s">
        <v>52</v>
      </c>
      <c r="K22" s="12"/>
      <c r="L22" s="11" t="s">
        <v>52</v>
      </c>
      <c r="M22" s="12"/>
      <c r="N22" s="11" t="s">
        <v>35</v>
      </c>
      <c r="O22" s="12"/>
      <c r="P22" s="11" t="s">
        <v>44</v>
      </c>
      <c r="Q22" s="12"/>
      <c r="R22" s="11" t="s">
        <v>35</v>
      </c>
      <c r="S22" s="12"/>
      <c r="T22" s="11" t="s">
        <v>50</v>
      </c>
      <c r="U22" s="12"/>
      <c r="V22" s="11" t="s">
        <v>58</v>
      </c>
      <c r="W22" s="12"/>
      <c r="X22" s="11" t="s">
        <v>33</v>
      </c>
      <c r="Y22" s="12"/>
    </row>
    <row r="23" spans="1:25" x14ac:dyDescent="0.2">
      <c r="A23" s="13" t="s">
        <v>93</v>
      </c>
      <c r="B23" s="14" t="s">
        <v>94</v>
      </c>
      <c r="C23" s="15"/>
      <c r="D23" s="14" t="s">
        <v>95</v>
      </c>
      <c r="E23" s="15"/>
      <c r="F23" s="14" t="s">
        <v>76</v>
      </c>
      <c r="G23" s="15"/>
      <c r="H23" s="14" t="s">
        <v>96</v>
      </c>
      <c r="I23" s="15"/>
      <c r="J23" s="14" t="s">
        <v>73</v>
      </c>
      <c r="K23" s="15"/>
      <c r="L23" s="14" t="s">
        <v>58</v>
      </c>
      <c r="M23" s="15"/>
      <c r="N23" s="14" t="s">
        <v>97</v>
      </c>
      <c r="O23" s="15"/>
      <c r="P23" s="14" t="s">
        <v>36</v>
      </c>
      <c r="Q23" s="15"/>
      <c r="R23" s="14" t="s">
        <v>82</v>
      </c>
      <c r="S23" s="15"/>
      <c r="T23" s="14" t="s">
        <v>98</v>
      </c>
      <c r="U23" s="15"/>
      <c r="V23" s="14" t="s">
        <v>99</v>
      </c>
      <c r="W23" s="15"/>
      <c r="X23" s="14" t="s">
        <v>100</v>
      </c>
      <c r="Y23" s="15"/>
    </row>
    <row r="24" spans="1:25" x14ac:dyDescent="0.2">
      <c r="A24" s="10" t="s">
        <v>101</v>
      </c>
      <c r="B24" s="11" t="s">
        <v>53</v>
      </c>
      <c r="C24" s="12"/>
      <c r="D24" s="11" t="s">
        <v>94</v>
      </c>
      <c r="E24" s="12"/>
      <c r="F24" s="11" t="s">
        <v>36</v>
      </c>
      <c r="G24" s="12"/>
      <c r="H24" s="11" t="s">
        <v>33</v>
      </c>
      <c r="I24" s="12"/>
      <c r="J24" s="11" t="s">
        <v>102</v>
      </c>
      <c r="K24" s="12"/>
      <c r="L24" s="11" t="s">
        <v>103</v>
      </c>
      <c r="M24" s="12"/>
      <c r="N24" s="11" t="s">
        <v>104</v>
      </c>
      <c r="O24" s="12"/>
      <c r="P24" s="11" t="s">
        <v>105</v>
      </c>
      <c r="Q24" s="12"/>
      <c r="R24" s="11" t="s">
        <v>41</v>
      </c>
      <c r="S24" s="12"/>
      <c r="T24" s="11" t="s">
        <v>106</v>
      </c>
      <c r="U24" s="12"/>
      <c r="V24" s="11" t="s">
        <v>107</v>
      </c>
      <c r="W24" s="12"/>
      <c r="X24" s="11" t="s">
        <v>108</v>
      </c>
      <c r="Y24" s="12"/>
    </row>
    <row r="25" spans="1:25" x14ac:dyDescent="0.2">
      <c r="A25" s="13" t="s">
        <v>109</v>
      </c>
      <c r="B25" s="14" t="s">
        <v>55</v>
      </c>
      <c r="C25" s="15"/>
      <c r="D25" s="14" t="s">
        <v>34</v>
      </c>
      <c r="E25" s="15"/>
      <c r="F25" s="14" t="s">
        <v>110</v>
      </c>
      <c r="G25" s="15"/>
      <c r="H25" s="14" t="s">
        <v>111</v>
      </c>
      <c r="I25" s="15" t="s">
        <v>75</v>
      </c>
      <c r="J25" s="14" t="s">
        <v>112</v>
      </c>
      <c r="K25" s="15" t="s">
        <v>75</v>
      </c>
      <c r="L25" s="14" t="s">
        <v>113</v>
      </c>
      <c r="M25" s="15" t="s">
        <v>75</v>
      </c>
      <c r="N25" s="14" t="s">
        <v>65</v>
      </c>
      <c r="O25" s="15" t="s">
        <v>75</v>
      </c>
      <c r="P25" s="14" t="s">
        <v>47</v>
      </c>
      <c r="Q25" s="15" t="s">
        <v>75</v>
      </c>
      <c r="R25" s="14" t="s">
        <v>61</v>
      </c>
      <c r="S25" s="15" t="s">
        <v>75</v>
      </c>
      <c r="T25" s="14" t="s">
        <v>44</v>
      </c>
      <c r="U25" s="15" t="s">
        <v>75</v>
      </c>
      <c r="V25" s="14" t="s">
        <v>57</v>
      </c>
      <c r="W25" s="15" t="s">
        <v>75</v>
      </c>
      <c r="X25" s="14" t="s">
        <v>57</v>
      </c>
      <c r="Y25" s="15" t="s">
        <v>75</v>
      </c>
    </row>
    <row r="26" spans="1:25" x14ac:dyDescent="0.2">
      <c r="A26" s="10" t="s">
        <v>114</v>
      </c>
      <c r="B26" s="11" t="s">
        <v>87</v>
      </c>
      <c r="C26" s="12"/>
      <c r="D26" s="11" t="s">
        <v>115</v>
      </c>
      <c r="E26" s="12"/>
      <c r="F26" s="11" t="s">
        <v>86</v>
      </c>
      <c r="G26" s="12"/>
      <c r="H26" s="11" t="s">
        <v>78</v>
      </c>
      <c r="I26" s="12"/>
      <c r="J26" s="11" t="s">
        <v>116</v>
      </c>
      <c r="K26" s="12"/>
      <c r="L26" s="11" t="s">
        <v>117</v>
      </c>
      <c r="M26" s="12"/>
      <c r="N26" s="11" t="s">
        <v>56</v>
      </c>
      <c r="O26" s="12"/>
      <c r="P26" s="11" t="s">
        <v>71</v>
      </c>
      <c r="Q26" s="12"/>
      <c r="R26" s="11" t="s">
        <v>97</v>
      </c>
      <c r="S26" s="12"/>
      <c r="T26" s="11" t="s">
        <v>97</v>
      </c>
      <c r="U26" s="12"/>
      <c r="V26" s="11" t="s">
        <v>69</v>
      </c>
      <c r="W26" s="12" t="s">
        <v>75</v>
      </c>
      <c r="X26" s="11" t="s">
        <v>41</v>
      </c>
      <c r="Y26" s="12" t="s">
        <v>75</v>
      </c>
    </row>
    <row r="27" spans="1:25" x14ac:dyDescent="0.2">
      <c r="A27" s="13" t="s">
        <v>118</v>
      </c>
      <c r="B27" s="14" t="s">
        <v>48</v>
      </c>
      <c r="C27" s="15"/>
      <c r="D27" s="14" t="s">
        <v>119</v>
      </c>
      <c r="E27" s="15"/>
      <c r="F27" s="14" t="s">
        <v>57</v>
      </c>
      <c r="G27" s="15"/>
      <c r="H27" s="14" t="s">
        <v>35</v>
      </c>
      <c r="I27" s="15"/>
      <c r="J27" s="14" t="s">
        <v>48</v>
      </c>
      <c r="K27" s="15"/>
      <c r="L27" s="14" t="s">
        <v>33</v>
      </c>
      <c r="M27" s="15"/>
      <c r="N27" s="14" t="s">
        <v>89</v>
      </c>
      <c r="O27" s="15"/>
      <c r="P27" s="14" t="s">
        <v>120</v>
      </c>
      <c r="Q27" s="15"/>
      <c r="R27" s="14" t="s">
        <v>120</v>
      </c>
      <c r="S27" s="15"/>
      <c r="T27" s="14" t="s">
        <v>40</v>
      </c>
      <c r="U27" s="15"/>
      <c r="V27" s="14" t="s">
        <v>36</v>
      </c>
      <c r="W27" s="15" t="s">
        <v>75</v>
      </c>
      <c r="X27" s="14" t="s">
        <v>44</v>
      </c>
      <c r="Y27" s="15" t="s">
        <v>75</v>
      </c>
    </row>
    <row r="28" spans="1:25" x14ac:dyDescent="0.2">
      <c r="A28" s="10" t="s">
        <v>121</v>
      </c>
      <c r="B28" s="11" t="s">
        <v>36</v>
      </c>
      <c r="C28" s="12"/>
      <c r="D28" s="11" t="s">
        <v>122</v>
      </c>
      <c r="E28" s="12"/>
      <c r="F28" s="11" t="s">
        <v>123</v>
      </c>
      <c r="G28" s="12"/>
      <c r="H28" s="11" t="s">
        <v>55</v>
      </c>
      <c r="I28" s="12"/>
      <c r="J28" s="11" t="s">
        <v>124</v>
      </c>
      <c r="K28" s="12"/>
      <c r="L28" s="11" t="s">
        <v>84</v>
      </c>
      <c r="M28" s="12"/>
      <c r="N28" s="11" t="s">
        <v>125</v>
      </c>
      <c r="O28" s="12"/>
      <c r="P28" s="11" t="s">
        <v>69</v>
      </c>
      <c r="Q28" s="12"/>
      <c r="R28" s="11" t="s">
        <v>72</v>
      </c>
      <c r="S28" s="12"/>
      <c r="T28" s="11" t="s">
        <v>73</v>
      </c>
      <c r="U28" s="12"/>
      <c r="V28" s="11" t="s">
        <v>76</v>
      </c>
      <c r="W28" s="12" t="s">
        <v>75</v>
      </c>
      <c r="X28" s="11" t="s">
        <v>64</v>
      </c>
      <c r="Y28" s="12" t="s">
        <v>75</v>
      </c>
    </row>
    <row r="29" spans="1:25" x14ac:dyDescent="0.2">
      <c r="A29" s="13" t="s">
        <v>126</v>
      </c>
      <c r="B29" s="14" t="s">
        <v>127</v>
      </c>
      <c r="C29" s="15"/>
      <c r="D29" s="14" t="s">
        <v>128</v>
      </c>
      <c r="E29" s="15"/>
      <c r="F29" s="14" t="s">
        <v>49</v>
      </c>
      <c r="G29" s="15"/>
      <c r="H29" s="14" t="s">
        <v>65</v>
      </c>
      <c r="I29" s="15"/>
      <c r="J29" s="14" t="s">
        <v>116</v>
      </c>
      <c r="K29" s="15"/>
      <c r="L29" s="14" t="s">
        <v>129</v>
      </c>
      <c r="M29" s="15"/>
      <c r="N29" s="14" t="s">
        <v>38</v>
      </c>
      <c r="O29" s="15"/>
      <c r="P29" s="14" t="s">
        <v>130</v>
      </c>
      <c r="Q29" s="15"/>
      <c r="R29" s="14" t="s">
        <v>58</v>
      </c>
      <c r="S29" s="15"/>
      <c r="T29" s="14" t="s">
        <v>49</v>
      </c>
      <c r="U29" s="15"/>
      <c r="V29" s="14" t="s">
        <v>87</v>
      </c>
      <c r="W29" s="15"/>
      <c r="X29" s="14" t="s">
        <v>48</v>
      </c>
      <c r="Y29" s="15"/>
    </row>
    <row r="30" spans="1:25" x14ac:dyDescent="0.2">
      <c r="A30" s="10" t="s">
        <v>131</v>
      </c>
      <c r="B30" s="11" t="s">
        <v>132</v>
      </c>
      <c r="C30" s="12"/>
      <c r="D30" s="11" t="s">
        <v>63</v>
      </c>
      <c r="E30" s="12"/>
      <c r="F30" s="11" t="s">
        <v>41</v>
      </c>
      <c r="G30" s="12"/>
      <c r="H30" s="11" t="s">
        <v>52</v>
      </c>
      <c r="I30" s="12"/>
      <c r="J30" s="11" t="s">
        <v>68</v>
      </c>
      <c r="K30" s="12"/>
      <c r="L30" s="11" t="s">
        <v>133</v>
      </c>
      <c r="M30" s="12"/>
      <c r="N30" s="11" t="s">
        <v>129</v>
      </c>
      <c r="O30" s="12"/>
      <c r="P30" s="11" t="s">
        <v>82</v>
      </c>
      <c r="Q30" s="12"/>
      <c r="R30" s="11" t="s">
        <v>134</v>
      </c>
      <c r="S30" s="12"/>
      <c r="T30" s="11" t="s">
        <v>81</v>
      </c>
      <c r="U30" s="12"/>
      <c r="V30" s="11" t="s">
        <v>81</v>
      </c>
      <c r="W30" s="12"/>
      <c r="X30" s="11" t="s">
        <v>73</v>
      </c>
      <c r="Y30" s="12" t="s">
        <v>75</v>
      </c>
    </row>
    <row r="31" spans="1:25" x14ac:dyDescent="0.2">
      <c r="A31" s="13" t="s">
        <v>135</v>
      </c>
      <c r="B31" s="14" t="s">
        <v>136</v>
      </c>
      <c r="C31" s="15"/>
      <c r="D31" s="14" t="s">
        <v>137</v>
      </c>
      <c r="E31" s="15"/>
      <c r="F31" s="14" t="s">
        <v>53</v>
      </c>
      <c r="G31" s="15"/>
      <c r="H31" s="14" t="s">
        <v>138</v>
      </c>
      <c r="I31" s="15"/>
      <c r="J31" s="14" t="s">
        <v>139</v>
      </c>
      <c r="K31" s="15"/>
      <c r="L31" s="14" t="s">
        <v>40</v>
      </c>
      <c r="M31" s="15"/>
      <c r="N31" s="14" t="s">
        <v>120</v>
      </c>
      <c r="O31" s="15"/>
      <c r="P31" s="14" t="s">
        <v>70</v>
      </c>
      <c r="Q31" s="15"/>
      <c r="R31" s="14" t="s">
        <v>69</v>
      </c>
      <c r="S31" s="15"/>
      <c r="T31" s="14" t="s">
        <v>140</v>
      </c>
      <c r="U31" s="15"/>
      <c r="V31" s="14" t="s">
        <v>70</v>
      </c>
      <c r="W31" s="15"/>
      <c r="X31" s="14" t="s">
        <v>43</v>
      </c>
      <c r="Y31" s="15"/>
    </row>
    <row r="32" spans="1:25" x14ac:dyDescent="0.2">
      <c r="A32" s="10" t="s">
        <v>141</v>
      </c>
      <c r="B32" s="11" t="s">
        <v>50</v>
      </c>
      <c r="C32" s="12"/>
      <c r="D32" s="11" t="s">
        <v>142</v>
      </c>
      <c r="E32" s="12"/>
      <c r="F32" s="11" t="s">
        <v>49</v>
      </c>
      <c r="G32" s="12"/>
      <c r="H32" s="11" t="s">
        <v>143</v>
      </c>
      <c r="I32" s="12"/>
      <c r="J32" s="11" t="s">
        <v>71</v>
      </c>
      <c r="K32" s="12"/>
      <c r="L32" s="11" t="s">
        <v>132</v>
      </c>
      <c r="M32" s="12"/>
      <c r="N32" s="11" t="s">
        <v>72</v>
      </c>
      <c r="O32" s="12"/>
      <c r="P32" s="11" t="s">
        <v>41</v>
      </c>
      <c r="Q32" s="12"/>
      <c r="R32" s="11" t="s">
        <v>80</v>
      </c>
      <c r="S32" s="12"/>
      <c r="T32" s="11" t="s">
        <v>139</v>
      </c>
      <c r="U32" s="12"/>
      <c r="V32" s="11" t="s">
        <v>92</v>
      </c>
      <c r="W32" s="12"/>
      <c r="X32" s="11" t="s">
        <v>139</v>
      </c>
      <c r="Y32" s="12"/>
    </row>
    <row r="33" spans="1:25" x14ac:dyDescent="0.2">
      <c r="A33" s="13" t="s">
        <v>144</v>
      </c>
      <c r="B33" s="14" t="s">
        <v>145</v>
      </c>
      <c r="C33" s="15"/>
      <c r="D33" s="14" t="s">
        <v>53</v>
      </c>
      <c r="E33" s="15"/>
      <c r="F33" s="14" t="s">
        <v>146</v>
      </c>
      <c r="G33" s="15"/>
      <c r="H33" s="14" t="s">
        <v>80</v>
      </c>
      <c r="I33" s="15"/>
      <c r="J33" s="14" t="s">
        <v>47</v>
      </c>
      <c r="K33" s="15"/>
      <c r="L33" s="14" t="s">
        <v>147</v>
      </c>
      <c r="M33" s="15"/>
      <c r="N33" s="14" t="s">
        <v>139</v>
      </c>
      <c r="O33" s="15"/>
      <c r="P33" s="14" t="s">
        <v>139</v>
      </c>
      <c r="Q33" s="15"/>
      <c r="R33" s="14" t="s">
        <v>148</v>
      </c>
      <c r="S33" s="15"/>
      <c r="T33" s="14" t="s">
        <v>36</v>
      </c>
      <c r="U33" s="15"/>
      <c r="V33" s="14" t="s">
        <v>73</v>
      </c>
      <c r="W33" s="15"/>
      <c r="X33" s="14" t="s">
        <v>40</v>
      </c>
      <c r="Y33" s="15"/>
    </row>
    <row r="34" spans="1:25" x14ac:dyDescent="0.2">
      <c r="A34" s="10" t="s">
        <v>149</v>
      </c>
      <c r="B34" s="11" t="s">
        <v>120</v>
      </c>
      <c r="C34" s="12"/>
      <c r="D34" s="11" t="s">
        <v>150</v>
      </c>
      <c r="E34" s="12"/>
      <c r="F34" s="11" t="s">
        <v>120</v>
      </c>
      <c r="G34" s="12"/>
      <c r="H34" s="11" t="s">
        <v>57</v>
      </c>
      <c r="I34" s="12"/>
      <c r="J34" s="11" t="s">
        <v>117</v>
      </c>
      <c r="K34" s="12"/>
      <c r="L34" s="11" t="s">
        <v>57</v>
      </c>
      <c r="M34" s="12"/>
      <c r="N34" s="11" t="s">
        <v>91</v>
      </c>
      <c r="O34" s="12"/>
      <c r="P34" s="11" t="s">
        <v>71</v>
      </c>
      <c r="Q34" s="12"/>
      <c r="R34" s="11" t="s">
        <v>43</v>
      </c>
      <c r="S34" s="12"/>
      <c r="T34" s="11" t="s">
        <v>139</v>
      </c>
      <c r="U34" s="12"/>
      <c r="V34" s="11" t="s">
        <v>79</v>
      </c>
      <c r="W34" s="12"/>
      <c r="X34" s="11" t="s">
        <v>148</v>
      </c>
      <c r="Y34" s="12" t="s">
        <v>75</v>
      </c>
    </row>
    <row r="35" spans="1:25" x14ac:dyDescent="0.2">
      <c r="A35" s="13" t="s">
        <v>151</v>
      </c>
      <c r="B35" s="14" t="s">
        <v>71</v>
      </c>
      <c r="C35" s="15"/>
      <c r="D35" s="14" t="s">
        <v>152</v>
      </c>
      <c r="E35" s="15"/>
      <c r="F35" s="14" t="s">
        <v>98</v>
      </c>
      <c r="G35" s="15"/>
      <c r="H35" s="14" t="s">
        <v>46</v>
      </c>
      <c r="I35" s="15"/>
      <c r="J35" s="14" t="s">
        <v>153</v>
      </c>
      <c r="K35" s="15"/>
      <c r="L35" s="14" t="s">
        <v>98</v>
      </c>
      <c r="M35" s="15"/>
      <c r="N35" s="14" t="s">
        <v>154</v>
      </c>
      <c r="O35" s="15"/>
      <c r="P35" s="14" t="s">
        <v>155</v>
      </c>
      <c r="Q35" s="15"/>
      <c r="R35" s="14" t="s">
        <v>92</v>
      </c>
      <c r="S35" s="15"/>
      <c r="T35" s="14" t="s">
        <v>156</v>
      </c>
      <c r="U35" s="15"/>
      <c r="V35" s="14" t="s">
        <v>81</v>
      </c>
      <c r="W35" s="15"/>
      <c r="X35" s="14" t="s">
        <v>146</v>
      </c>
      <c r="Y35" s="15"/>
    </row>
    <row r="36" spans="1:25" x14ac:dyDescent="0.2">
      <c r="A36" s="10" t="s">
        <v>157</v>
      </c>
      <c r="B36" s="11" t="s">
        <v>35</v>
      </c>
      <c r="C36" s="12"/>
      <c r="D36" s="11" t="s">
        <v>158</v>
      </c>
      <c r="E36" s="12"/>
      <c r="F36" s="11" t="s">
        <v>58</v>
      </c>
      <c r="G36" s="12"/>
      <c r="H36" s="11" t="s">
        <v>39</v>
      </c>
      <c r="I36" s="12"/>
      <c r="J36" s="11" t="s">
        <v>127</v>
      </c>
      <c r="K36" s="12"/>
      <c r="L36" s="11" t="s">
        <v>125</v>
      </c>
      <c r="M36" s="12"/>
      <c r="N36" s="11" t="s">
        <v>56</v>
      </c>
      <c r="O36" s="12"/>
      <c r="P36" s="11" t="s">
        <v>41</v>
      </c>
      <c r="Q36" s="12"/>
      <c r="R36" s="11" t="s">
        <v>35</v>
      </c>
      <c r="S36" s="12"/>
      <c r="T36" s="11" t="s">
        <v>64</v>
      </c>
      <c r="U36" s="12"/>
      <c r="V36" s="11" t="s">
        <v>69</v>
      </c>
      <c r="W36" s="12"/>
      <c r="X36" s="11" t="s">
        <v>49</v>
      </c>
      <c r="Y36" s="12" t="s">
        <v>75</v>
      </c>
    </row>
    <row r="37" spans="1:25" x14ac:dyDescent="0.2">
      <c r="A37" s="13" t="s">
        <v>159</v>
      </c>
      <c r="B37" s="14" t="s">
        <v>44</v>
      </c>
      <c r="C37" s="15"/>
      <c r="D37" s="14" t="s">
        <v>115</v>
      </c>
      <c r="E37" s="15"/>
      <c r="F37" s="14" t="s">
        <v>36</v>
      </c>
      <c r="G37" s="15"/>
      <c r="H37" s="14" t="s">
        <v>64</v>
      </c>
      <c r="I37" s="15"/>
      <c r="J37" s="14" t="s">
        <v>65</v>
      </c>
      <c r="K37" s="15"/>
      <c r="L37" s="14" t="s">
        <v>38</v>
      </c>
      <c r="M37" s="15"/>
      <c r="N37" s="14" t="s">
        <v>65</v>
      </c>
      <c r="O37" s="15"/>
      <c r="P37" s="14" t="s">
        <v>89</v>
      </c>
      <c r="Q37" s="15"/>
      <c r="R37" s="14" t="s">
        <v>41</v>
      </c>
      <c r="S37" s="15"/>
      <c r="T37" s="14" t="s">
        <v>69</v>
      </c>
      <c r="U37" s="15"/>
      <c r="V37" s="14" t="s">
        <v>50</v>
      </c>
      <c r="W37" s="15"/>
      <c r="X37" s="14" t="s">
        <v>56</v>
      </c>
      <c r="Y37" s="15"/>
    </row>
    <row r="38" spans="1:25" x14ac:dyDescent="0.2">
      <c r="A38" s="10" t="s">
        <v>160</v>
      </c>
      <c r="B38" s="11" t="s">
        <v>91</v>
      </c>
      <c r="C38" s="12"/>
      <c r="D38" s="11" t="s">
        <v>42</v>
      </c>
      <c r="E38" s="12"/>
      <c r="F38" s="11" t="s">
        <v>147</v>
      </c>
      <c r="G38" s="12"/>
      <c r="H38" s="11" t="s">
        <v>161</v>
      </c>
      <c r="I38" s="12"/>
      <c r="J38" s="11" t="s">
        <v>58</v>
      </c>
      <c r="K38" s="12"/>
      <c r="L38" s="11" t="s">
        <v>120</v>
      </c>
      <c r="M38" s="12"/>
      <c r="N38" s="11" t="s">
        <v>74</v>
      </c>
      <c r="O38" s="12"/>
      <c r="P38" s="11" t="s">
        <v>91</v>
      </c>
      <c r="Q38" s="12"/>
      <c r="R38" s="11" t="s">
        <v>73</v>
      </c>
      <c r="S38" s="12"/>
      <c r="T38" s="11" t="s">
        <v>161</v>
      </c>
      <c r="U38" s="12"/>
      <c r="V38" s="11" t="s">
        <v>79</v>
      </c>
      <c r="W38" s="12"/>
      <c r="X38" s="11" t="s">
        <v>162</v>
      </c>
      <c r="Y38" s="12"/>
    </row>
    <row r="39" spans="1:25" x14ac:dyDescent="0.2">
      <c r="A39" s="13" t="s">
        <v>163</v>
      </c>
      <c r="B39" s="14" t="s">
        <v>48</v>
      </c>
      <c r="C39" s="15"/>
      <c r="D39" s="14" t="s">
        <v>164</v>
      </c>
      <c r="E39" s="15"/>
      <c r="F39" s="14" t="s">
        <v>49</v>
      </c>
      <c r="G39" s="15"/>
      <c r="H39" s="14" t="s">
        <v>165</v>
      </c>
      <c r="I39" s="15"/>
      <c r="J39" s="14" t="s">
        <v>166</v>
      </c>
      <c r="K39" s="15"/>
      <c r="L39" s="14" t="s">
        <v>54</v>
      </c>
      <c r="M39" s="15"/>
      <c r="N39" s="14" t="s">
        <v>130</v>
      </c>
      <c r="O39" s="15"/>
      <c r="P39" s="14" t="s">
        <v>36</v>
      </c>
      <c r="Q39" s="15"/>
      <c r="R39" s="14" t="s">
        <v>41</v>
      </c>
      <c r="S39" s="15"/>
      <c r="T39" s="14" t="s">
        <v>72</v>
      </c>
      <c r="U39" s="15"/>
      <c r="V39" s="14" t="s">
        <v>42</v>
      </c>
      <c r="W39" s="15"/>
      <c r="X39" s="14" t="s">
        <v>35</v>
      </c>
      <c r="Y39" s="15" t="s">
        <v>75</v>
      </c>
    </row>
    <row r="40" spans="1:25" x14ac:dyDescent="0.2">
      <c r="A40" s="10" t="s">
        <v>167</v>
      </c>
      <c r="B40" s="11" t="s">
        <v>168</v>
      </c>
      <c r="C40" s="12"/>
      <c r="D40" s="11" t="s">
        <v>110</v>
      </c>
      <c r="E40" s="12"/>
      <c r="F40" s="11" t="s">
        <v>169</v>
      </c>
      <c r="G40" s="12"/>
      <c r="H40" s="11" t="s">
        <v>57</v>
      </c>
      <c r="I40" s="12"/>
      <c r="J40" s="11" t="s">
        <v>41</v>
      </c>
      <c r="K40" s="12"/>
      <c r="L40" s="11" t="s">
        <v>71</v>
      </c>
      <c r="M40" s="12"/>
      <c r="N40" s="11" t="s">
        <v>132</v>
      </c>
      <c r="O40" s="12"/>
      <c r="P40" s="11" t="s">
        <v>97</v>
      </c>
      <c r="Q40" s="12"/>
      <c r="R40" s="11" t="s">
        <v>170</v>
      </c>
      <c r="S40" s="12"/>
      <c r="T40" s="11" t="s">
        <v>171</v>
      </c>
      <c r="U40" s="12"/>
      <c r="V40" s="11" t="s">
        <v>162</v>
      </c>
      <c r="W40" s="12"/>
      <c r="X40" s="11" t="s">
        <v>91</v>
      </c>
      <c r="Y40" s="12" t="s">
        <v>75</v>
      </c>
    </row>
    <row r="41" spans="1:25" x14ac:dyDescent="0.2">
      <c r="A41" s="13" t="s">
        <v>172</v>
      </c>
      <c r="B41" s="14" t="s">
        <v>72</v>
      </c>
      <c r="C41" s="15"/>
      <c r="D41" s="14" t="s">
        <v>173</v>
      </c>
      <c r="E41" s="15"/>
      <c r="F41" s="14" t="s">
        <v>58</v>
      </c>
      <c r="G41" s="15"/>
      <c r="H41" s="14" t="s">
        <v>87</v>
      </c>
      <c r="I41" s="15"/>
      <c r="J41" s="14" t="s">
        <v>174</v>
      </c>
      <c r="K41" s="15"/>
      <c r="L41" s="14" t="s">
        <v>127</v>
      </c>
      <c r="M41" s="15"/>
      <c r="N41" s="14" t="s">
        <v>42</v>
      </c>
      <c r="O41" s="15"/>
      <c r="P41" s="14" t="s">
        <v>35</v>
      </c>
      <c r="Q41" s="15"/>
      <c r="R41" s="14" t="s">
        <v>82</v>
      </c>
      <c r="S41" s="15"/>
      <c r="T41" s="14" t="s">
        <v>161</v>
      </c>
      <c r="U41" s="15"/>
      <c r="V41" s="14" t="s">
        <v>99</v>
      </c>
      <c r="W41" s="15"/>
      <c r="X41" s="14" t="s">
        <v>82</v>
      </c>
      <c r="Y41" s="15"/>
    </row>
    <row r="42" spans="1:25" x14ac:dyDescent="0.2">
      <c r="A42" s="10" t="s">
        <v>175</v>
      </c>
      <c r="B42" s="11" t="s">
        <v>108</v>
      </c>
      <c r="C42" s="12"/>
      <c r="D42" s="11" t="s">
        <v>110</v>
      </c>
      <c r="E42" s="12"/>
      <c r="F42" s="11" t="s">
        <v>176</v>
      </c>
      <c r="G42" s="12"/>
      <c r="H42" s="11" t="s">
        <v>42</v>
      </c>
      <c r="I42" s="12"/>
      <c r="J42" s="11" t="s">
        <v>57</v>
      </c>
      <c r="K42" s="12"/>
      <c r="L42" s="11" t="s">
        <v>65</v>
      </c>
      <c r="M42" s="12"/>
      <c r="N42" s="11" t="s">
        <v>50</v>
      </c>
      <c r="O42" s="12"/>
      <c r="P42" s="11" t="s">
        <v>161</v>
      </c>
      <c r="Q42" s="12"/>
      <c r="R42" s="11" t="s">
        <v>43</v>
      </c>
      <c r="S42" s="12"/>
      <c r="T42" s="11" t="s">
        <v>97</v>
      </c>
      <c r="U42" s="12"/>
      <c r="V42" s="11" t="s">
        <v>71</v>
      </c>
      <c r="W42" s="12"/>
      <c r="X42" s="11" t="s">
        <v>40</v>
      </c>
      <c r="Y42" s="12"/>
    </row>
    <row r="43" spans="1:25" x14ac:dyDescent="0.2">
      <c r="A43" s="13" t="s">
        <v>177</v>
      </c>
      <c r="B43" s="14" t="s">
        <v>130</v>
      </c>
      <c r="C43" s="15"/>
      <c r="D43" s="14" t="s">
        <v>178</v>
      </c>
      <c r="E43" s="15"/>
      <c r="F43" s="14" t="s">
        <v>82</v>
      </c>
      <c r="G43" s="15"/>
      <c r="H43" s="14" t="s">
        <v>80</v>
      </c>
      <c r="I43" s="15"/>
      <c r="J43" s="14" t="s">
        <v>117</v>
      </c>
      <c r="K43" s="15"/>
      <c r="L43" s="14" t="s">
        <v>54</v>
      </c>
      <c r="M43" s="15"/>
      <c r="N43" s="14" t="s">
        <v>47</v>
      </c>
      <c r="O43" s="15"/>
      <c r="P43" s="14" t="s">
        <v>46</v>
      </c>
      <c r="Q43" s="15"/>
      <c r="R43" s="14" t="s">
        <v>42</v>
      </c>
      <c r="S43" s="15"/>
      <c r="T43" s="14" t="s">
        <v>140</v>
      </c>
      <c r="U43" s="15"/>
      <c r="V43" s="14" t="s">
        <v>44</v>
      </c>
      <c r="W43" s="15"/>
      <c r="X43" s="14" t="s">
        <v>120</v>
      </c>
      <c r="Y43" s="15"/>
    </row>
    <row r="44" spans="1:25" x14ac:dyDescent="0.2">
      <c r="A44" s="10" t="s">
        <v>179</v>
      </c>
      <c r="B44" s="11" t="s">
        <v>84</v>
      </c>
      <c r="C44" s="12"/>
      <c r="D44" s="11" t="s">
        <v>34</v>
      </c>
      <c r="E44" s="12"/>
      <c r="F44" s="11" t="s">
        <v>143</v>
      </c>
      <c r="G44" s="12"/>
      <c r="H44" s="11" t="s">
        <v>82</v>
      </c>
      <c r="I44" s="12"/>
      <c r="J44" s="11" t="s">
        <v>180</v>
      </c>
      <c r="K44" s="12"/>
      <c r="L44" s="11" t="s">
        <v>103</v>
      </c>
      <c r="M44" s="12"/>
      <c r="N44" s="11" t="s">
        <v>76</v>
      </c>
      <c r="O44" s="12"/>
      <c r="P44" s="11" t="s">
        <v>162</v>
      </c>
      <c r="Q44" s="12"/>
      <c r="R44" s="11" t="s">
        <v>43</v>
      </c>
      <c r="S44" s="12"/>
      <c r="T44" s="11" t="s">
        <v>50</v>
      </c>
      <c r="U44" s="12"/>
      <c r="V44" s="11" t="s">
        <v>41</v>
      </c>
      <c r="W44" s="12"/>
      <c r="X44" s="11" t="s">
        <v>58</v>
      </c>
      <c r="Y44" s="12"/>
    </row>
    <row r="45" spans="1:25" x14ac:dyDescent="0.2">
      <c r="A45" s="13" t="s">
        <v>181</v>
      </c>
      <c r="B45" s="14" t="s">
        <v>55</v>
      </c>
      <c r="C45" s="15"/>
      <c r="D45" s="14" t="s">
        <v>166</v>
      </c>
      <c r="E45" s="15"/>
      <c r="F45" s="14" t="s">
        <v>43</v>
      </c>
      <c r="G45" s="15"/>
      <c r="H45" s="14" t="s">
        <v>58</v>
      </c>
      <c r="I45" s="15"/>
      <c r="J45" s="14" t="s">
        <v>56</v>
      </c>
      <c r="K45" s="15"/>
      <c r="L45" s="14" t="s">
        <v>35</v>
      </c>
      <c r="M45" s="15"/>
      <c r="N45" s="14" t="s">
        <v>64</v>
      </c>
      <c r="O45" s="15"/>
      <c r="P45" s="14" t="s">
        <v>69</v>
      </c>
      <c r="Q45" s="15"/>
      <c r="R45" s="14" t="s">
        <v>49</v>
      </c>
      <c r="S45" s="15"/>
      <c r="T45" s="14" t="s">
        <v>49</v>
      </c>
      <c r="U45" s="15"/>
      <c r="V45" s="14" t="s">
        <v>58</v>
      </c>
      <c r="W45" s="15"/>
      <c r="X45" s="14" t="s">
        <v>58</v>
      </c>
      <c r="Y45" s="15"/>
    </row>
    <row r="46" spans="1:25" x14ac:dyDescent="0.2">
      <c r="A46" s="10" t="s">
        <v>182</v>
      </c>
      <c r="B46" s="11" t="s">
        <v>41</v>
      </c>
      <c r="C46" s="12"/>
      <c r="D46" s="11" t="s">
        <v>183</v>
      </c>
      <c r="E46" s="12"/>
      <c r="F46" s="11" t="s">
        <v>68</v>
      </c>
      <c r="G46" s="12"/>
      <c r="H46" s="11" t="s">
        <v>57</v>
      </c>
      <c r="I46" s="12"/>
      <c r="J46" s="11" t="s">
        <v>58</v>
      </c>
      <c r="K46" s="12"/>
      <c r="L46" s="11" t="s">
        <v>153</v>
      </c>
      <c r="M46" s="12"/>
      <c r="N46" s="11" t="s">
        <v>43</v>
      </c>
      <c r="O46" s="12"/>
      <c r="P46" s="11" t="s">
        <v>170</v>
      </c>
      <c r="Q46" s="12"/>
      <c r="R46" s="11" t="s">
        <v>184</v>
      </c>
      <c r="S46" s="12"/>
      <c r="T46" s="11" t="s">
        <v>162</v>
      </c>
      <c r="U46" s="12"/>
      <c r="V46" s="11" t="s">
        <v>92</v>
      </c>
      <c r="W46" s="12"/>
      <c r="X46" s="11" t="s">
        <v>57</v>
      </c>
      <c r="Y46" s="12"/>
    </row>
    <row r="47" spans="1:25" x14ac:dyDescent="0.2">
      <c r="A47" s="13" t="s">
        <v>185</v>
      </c>
      <c r="B47" s="16" t="s">
        <v>186</v>
      </c>
      <c r="C47" s="15"/>
      <c r="D47" s="16" t="s">
        <v>186</v>
      </c>
      <c r="E47" s="15"/>
      <c r="F47" s="16" t="s">
        <v>186</v>
      </c>
      <c r="G47" s="15"/>
      <c r="H47" s="16" t="s">
        <v>186</v>
      </c>
      <c r="I47" s="15"/>
      <c r="J47" s="16" t="s">
        <v>186</v>
      </c>
      <c r="K47" s="15"/>
      <c r="L47" s="16" t="s">
        <v>186</v>
      </c>
      <c r="M47" s="15"/>
      <c r="N47" s="16" t="s">
        <v>186</v>
      </c>
      <c r="O47" s="15"/>
      <c r="P47" s="16" t="s">
        <v>186</v>
      </c>
      <c r="Q47" s="15"/>
      <c r="R47" s="16" t="s">
        <v>186</v>
      </c>
      <c r="S47" s="15"/>
      <c r="T47" s="16" t="s">
        <v>186</v>
      </c>
      <c r="U47" s="15"/>
      <c r="V47" s="16" t="s">
        <v>186</v>
      </c>
      <c r="W47" s="15"/>
      <c r="X47" s="16" t="s">
        <v>186</v>
      </c>
      <c r="Y47" s="15"/>
    </row>
    <row r="48" spans="1:25" x14ac:dyDescent="0.2">
      <c r="A48" s="10" t="s">
        <v>187</v>
      </c>
      <c r="B48" s="11" t="s">
        <v>46</v>
      </c>
      <c r="C48" s="12"/>
      <c r="D48" s="11" t="s">
        <v>165</v>
      </c>
      <c r="E48" s="12"/>
      <c r="F48" s="11" t="s">
        <v>65</v>
      </c>
      <c r="G48" s="12"/>
      <c r="H48" s="11" t="s">
        <v>89</v>
      </c>
      <c r="I48" s="12"/>
      <c r="J48" s="11" t="s">
        <v>76</v>
      </c>
      <c r="K48" s="12"/>
      <c r="L48" s="11" t="s">
        <v>89</v>
      </c>
      <c r="M48" s="12"/>
      <c r="N48" s="11" t="s">
        <v>41</v>
      </c>
      <c r="O48" s="12"/>
      <c r="P48" s="11" t="s">
        <v>41</v>
      </c>
      <c r="Q48" s="12"/>
      <c r="R48" s="11" t="s">
        <v>120</v>
      </c>
      <c r="S48" s="12"/>
      <c r="T48" s="11" t="s">
        <v>40</v>
      </c>
      <c r="U48" s="12"/>
      <c r="V48" s="11" t="s">
        <v>58</v>
      </c>
      <c r="W48" s="12"/>
      <c r="X48" s="11" t="s">
        <v>103</v>
      </c>
      <c r="Y48" s="12"/>
    </row>
    <row r="49" spans="1:25" x14ac:dyDescent="0.2">
      <c r="A49" s="13" t="s">
        <v>188</v>
      </c>
      <c r="B49" s="14" t="s">
        <v>35</v>
      </c>
      <c r="C49" s="15"/>
      <c r="D49" s="14" t="s">
        <v>124</v>
      </c>
      <c r="E49" s="15"/>
      <c r="F49" s="14" t="s">
        <v>97</v>
      </c>
      <c r="G49" s="15"/>
      <c r="H49" s="14" t="s">
        <v>49</v>
      </c>
      <c r="I49" s="15"/>
      <c r="J49" s="14" t="s">
        <v>89</v>
      </c>
      <c r="K49" s="15"/>
      <c r="L49" s="14" t="s">
        <v>57</v>
      </c>
      <c r="M49" s="15"/>
      <c r="N49" s="14" t="s">
        <v>69</v>
      </c>
      <c r="O49" s="15"/>
      <c r="P49" s="14" t="s">
        <v>58</v>
      </c>
      <c r="Q49" s="15"/>
      <c r="R49" s="14" t="s">
        <v>49</v>
      </c>
      <c r="S49" s="15"/>
      <c r="T49" s="14" t="s">
        <v>36</v>
      </c>
      <c r="U49" s="15"/>
      <c r="V49" s="14" t="s">
        <v>42</v>
      </c>
      <c r="W49" s="15"/>
      <c r="X49" s="14" t="s">
        <v>87</v>
      </c>
      <c r="Y49" s="15"/>
    </row>
    <row r="50" spans="1:25" x14ac:dyDescent="0.2">
      <c r="A50" s="10" t="s">
        <v>189</v>
      </c>
      <c r="B50" s="11" t="s">
        <v>190</v>
      </c>
      <c r="C50" s="12"/>
      <c r="D50" s="11" t="s">
        <v>191</v>
      </c>
      <c r="E50" s="12"/>
      <c r="F50" s="11" t="s">
        <v>76</v>
      </c>
      <c r="G50" s="12"/>
      <c r="H50" s="11" t="s">
        <v>82</v>
      </c>
      <c r="I50" s="12"/>
      <c r="J50" s="11" t="s">
        <v>192</v>
      </c>
      <c r="K50" s="12"/>
      <c r="L50" s="11" t="s">
        <v>72</v>
      </c>
      <c r="M50" s="12"/>
      <c r="N50" s="11" t="s">
        <v>36</v>
      </c>
      <c r="O50" s="12"/>
      <c r="P50" s="11" t="s">
        <v>74</v>
      </c>
      <c r="Q50" s="12"/>
      <c r="R50" s="11" t="s">
        <v>64</v>
      </c>
      <c r="S50" s="12"/>
      <c r="T50" s="11" t="s">
        <v>170</v>
      </c>
      <c r="U50" s="12"/>
      <c r="V50" s="11" t="s">
        <v>193</v>
      </c>
      <c r="W50" s="12"/>
      <c r="X50" s="17" t="s">
        <v>186</v>
      </c>
      <c r="Y50" s="12"/>
    </row>
    <row r="51" spans="1:25" x14ac:dyDescent="0.2">
      <c r="A51" s="13" t="s">
        <v>194</v>
      </c>
      <c r="B51" s="14" t="s">
        <v>98</v>
      </c>
      <c r="C51" s="15"/>
      <c r="D51" s="14" t="s">
        <v>47</v>
      </c>
      <c r="E51" s="15"/>
      <c r="F51" s="14" t="s">
        <v>74</v>
      </c>
      <c r="G51" s="15"/>
      <c r="H51" s="14" t="s">
        <v>40</v>
      </c>
      <c r="I51" s="15"/>
      <c r="J51" s="14" t="s">
        <v>84</v>
      </c>
      <c r="K51" s="15"/>
      <c r="L51" s="14" t="s">
        <v>64</v>
      </c>
      <c r="M51" s="15"/>
      <c r="N51" s="14" t="s">
        <v>132</v>
      </c>
      <c r="O51" s="15"/>
      <c r="P51" s="14" t="s">
        <v>92</v>
      </c>
      <c r="Q51" s="15"/>
      <c r="R51" s="14" t="s">
        <v>42</v>
      </c>
      <c r="S51" s="15"/>
      <c r="T51" s="14" t="s">
        <v>120</v>
      </c>
      <c r="U51" s="15"/>
      <c r="V51" s="14" t="s">
        <v>76</v>
      </c>
      <c r="W51" s="15" t="s">
        <v>75</v>
      </c>
      <c r="X51" s="16" t="s">
        <v>186</v>
      </c>
      <c r="Y51" s="15"/>
    </row>
    <row r="52" spans="1:25" x14ac:dyDescent="0.2">
      <c r="A52" s="10" t="s">
        <v>195</v>
      </c>
      <c r="B52" s="17" t="s">
        <v>186</v>
      </c>
      <c r="C52" s="12"/>
      <c r="D52" s="17" t="s">
        <v>186</v>
      </c>
      <c r="E52" s="12"/>
      <c r="F52" s="17" t="s">
        <v>186</v>
      </c>
      <c r="G52" s="12"/>
      <c r="H52" s="17" t="s">
        <v>186</v>
      </c>
      <c r="I52" s="12"/>
      <c r="J52" s="17" t="s">
        <v>186</v>
      </c>
      <c r="K52" s="12"/>
      <c r="L52" s="17" t="s">
        <v>186</v>
      </c>
      <c r="M52" s="12"/>
      <c r="N52" s="17" t="s">
        <v>186</v>
      </c>
      <c r="O52" s="12"/>
      <c r="P52" s="17" t="s">
        <v>186</v>
      </c>
      <c r="Q52" s="12"/>
      <c r="R52" s="17" t="s">
        <v>186</v>
      </c>
      <c r="S52" s="12"/>
      <c r="T52" s="17" t="s">
        <v>186</v>
      </c>
      <c r="U52" s="12"/>
      <c r="V52" s="17" t="s">
        <v>186</v>
      </c>
      <c r="W52" s="12"/>
      <c r="X52" s="17" t="s">
        <v>186</v>
      </c>
      <c r="Y52" s="12"/>
    </row>
    <row r="53" spans="1:25" x14ac:dyDescent="0.2">
      <c r="A53" s="13" t="s">
        <v>196</v>
      </c>
      <c r="B53" s="14" t="s">
        <v>197</v>
      </c>
      <c r="C53" s="15"/>
      <c r="D53" s="14" t="s">
        <v>192</v>
      </c>
      <c r="E53" s="15"/>
      <c r="F53" s="14" t="s">
        <v>65</v>
      </c>
      <c r="G53" s="15"/>
      <c r="H53" s="14" t="s">
        <v>41</v>
      </c>
      <c r="I53" s="15"/>
      <c r="J53" s="14" t="s">
        <v>37</v>
      </c>
      <c r="K53" s="15"/>
      <c r="L53" s="14" t="s">
        <v>64</v>
      </c>
      <c r="M53" s="15"/>
      <c r="N53" s="14" t="s">
        <v>198</v>
      </c>
      <c r="O53" s="15"/>
      <c r="P53" s="14" t="s">
        <v>36</v>
      </c>
      <c r="Q53" s="15"/>
      <c r="R53" s="14" t="s">
        <v>140</v>
      </c>
      <c r="S53" s="15"/>
      <c r="T53" s="14" t="s">
        <v>43</v>
      </c>
      <c r="U53" s="15"/>
      <c r="V53" s="14" t="s">
        <v>162</v>
      </c>
      <c r="W53" s="15"/>
      <c r="X53" s="14" t="s">
        <v>91</v>
      </c>
      <c r="Y53" s="15"/>
    </row>
    <row r="54" spans="1:25" x14ac:dyDescent="0.2">
      <c r="A54" s="10" t="s">
        <v>199</v>
      </c>
      <c r="B54" s="11" t="s">
        <v>130</v>
      </c>
      <c r="C54" s="12"/>
      <c r="D54" s="11" t="s">
        <v>200</v>
      </c>
      <c r="E54" s="12"/>
      <c r="F54" s="11" t="s">
        <v>201</v>
      </c>
      <c r="G54" s="12"/>
      <c r="H54" s="11" t="s">
        <v>202</v>
      </c>
      <c r="I54" s="12"/>
      <c r="J54" s="11" t="s">
        <v>161</v>
      </c>
      <c r="K54" s="12"/>
      <c r="L54" s="11" t="s">
        <v>107</v>
      </c>
      <c r="M54" s="12"/>
      <c r="N54" s="11" t="s">
        <v>146</v>
      </c>
      <c r="O54" s="12"/>
      <c r="P54" s="11" t="s">
        <v>67</v>
      </c>
      <c r="Q54" s="12"/>
      <c r="R54" s="11" t="s">
        <v>140</v>
      </c>
      <c r="S54" s="12"/>
      <c r="T54" s="11" t="s">
        <v>203</v>
      </c>
      <c r="U54" s="12"/>
      <c r="V54" s="11" t="s">
        <v>97</v>
      </c>
      <c r="W54" s="12"/>
      <c r="X54" s="11" t="s">
        <v>87</v>
      </c>
      <c r="Y54" s="12"/>
    </row>
    <row r="55" spans="1:25" x14ac:dyDescent="0.2">
      <c r="A55" s="13" t="s">
        <v>204</v>
      </c>
      <c r="B55" s="14" t="s">
        <v>79</v>
      </c>
      <c r="C55" s="15"/>
      <c r="D55" s="14" t="s">
        <v>116</v>
      </c>
      <c r="E55" s="15"/>
      <c r="F55" s="14" t="s">
        <v>87</v>
      </c>
      <c r="G55" s="15"/>
      <c r="H55" s="14" t="s">
        <v>89</v>
      </c>
      <c r="I55" s="15"/>
      <c r="J55" s="14" t="s">
        <v>78</v>
      </c>
      <c r="K55" s="15"/>
      <c r="L55" s="14" t="s">
        <v>69</v>
      </c>
      <c r="M55" s="15"/>
      <c r="N55" s="14" t="s">
        <v>120</v>
      </c>
      <c r="O55" s="15"/>
      <c r="P55" s="14" t="s">
        <v>73</v>
      </c>
      <c r="Q55" s="15"/>
      <c r="R55" s="14" t="s">
        <v>73</v>
      </c>
      <c r="S55" s="15"/>
      <c r="T55" s="14" t="s">
        <v>82</v>
      </c>
      <c r="U55" s="15"/>
      <c r="V55" s="14" t="s">
        <v>147</v>
      </c>
      <c r="W55" s="15"/>
      <c r="X55" s="14" t="s">
        <v>50</v>
      </c>
      <c r="Y55" s="15"/>
    </row>
    <row r="56" spans="1:25" x14ac:dyDescent="0.2">
      <c r="A56" s="10" t="s">
        <v>205</v>
      </c>
      <c r="B56" s="17" t="s">
        <v>186</v>
      </c>
      <c r="C56" s="12"/>
      <c r="D56" s="11" t="s">
        <v>132</v>
      </c>
      <c r="E56" s="12"/>
      <c r="F56" s="11" t="s">
        <v>140</v>
      </c>
      <c r="G56" s="12"/>
      <c r="H56" s="11" t="s">
        <v>99</v>
      </c>
      <c r="I56" s="12"/>
      <c r="J56" s="11" t="s">
        <v>42</v>
      </c>
      <c r="K56" s="12"/>
      <c r="L56" s="11" t="s">
        <v>74</v>
      </c>
      <c r="M56" s="12"/>
      <c r="N56" s="11" t="s">
        <v>103</v>
      </c>
      <c r="O56" s="12"/>
      <c r="P56" s="11" t="s">
        <v>153</v>
      </c>
      <c r="Q56" s="12"/>
      <c r="R56" s="11" t="s">
        <v>153</v>
      </c>
      <c r="S56" s="12"/>
      <c r="T56" s="11" t="s">
        <v>91</v>
      </c>
      <c r="U56" s="12"/>
      <c r="V56" s="11" t="s">
        <v>71</v>
      </c>
      <c r="W56" s="12"/>
      <c r="X56" s="11" t="s">
        <v>146</v>
      </c>
      <c r="Y56" s="12"/>
    </row>
    <row r="57" spans="1:25" ht="13.8" x14ac:dyDescent="0.2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</row>
    <row r="58" spans="1:25" ht="13.8" x14ac:dyDescent="0.25">
      <c r="A58" s="8"/>
      <c r="B58" s="177" t="s">
        <v>206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</row>
    <row r="59" spans="1:25" ht="19.95" customHeight="1" x14ac:dyDescent="0.25">
      <c r="A59" s="9" t="s">
        <v>31</v>
      </c>
      <c r="B59" s="175">
        <v>2008</v>
      </c>
      <c r="C59" s="175"/>
      <c r="D59" s="175">
        <v>2009</v>
      </c>
      <c r="E59" s="175"/>
      <c r="F59" s="175">
        <v>2010</v>
      </c>
      <c r="G59" s="175"/>
      <c r="H59" s="175">
        <v>2011</v>
      </c>
      <c r="I59" s="175"/>
      <c r="J59" s="175">
        <v>2012</v>
      </c>
      <c r="K59" s="175"/>
      <c r="L59" s="175">
        <v>2013</v>
      </c>
      <c r="M59" s="175"/>
      <c r="N59" s="175">
        <v>2014</v>
      </c>
      <c r="O59" s="175"/>
      <c r="P59" s="175">
        <v>2015</v>
      </c>
      <c r="Q59" s="175"/>
      <c r="R59" s="175">
        <v>2016</v>
      </c>
      <c r="S59" s="175"/>
      <c r="T59" s="175">
        <v>2017</v>
      </c>
      <c r="U59" s="175"/>
      <c r="V59" s="175">
        <v>2018</v>
      </c>
      <c r="W59" s="175"/>
      <c r="X59" s="175">
        <v>2019</v>
      </c>
      <c r="Y59" s="175"/>
    </row>
    <row r="60" spans="1:25" x14ac:dyDescent="0.2">
      <c r="A60" s="10" t="s">
        <v>32</v>
      </c>
      <c r="B60" s="11" t="s">
        <v>48</v>
      </c>
      <c r="C60" s="12"/>
      <c r="D60" s="11" t="s">
        <v>207</v>
      </c>
      <c r="E60" s="12"/>
      <c r="F60" s="11" t="s">
        <v>41</v>
      </c>
      <c r="G60" s="12"/>
      <c r="H60" s="11" t="s">
        <v>49</v>
      </c>
      <c r="I60" s="12"/>
      <c r="J60" s="11" t="s">
        <v>54</v>
      </c>
      <c r="K60" s="12"/>
      <c r="L60" s="11" t="s">
        <v>61</v>
      </c>
      <c r="M60" s="12"/>
      <c r="N60" s="11" t="s">
        <v>56</v>
      </c>
      <c r="O60" s="12"/>
      <c r="P60" s="11" t="s">
        <v>43</v>
      </c>
      <c r="Q60" s="12"/>
      <c r="R60" s="11" t="s">
        <v>36</v>
      </c>
      <c r="S60" s="12"/>
      <c r="T60" s="11" t="s">
        <v>50</v>
      </c>
      <c r="U60" s="12"/>
      <c r="V60" s="11" t="s">
        <v>57</v>
      </c>
      <c r="W60" s="12"/>
      <c r="X60" s="11" t="s">
        <v>58</v>
      </c>
      <c r="Y60" s="12"/>
    </row>
    <row r="61" spans="1:25" x14ac:dyDescent="0.2">
      <c r="A61" s="13" t="s">
        <v>45</v>
      </c>
      <c r="B61" s="14" t="s">
        <v>102</v>
      </c>
      <c r="C61" s="15"/>
      <c r="D61" s="14" t="s">
        <v>207</v>
      </c>
      <c r="E61" s="15"/>
      <c r="F61" s="14" t="s">
        <v>57</v>
      </c>
      <c r="G61" s="15"/>
      <c r="H61" s="14" t="s">
        <v>39</v>
      </c>
      <c r="I61" s="15"/>
      <c r="J61" s="14" t="s">
        <v>37</v>
      </c>
      <c r="K61" s="15"/>
      <c r="L61" s="14" t="s">
        <v>102</v>
      </c>
      <c r="M61" s="15"/>
      <c r="N61" s="14" t="s">
        <v>44</v>
      </c>
      <c r="O61" s="15"/>
      <c r="P61" s="14" t="s">
        <v>41</v>
      </c>
      <c r="Q61" s="15"/>
      <c r="R61" s="14" t="s">
        <v>49</v>
      </c>
      <c r="S61" s="15"/>
      <c r="T61" s="14" t="s">
        <v>69</v>
      </c>
      <c r="U61" s="15"/>
      <c r="V61" s="14" t="s">
        <v>49</v>
      </c>
      <c r="W61" s="15"/>
      <c r="X61" s="14" t="s">
        <v>103</v>
      </c>
      <c r="Y61" s="15"/>
    </row>
    <row r="62" spans="1:25" x14ac:dyDescent="0.2">
      <c r="A62" s="10" t="s">
        <v>51</v>
      </c>
      <c r="B62" s="11" t="s">
        <v>125</v>
      </c>
      <c r="C62" s="12"/>
      <c r="D62" s="11" t="s">
        <v>200</v>
      </c>
      <c r="E62" s="12"/>
      <c r="F62" s="11" t="s">
        <v>57</v>
      </c>
      <c r="G62" s="12"/>
      <c r="H62" s="11" t="s">
        <v>56</v>
      </c>
      <c r="I62" s="12"/>
      <c r="J62" s="11" t="s">
        <v>208</v>
      </c>
      <c r="K62" s="12"/>
      <c r="L62" s="11" t="s">
        <v>84</v>
      </c>
      <c r="M62" s="12"/>
      <c r="N62" s="11" t="s">
        <v>103</v>
      </c>
      <c r="O62" s="12"/>
      <c r="P62" s="11" t="s">
        <v>49</v>
      </c>
      <c r="Q62" s="12"/>
      <c r="R62" s="11" t="s">
        <v>39</v>
      </c>
      <c r="S62" s="12"/>
      <c r="T62" s="11" t="s">
        <v>69</v>
      </c>
      <c r="U62" s="12"/>
      <c r="V62" s="11" t="s">
        <v>39</v>
      </c>
      <c r="W62" s="12"/>
      <c r="X62" s="11" t="s">
        <v>89</v>
      </c>
      <c r="Y62" s="12"/>
    </row>
    <row r="63" spans="1:25" x14ac:dyDescent="0.2">
      <c r="A63" s="13" t="s">
        <v>59</v>
      </c>
      <c r="B63" s="14" t="s">
        <v>125</v>
      </c>
      <c r="C63" s="15"/>
      <c r="D63" s="14" t="s">
        <v>200</v>
      </c>
      <c r="E63" s="15"/>
      <c r="F63" s="14" t="s">
        <v>57</v>
      </c>
      <c r="G63" s="15"/>
      <c r="H63" s="14" t="s">
        <v>56</v>
      </c>
      <c r="I63" s="15"/>
      <c r="J63" s="14" t="s">
        <v>152</v>
      </c>
      <c r="K63" s="15"/>
      <c r="L63" s="14" t="s">
        <v>84</v>
      </c>
      <c r="M63" s="15"/>
      <c r="N63" s="14" t="s">
        <v>103</v>
      </c>
      <c r="O63" s="15"/>
      <c r="P63" s="14" t="s">
        <v>49</v>
      </c>
      <c r="Q63" s="15"/>
      <c r="R63" s="14" t="s">
        <v>39</v>
      </c>
      <c r="S63" s="15"/>
      <c r="T63" s="14" t="s">
        <v>69</v>
      </c>
      <c r="U63" s="15"/>
      <c r="V63" s="14" t="s">
        <v>39</v>
      </c>
      <c r="W63" s="15"/>
      <c r="X63" s="14" t="s">
        <v>89</v>
      </c>
      <c r="Y63" s="15"/>
    </row>
    <row r="64" spans="1:25" x14ac:dyDescent="0.2">
      <c r="A64" s="10" t="s">
        <v>62</v>
      </c>
      <c r="B64" s="11" t="s">
        <v>55</v>
      </c>
      <c r="C64" s="12"/>
      <c r="D64" s="11" t="s">
        <v>209</v>
      </c>
      <c r="E64" s="12"/>
      <c r="F64" s="11" t="s">
        <v>57</v>
      </c>
      <c r="G64" s="12"/>
      <c r="H64" s="11" t="s">
        <v>52</v>
      </c>
      <c r="I64" s="12"/>
      <c r="J64" s="11" t="s">
        <v>102</v>
      </c>
      <c r="K64" s="12"/>
      <c r="L64" s="11" t="s">
        <v>38</v>
      </c>
      <c r="M64" s="12"/>
      <c r="N64" s="11" t="s">
        <v>120</v>
      </c>
      <c r="O64" s="12"/>
      <c r="P64" s="11" t="s">
        <v>56</v>
      </c>
      <c r="Q64" s="12"/>
      <c r="R64" s="11" t="s">
        <v>89</v>
      </c>
      <c r="S64" s="12"/>
      <c r="T64" s="11" t="s">
        <v>44</v>
      </c>
      <c r="U64" s="12"/>
      <c r="V64" s="11" t="s">
        <v>89</v>
      </c>
      <c r="W64" s="12"/>
      <c r="X64" s="11" t="s">
        <v>87</v>
      </c>
      <c r="Y64" s="12"/>
    </row>
    <row r="65" spans="1:25" x14ac:dyDescent="0.2">
      <c r="A65" s="13" t="s">
        <v>66</v>
      </c>
      <c r="B65" s="14" t="s">
        <v>184</v>
      </c>
      <c r="C65" s="15"/>
      <c r="D65" s="14" t="s">
        <v>119</v>
      </c>
      <c r="E65" s="15"/>
      <c r="F65" s="14" t="s">
        <v>103</v>
      </c>
      <c r="G65" s="15"/>
      <c r="H65" s="14" t="s">
        <v>146</v>
      </c>
      <c r="I65" s="15"/>
      <c r="J65" s="14" t="s">
        <v>87</v>
      </c>
      <c r="K65" s="15"/>
      <c r="L65" s="14" t="s">
        <v>87</v>
      </c>
      <c r="M65" s="15"/>
      <c r="N65" s="14" t="s">
        <v>80</v>
      </c>
      <c r="O65" s="15"/>
      <c r="P65" s="14" t="s">
        <v>170</v>
      </c>
      <c r="Q65" s="15"/>
      <c r="R65" s="14" t="s">
        <v>148</v>
      </c>
      <c r="S65" s="15"/>
      <c r="T65" s="14" t="s">
        <v>139</v>
      </c>
      <c r="U65" s="15"/>
      <c r="V65" s="14" t="s">
        <v>71</v>
      </c>
      <c r="W65" s="15"/>
      <c r="X65" s="14" t="s">
        <v>92</v>
      </c>
      <c r="Y65" s="15" t="s">
        <v>75</v>
      </c>
    </row>
    <row r="66" spans="1:25" x14ac:dyDescent="0.2">
      <c r="A66" s="10" t="s">
        <v>23</v>
      </c>
      <c r="B66" s="11" t="s">
        <v>39</v>
      </c>
      <c r="C66" s="12"/>
      <c r="D66" s="11" t="s">
        <v>210</v>
      </c>
      <c r="E66" s="12"/>
      <c r="F66" s="11" t="s">
        <v>35</v>
      </c>
      <c r="G66" s="12"/>
      <c r="H66" s="11" t="s">
        <v>41</v>
      </c>
      <c r="I66" s="12"/>
      <c r="J66" s="11" t="s">
        <v>54</v>
      </c>
      <c r="K66" s="12"/>
      <c r="L66" s="11" t="s">
        <v>125</v>
      </c>
      <c r="M66" s="12"/>
      <c r="N66" s="11" t="s">
        <v>43</v>
      </c>
      <c r="O66" s="12"/>
      <c r="P66" s="11" t="s">
        <v>81</v>
      </c>
      <c r="Q66" s="12"/>
      <c r="R66" s="11" t="s">
        <v>40</v>
      </c>
      <c r="S66" s="12"/>
      <c r="T66" s="11" t="s">
        <v>146</v>
      </c>
      <c r="U66" s="12"/>
      <c r="V66" s="11" t="s">
        <v>42</v>
      </c>
      <c r="W66" s="12"/>
      <c r="X66" s="11" t="s">
        <v>57</v>
      </c>
      <c r="Y66" s="12"/>
    </row>
    <row r="67" spans="1:25" x14ac:dyDescent="0.2">
      <c r="A67" s="13" t="s">
        <v>83</v>
      </c>
      <c r="B67" s="14" t="s">
        <v>152</v>
      </c>
      <c r="C67" s="15"/>
      <c r="D67" s="14" t="s">
        <v>211</v>
      </c>
      <c r="E67" s="15"/>
      <c r="F67" s="14" t="s">
        <v>56</v>
      </c>
      <c r="G67" s="15"/>
      <c r="H67" s="14" t="s">
        <v>87</v>
      </c>
      <c r="I67" s="15"/>
      <c r="J67" s="14" t="s">
        <v>125</v>
      </c>
      <c r="K67" s="15"/>
      <c r="L67" s="14" t="s">
        <v>46</v>
      </c>
      <c r="M67" s="15"/>
      <c r="N67" s="14" t="s">
        <v>120</v>
      </c>
      <c r="O67" s="15"/>
      <c r="P67" s="14" t="s">
        <v>39</v>
      </c>
      <c r="Q67" s="15"/>
      <c r="R67" s="14" t="s">
        <v>69</v>
      </c>
      <c r="S67" s="15"/>
      <c r="T67" s="14" t="s">
        <v>35</v>
      </c>
      <c r="U67" s="15"/>
      <c r="V67" s="14" t="s">
        <v>49</v>
      </c>
      <c r="W67" s="15"/>
      <c r="X67" s="14" t="s">
        <v>69</v>
      </c>
      <c r="Y67" s="15"/>
    </row>
    <row r="68" spans="1:25" x14ac:dyDescent="0.2">
      <c r="A68" s="10" t="s">
        <v>88</v>
      </c>
      <c r="B68" s="11" t="s">
        <v>103</v>
      </c>
      <c r="C68" s="12"/>
      <c r="D68" s="11" t="s">
        <v>211</v>
      </c>
      <c r="E68" s="12"/>
      <c r="F68" s="11" t="s">
        <v>99</v>
      </c>
      <c r="G68" s="12"/>
      <c r="H68" s="11" t="s">
        <v>92</v>
      </c>
      <c r="I68" s="12"/>
      <c r="J68" s="11" t="s">
        <v>86</v>
      </c>
      <c r="K68" s="12"/>
      <c r="L68" s="11" t="s">
        <v>86</v>
      </c>
      <c r="M68" s="12"/>
      <c r="N68" s="11" t="s">
        <v>36</v>
      </c>
      <c r="O68" s="12"/>
      <c r="P68" s="11" t="s">
        <v>33</v>
      </c>
      <c r="Q68" s="12"/>
      <c r="R68" s="11" t="s">
        <v>56</v>
      </c>
      <c r="S68" s="12"/>
      <c r="T68" s="11" t="s">
        <v>35</v>
      </c>
      <c r="U68" s="12"/>
      <c r="V68" s="11" t="s">
        <v>89</v>
      </c>
      <c r="W68" s="12"/>
      <c r="X68" s="11" t="s">
        <v>48</v>
      </c>
      <c r="Y68" s="12"/>
    </row>
    <row r="69" spans="1:25" x14ac:dyDescent="0.2">
      <c r="A69" s="13" t="s">
        <v>93</v>
      </c>
      <c r="B69" s="14" t="s">
        <v>200</v>
      </c>
      <c r="C69" s="15"/>
      <c r="D69" s="14" t="s">
        <v>137</v>
      </c>
      <c r="E69" s="15"/>
      <c r="F69" s="14" t="s">
        <v>64</v>
      </c>
      <c r="G69" s="15"/>
      <c r="H69" s="14" t="s">
        <v>212</v>
      </c>
      <c r="I69" s="15"/>
      <c r="J69" s="14" t="s">
        <v>72</v>
      </c>
      <c r="K69" s="15"/>
      <c r="L69" s="14" t="s">
        <v>49</v>
      </c>
      <c r="M69" s="15"/>
      <c r="N69" s="14" t="s">
        <v>140</v>
      </c>
      <c r="O69" s="15"/>
      <c r="P69" s="14" t="s">
        <v>41</v>
      </c>
      <c r="Q69" s="15"/>
      <c r="R69" s="14" t="s">
        <v>97</v>
      </c>
      <c r="S69" s="15"/>
      <c r="T69" s="14" t="s">
        <v>98</v>
      </c>
      <c r="U69" s="15"/>
      <c r="V69" s="14" t="s">
        <v>153</v>
      </c>
      <c r="W69" s="15"/>
      <c r="X69" s="14" t="s">
        <v>162</v>
      </c>
      <c r="Y69" s="15"/>
    </row>
    <row r="70" spans="1:25" x14ac:dyDescent="0.2">
      <c r="A70" s="10" t="s">
        <v>101</v>
      </c>
      <c r="B70" s="11" t="s">
        <v>213</v>
      </c>
      <c r="C70" s="12"/>
      <c r="D70" s="11" t="s">
        <v>214</v>
      </c>
      <c r="E70" s="12"/>
      <c r="F70" s="11" t="s">
        <v>58</v>
      </c>
      <c r="G70" s="12"/>
      <c r="H70" s="11" t="s">
        <v>86</v>
      </c>
      <c r="I70" s="12"/>
      <c r="J70" s="11" t="s">
        <v>55</v>
      </c>
      <c r="K70" s="12"/>
      <c r="L70" s="11" t="s">
        <v>65</v>
      </c>
      <c r="M70" s="12"/>
      <c r="N70" s="11" t="s">
        <v>215</v>
      </c>
      <c r="O70" s="12"/>
      <c r="P70" s="11" t="s">
        <v>216</v>
      </c>
      <c r="Q70" s="12"/>
      <c r="R70" s="11" t="s">
        <v>87</v>
      </c>
      <c r="S70" s="12"/>
      <c r="T70" s="11" t="s">
        <v>215</v>
      </c>
      <c r="U70" s="12"/>
      <c r="V70" s="11" t="s">
        <v>190</v>
      </c>
      <c r="W70" s="12"/>
      <c r="X70" s="11" t="s">
        <v>153</v>
      </c>
      <c r="Y70" s="12"/>
    </row>
    <row r="71" spans="1:25" x14ac:dyDescent="0.2">
      <c r="A71" s="13" t="s">
        <v>109</v>
      </c>
      <c r="B71" s="14" t="s">
        <v>180</v>
      </c>
      <c r="C71" s="15"/>
      <c r="D71" s="14" t="s">
        <v>207</v>
      </c>
      <c r="E71" s="15"/>
      <c r="F71" s="14" t="s">
        <v>217</v>
      </c>
      <c r="G71" s="15"/>
      <c r="H71" s="14" t="s">
        <v>218</v>
      </c>
      <c r="I71" s="15" t="s">
        <v>75</v>
      </c>
      <c r="J71" s="14" t="s">
        <v>183</v>
      </c>
      <c r="K71" s="15" t="s">
        <v>75</v>
      </c>
      <c r="L71" s="14" t="s">
        <v>219</v>
      </c>
      <c r="M71" s="15" t="s">
        <v>75</v>
      </c>
      <c r="N71" s="14" t="s">
        <v>56</v>
      </c>
      <c r="O71" s="15" t="s">
        <v>75</v>
      </c>
      <c r="P71" s="14" t="s">
        <v>86</v>
      </c>
      <c r="Q71" s="15" t="s">
        <v>75</v>
      </c>
      <c r="R71" s="14" t="s">
        <v>86</v>
      </c>
      <c r="S71" s="15" t="s">
        <v>75</v>
      </c>
      <c r="T71" s="14" t="s">
        <v>49</v>
      </c>
      <c r="U71" s="15" t="s">
        <v>75</v>
      </c>
      <c r="V71" s="14" t="s">
        <v>43</v>
      </c>
      <c r="W71" s="15" t="s">
        <v>75</v>
      </c>
      <c r="X71" s="14" t="s">
        <v>43</v>
      </c>
      <c r="Y71" s="15" t="s">
        <v>75</v>
      </c>
    </row>
    <row r="72" spans="1:25" x14ac:dyDescent="0.2">
      <c r="A72" s="10" t="s">
        <v>114</v>
      </c>
      <c r="B72" s="11" t="s">
        <v>78</v>
      </c>
      <c r="C72" s="12"/>
      <c r="D72" s="11" t="s">
        <v>207</v>
      </c>
      <c r="E72" s="12"/>
      <c r="F72" s="11" t="s">
        <v>55</v>
      </c>
      <c r="G72" s="12"/>
      <c r="H72" s="11" t="s">
        <v>208</v>
      </c>
      <c r="I72" s="12"/>
      <c r="J72" s="11" t="s">
        <v>116</v>
      </c>
      <c r="K72" s="12"/>
      <c r="L72" s="11" t="s">
        <v>152</v>
      </c>
      <c r="M72" s="12"/>
      <c r="N72" s="11" t="s">
        <v>49</v>
      </c>
      <c r="O72" s="12"/>
      <c r="P72" s="11" t="s">
        <v>92</v>
      </c>
      <c r="Q72" s="12"/>
      <c r="R72" s="11" t="s">
        <v>64</v>
      </c>
      <c r="S72" s="12"/>
      <c r="T72" s="11" t="s">
        <v>42</v>
      </c>
      <c r="U72" s="12"/>
      <c r="V72" s="11" t="s">
        <v>41</v>
      </c>
      <c r="W72" s="12" t="s">
        <v>75</v>
      </c>
      <c r="X72" s="11" t="s">
        <v>120</v>
      </c>
      <c r="Y72" s="12" t="s">
        <v>75</v>
      </c>
    </row>
    <row r="73" spans="1:25" x14ac:dyDescent="0.2">
      <c r="A73" s="13" t="s">
        <v>118</v>
      </c>
      <c r="B73" s="14" t="s">
        <v>55</v>
      </c>
      <c r="C73" s="15"/>
      <c r="D73" s="14" t="s">
        <v>68</v>
      </c>
      <c r="E73" s="15"/>
      <c r="F73" s="14" t="s">
        <v>56</v>
      </c>
      <c r="G73" s="15"/>
      <c r="H73" s="14" t="s">
        <v>49</v>
      </c>
      <c r="I73" s="15"/>
      <c r="J73" s="14" t="s">
        <v>61</v>
      </c>
      <c r="K73" s="15"/>
      <c r="L73" s="14" t="s">
        <v>102</v>
      </c>
      <c r="M73" s="15"/>
      <c r="N73" s="14" t="s">
        <v>46</v>
      </c>
      <c r="O73" s="15"/>
      <c r="P73" s="14" t="s">
        <v>65</v>
      </c>
      <c r="Q73" s="15"/>
      <c r="R73" s="14" t="s">
        <v>65</v>
      </c>
      <c r="S73" s="15"/>
      <c r="T73" s="14" t="s">
        <v>57</v>
      </c>
      <c r="U73" s="15"/>
      <c r="V73" s="14" t="s">
        <v>44</v>
      </c>
      <c r="W73" s="15" t="s">
        <v>75</v>
      </c>
      <c r="X73" s="14" t="s">
        <v>103</v>
      </c>
      <c r="Y73" s="15" t="s">
        <v>75</v>
      </c>
    </row>
    <row r="74" spans="1:25" x14ac:dyDescent="0.2">
      <c r="A74" s="10" t="s">
        <v>121</v>
      </c>
      <c r="B74" s="11" t="s">
        <v>36</v>
      </c>
      <c r="C74" s="12"/>
      <c r="D74" s="11" t="s">
        <v>112</v>
      </c>
      <c r="E74" s="12"/>
      <c r="F74" s="11" t="s">
        <v>145</v>
      </c>
      <c r="G74" s="12"/>
      <c r="H74" s="11" t="s">
        <v>38</v>
      </c>
      <c r="I74" s="12"/>
      <c r="J74" s="11" t="s">
        <v>220</v>
      </c>
      <c r="K74" s="12"/>
      <c r="L74" s="11" t="s">
        <v>61</v>
      </c>
      <c r="M74" s="12"/>
      <c r="N74" s="11" t="s">
        <v>48</v>
      </c>
      <c r="O74" s="12"/>
      <c r="P74" s="11" t="s">
        <v>73</v>
      </c>
      <c r="Q74" s="12"/>
      <c r="R74" s="11" t="s">
        <v>99</v>
      </c>
      <c r="S74" s="12"/>
      <c r="T74" s="11" t="s">
        <v>91</v>
      </c>
      <c r="U74" s="12"/>
      <c r="V74" s="11" t="s">
        <v>147</v>
      </c>
      <c r="W74" s="12" t="s">
        <v>75</v>
      </c>
      <c r="X74" s="11" t="s">
        <v>72</v>
      </c>
      <c r="Y74" s="12" t="s">
        <v>75</v>
      </c>
    </row>
    <row r="75" spans="1:25" x14ac:dyDescent="0.2">
      <c r="A75" s="13" t="s">
        <v>126</v>
      </c>
      <c r="B75" s="14" t="s">
        <v>165</v>
      </c>
      <c r="C75" s="15"/>
      <c r="D75" s="14" t="s">
        <v>191</v>
      </c>
      <c r="E75" s="15"/>
      <c r="F75" s="14" t="s">
        <v>58</v>
      </c>
      <c r="G75" s="15"/>
      <c r="H75" s="14" t="s">
        <v>48</v>
      </c>
      <c r="I75" s="15"/>
      <c r="J75" s="14" t="s">
        <v>68</v>
      </c>
      <c r="K75" s="15"/>
      <c r="L75" s="14" t="s">
        <v>221</v>
      </c>
      <c r="M75" s="15"/>
      <c r="N75" s="14" t="s">
        <v>61</v>
      </c>
      <c r="O75" s="15"/>
      <c r="P75" s="14" t="s">
        <v>87</v>
      </c>
      <c r="Q75" s="15"/>
      <c r="R75" s="14" t="s">
        <v>44</v>
      </c>
      <c r="S75" s="15"/>
      <c r="T75" s="14" t="s">
        <v>36</v>
      </c>
      <c r="U75" s="15"/>
      <c r="V75" s="14" t="s">
        <v>120</v>
      </c>
      <c r="W75" s="15"/>
      <c r="X75" s="14" t="s">
        <v>46</v>
      </c>
      <c r="Y75" s="15"/>
    </row>
    <row r="76" spans="1:25" x14ac:dyDescent="0.2">
      <c r="A76" s="10" t="s">
        <v>131</v>
      </c>
      <c r="B76" s="11" t="s">
        <v>120</v>
      </c>
      <c r="C76" s="12"/>
      <c r="D76" s="11" t="s">
        <v>207</v>
      </c>
      <c r="E76" s="12"/>
      <c r="F76" s="11" t="s">
        <v>180</v>
      </c>
      <c r="G76" s="12"/>
      <c r="H76" s="11" t="s">
        <v>222</v>
      </c>
      <c r="I76" s="12"/>
      <c r="J76" s="11" t="s">
        <v>85</v>
      </c>
      <c r="K76" s="12"/>
      <c r="L76" s="11" t="s">
        <v>223</v>
      </c>
      <c r="M76" s="12"/>
      <c r="N76" s="11" t="s">
        <v>37</v>
      </c>
      <c r="O76" s="12"/>
      <c r="P76" s="11" t="s">
        <v>71</v>
      </c>
      <c r="Q76" s="12"/>
      <c r="R76" s="11" t="s">
        <v>143</v>
      </c>
      <c r="S76" s="12"/>
      <c r="T76" s="11" t="s">
        <v>91</v>
      </c>
      <c r="U76" s="12"/>
      <c r="V76" s="11" t="s">
        <v>70</v>
      </c>
      <c r="W76" s="12"/>
      <c r="X76" s="11" t="s">
        <v>57</v>
      </c>
      <c r="Y76" s="12" t="s">
        <v>75</v>
      </c>
    </row>
    <row r="77" spans="1:25" x14ac:dyDescent="0.2">
      <c r="A77" s="13" t="s">
        <v>135</v>
      </c>
      <c r="B77" s="14" t="s">
        <v>221</v>
      </c>
      <c r="C77" s="15"/>
      <c r="D77" s="14" t="s">
        <v>224</v>
      </c>
      <c r="E77" s="15"/>
      <c r="F77" s="14" t="s">
        <v>225</v>
      </c>
      <c r="G77" s="15"/>
      <c r="H77" s="14" t="s">
        <v>107</v>
      </c>
      <c r="I77" s="15"/>
      <c r="J77" s="14" t="s">
        <v>98</v>
      </c>
      <c r="K77" s="15"/>
      <c r="L77" s="14" t="s">
        <v>74</v>
      </c>
      <c r="M77" s="15"/>
      <c r="N77" s="14" t="s">
        <v>41</v>
      </c>
      <c r="O77" s="15"/>
      <c r="P77" s="14" t="s">
        <v>146</v>
      </c>
      <c r="Q77" s="15"/>
      <c r="R77" s="14" t="s">
        <v>140</v>
      </c>
      <c r="S77" s="15"/>
      <c r="T77" s="14" t="s">
        <v>91</v>
      </c>
      <c r="U77" s="15"/>
      <c r="V77" s="14" t="s">
        <v>161</v>
      </c>
      <c r="W77" s="15"/>
      <c r="X77" s="14" t="s">
        <v>42</v>
      </c>
      <c r="Y77" s="15"/>
    </row>
    <row r="78" spans="1:25" x14ac:dyDescent="0.2">
      <c r="A78" s="10" t="s">
        <v>141</v>
      </c>
      <c r="B78" s="11" t="s">
        <v>147</v>
      </c>
      <c r="C78" s="12"/>
      <c r="D78" s="11" t="s">
        <v>226</v>
      </c>
      <c r="E78" s="12"/>
      <c r="F78" s="11" t="s">
        <v>71</v>
      </c>
      <c r="G78" s="12"/>
      <c r="H78" s="11" t="s">
        <v>107</v>
      </c>
      <c r="I78" s="12"/>
      <c r="J78" s="11" t="s">
        <v>81</v>
      </c>
      <c r="K78" s="12"/>
      <c r="L78" s="11" t="s">
        <v>148</v>
      </c>
      <c r="M78" s="12"/>
      <c r="N78" s="11" t="s">
        <v>99</v>
      </c>
      <c r="O78" s="12"/>
      <c r="P78" s="11" t="s">
        <v>97</v>
      </c>
      <c r="Q78" s="12"/>
      <c r="R78" s="11" t="s">
        <v>71</v>
      </c>
      <c r="S78" s="12"/>
      <c r="T78" s="11" t="s">
        <v>227</v>
      </c>
      <c r="U78" s="12"/>
      <c r="V78" s="11" t="s">
        <v>146</v>
      </c>
      <c r="W78" s="12"/>
      <c r="X78" s="11" t="s">
        <v>148</v>
      </c>
      <c r="Y78" s="12"/>
    </row>
    <row r="79" spans="1:25" x14ac:dyDescent="0.2">
      <c r="A79" s="13" t="s">
        <v>144</v>
      </c>
      <c r="B79" s="14" t="s">
        <v>116</v>
      </c>
      <c r="C79" s="15"/>
      <c r="D79" s="14" t="s">
        <v>228</v>
      </c>
      <c r="E79" s="15"/>
      <c r="F79" s="14" t="s">
        <v>64</v>
      </c>
      <c r="G79" s="15"/>
      <c r="H79" s="14" t="s">
        <v>86</v>
      </c>
      <c r="I79" s="15"/>
      <c r="J79" s="14" t="s">
        <v>174</v>
      </c>
      <c r="K79" s="15"/>
      <c r="L79" s="14" t="s">
        <v>89</v>
      </c>
      <c r="M79" s="15"/>
      <c r="N79" s="14" t="s">
        <v>57</v>
      </c>
      <c r="O79" s="15"/>
      <c r="P79" s="14" t="s">
        <v>40</v>
      </c>
      <c r="Q79" s="15"/>
      <c r="R79" s="14" t="s">
        <v>57</v>
      </c>
      <c r="S79" s="15"/>
      <c r="T79" s="14" t="s">
        <v>47</v>
      </c>
      <c r="U79" s="15"/>
      <c r="V79" s="14" t="s">
        <v>120</v>
      </c>
      <c r="W79" s="15"/>
      <c r="X79" s="14" t="s">
        <v>86</v>
      </c>
      <c r="Y79" s="15"/>
    </row>
    <row r="80" spans="1:25" x14ac:dyDescent="0.2">
      <c r="A80" s="10" t="s">
        <v>149</v>
      </c>
      <c r="B80" s="11" t="s">
        <v>103</v>
      </c>
      <c r="C80" s="12"/>
      <c r="D80" s="11" t="s">
        <v>133</v>
      </c>
      <c r="E80" s="12"/>
      <c r="F80" s="11" t="s">
        <v>56</v>
      </c>
      <c r="G80" s="12"/>
      <c r="H80" s="11" t="s">
        <v>35</v>
      </c>
      <c r="I80" s="12"/>
      <c r="J80" s="11" t="s">
        <v>54</v>
      </c>
      <c r="K80" s="12"/>
      <c r="L80" s="11" t="s">
        <v>43</v>
      </c>
      <c r="M80" s="12"/>
      <c r="N80" s="11" t="s">
        <v>162</v>
      </c>
      <c r="O80" s="12"/>
      <c r="P80" s="11" t="s">
        <v>153</v>
      </c>
      <c r="Q80" s="12"/>
      <c r="R80" s="11" t="s">
        <v>69</v>
      </c>
      <c r="S80" s="12"/>
      <c r="T80" s="11" t="s">
        <v>148</v>
      </c>
      <c r="U80" s="12"/>
      <c r="V80" s="11" t="s">
        <v>98</v>
      </c>
      <c r="W80" s="12"/>
      <c r="X80" s="11" t="s">
        <v>148</v>
      </c>
      <c r="Y80" s="12" t="s">
        <v>75</v>
      </c>
    </row>
    <row r="81" spans="1:25" x14ac:dyDescent="0.2">
      <c r="A81" s="13" t="s">
        <v>151</v>
      </c>
      <c r="B81" s="14" t="s">
        <v>82</v>
      </c>
      <c r="C81" s="15"/>
      <c r="D81" s="14" t="s">
        <v>220</v>
      </c>
      <c r="E81" s="15"/>
      <c r="F81" s="14" t="s">
        <v>100</v>
      </c>
      <c r="G81" s="15"/>
      <c r="H81" s="14" t="s">
        <v>38</v>
      </c>
      <c r="I81" s="15"/>
      <c r="J81" s="14" t="s">
        <v>82</v>
      </c>
      <c r="K81" s="15"/>
      <c r="L81" s="14" t="s">
        <v>70</v>
      </c>
      <c r="M81" s="15"/>
      <c r="N81" s="14" t="s">
        <v>98</v>
      </c>
      <c r="O81" s="15"/>
      <c r="P81" s="14" t="s">
        <v>229</v>
      </c>
      <c r="Q81" s="15"/>
      <c r="R81" s="14" t="s">
        <v>44</v>
      </c>
      <c r="S81" s="15"/>
      <c r="T81" s="14" t="s">
        <v>193</v>
      </c>
      <c r="U81" s="15"/>
      <c r="V81" s="14" t="s">
        <v>39</v>
      </c>
      <c r="W81" s="15"/>
      <c r="X81" s="14" t="s">
        <v>87</v>
      </c>
      <c r="Y81" s="15"/>
    </row>
    <row r="82" spans="1:25" x14ac:dyDescent="0.2">
      <c r="A82" s="10" t="s">
        <v>157</v>
      </c>
      <c r="B82" s="11" t="s">
        <v>36</v>
      </c>
      <c r="C82" s="12"/>
      <c r="D82" s="11" t="s">
        <v>230</v>
      </c>
      <c r="E82" s="12"/>
      <c r="F82" s="11" t="s">
        <v>130</v>
      </c>
      <c r="G82" s="12"/>
      <c r="H82" s="11" t="s">
        <v>120</v>
      </c>
      <c r="I82" s="12"/>
      <c r="J82" s="11" t="s">
        <v>117</v>
      </c>
      <c r="K82" s="12"/>
      <c r="L82" s="11" t="s">
        <v>47</v>
      </c>
      <c r="M82" s="12"/>
      <c r="N82" s="11" t="s">
        <v>120</v>
      </c>
      <c r="O82" s="12"/>
      <c r="P82" s="11" t="s">
        <v>44</v>
      </c>
      <c r="Q82" s="12"/>
      <c r="R82" s="11" t="s">
        <v>49</v>
      </c>
      <c r="S82" s="12"/>
      <c r="T82" s="11" t="s">
        <v>40</v>
      </c>
      <c r="U82" s="12"/>
      <c r="V82" s="11" t="s">
        <v>36</v>
      </c>
      <c r="W82" s="12" t="s">
        <v>75</v>
      </c>
      <c r="X82" s="11" t="s">
        <v>89</v>
      </c>
      <c r="Y82" s="12" t="s">
        <v>75</v>
      </c>
    </row>
    <row r="83" spans="1:25" x14ac:dyDescent="0.2">
      <c r="A83" s="13" t="s">
        <v>159</v>
      </c>
      <c r="B83" s="14" t="s">
        <v>120</v>
      </c>
      <c r="C83" s="15"/>
      <c r="D83" s="14" t="s">
        <v>231</v>
      </c>
      <c r="E83" s="15"/>
      <c r="F83" s="14" t="s">
        <v>39</v>
      </c>
      <c r="G83" s="15"/>
      <c r="H83" s="14" t="s">
        <v>50</v>
      </c>
      <c r="I83" s="15"/>
      <c r="J83" s="14" t="s">
        <v>86</v>
      </c>
      <c r="K83" s="15"/>
      <c r="L83" s="14" t="s">
        <v>180</v>
      </c>
      <c r="M83" s="15"/>
      <c r="N83" s="14" t="s">
        <v>125</v>
      </c>
      <c r="O83" s="15"/>
      <c r="P83" s="14" t="s">
        <v>38</v>
      </c>
      <c r="Q83" s="15"/>
      <c r="R83" s="14" t="s">
        <v>65</v>
      </c>
      <c r="S83" s="15"/>
      <c r="T83" s="14" t="s">
        <v>36</v>
      </c>
      <c r="U83" s="15"/>
      <c r="V83" s="14" t="s">
        <v>43</v>
      </c>
      <c r="W83" s="15"/>
      <c r="X83" s="14" t="s">
        <v>89</v>
      </c>
      <c r="Y83" s="15"/>
    </row>
    <row r="84" spans="1:25" x14ac:dyDescent="0.2">
      <c r="A84" s="10" t="s">
        <v>160</v>
      </c>
      <c r="B84" s="11" t="s">
        <v>91</v>
      </c>
      <c r="C84" s="12"/>
      <c r="D84" s="11" t="s">
        <v>57</v>
      </c>
      <c r="E84" s="12"/>
      <c r="F84" s="11" t="s">
        <v>132</v>
      </c>
      <c r="G84" s="12"/>
      <c r="H84" s="11" t="s">
        <v>170</v>
      </c>
      <c r="I84" s="12"/>
      <c r="J84" s="11" t="s">
        <v>58</v>
      </c>
      <c r="K84" s="12"/>
      <c r="L84" s="11" t="s">
        <v>103</v>
      </c>
      <c r="M84" s="12"/>
      <c r="N84" s="11" t="s">
        <v>74</v>
      </c>
      <c r="O84" s="12"/>
      <c r="P84" s="11" t="s">
        <v>139</v>
      </c>
      <c r="Q84" s="12"/>
      <c r="R84" s="11" t="s">
        <v>82</v>
      </c>
      <c r="S84" s="12"/>
      <c r="T84" s="11" t="s">
        <v>161</v>
      </c>
      <c r="U84" s="12"/>
      <c r="V84" s="11" t="s">
        <v>79</v>
      </c>
      <c r="W84" s="12"/>
      <c r="X84" s="11" t="s">
        <v>148</v>
      </c>
      <c r="Y84" s="12"/>
    </row>
    <row r="85" spans="1:25" x14ac:dyDescent="0.2">
      <c r="A85" s="13" t="s">
        <v>163</v>
      </c>
      <c r="B85" s="14" t="s">
        <v>86</v>
      </c>
      <c r="C85" s="15"/>
      <c r="D85" s="14" t="s">
        <v>113</v>
      </c>
      <c r="E85" s="15"/>
      <c r="F85" s="14" t="s">
        <v>49</v>
      </c>
      <c r="G85" s="15"/>
      <c r="H85" s="14" t="s">
        <v>198</v>
      </c>
      <c r="I85" s="15"/>
      <c r="J85" s="14" t="s">
        <v>158</v>
      </c>
      <c r="K85" s="15"/>
      <c r="L85" s="14" t="s">
        <v>47</v>
      </c>
      <c r="M85" s="15"/>
      <c r="N85" s="14" t="s">
        <v>58</v>
      </c>
      <c r="O85" s="15"/>
      <c r="P85" s="14" t="s">
        <v>35</v>
      </c>
      <c r="Q85" s="15"/>
      <c r="R85" s="14" t="s">
        <v>40</v>
      </c>
      <c r="S85" s="15"/>
      <c r="T85" s="14" t="s">
        <v>71</v>
      </c>
      <c r="U85" s="15"/>
      <c r="V85" s="14" t="s">
        <v>97</v>
      </c>
      <c r="W85" s="15"/>
      <c r="X85" s="14" t="s">
        <v>35</v>
      </c>
      <c r="Y85" s="15" t="s">
        <v>75</v>
      </c>
    </row>
    <row r="86" spans="1:25" x14ac:dyDescent="0.2">
      <c r="A86" s="10" t="s">
        <v>167</v>
      </c>
      <c r="B86" s="11" t="s">
        <v>232</v>
      </c>
      <c r="C86" s="12"/>
      <c r="D86" s="11" t="s">
        <v>77</v>
      </c>
      <c r="E86" s="12"/>
      <c r="F86" s="11" t="s">
        <v>136</v>
      </c>
      <c r="G86" s="12"/>
      <c r="H86" s="11" t="s">
        <v>69</v>
      </c>
      <c r="I86" s="12"/>
      <c r="J86" s="11" t="s">
        <v>80</v>
      </c>
      <c r="K86" s="12"/>
      <c r="L86" s="11" t="s">
        <v>153</v>
      </c>
      <c r="M86" s="12"/>
      <c r="N86" s="11" t="s">
        <v>70</v>
      </c>
      <c r="O86" s="12"/>
      <c r="P86" s="11" t="s">
        <v>74</v>
      </c>
      <c r="Q86" s="12"/>
      <c r="R86" s="11" t="s">
        <v>233</v>
      </c>
      <c r="S86" s="12"/>
      <c r="T86" s="11" t="s">
        <v>215</v>
      </c>
      <c r="U86" s="12"/>
      <c r="V86" s="11" t="s">
        <v>193</v>
      </c>
      <c r="W86" s="12"/>
      <c r="X86" s="11" t="s">
        <v>170</v>
      </c>
      <c r="Y86" s="12" t="s">
        <v>75</v>
      </c>
    </row>
    <row r="87" spans="1:25" x14ac:dyDescent="0.2">
      <c r="A87" s="13" t="s">
        <v>172</v>
      </c>
      <c r="B87" s="14" t="s">
        <v>74</v>
      </c>
      <c r="C87" s="15" t="s">
        <v>234</v>
      </c>
      <c r="D87" s="14" t="s">
        <v>235</v>
      </c>
      <c r="E87" s="15"/>
      <c r="F87" s="14" t="s">
        <v>89</v>
      </c>
      <c r="G87" s="15"/>
      <c r="H87" s="14" t="s">
        <v>65</v>
      </c>
      <c r="I87" s="15"/>
      <c r="J87" s="14" t="s">
        <v>209</v>
      </c>
      <c r="K87" s="15"/>
      <c r="L87" s="14" t="s">
        <v>208</v>
      </c>
      <c r="M87" s="15"/>
      <c r="N87" s="14" t="s">
        <v>76</v>
      </c>
      <c r="O87" s="15"/>
      <c r="P87" s="14" t="s">
        <v>43</v>
      </c>
      <c r="Q87" s="15"/>
      <c r="R87" s="14" t="s">
        <v>73</v>
      </c>
      <c r="S87" s="15"/>
      <c r="T87" s="14" t="s">
        <v>170</v>
      </c>
      <c r="U87" s="15"/>
      <c r="V87" s="14" t="s">
        <v>153</v>
      </c>
      <c r="W87" s="15"/>
      <c r="X87" s="14" t="s">
        <v>40</v>
      </c>
      <c r="Y87" s="15"/>
    </row>
    <row r="88" spans="1:25" x14ac:dyDescent="0.2">
      <c r="A88" s="10" t="s">
        <v>175</v>
      </c>
      <c r="B88" s="11" t="s">
        <v>79</v>
      </c>
      <c r="C88" s="12"/>
      <c r="D88" s="11" t="s">
        <v>90</v>
      </c>
      <c r="E88" s="12"/>
      <c r="F88" s="11" t="s">
        <v>108</v>
      </c>
      <c r="G88" s="12"/>
      <c r="H88" s="11" t="s">
        <v>72</v>
      </c>
      <c r="I88" s="12"/>
      <c r="J88" s="11" t="s">
        <v>49</v>
      </c>
      <c r="K88" s="12"/>
      <c r="L88" s="11" t="s">
        <v>46</v>
      </c>
      <c r="M88" s="12"/>
      <c r="N88" s="11" t="s">
        <v>80</v>
      </c>
      <c r="O88" s="12"/>
      <c r="P88" s="11" t="s">
        <v>170</v>
      </c>
      <c r="Q88" s="12"/>
      <c r="R88" s="11" t="s">
        <v>41</v>
      </c>
      <c r="S88" s="12"/>
      <c r="T88" s="11" t="s">
        <v>64</v>
      </c>
      <c r="U88" s="12"/>
      <c r="V88" s="11" t="s">
        <v>132</v>
      </c>
      <c r="W88" s="12"/>
      <c r="X88" s="11" t="s">
        <v>35</v>
      </c>
      <c r="Y88" s="12"/>
    </row>
    <row r="89" spans="1:25" x14ac:dyDescent="0.2">
      <c r="A89" s="13" t="s">
        <v>177</v>
      </c>
      <c r="B89" s="14" t="s">
        <v>48</v>
      </c>
      <c r="C89" s="15"/>
      <c r="D89" s="14" t="s">
        <v>236</v>
      </c>
      <c r="E89" s="15"/>
      <c r="F89" s="14" t="s">
        <v>76</v>
      </c>
      <c r="G89" s="15"/>
      <c r="H89" s="14" t="s">
        <v>43</v>
      </c>
      <c r="I89" s="15"/>
      <c r="J89" s="14" t="s">
        <v>220</v>
      </c>
      <c r="K89" s="15"/>
      <c r="L89" s="14" t="s">
        <v>117</v>
      </c>
      <c r="M89" s="15"/>
      <c r="N89" s="14" t="s">
        <v>78</v>
      </c>
      <c r="O89" s="15"/>
      <c r="P89" s="14" t="s">
        <v>86</v>
      </c>
      <c r="Q89" s="15"/>
      <c r="R89" s="14" t="s">
        <v>80</v>
      </c>
      <c r="S89" s="15"/>
      <c r="T89" s="14" t="s">
        <v>97</v>
      </c>
      <c r="U89" s="15"/>
      <c r="V89" s="14" t="s">
        <v>56</v>
      </c>
      <c r="W89" s="15"/>
      <c r="X89" s="14" t="s">
        <v>89</v>
      </c>
      <c r="Y89" s="15"/>
    </row>
    <row r="90" spans="1:25" x14ac:dyDescent="0.2">
      <c r="A90" s="10" t="s">
        <v>179</v>
      </c>
      <c r="B90" s="11" t="s">
        <v>208</v>
      </c>
      <c r="C90" s="12"/>
      <c r="D90" s="11" t="s">
        <v>210</v>
      </c>
      <c r="E90" s="12"/>
      <c r="F90" s="11" t="s">
        <v>193</v>
      </c>
      <c r="G90" s="12"/>
      <c r="H90" s="11" t="s">
        <v>69</v>
      </c>
      <c r="I90" s="12"/>
      <c r="J90" s="11" t="s">
        <v>145</v>
      </c>
      <c r="K90" s="12"/>
      <c r="L90" s="11" t="s">
        <v>48</v>
      </c>
      <c r="M90" s="12"/>
      <c r="N90" s="11" t="s">
        <v>39</v>
      </c>
      <c r="O90" s="12"/>
      <c r="P90" s="11" t="s">
        <v>74</v>
      </c>
      <c r="Q90" s="12"/>
      <c r="R90" s="11" t="s">
        <v>130</v>
      </c>
      <c r="S90" s="12"/>
      <c r="T90" s="11" t="s">
        <v>103</v>
      </c>
      <c r="U90" s="12"/>
      <c r="V90" s="11" t="s">
        <v>130</v>
      </c>
      <c r="W90" s="12"/>
      <c r="X90" s="11" t="s">
        <v>86</v>
      </c>
      <c r="Y90" s="12"/>
    </row>
    <row r="91" spans="1:25" x14ac:dyDescent="0.2">
      <c r="A91" s="13" t="s">
        <v>181</v>
      </c>
      <c r="B91" s="14" t="s">
        <v>152</v>
      </c>
      <c r="C91" s="15"/>
      <c r="D91" s="14" t="s">
        <v>200</v>
      </c>
      <c r="E91" s="15"/>
      <c r="F91" s="14" t="s">
        <v>58</v>
      </c>
      <c r="G91" s="15"/>
      <c r="H91" s="14" t="s">
        <v>52</v>
      </c>
      <c r="I91" s="15"/>
      <c r="J91" s="14" t="s">
        <v>130</v>
      </c>
      <c r="K91" s="15"/>
      <c r="L91" s="14" t="s">
        <v>44</v>
      </c>
      <c r="M91" s="15"/>
      <c r="N91" s="14" t="s">
        <v>43</v>
      </c>
      <c r="O91" s="15"/>
      <c r="P91" s="14" t="s">
        <v>39</v>
      </c>
      <c r="Q91" s="15"/>
      <c r="R91" s="14" t="s">
        <v>87</v>
      </c>
      <c r="S91" s="15"/>
      <c r="T91" s="14" t="s">
        <v>120</v>
      </c>
      <c r="U91" s="15"/>
      <c r="V91" s="14" t="s">
        <v>33</v>
      </c>
      <c r="W91" s="15"/>
      <c r="X91" s="14" t="s">
        <v>65</v>
      </c>
      <c r="Y91" s="15"/>
    </row>
    <row r="92" spans="1:25" x14ac:dyDescent="0.2">
      <c r="A92" s="10" t="s">
        <v>182</v>
      </c>
      <c r="B92" s="11" t="s">
        <v>180</v>
      </c>
      <c r="C92" s="12"/>
      <c r="D92" s="11" t="s">
        <v>150</v>
      </c>
      <c r="E92" s="12"/>
      <c r="F92" s="11" t="s">
        <v>164</v>
      </c>
      <c r="G92" s="12"/>
      <c r="H92" s="11" t="s">
        <v>39</v>
      </c>
      <c r="I92" s="12"/>
      <c r="J92" s="11" t="s">
        <v>130</v>
      </c>
      <c r="K92" s="12"/>
      <c r="L92" s="11" t="s">
        <v>73</v>
      </c>
      <c r="M92" s="12"/>
      <c r="N92" s="11" t="s">
        <v>89</v>
      </c>
      <c r="O92" s="12"/>
      <c r="P92" s="11" t="s">
        <v>147</v>
      </c>
      <c r="Q92" s="12"/>
      <c r="R92" s="11" t="s">
        <v>81</v>
      </c>
      <c r="S92" s="12"/>
      <c r="T92" s="11" t="s">
        <v>43</v>
      </c>
      <c r="U92" s="12"/>
      <c r="V92" s="11" t="s">
        <v>120</v>
      </c>
      <c r="W92" s="12"/>
      <c r="X92" s="11" t="s">
        <v>55</v>
      </c>
      <c r="Y92" s="12"/>
    </row>
    <row r="93" spans="1:25" x14ac:dyDescent="0.2">
      <c r="A93" s="13" t="s">
        <v>185</v>
      </c>
      <c r="B93" s="16" t="s">
        <v>186</v>
      </c>
      <c r="C93" s="15"/>
      <c r="D93" s="16" t="s">
        <v>186</v>
      </c>
      <c r="E93" s="15"/>
      <c r="F93" s="16" t="s">
        <v>186</v>
      </c>
      <c r="G93" s="15"/>
      <c r="H93" s="16" t="s">
        <v>186</v>
      </c>
      <c r="I93" s="15"/>
      <c r="J93" s="16" t="s">
        <v>186</v>
      </c>
      <c r="K93" s="15"/>
      <c r="L93" s="16" t="s">
        <v>186</v>
      </c>
      <c r="M93" s="15"/>
      <c r="N93" s="16" t="s">
        <v>186</v>
      </c>
      <c r="O93" s="15"/>
      <c r="P93" s="16" t="s">
        <v>186</v>
      </c>
      <c r="Q93" s="15"/>
      <c r="R93" s="16" t="s">
        <v>186</v>
      </c>
      <c r="S93" s="15"/>
      <c r="T93" s="16" t="s">
        <v>186</v>
      </c>
      <c r="U93" s="15"/>
      <c r="V93" s="16" t="s">
        <v>186</v>
      </c>
      <c r="W93" s="15"/>
      <c r="X93" s="16" t="s">
        <v>186</v>
      </c>
      <c r="Y93" s="15"/>
    </row>
    <row r="94" spans="1:25" x14ac:dyDescent="0.2">
      <c r="A94" s="10" t="s">
        <v>187</v>
      </c>
      <c r="B94" s="11" t="s">
        <v>78</v>
      </c>
      <c r="C94" s="12"/>
      <c r="D94" s="11" t="s">
        <v>116</v>
      </c>
      <c r="E94" s="12"/>
      <c r="F94" s="11" t="s">
        <v>84</v>
      </c>
      <c r="G94" s="12"/>
      <c r="H94" s="11" t="s">
        <v>55</v>
      </c>
      <c r="I94" s="12"/>
      <c r="J94" s="11" t="s">
        <v>56</v>
      </c>
      <c r="K94" s="12"/>
      <c r="L94" s="11" t="s">
        <v>61</v>
      </c>
      <c r="M94" s="12"/>
      <c r="N94" s="11" t="s">
        <v>130</v>
      </c>
      <c r="O94" s="12"/>
      <c r="P94" s="11" t="s">
        <v>87</v>
      </c>
      <c r="Q94" s="12"/>
      <c r="R94" s="11" t="s">
        <v>86</v>
      </c>
      <c r="S94" s="12"/>
      <c r="T94" s="11" t="s">
        <v>44</v>
      </c>
      <c r="U94" s="12"/>
      <c r="V94" s="11" t="s">
        <v>33</v>
      </c>
      <c r="W94" s="12"/>
      <c r="X94" s="11" t="s">
        <v>46</v>
      </c>
      <c r="Y94" s="12"/>
    </row>
    <row r="95" spans="1:25" x14ac:dyDescent="0.2">
      <c r="A95" s="13" t="s">
        <v>188</v>
      </c>
      <c r="B95" s="14" t="s">
        <v>89</v>
      </c>
      <c r="C95" s="15"/>
      <c r="D95" s="14" t="s">
        <v>136</v>
      </c>
      <c r="E95" s="15"/>
      <c r="F95" s="14" t="s">
        <v>35</v>
      </c>
      <c r="G95" s="15"/>
      <c r="H95" s="14" t="s">
        <v>65</v>
      </c>
      <c r="I95" s="15"/>
      <c r="J95" s="14" t="s">
        <v>125</v>
      </c>
      <c r="K95" s="15"/>
      <c r="L95" s="14" t="s">
        <v>65</v>
      </c>
      <c r="M95" s="15"/>
      <c r="N95" s="14" t="s">
        <v>103</v>
      </c>
      <c r="O95" s="15"/>
      <c r="P95" s="14" t="s">
        <v>86</v>
      </c>
      <c r="Q95" s="15"/>
      <c r="R95" s="14" t="s">
        <v>33</v>
      </c>
      <c r="S95" s="15"/>
      <c r="T95" s="14" t="s">
        <v>87</v>
      </c>
      <c r="U95" s="15"/>
      <c r="V95" s="14" t="s">
        <v>41</v>
      </c>
      <c r="W95" s="15"/>
      <c r="X95" s="14" t="s">
        <v>86</v>
      </c>
      <c r="Y95" s="15"/>
    </row>
    <row r="96" spans="1:25" x14ac:dyDescent="0.2">
      <c r="A96" s="10" t="s">
        <v>189</v>
      </c>
      <c r="B96" s="11" t="s">
        <v>229</v>
      </c>
      <c r="C96" s="12"/>
      <c r="D96" s="11" t="s">
        <v>214</v>
      </c>
      <c r="E96" s="12"/>
      <c r="F96" s="11" t="s">
        <v>80</v>
      </c>
      <c r="G96" s="12"/>
      <c r="H96" s="11" t="s">
        <v>73</v>
      </c>
      <c r="I96" s="12"/>
      <c r="J96" s="11" t="s">
        <v>209</v>
      </c>
      <c r="K96" s="12"/>
      <c r="L96" s="11" t="s">
        <v>74</v>
      </c>
      <c r="M96" s="12"/>
      <c r="N96" s="11" t="s">
        <v>49</v>
      </c>
      <c r="O96" s="12"/>
      <c r="P96" s="11" t="s">
        <v>140</v>
      </c>
      <c r="Q96" s="12"/>
      <c r="R96" s="11" t="s">
        <v>64</v>
      </c>
      <c r="S96" s="12"/>
      <c r="T96" s="11" t="s">
        <v>170</v>
      </c>
      <c r="U96" s="12"/>
      <c r="V96" s="11" t="s">
        <v>193</v>
      </c>
      <c r="W96" s="12"/>
      <c r="X96" s="17" t="s">
        <v>186</v>
      </c>
      <c r="Y96" s="12"/>
    </row>
    <row r="97" spans="1:25" x14ac:dyDescent="0.2">
      <c r="A97" s="13" t="s">
        <v>194</v>
      </c>
      <c r="B97" s="14" t="s">
        <v>233</v>
      </c>
      <c r="C97" s="15" t="s">
        <v>237</v>
      </c>
      <c r="D97" s="14" t="s">
        <v>84</v>
      </c>
      <c r="E97" s="15" t="s">
        <v>237</v>
      </c>
      <c r="F97" s="14" t="s">
        <v>73</v>
      </c>
      <c r="G97" s="15" t="s">
        <v>237</v>
      </c>
      <c r="H97" s="14" t="s">
        <v>35</v>
      </c>
      <c r="I97" s="15" t="s">
        <v>237</v>
      </c>
      <c r="J97" s="14" t="s">
        <v>180</v>
      </c>
      <c r="K97" s="15" t="s">
        <v>237</v>
      </c>
      <c r="L97" s="14" t="s">
        <v>42</v>
      </c>
      <c r="M97" s="15" t="s">
        <v>237</v>
      </c>
      <c r="N97" s="14" t="s">
        <v>72</v>
      </c>
      <c r="O97" s="15" t="s">
        <v>237</v>
      </c>
      <c r="P97" s="14" t="s">
        <v>147</v>
      </c>
      <c r="Q97" s="15" t="s">
        <v>237</v>
      </c>
      <c r="R97" s="14" t="s">
        <v>76</v>
      </c>
      <c r="S97" s="15" t="s">
        <v>237</v>
      </c>
      <c r="T97" s="14" t="s">
        <v>89</v>
      </c>
      <c r="U97" s="15" t="s">
        <v>237</v>
      </c>
      <c r="V97" s="16" t="s">
        <v>186</v>
      </c>
      <c r="W97" s="15"/>
      <c r="X97" s="16" t="s">
        <v>186</v>
      </c>
      <c r="Y97" s="15"/>
    </row>
    <row r="98" spans="1:25" x14ac:dyDescent="0.2">
      <c r="A98" s="10" t="s">
        <v>195</v>
      </c>
      <c r="B98" s="17" t="s">
        <v>186</v>
      </c>
      <c r="C98" s="12"/>
      <c r="D98" s="17" t="s">
        <v>186</v>
      </c>
      <c r="E98" s="12"/>
      <c r="F98" s="17" t="s">
        <v>186</v>
      </c>
      <c r="G98" s="12"/>
      <c r="H98" s="17" t="s">
        <v>186</v>
      </c>
      <c r="I98" s="12"/>
      <c r="J98" s="17" t="s">
        <v>186</v>
      </c>
      <c r="K98" s="12"/>
      <c r="L98" s="17" t="s">
        <v>186</v>
      </c>
      <c r="M98" s="12"/>
      <c r="N98" s="17" t="s">
        <v>186</v>
      </c>
      <c r="O98" s="12"/>
      <c r="P98" s="17" t="s">
        <v>186</v>
      </c>
      <c r="Q98" s="12"/>
      <c r="R98" s="17" t="s">
        <v>186</v>
      </c>
      <c r="S98" s="12"/>
      <c r="T98" s="17" t="s">
        <v>186</v>
      </c>
      <c r="U98" s="12"/>
      <c r="V98" s="17" t="s">
        <v>186</v>
      </c>
      <c r="W98" s="12"/>
      <c r="X98" s="17" t="s">
        <v>186</v>
      </c>
      <c r="Y98" s="12"/>
    </row>
    <row r="99" spans="1:25" x14ac:dyDescent="0.2">
      <c r="A99" s="13" t="s">
        <v>196</v>
      </c>
      <c r="B99" s="14" t="s">
        <v>67</v>
      </c>
      <c r="C99" s="15"/>
      <c r="D99" s="14" t="s">
        <v>221</v>
      </c>
      <c r="E99" s="15"/>
      <c r="F99" s="14" t="s">
        <v>120</v>
      </c>
      <c r="G99" s="15"/>
      <c r="H99" s="14" t="s">
        <v>42</v>
      </c>
      <c r="I99" s="15"/>
      <c r="J99" s="14" t="s">
        <v>61</v>
      </c>
      <c r="K99" s="15"/>
      <c r="L99" s="14" t="s">
        <v>74</v>
      </c>
      <c r="M99" s="15"/>
      <c r="N99" s="14" t="s">
        <v>152</v>
      </c>
      <c r="O99" s="15"/>
      <c r="P99" s="14" t="s">
        <v>40</v>
      </c>
      <c r="Q99" s="15"/>
      <c r="R99" s="14" t="s">
        <v>92</v>
      </c>
      <c r="S99" s="15"/>
      <c r="T99" s="14" t="s">
        <v>50</v>
      </c>
      <c r="U99" s="15"/>
      <c r="V99" s="14" t="s">
        <v>193</v>
      </c>
      <c r="W99" s="15"/>
      <c r="X99" s="14" t="s">
        <v>161</v>
      </c>
      <c r="Y99" s="15"/>
    </row>
    <row r="100" spans="1:25" x14ac:dyDescent="0.2">
      <c r="A100" s="10" t="s">
        <v>199</v>
      </c>
      <c r="B100" s="11" t="s">
        <v>84</v>
      </c>
      <c r="C100" s="12"/>
      <c r="D100" s="11" t="s">
        <v>228</v>
      </c>
      <c r="E100" s="12"/>
      <c r="F100" s="11" t="s">
        <v>238</v>
      </c>
      <c r="G100" s="12"/>
      <c r="H100" s="11" t="s">
        <v>155</v>
      </c>
      <c r="I100" s="12"/>
      <c r="J100" s="11" t="s">
        <v>72</v>
      </c>
      <c r="K100" s="12"/>
      <c r="L100" s="11" t="s">
        <v>239</v>
      </c>
      <c r="M100" s="12"/>
      <c r="N100" s="11" t="s">
        <v>72</v>
      </c>
      <c r="O100" s="12"/>
      <c r="P100" s="11" t="s">
        <v>170</v>
      </c>
      <c r="Q100" s="12"/>
      <c r="R100" s="11" t="s">
        <v>57</v>
      </c>
      <c r="S100" s="12"/>
      <c r="T100" s="11" t="s">
        <v>67</v>
      </c>
      <c r="U100" s="12"/>
      <c r="V100" s="11" t="s">
        <v>39</v>
      </c>
      <c r="W100" s="12"/>
      <c r="X100" s="11" t="s">
        <v>84</v>
      </c>
      <c r="Y100" s="12"/>
    </row>
    <row r="101" spans="1:25" x14ac:dyDescent="0.2">
      <c r="A101" s="13" t="s">
        <v>204</v>
      </c>
      <c r="B101" s="16" t="s">
        <v>186</v>
      </c>
      <c r="C101" s="15"/>
      <c r="D101" s="16" t="s">
        <v>186</v>
      </c>
      <c r="E101" s="15"/>
      <c r="F101" s="16" t="s">
        <v>186</v>
      </c>
      <c r="G101" s="15"/>
      <c r="H101" s="16" t="s">
        <v>186</v>
      </c>
      <c r="I101" s="15"/>
      <c r="J101" s="16" t="s">
        <v>186</v>
      </c>
      <c r="K101" s="15"/>
      <c r="L101" s="16" t="s">
        <v>186</v>
      </c>
      <c r="M101" s="15"/>
      <c r="N101" s="16" t="s">
        <v>186</v>
      </c>
      <c r="O101" s="15"/>
      <c r="P101" s="16" t="s">
        <v>186</v>
      </c>
      <c r="Q101" s="15"/>
      <c r="R101" s="16" t="s">
        <v>186</v>
      </c>
      <c r="S101" s="15"/>
      <c r="T101" s="16" t="s">
        <v>186</v>
      </c>
      <c r="U101" s="15"/>
      <c r="V101" s="16" t="s">
        <v>186</v>
      </c>
      <c r="W101" s="15"/>
      <c r="X101" s="16" t="s">
        <v>186</v>
      </c>
      <c r="Y101" s="15"/>
    </row>
    <row r="102" spans="1:25" x14ac:dyDescent="0.2">
      <c r="A102" s="10" t="s">
        <v>205</v>
      </c>
      <c r="B102" s="17" t="s">
        <v>186</v>
      </c>
      <c r="C102" s="12"/>
      <c r="D102" s="17" t="s">
        <v>186</v>
      </c>
      <c r="E102" s="12"/>
      <c r="F102" s="17" t="s">
        <v>186</v>
      </c>
      <c r="G102" s="12"/>
      <c r="H102" s="17" t="s">
        <v>186</v>
      </c>
      <c r="I102" s="12"/>
      <c r="J102" s="17" t="s">
        <v>186</v>
      </c>
      <c r="K102" s="12"/>
      <c r="L102" s="17" t="s">
        <v>186</v>
      </c>
      <c r="M102" s="12"/>
      <c r="N102" s="17" t="s">
        <v>186</v>
      </c>
      <c r="O102" s="12"/>
      <c r="P102" s="17" t="s">
        <v>186</v>
      </c>
      <c r="Q102" s="12"/>
      <c r="R102" s="17" t="s">
        <v>186</v>
      </c>
      <c r="S102" s="12"/>
      <c r="T102" s="17" t="s">
        <v>186</v>
      </c>
      <c r="U102" s="12"/>
      <c r="V102" s="17" t="s">
        <v>186</v>
      </c>
      <c r="W102" s="12"/>
      <c r="X102" s="17" t="s">
        <v>186</v>
      </c>
      <c r="Y102" s="12"/>
    </row>
    <row r="104" spans="1:25" x14ac:dyDescent="0.2">
      <c r="A104" s="18" t="s">
        <v>240</v>
      </c>
      <c r="B104" s="170" t="s">
        <v>241</v>
      </c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</row>
    <row r="105" spans="1:25" x14ac:dyDescent="0.2">
      <c r="A105" s="18" t="s">
        <v>75</v>
      </c>
      <c r="B105" s="170" t="s">
        <v>242</v>
      </c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</row>
    <row r="106" spans="1:25" x14ac:dyDescent="0.2">
      <c r="A106" s="18" t="s">
        <v>234</v>
      </c>
      <c r="B106" s="170" t="s">
        <v>243</v>
      </c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</row>
    <row r="107" spans="1:25" x14ac:dyDescent="0.2">
      <c r="A107" s="18" t="s">
        <v>237</v>
      </c>
      <c r="B107" s="170" t="s">
        <v>244</v>
      </c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</row>
    <row r="108" spans="1:25" ht="13.8" x14ac:dyDescent="0.25">
      <c r="A108" s="171"/>
      <c r="B108" s="171"/>
      <c r="C108" s="171"/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</row>
    <row r="109" spans="1:25" x14ac:dyDescent="0.2">
      <c r="A109" s="170"/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</row>
    <row r="110" spans="1:25" x14ac:dyDescent="0.2">
      <c r="A110" s="169" t="s">
        <v>245</v>
      </c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</row>
    <row r="111" spans="1:25" ht="13.8" x14ac:dyDescent="0.25">
      <c r="A111" s="171"/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</row>
    <row r="112" spans="1:25" x14ac:dyDescent="0.2">
      <c r="A112" s="170"/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</row>
    <row r="113" spans="1:25" ht="13.95" customHeight="1" x14ac:dyDescent="0.25">
      <c r="A113" s="171" t="s">
        <v>246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</row>
    <row r="115" spans="1:25" x14ac:dyDescent="0.2">
      <c r="A115" s="172" t="s">
        <v>247</v>
      </c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</row>
    <row r="116" spans="1:25" x14ac:dyDescent="0.2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</row>
    <row r="117" spans="1:25" x14ac:dyDescent="0.2">
      <c r="A117" s="173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</row>
    <row r="118" spans="1:25" x14ac:dyDescent="0.2">
      <c r="A118" s="174" t="s">
        <v>245</v>
      </c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</row>
    <row r="119" spans="1:25" x14ac:dyDescent="0.2">
      <c r="A119" s="174"/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</row>
    <row r="120" spans="1:25" x14ac:dyDescent="0.2">
      <c r="A120" s="169" t="s">
        <v>248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</row>
    <row r="121" spans="1:25" x14ac:dyDescent="0.2">
      <c r="A121" s="168"/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</row>
    <row r="122" spans="1:25" x14ac:dyDescent="0.2">
      <c r="A122" s="169" t="s">
        <v>249</v>
      </c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</row>
  </sheetData>
  <mergeCells count="52">
    <mergeCell ref="A8:Y8"/>
    <mergeCell ref="A3:Y3"/>
    <mergeCell ref="A4:Y4"/>
    <mergeCell ref="A5:Y5"/>
    <mergeCell ref="A6:Y6"/>
    <mergeCell ref="A7:Y7"/>
    <mergeCell ref="X13:Y13"/>
    <mergeCell ref="A9:Y9"/>
    <mergeCell ref="A10:Y10"/>
    <mergeCell ref="A11:Y11"/>
    <mergeCell ref="B12:Y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A57:Y57"/>
    <mergeCell ref="B58:Y58"/>
    <mergeCell ref="B59:C59"/>
    <mergeCell ref="D59:E59"/>
    <mergeCell ref="F59:G59"/>
    <mergeCell ref="H59:I59"/>
    <mergeCell ref="J59:K59"/>
    <mergeCell ref="L59:M59"/>
    <mergeCell ref="N59:O59"/>
    <mergeCell ref="P59:Q59"/>
    <mergeCell ref="A111:Y111"/>
    <mergeCell ref="R59:S59"/>
    <mergeCell ref="T59:U59"/>
    <mergeCell ref="V59:W59"/>
    <mergeCell ref="X59:Y59"/>
    <mergeCell ref="B104:Y104"/>
    <mergeCell ref="B105:Y105"/>
    <mergeCell ref="B106:Y106"/>
    <mergeCell ref="B107:Y107"/>
    <mergeCell ref="A108:Y108"/>
    <mergeCell ref="A109:Y109"/>
    <mergeCell ref="A110:Y110"/>
    <mergeCell ref="A121:Y121"/>
    <mergeCell ref="A122:Y122"/>
    <mergeCell ref="A112:Y112"/>
    <mergeCell ref="A113:Y113"/>
    <mergeCell ref="A115:Y116"/>
    <mergeCell ref="A117:Y117"/>
    <mergeCell ref="A118:Y119"/>
    <mergeCell ref="A120:Y120"/>
  </mergeCells>
  <hyperlinks>
    <hyperlink ref="A3" r:id="rId1" display="javascript:winEuTab('tec00115')" xr:uid="{8D377FBA-B793-3044-AFC5-70F9D67C75A6}"/>
    <hyperlink ref="A9" r:id="rId2" display="http://ec.europa.eu/eurostat/cache/metadata/EN/nama_esms.htm" xr:uid="{74E0195C-EA7F-FB4D-84A1-B6644E1B44B6}"/>
    <hyperlink ref="A110" location="aV" display="aV" xr:uid="{3A8BBAEB-4BF9-5E45-BC60-8E1FB5F24F5E}"/>
    <hyperlink ref="A120" r:id="rId3" display="http://www.czso.cz/csu/klasifik.nsf/i/klasifikace_zemi_(cz_geonom)" xr:uid="{02967E99-D95F-C944-B65B-7EFFAFC25BD5}"/>
    <hyperlink ref="A122" r:id="rId4" display="http://czso.cz/csu/redakce.nsf/i/klasifikace_ciselniky" xr:uid="{0675B1D0-E69B-484E-B1B9-FE627229FE3F}"/>
  </hyperlinks>
  <pageMargins left="0.75" right="0.75" top="1" bottom="1" header="0.5" footer="0.5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F7ED-B05E-6843-88C0-ECB789677FE5}">
  <sheetPr>
    <tabColor theme="4"/>
  </sheetPr>
  <dimension ref="A1:K2"/>
  <sheetViews>
    <sheetView tabSelected="1" workbookViewId="0">
      <selection activeCell="F35" sqref="F35"/>
    </sheetView>
  </sheetViews>
  <sheetFormatPr defaultColWidth="11.44140625" defaultRowHeight="14.4" x14ac:dyDescent="0.3"/>
  <sheetData>
    <row r="1" spans="1:11" x14ac:dyDescent="0.3">
      <c r="A1" s="19">
        <v>2009</v>
      </c>
      <c r="B1" s="19">
        <v>2010</v>
      </c>
      <c r="C1" s="19">
        <v>2011</v>
      </c>
      <c r="D1" s="19">
        <v>2012</v>
      </c>
      <c r="E1" s="19">
        <v>2013</v>
      </c>
      <c r="F1" s="19">
        <v>2014</v>
      </c>
      <c r="G1" s="19">
        <v>2015</v>
      </c>
      <c r="H1" s="19">
        <v>2016</v>
      </c>
      <c r="I1" s="19">
        <v>2017</v>
      </c>
      <c r="J1" s="19">
        <v>2018</v>
      </c>
      <c r="K1" s="19">
        <v>2019</v>
      </c>
    </row>
    <row r="2" spans="1:11" x14ac:dyDescent="0.3">
      <c r="A2" s="20">
        <v>-4.7E-2</v>
      </c>
      <c r="B2" s="20">
        <v>2.4E-2</v>
      </c>
      <c r="C2" s="20">
        <v>1.7999999999999999E-2</v>
      </c>
      <c r="D2" s="20">
        <v>-8.0000000000000002E-3</v>
      </c>
      <c r="E2" s="20">
        <v>0</v>
      </c>
      <c r="F2" s="20">
        <v>2.3E-2</v>
      </c>
      <c r="G2" s="20">
        <v>5.3999999999999999E-2</v>
      </c>
      <c r="H2" s="20">
        <v>2.5000000000000001E-2</v>
      </c>
      <c r="I2" s="20">
        <v>5.1999999999999998E-2</v>
      </c>
      <c r="J2" s="20">
        <v>3.2000000000000001E-2</v>
      </c>
      <c r="K2" s="20">
        <v>2.3E-2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9C17F-384D-8043-8ED5-70AE6B2AAD57}">
  <sheetPr>
    <tabColor theme="5"/>
  </sheetPr>
  <dimension ref="A1:J39"/>
  <sheetViews>
    <sheetView workbookViewId="0">
      <selection activeCell="F17" sqref="F17"/>
    </sheetView>
  </sheetViews>
  <sheetFormatPr defaultColWidth="8.77734375" defaultRowHeight="13.2" x14ac:dyDescent="0.25"/>
  <cols>
    <col min="1" max="1" width="8.77734375" style="21"/>
    <col min="2" max="2" width="8.109375" style="21" customWidth="1"/>
    <col min="3" max="3" width="12.6640625" style="21" customWidth="1"/>
    <col min="4" max="4" width="19.109375" style="21" customWidth="1"/>
    <col min="5" max="6" width="17.109375" style="21" customWidth="1"/>
    <col min="7" max="7" width="12" style="21" customWidth="1"/>
    <col min="8" max="8" width="11.77734375" style="21" customWidth="1"/>
    <col min="9" max="9" width="14" style="21" customWidth="1"/>
    <col min="10" max="10" width="16" style="21" customWidth="1"/>
    <col min="11" max="16384" width="8.77734375" style="21"/>
  </cols>
  <sheetData>
    <row r="1" spans="1:10" x14ac:dyDescent="0.25">
      <c r="A1" s="21" t="s">
        <v>295</v>
      </c>
    </row>
    <row r="3" spans="1:10" x14ac:dyDescent="0.25">
      <c r="B3" s="31" t="s">
        <v>294</v>
      </c>
    </row>
    <row r="4" spans="1:10" x14ac:dyDescent="0.25">
      <c r="B4" s="21" t="s">
        <v>293</v>
      </c>
      <c r="I4" s="30" t="s">
        <v>292</v>
      </c>
      <c r="J4" s="21" t="s">
        <v>23</v>
      </c>
    </row>
    <row r="6" spans="1:10" x14ac:dyDescent="0.25">
      <c r="B6" s="188" t="s">
        <v>291</v>
      </c>
      <c r="C6" s="185" t="s">
        <v>290</v>
      </c>
      <c r="D6" s="185" t="s">
        <v>298</v>
      </c>
      <c r="E6" s="185" t="s">
        <v>289</v>
      </c>
      <c r="F6" s="186"/>
      <c r="G6" s="185" t="s">
        <v>288</v>
      </c>
      <c r="H6" s="185" t="s">
        <v>287</v>
      </c>
      <c r="I6" s="185" t="s">
        <v>286</v>
      </c>
      <c r="J6" s="187" t="s">
        <v>285</v>
      </c>
    </row>
    <row r="7" spans="1:10" ht="26.4" x14ac:dyDescent="0.25">
      <c r="B7" s="186"/>
      <c r="C7" s="186"/>
      <c r="D7" s="186"/>
      <c r="E7" s="29" t="s">
        <v>284</v>
      </c>
      <c r="F7" s="29" t="s">
        <v>283</v>
      </c>
      <c r="G7" s="186"/>
      <c r="H7" s="186"/>
      <c r="I7" s="186"/>
      <c r="J7" s="186"/>
    </row>
    <row r="8" spans="1:10" x14ac:dyDescent="0.25">
      <c r="B8" s="28" t="s">
        <v>282</v>
      </c>
      <c r="C8" s="27">
        <v>8963.4659108750002</v>
      </c>
      <c r="D8" s="27">
        <v>5412.1700289</v>
      </c>
      <c r="E8" s="27">
        <v>5303.0963094250001</v>
      </c>
      <c r="F8" s="27">
        <v>109.073719475</v>
      </c>
      <c r="G8" s="27">
        <v>3551.2958819750002</v>
      </c>
      <c r="H8" s="27">
        <v>60.383735760500002</v>
      </c>
      <c r="I8" s="27">
        <v>59.166797153600001</v>
      </c>
      <c r="J8" s="26">
        <v>2.0153417001</v>
      </c>
    </row>
    <row r="9" spans="1:10" x14ac:dyDescent="0.25">
      <c r="B9" s="28" t="s">
        <v>281</v>
      </c>
      <c r="C9" s="27">
        <v>8941.8194025249995</v>
      </c>
      <c r="D9" s="27">
        <v>5415.4110273750002</v>
      </c>
      <c r="E9" s="27">
        <v>5293.7887505999997</v>
      </c>
      <c r="F9" s="27">
        <v>121.622276775</v>
      </c>
      <c r="G9" s="27">
        <v>3526.4083751500002</v>
      </c>
      <c r="H9" s="27">
        <v>60.562742139999997</v>
      </c>
      <c r="I9" s="27">
        <v>59.202590796099997</v>
      </c>
      <c r="J9" s="26">
        <v>2.2458549527999998</v>
      </c>
    </row>
    <row r="10" spans="1:10" x14ac:dyDescent="0.25">
      <c r="B10" s="28" t="s">
        <v>280</v>
      </c>
      <c r="C10" s="27">
        <v>8929.1542181749992</v>
      </c>
      <c r="D10" s="27">
        <v>5377.140073775</v>
      </c>
      <c r="E10" s="27">
        <v>5221.6047954249998</v>
      </c>
      <c r="F10" s="27">
        <v>155.53527835</v>
      </c>
      <c r="G10" s="27">
        <v>3552.0141444000001</v>
      </c>
      <c r="H10" s="27">
        <v>60.2200381177</v>
      </c>
      <c r="I10" s="27">
        <v>58.478156697000003</v>
      </c>
      <c r="J10" s="26">
        <v>2.8925279277999998</v>
      </c>
    </row>
    <row r="11" spans="1:10" x14ac:dyDescent="0.25">
      <c r="B11" s="28" t="s">
        <v>279</v>
      </c>
      <c r="C11" s="27">
        <v>8928.6932042249991</v>
      </c>
      <c r="D11" s="27">
        <v>5350.0227347250002</v>
      </c>
      <c r="E11" s="27">
        <v>5138.5779455250004</v>
      </c>
      <c r="F11" s="27">
        <v>211.4447892</v>
      </c>
      <c r="G11" s="27">
        <v>3578.6704694999999</v>
      </c>
      <c r="H11" s="27">
        <v>59.919424153100003</v>
      </c>
      <c r="I11" s="27">
        <v>57.551266405</v>
      </c>
      <c r="J11" s="26">
        <v>3.9533189183999999</v>
      </c>
    </row>
    <row r="12" spans="1:10" x14ac:dyDescent="0.25">
      <c r="B12" s="28" t="s">
        <v>278</v>
      </c>
      <c r="C12" s="27">
        <v>8935.6620017250007</v>
      </c>
      <c r="D12" s="27">
        <v>5309.9499373750004</v>
      </c>
      <c r="E12" s="27">
        <v>5041.9025892225</v>
      </c>
      <c r="F12" s="27">
        <v>268.04734815249998</v>
      </c>
      <c r="G12" s="27">
        <v>3625.7120643500002</v>
      </c>
      <c r="H12" s="27">
        <v>59.424247877200003</v>
      </c>
      <c r="I12" s="27">
        <v>56.4244998104</v>
      </c>
      <c r="J12" s="26">
        <v>5.0480202508999996</v>
      </c>
    </row>
    <row r="13" spans="1:10" x14ac:dyDescent="0.25">
      <c r="B13" s="28" t="s">
        <v>277</v>
      </c>
      <c r="C13" s="27">
        <v>8932.5914997349992</v>
      </c>
      <c r="D13" s="27">
        <v>5297.8852429375002</v>
      </c>
      <c r="E13" s="27">
        <v>4974.2949243675002</v>
      </c>
      <c r="F13" s="27">
        <v>323.59031857000002</v>
      </c>
      <c r="G13" s="27">
        <v>3634.7062567974999</v>
      </c>
      <c r="H13" s="27">
        <v>59.309610689099998</v>
      </c>
      <c r="I13" s="27">
        <v>55.687030180599997</v>
      </c>
      <c r="J13" s="26">
        <v>6.1079148325999997</v>
      </c>
    </row>
    <row r="14" spans="1:10" x14ac:dyDescent="0.25">
      <c r="B14" s="28" t="s">
        <v>276</v>
      </c>
      <c r="C14" s="27">
        <v>8951.4692519974997</v>
      </c>
      <c r="D14" s="27">
        <v>5306.0224044875004</v>
      </c>
      <c r="E14" s="27">
        <v>4937.0837664125002</v>
      </c>
      <c r="F14" s="27">
        <v>368.93863807499997</v>
      </c>
      <c r="G14" s="27">
        <v>3645.4468475100002</v>
      </c>
      <c r="H14" s="27">
        <v>59.275435742600003</v>
      </c>
      <c r="I14" s="27">
        <v>55.153892924499999</v>
      </c>
      <c r="J14" s="26">
        <v>6.9532054323999999</v>
      </c>
    </row>
    <row r="15" spans="1:10" x14ac:dyDescent="0.25">
      <c r="B15" s="28" t="s">
        <v>275</v>
      </c>
      <c r="C15" s="27">
        <v>8964.5935004375006</v>
      </c>
      <c r="D15" s="27">
        <v>5256.9476392449997</v>
      </c>
      <c r="E15" s="27">
        <v>4890.0533046025002</v>
      </c>
      <c r="F15" s="27">
        <v>366.89433464249998</v>
      </c>
      <c r="G15" s="27">
        <v>3707.6458611925</v>
      </c>
      <c r="H15" s="27">
        <v>58.6412271676</v>
      </c>
      <c r="I15" s="27">
        <v>54.548522522100001</v>
      </c>
      <c r="J15" s="26">
        <v>6.9792274875000002</v>
      </c>
    </row>
    <row r="16" spans="1:10" x14ac:dyDescent="0.25">
      <c r="B16" s="28" t="s">
        <v>274</v>
      </c>
      <c r="C16" s="27">
        <v>8964.7109999650002</v>
      </c>
      <c r="D16" s="27">
        <v>5222.9704184524999</v>
      </c>
      <c r="E16" s="27">
        <v>4872.4062883549996</v>
      </c>
      <c r="F16" s="27">
        <v>350.56413009750003</v>
      </c>
      <c r="G16" s="27">
        <v>3741.7405815124998</v>
      </c>
      <c r="H16" s="27">
        <v>58.327935701400001</v>
      </c>
      <c r="I16" s="27">
        <v>54.405150227999997</v>
      </c>
      <c r="J16" s="26">
        <v>6.7253974039999997</v>
      </c>
    </row>
    <row r="17" spans="2:10" x14ac:dyDescent="0.25">
      <c r="B17" s="28" t="s">
        <v>273</v>
      </c>
      <c r="C17" s="27">
        <v>9015.4024815935009</v>
      </c>
      <c r="D17" s="27">
        <v>5268.8895985773997</v>
      </c>
      <c r="E17" s="27">
        <v>4885.2393885700003</v>
      </c>
      <c r="F17" s="27">
        <v>383.65021000740001</v>
      </c>
      <c r="G17" s="27">
        <v>3746.5128830161002</v>
      </c>
      <c r="H17" s="27">
        <v>58.443198840400001</v>
      </c>
      <c r="I17" s="27">
        <v>54.1877015313</v>
      </c>
      <c r="J17" s="26">
        <v>7.2814243461999997</v>
      </c>
    </row>
    <row r="18" spans="2:10" x14ac:dyDescent="0.25">
      <c r="B18" s="28" t="s">
        <v>272</v>
      </c>
      <c r="C18" s="27">
        <v>9009.3489811365998</v>
      </c>
      <c r="D18" s="27">
        <v>5286.4577128798001</v>
      </c>
      <c r="E18" s="27">
        <v>4934.2680213130998</v>
      </c>
      <c r="F18" s="27">
        <v>352.1896915666</v>
      </c>
      <c r="G18" s="27">
        <v>3722.8912682569999</v>
      </c>
      <c r="H18" s="27">
        <v>58.677466306900001</v>
      </c>
      <c r="I18" s="27">
        <v>54.768588197200003</v>
      </c>
      <c r="J18" s="26">
        <v>6.6621112037000003</v>
      </c>
    </row>
    <row r="19" spans="2:10" x14ac:dyDescent="0.25">
      <c r="B19" s="28" t="s">
        <v>271</v>
      </c>
      <c r="C19" s="27">
        <v>8943.7714811528003</v>
      </c>
      <c r="D19" s="27">
        <v>5232.3294063028998</v>
      </c>
      <c r="E19" s="27">
        <v>5002.4972527105001</v>
      </c>
      <c r="F19" s="27">
        <v>229.8321535924</v>
      </c>
      <c r="G19" s="27">
        <v>3711.4420748500002</v>
      </c>
      <c r="H19" s="27">
        <v>58.502494359700002</v>
      </c>
      <c r="I19" s="27">
        <v>55.932370902400002</v>
      </c>
      <c r="J19" s="26">
        <v>4.3925398373000002</v>
      </c>
    </row>
    <row r="20" spans="2:10" x14ac:dyDescent="0.25">
      <c r="B20" s="28" t="s">
        <v>270</v>
      </c>
      <c r="C20" s="27">
        <v>8845.0484807088997</v>
      </c>
      <c r="D20" s="27">
        <v>5198.3262692146</v>
      </c>
      <c r="E20" s="27">
        <v>4921.9927123012003</v>
      </c>
      <c r="F20" s="27">
        <v>276.33355691330001</v>
      </c>
      <c r="G20" s="27">
        <v>3646.7222114944002</v>
      </c>
      <c r="H20" s="27">
        <v>58.771031956999998</v>
      </c>
      <c r="I20" s="27">
        <v>55.646132619200003</v>
      </c>
      <c r="J20" s="26">
        <v>5.3158178730000003</v>
      </c>
    </row>
    <row r="21" spans="2:10" x14ac:dyDescent="0.25">
      <c r="B21" s="28" t="s">
        <v>269</v>
      </c>
      <c r="C21" s="27">
        <v>8773.3937309194007</v>
      </c>
      <c r="D21" s="27">
        <v>5199.3583793675998</v>
      </c>
      <c r="E21" s="27">
        <v>4828.0649521539999</v>
      </c>
      <c r="F21" s="27">
        <v>371.29342721350002</v>
      </c>
      <c r="G21" s="27">
        <v>3574.0353515520001</v>
      </c>
      <c r="H21" s="27">
        <v>59.262795433900003</v>
      </c>
      <c r="I21" s="27">
        <v>55.030391942999998</v>
      </c>
      <c r="J21" s="26">
        <v>7.1411393506999996</v>
      </c>
    </row>
    <row r="22" spans="2:10" x14ac:dyDescent="0.25">
      <c r="B22" s="28" t="s">
        <v>268</v>
      </c>
      <c r="C22" s="27">
        <v>8715.9904811084998</v>
      </c>
      <c r="D22" s="27">
        <v>5174.1696771164998</v>
      </c>
      <c r="E22" s="27">
        <v>4764.0157889190004</v>
      </c>
      <c r="F22" s="27">
        <v>410.15388819729998</v>
      </c>
      <c r="G22" s="27">
        <v>3541.8208039922001</v>
      </c>
      <c r="H22" s="27">
        <v>59.364104267099997</v>
      </c>
      <c r="I22" s="27">
        <v>54.657652571699998</v>
      </c>
      <c r="J22" s="26">
        <v>7.9269508692999997</v>
      </c>
    </row>
    <row r="23" spans="2:10" x14ac:dyDescent="0.25">
      <c r="B23" s="28" t="s">
        <v>267</v>
      </c>
      <c r="C23" s="27">
        <v>8673.2914803522999</v>
      </c>
      <c r="D23" s="27">
        <v>5132.5044220346999</v>
      </c>
      <c r="E23" s="27">
        <v>4706.6269830809997</v>
      </c>
      <c r="F23" s="27">
        <v>425.87743895360001</v>
      </c>
      <c r="G23" s="27">
        <v>3540.7870583177</v>
      </c>
      <c r="H23" s="27">
        <v>59.175970664200001</v>
      </c>
      <c r="I23" s="27">
        <v>54.265558468899997</v>
      </c>
      <c r="J23" s="26">
        <v>8.2976536196000001</v>
      </c>
    </row>
    <row r="24" spans="2:10" x14ac:dyDescent="0.25">
      <c r="B24" s="28" t="s">
        <v>266</v>
      </c>
      <c r="C24" s="27">
        <v>8636.9012306365003</v>
      </c>
      <c r="D24" s="27">
        <v>5132.3291173570997</v>
      </c>
      <c r="E24" s="27">
        <v>4733.1819765886003</v>
      </c>
      <c r="F24" s="27">
        <v>399.14714076830001</v>
      </c>
      <c r="G24" s="27">
        <v>3504.5721132796002</v>
      </c>
      <c r="H24" s="27">
        <v>59.423269761999997</v>
      </c>
      <c r="I24" s="27">
        <v>54.802210987300001</v>
      </c>
      <c r="J24" s="26">
        <v>7.7771150609999999</v>
      </c>
    </row>
    <row r="25" spans="2:10" x14ac:dyDescent="0.25">
      <c r="B25" s="28" t="s">
        <v>265</v>
      </c>
      <c r="C25" s="27">
        <v>8599.1364617841009</v>
      </c>
      <c r="D25" s="27">
        <v>5139.0642531659996</v>
      </c>
      <c r="E25" s="27">
        <v>4764.9147341668004</v>
      </c>
      <c r="F25" s="27">
        <v>374.14951899900001</v>
      </c>
      <c r="G25" s="27">
        <v>3460.0722086184001</v>
      </c>
      <c r="H25" s="27">
        <v>59.762561927</v>
      </c>
      <c r="I25" s="27">
        <v>55.4113144226</v>
      </c>
      <c r="J25" s="26">
        <v>7.2804989501000001</v>
      </c>
    </row>
    <row r="26" spans="2:10" x14ac:dyDescent="0.25">
      <c r="B26" s="28" t="s">
        <v>264</v>
      </c>
      <c r="C26" s="27">
        <v>8577.3860082304</v>
      </c>
      <c r="D26" s="27">
        <v>5145.9581201191004</v>
      </c>
      <c r="E26" s="27">
        <v>4727.6924223626002</v>
      </c>
      <c r="F26" s="27">
        <v>418.26569775640002</v>
      </c>
      <c r="G26" s="27">
        <v>3431.4278881113</v>
      </c>
      <c r="H26" s="27">
        <v>59.994479847100003</v>
      </c>
      <c r="I26" s="27">
        <v>55.118083094500001</v>
      </c>
      <c r="J26" s="26">
        <v>8.1280431747000002</v>
      </c>
    </row>
    <row r="27" spans="2:10" x14ac:dyDescent="0.25">
      <c r="B27" s="28" t="s">
        <v>263</v>
      </c>
      <c r="C27" s="27">
        <v>8586.4402612764006</v>
      </c>
      <c r="D27" s="27">
        <v>5186.1144509976002</v>
      </c>
      <c r="E27" s="27">
        <v>4731.6029506092</v>
      </c>
      <c r="F27" s="27">
        <v>454.51150038840001</v>
      </c>
      <c r="G27" s="27">
        <v>3400.3258102788</v>
      </c>
      <c r="H27" s="27">
        <v>60.398888167700001</v>
      </c>
      <c r="I27" s="27">
        <v>55.105386759200002</v>
      </c>
      <c r="J27" s="26">
        <v>8.7640082894999995</v>
      </c>
    </row>
    <row r="28" spans="2:10" x14ac:dyDescent="0.25">
      <c r="B28" s="28" t="s">
        <v>262</v>
      </c>
      <c r="C28" s="27">
        <v>8555.2785258749991</v>
      </c>
      <c r="D28" s="27">
        <v>5218.2080640000004</v>
      </c>
      <c r="E28" s="27">
        <v>4764.0990310249999</v>
      </c>
      <c r="F28" s="27">
        <v>454.10903297499999</v>
      </c>
      <c r="G28" s="27">
        <v>3337.0704618750001</v>
      </c>
      <c r="H28" s="27">
        <v>60.994017298400003</v>
      </c>
      <c r="I28" s="27">
        <v>55.686180523700003</v>
      </c>
      <c r="J28" s="26">
        <v>8.7023941437999994</v>
      </c>
    </row>
    <row r="29" spans="2:10" x14ac:dyDescent="0.25">
      <c r="B29" s="28" t="s">
        <v>261</v>
      </c>
      <c r="C29" s="27">
        <v>8523.2210503499991</v>
      </c>
      <c r="D29" s="27">
        <v>5201.4644103500004</v>
      </c>
      <c r="E29" s="27">
        <v>4865.7366634250002</v>
      </c>
      <c r="F29" s="27">
        <v>335.72774692500002</v>
      </c>
      <c r="G29" s="27">
        <v>3321.7566400000001</v>
      </c>
      <c r="H29" s="27">
        <v>61.026980053899997</v>
      </c>
      <c r="I29" s="27">
        <v>57.088253156100002</v>
      </c>
      <c r="J29" s="26">
        <v>6.4544851303000002</v>
      </c>
    </row>
    <row r="30" spans="2:10" x14ac:dyDescent="0.25">
      <c r="B30" s="28" t="s">
        <v>260</v>
      </c>
      <c r="C30" s="27">
        <v>8487.0044234249999</v>
      </c>
      <c r="D30" s="27">
        <v>5184.8359945748998</v>
      </c>
      <c r="E30" s="27">
        <v>4936.5254940499999</v>
      </c>
      <c r="F30" s="27">
        <v>248.31050052500001</v>
      </c>
      <c r="G30" s="27">
        <v>3302.1684288500001</v>
      </c>
      <c r="H30" s="27">
        <v>61.091472749399998</v>
      </c>
      <c r="I30" s="27">
        <v>58.1658993908</v>
      </c>
      <c r="J30" s="26">
        <v>4.7891678884999997</v>
      </c>
    </row>
    <row r="31" spans="2:10" x14ac:dyDescent="0.25">
      <c r="B31" s="28" t="s">
        <v>259</v>
      </c>
      <c r="C31" s="27">
        <v>8447.5331702250005</v>
      </c>
      <c r="D31" s="27">
        <v>5173.4550529000999</v>
      </c>
      <c r="E31" s="27">
        <v>4971.9914129500003</v>
      </c>
      <c r="F31" s="27">
        <v>201.46363994999999</v>
      </c>
      <c r="G31" s="27">
        <v>3274.0781173250002</v>
      </c>
      <c r="H31" s="27">
        <v>61.242198741899998</v>
      </c>
      <c r="I31" s="27">
        <v>58.8573534983</v>
      </c>
      <c r="J31" s="26">
        <v>3.8941797674999998</v>
      </c>
    </row>
    <row r="32" spans="2:10" x14ac:dyDescent="0.25">
      <c r="B32" s="28" t="s">
        <v>258</v>
      </c>
      <c r="C32" s="27">
        <v>8406.4411945499996</v>
      </c>
      <c r="D32" s="27">
        <v>5170.6293037751002</v>
      </c>
      <c r="E32" s="27">
        <v>4962.5780297748997</v>
      </c>
      <c r="F32" s="27">
        <v>208.05127400000001</v>
      </c>
      <c r="G32" s="27">
        <v>3235.8118907749999</v>
      </c>
      <c r="H32" s="27">
        <v>61.507945920399997</v>
      </c>
      <c r="I32" s="27">
        <v>59.032748075000001</v>
      </c>
      <c r="J32" s="26">
        <v>4.0237128166999998</v>
      </c>
    </row>
    <row r="33" spans="1:10" x14ac:dyDescent="0.25">
      <c r="B33" s="28" t="s">
        <v>257</v>
      </c>
      <c r="C33" s="27">
        <v>8354.6113404499993</v>
      </c>
      <c r="D33" s="27">
        <v>5147.9362257500998</v>
      </c>
      <c r="E33" s="27">
        <v>4926.7664834500001</v>
      </c>
      <c r="F33" s="27">
        <v>221.1697423</v>
      </c>
      <c r="G33" s="27">
        <v>3206.6751147</v>
      </c>
      <c r="H33" s="27">
        <v>61.617901970200002</v>
      </c>
      <c r="I33" s="27">
        <v>58.970608032599998</v>
      </c>
      <c r="J33" s="26">
        <v>4.2962797634000003</v>
      </c>
    </row>
    <row r="34" spans="1:10" ht="13.8" thickBot="1" x14ac:dyDescent="0.3">
      <c r="B34" s="25" t="s">
        <v>256</v>
      </c>
      <c r="C34" s="24">
        <v>8292.6829579000005</v>
      </c>
      <c r="D34" s="24">
        <v>5093.5657425998997</v>
      </c>
      <c r="E34" s="24">
        <v>4873.5419879499996</v>
      </c>
      <c r="F34" s="24">
        <v>220.02375465</v>
      </c>
      <c r="G34" s="24">
        <v>3199.1172153000002</v>
      </c>
      <c r="H34" s="24">
        <v>61.422410195300003</v>
      </c>
      <c r="I34" s="24">
        <v>58.7684091876</v>
      </c>
      <c r="J34" s="23">
        <v>4.3196410091999997</v>
      </c>
    </row>
    <row r="35" spans="1:10" x14ac:dyDescent="0.25">
      <c r="B35" s="21" t="s">
        <v>255</v>
      </c>
    </row>
    <row r="36" spans="1:10" x14ac:dyDescent="0.25">
      <c r="B36" s="21" t="s">
        <v>254</v>
      </c>
    </row>
    <row r="39" spans="1:10" x14ac:dyDescent="0.25">
      <c r="A39" s="21" t="s">
        <v>253</v>
      </c>
      <c r="B39" s="22" t="s">
        <v>252</v>
      </c>
      <c r="E39" s="22" t="s">
        <v>251</v>
      </c>
      <c r="I39" s="21" t="s">
        <v>250</v>
      </c>
    </row>
  </sheetData>
  <mergeCells count="8">
    <mergeCell ref="H6:H7"/>
    <mergeCell ref="I6:I7"/>
    <mergeCell ref="J6:J7"/>
    <mergeCell ref="B6:B7"/>
    <mergeCell ref="C6:C7"/>
    <mergeCell ref="D6:D7"/>
    <mergeCell ref="E6:F6"/>
    <mergeCell ref="G6:G7"/>
  </mergeCells>
  <conditionalFormatting sqref="B6:B7">
    <cfRule type="expression" dxfId="23" priority="1">
      <formula>A1&lt;&gt;IV65000</formula>
    </cfRule>
  </conditionalFormatting>
  <conditionalFormatting sqref="C6:C7">
    <cfRule type="expression" dxfId="22" priority="2">
      <formula>A1&lt;&gt;IV65000</formula>
    </cfRule>
  </conditionalFormatting>
  <conditionalFormatting sqref="D6:D7">
    <cfRule type="expression" dxfId="21" priority="3">
      <formula>A1&lt;&gt;IV65000</formula>
    </cfRule>
  </conditionalFormatting>
  <conditionalFormatting sqref="E6:F6">
    <cfRule type="expression" dxfId="20" priority="4">
      <formula>A1&lt;&gt;IV65000</formula>
    </cfRule>
  </conditionalFormatting>
  <conditionalFormatting sqref="G6:G7">
    <cfRule type="expression" dxfId="19" priority="5">
      <formula>A1&lt;&gt;IV65000</formula>
    </cfRule>
  </conditionalFormatting>
  <conditionalFormatting sqref="H6:H7">
    <cfRule type="expression" dxfId="18" priority="6">
      <formula>A1&lt;&gt;IV65000</formula>
    </cfRule>
  </conditionalFormatting>
  <conditionalFormatting sqref="I6:I7">
    <cfRule type="expression" dxfId="17" priority="7">
      <formula>A1&lt;&gt;IV65000</formula>
    </cfRule>
  </conditionalFormatting>
  <conditionalFormatting sqref="J6:J7">
    <cfRule type="expression" dxfId="16" priority="8">
      <formula>A1&lt;&gt;IV65000</formula>
    </cfRule>
  </conditionalFormatting>
  <hyperlinks>
    <hyperlink ref="B39" r:id="rId1" xr:uid="{DCC4B7DD-334B-F049-A165-00A89B23A6A9}"/>
    <hyperlink ref="E39" r:id="rId2" xr:uid="{A6CA312E-5A7C-D246-B730-02A5C34A09E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2A94-54F1-704C-9F0D-DF41B21992B1}">
  <sheetPr>
    <tabColor theme="5"/>
  </sheetPr>
  <dimension ref="A1:J39"/>
  <sheetViews>
    <sheetView workbookViewId="0">
      <selection activeCell="F17" sqref="F17"/>
    </sheetView>
  </sheetViews>
  <sheetFormatPr defaultColWidth="8.77734375" defaultRowHeight="13.2" x14ac:dyDescent="0.25"/>
  <cols>
    <col min="1" max="1" width="8.77734375" style="21"/>
    <col min="2" max="2" width="8.109375" style="21" customWidth="1"/>
    <col min="3" max="3" width="12.6640625" style="21" customWidth="1"/>
    <col min="4" max="4" width="19.109375" style="21" customWidth="1"/>
    <col min="5" max="6" width="17.109375" style="21" customWidth="1"/>
    <col min="7" max="7" width="12" style="21" customWidth="1"/>
    <col min="8" max="8" width="11.77734375" style="21" customWidth="1"/>
    <col min="9" max="9" width="14" style="21" customWidth="1"/>
    <col min="10" max="10" width="16" style="21" customWidth="1"/>
    <col min="11" max="16384" width="8.77734375" style="21"/>
  </cols>
  <sheetData>
    <row r="1" spans="1:10" x14ac:dyDescent="0.25">
      <c r="A1" s="21" t="s">
        <v>295</v>
      </c>
    </row>
    <row r="3" spans="1:10" x14ac:dyDescent="0.25">
      <c r="B3" s="31" t="s">
        <v>294</v>
      </c>
    </row>
    <row r="4" spans="1:10" x14ac:dyDescent="0.25">
      <c r="B4" s="21" t="s">
        <v>293</v>
      </c>
      <c r="I4" s="30" t="s">
        <v>292</v>
      </c>
      <c r="J4" s="21" t="s">
        <v>297</v>
      </c>
    </row>
    <row r="6" spans="1:10" x14ac:dyDescent="0.25">
      <c r="B6" s="188" t="s">
        <v>291</v>
      </c>
      <c r="C6" s="185" t="s">
        <v>290</v>
      </c>
      <c r="D6" s="185" t="s">
        <v>298</v>
      </c>
      <c r="E6" s="185" t="s">
        <v>289</v>
      </c>
      <c r="F6" s="186"/>
      <c r="G6" s="185" t="s">
        <v>288</v>
      </c>
      <c r="H6" s="185" t="s">
        <v>287</v>
      </c>
      <c r="I6" s="185" t="s">
        <v>286</v>
      </c>
      <c r="J6" s="187" t="s">
        <v>285</v>
      </c>
    </row>
    <row r="7" spans="1:10" ht="26.4" x14ac:dyDescent="0.25">
      <c r="B7" s="186"/>
      <c r="C7" s="186"/>
      <c r="D7" s="186"/>
      <c r="E7" s="29" t="s">
        <v>284</v>
      </c>
      <c r="F7" s="29" t="s">
        <v>283</v>
      </c>
      <c r="G7" s="186"/>
      <c r="H7" s="186"/>
      <c r="I7" s="186"/>
      <c r="J7" s="186"/>
    </row>
    <row r="8" spans="1:10" x14ac:dyDescent="0.25">
      <c r="B8" s="28" t="s">
        <v>282</v>
      </c>
      <c r="C8" s="27">
        <v>1106.0175067</v>
      </c>
      <c r="D8" s="27">
        <v>723.02465659999996</v>
      </c>
      <c r="E8" s="27">
        <v>713.58925052500001</v>
      </c>
      <c r="F8" s="27">
        <v>9.4354060749999995</v>
      </c>
      <c r="G8" s="27">
        <v>382.9928501</v>
      </c>
      <c r="H8" s="27">
        <v>65.371899831600004</v>
      </c>
      <c r="I8" s="27">
        <v>64.518802478500007</v>
      </c>
      <c r="J8" s="26">
        <v>1.3049909141</v>
      </c>
    </row>
    <row r="9" spans="1:10" x14ac:dyDescent="0.25">
      <c r="B9" s="28" t="s">
        <v>281</v>
      </c>
      <c r="C9" s="27">
        <v>1096.7377655</v>
      </c>
      <c r="D9" s="27">
        <v>715.92102952499999</v>
      </c>
      <c r="E9" s="27">
        <v>706.79554614999995</v>
      </c>
      <c r="F9" s="27">
        <v>9.125483375</v>
      </c>
      <c r="G9" s="27">
        <v>380.81673597499997</v>
      </c>
      <c r="H9" s="27">
        <v>65.277320800400005</v>
      </c>
      <c r="I9" s="27">
        <v>64.445263798100001</v>
      </c>
      <c r="J9" s="26">
        <v>1.2746494373999999</v>
      </c>
    </row>
    <row r="10" spans="1:10" x14ac:dyDescent="0.25">
      <c r="B10" s="28" t="s">
        <v>280</v>
      </c>
      <c r="C10" s="27">
        <v>1087.436524125</v>
      </c>
      <c r="D10" s="27">
        <v>697.85441575000004</v>
      </c>
      <c r="E10" s="27">
        <v>685.86227355000005</v>
      </c>
      <c r="F10" s="27">
        <v>11.9921422</v>
      </c>
      <c r="G10" s="27">
        <v>389.58210837500002</v>
      </c>
      <c r="H10" s="27">
        <v>64.174266751900007</v>
      </c>
      <c r="I10" s="27">
        <v>63.071476664099997</v>
      </c>
      <c r="J10" s="26">
        <v>1.7184303673000001</v>
      </c>
    </row>
    <row r="11" spans="1:10" x14ac:dyDescent="0.25">
      <c r="B11" s="28" t="s">
        <v>279</v>
      </c>
      <c r="C11" s="27">
        <v>1079.94276625</v>
      </c>
      <c r="D11" s="27">
        <v>678.58378225000001</v>
      </c>
      <c r="E11" s="27">
        <v>663.34920632499995</v>
      </c>
      <c r="F11" s="27">
        <v>15.234575925</v>
      </c>
      <c r="G11" s="27">
        <v>401.35898400000002</v>
      </c>
      <c r="H11" s="27">
        <v>62.834670359199997</v>
      </c>
      <c r="I11" s="27">
        <v>61.423988319800003</v>
      </c>
      <c r="J11" s="26">
        <v>2.2452428246</v>
      </c>
    </row>
    <row r="12" spans="1:10" x14ac:dyDescent="0.25">
      <c r="B12" s="28" t="s">
        <v>278</v>
      </c>
      <c r="C12" s="27">
        <v>1078.6917502050001</v>
      </c>
      <c r="D12" s="27">
        <v>668.42099442999995</v>
      </c>
      <c r="E12" s="27">
        <v>649.64827096500005</v>
      </c>
      <c r="F12" s="27">
        <v>18.772723464999999</v>
      </c>
      <c r="G12" s="27">
        <v>410.270755775</v>
      </c>
      <c r="H12" s="27">
        <v>61.965894733399999</v>
      </c>
      <c r="I12" s="27">
        <v>60.225571470399998</v>
      </c>
      <c r="J12" s="26">
        <v>2.8085179283000001</v>
      </c>
    </row>
    <row r="13" spans="1:10" x14ac:dyDescent="0.25">
      <c r="B13" s="28" t="s">
        <v>277</v>
      </c>
      <c r="C13" s="27">
        <v>1069.5745006625</v>
      </c>
      <c r="D13" s="27">
        <v>664.51448232749999</v>
      </c>
      <c r="E13" s="27">
        <v>647.99411498500001</v>
      </c>
      <c r="F13" s="27">
        <v>16.520367342499998</v>
      </c>
      <c r="G13" s="27">
        <v>405.060018335</v>
      </c>
      <c r="H13" s="27">
        <v>62.128863572900002</v>
      </c>
      <c r="I13" s="27">
        <v>60.584289788500001</v>
      </c>
      <c r="J13" s="26">
        <v>2.4860808578000002</v>
      </c>
    </row>
    <row r="14" spans="1:10" x14ac:dyDescent="0.25">
      <c r="B14" s="28" t="s">
        <v>276</v>
      </c>
      <c r="C14" s="27">
        <v>1077.9140006499999</v>
      </c>
      <c r="D14" s="27">
        <v>670.39524701000005</v>
      </c>
      <c r="E14" s="27">
        <v>649.38157611999998</v>
      </c>
      <c r="F14" s="27">
        <v>21.01367089</v>
      </c>
      <c r="G14" s="27">
        <v>407.51875364</v>
      </c>
      <c r="H14" s="27">
        <v>62.193760040800001</v>
      </c>
      <c r="I14" s="27">
        <v>60.244284398200001</v>
      </c>
      <c r="J14" s="26">
        <v>3.1345196709000001</v>
      </c>
    </row>
    <row r="15" spans="1:10" x14ac:dyDescent="0.25">
      <c r="B15" s="28" t="s">
        <v>275</v>
      </c>
      <c r="C15" s="27">
        <v>1079.1787503625001</v>
      </c>
      <c r="D15" s="27">
        <v>668.52566280999997</v>
      </c>
      <c r="E15" s="27">
        <v>647.59882505999997</v>
      </c>
      <c r="F15" s="27">
        <v>20.926837750000001</v>
      </c>
      <c r="G15" s="27">
        <v>410.65308755249998</v>
      </c>
      <c r="H15" s="27">
        <v>61.947630324000002</v>
      </c>
      <c r="I15" s="27">
        <v>60.008485604699999</v>
      </c>
      <c r="J15" s="26">
        <v>3.1302968477999999</v>
      </c>
    </row>
    <row r="16" spans="1:10" x14ac:dyDescent="0.25">
      <c r="B16" s="28" t="s">
        <v>274</v>
      </c>
      <c r="C16" s="27">
        <v>1075.9397506299999</v>
      </c>
      <c r="D16" s="27">
        <v>658.9455651925</v>
      </c>
      <c r="E16" s="27">
        <v>635.20627199750004</v>
      </c>
      <c r="F16" s="27">
        <v>23.739293194999998</v>
      </c>
      <c r="G16" s="27">
        <v>416.99418543749999</v>
      </c>
      <c r="H16" s="27">
        <v>61.447106581900002</v>
      </c>
      <c r="I16" s="27">
        <v>59.220325991999999</v>
      </c>
      <c r="J16" s="26">
        <v>3.6238982007999998</v>
      </c>
    </row>
    <row r="17" spans="2:10" x14ac:dyDescent="0.25">
      <c r="B17" s="28" t="s">
        <v>273</v>
      </c>
      <c r="C17" s="27">
        <v>1096.8307484553</v>
      </c>
      <c r="D17" s="27">
        <v>682.39352953130003</v>
      </c>
      <c r="E17" s="27">
        <v>656.77977330279998</v>
      </c>
      <c r="F17" s="27">
        <v>25.613756228500002</v>
      </c>
      <c r="G17" s="27">
        <v>414.43721892399998</v>
      </c>
      <c r="H17" s="27">
        <v>62.215025471600001</v>
      </c>
      <c r="I17" s="27">
        <v>59.879773996799997</v>
      </c>
      <c r="J17" s="26">
        <v>3.7535168667000001</v>
      </c>
    </row>
    <row r="18" spans="2:10" x14ac:dyDescent="0.25">
      <c r="B18" s="28" t="s">
        <v>272</v>
      </c>
      <c r="C18" s="27">
        <v>1087.9902484260001</v>
      </c>
      <c r="D18" s="27">
        <v>680.81570152749998</v>
      </c>
      <c r="E18" s="27">
        <v>660.00073640400001</v>
      </c>
      <c r="F18" s="27">
        <v>20.814965123499999</v>
      </c>
      <c r="G18" s="27">
        <v>407.17454689850001</v>
      </c>
      <c r="H18" s="27">
        <v>62.575533421599999</v>
      </c>
      <c r="I18" s="27">
        <v>60.663048560500002</v>
      </c>
      <c r="J18" s="26">
        <v>3.0573567967000002</v>
      </c>
    </row>
    <row r="19" spans="2:10" x14ac:dyDescent="0.25">
      <c r="B19" s="28" t="s">
        <v>271</v>
      </c>
      <c r="C19" s="27">
        <v>1071.8829982973</v>
      </c>
      <c r="D19" s="27">
        <v>658.13405952719995</v>
      </c>
      <c r="E19" s="27">
        <v>645.64322722270003</v>
      </c>
      <c r="F19" s="27">
        <v>12.4908323045</v>
      </c>
      <c r="G19" s="27">
        <v>413.74893877</v>
      </c>
      <c r="H19" s="27">
        <v>61.399803949899997</v>
      </c>
      <c r="I19" s="27">
        <v>60.234062305899997</v>
      </c>
      <c r="J19" s="26">
        <v>1.8979161043999999</v>
      </c>
    </row>
    <row r="20" spans="2:10" x14ac:dyDescent="0.25">
      <c r="B20" s="28" t="s">
        <v>270</v>
      </c>
      <c r="C20" s="27">
        <v>1048.8249984085001</v>
      </c>
      <c r="D20" s="27">
        <v>648.21941162899998</v>
      </c>
      <c r="E20" s="27">
        <v>632.41946946550001</v>
      </c>
      <c r="F20" s="27">
        <v>15.799942163500001</v>
      </c>
      <c r="G20" s="27">
        <v>400.60558677950002</v>
      </c>
      <c r="H20" s="27">
        <v>61.804344157800003</v>
      </c>
      <c r="I20" s="27">
        <v>60.297798404300003</v>
      </c>
      <c r="J20" s="26">
        <v>2.4374373676999999</v>
      </c>
    </row>
    <row r="21" spans="2:10" x14ac:dyDescent="0.25">
      <c r="B21" s="28" t="s">
        <v>269</v>
      </c>
      <c r="C21" s="27">
        <v>1040.2577482326999</v>
      </c>
      <c r="D21" s="27">
        <v>645.23556204800002</v>
      </c>
      <c r="E21" s="27">
        <v>627.17185659350002</v>
      </c>
      <c r="F21" s="27">
        <v>18.063705454499999</v>
      </c>
      <c r="G21" s="27">
        <v>395.02218618469999</v>
      </c>
      <c r="H21" s="27">
        <v>62.026508636400003</v>
      </c>
      <c r="I21" s="27">
        <v>60.2904071695</v>
      </c>
      <c r="J21" s="26">
        <v>2.7995520577000002</v>
      </c>
    </row>
    <row r="22" spans="2:10" x14ac:dyDescent="0.25">
      <c r="B22" s="28" t="s">
        <v>268</v>
      </c>
      <c r="C22" s="27">
        <v>1027.7419983192999</v>
      </c>
      <c r="D22" s="27">
        <v>637.54880872499996</v>
      </c>
      <c r="E22" s="27">
        <v>615.15914193200001</v>
      </c>
      <c r="F22" s="27">
        <v>22.389666793</v>
      </c>
      <c r="G22" s="27">
        <v>390.19318959430001</v>
      </c>
      <c r="H22" s="27">
        <v>62.0339355371</v>
      </c>
      <c r="I22" s="27">
        <v>59.854098590699998</v>
      </c>
      <c r="J22" s="26">
        <v>3.5118357193</v>
      </c>
    </row>
    <row r="23" spans="2:10" x14ac:dyDescent="0.25">
      <c r="B23" s="28" t="s">
        <v>267</v>
      </c>
      <c r="C23" s="27">
        <v>1020.3537480233</v>
      </c>
      <c r="D23" s="27">
        <v>625.62404713950002</v>
      </c>
      <c r="E23" s="27">
        <v>601.28958551999995</v>
      </c>
      <c r="F23" s="27">
        <v>24.334461619500001</v>
      </c>
      <c r="G23" s="27">
        <v>394.72970088379998</v>
      </c>
      <c r="H23" s="27">
        <v>61.3144263302</v>
      </c>
      <c r="I23" s="27">
        <v>58.930068945999999</v>
      </c>
      <c r="J23" s="26">
        <v>3.8896301590000002</v>
      </c>
    </row>
    <row r="24" spans="2:10" x14ac:dyDescent="0.25">
      <c r="B24" s="28" t="s">
        <v>266</v>
      </c>
      <c r="C24" s="27">
        <v>1014.818248155</v>
      </c>
      <c r="D24" s="27">
        <v>634.58137876779995</v>
      </c>
      <c r="E24" s="27">
        <v>607.96494233600004</v>
      </c>
      <c r="F24" s="27">
        <v>26.6164364318</v>
      </c>
      <c r="G24" s="27">
        <v>380.23686938729998</v>
      </c>
      <c r="H24" s="27">
        <v>62.531530145600001</v>
      </c>
      <c r="I24" s="27">
        <v>59.9091597603</v>
      </c>
      <c r="J24" s="26">
        <v>4.1943298877000004</v>
      </c>
    </row>
    <row r="25" spans="2:10" x14ac:dyDescent="0.25">
      <c r="B25" s="28" t="s">
        <v>265</v>
      </c>
      <c r="C25" s="27">
        <v>1009.1964967583</v>
      </c>
      <c r="D25" s="27">
        <v>631.23103971830005</v>
      </c>
      <c r="E25" s="27">
        <v>608.25147521049996</v>
      </c>
      <c r="F25" s="27">
        <v>22.979564507799999</v>
      </c>
      <c r="G25" s="27">
        <v>377.96545703999999</v>
      </c>
      <c r="H25" s="27">
        <v>62.547882572500001</v>
      </c>
      <c r="I25" s="27">
        <v>60.270373202800002</v>
      </c>
      <c r="J25" s="26">
        <v>3.6404363952000001</v>
      </c>
    </row>
    <row r="26" spans="2:10" x14ac:dyDescent="0.25">
      <c r="B26" s="28" t="s">
        <v>264</v>
      </c>
      <c r="C26" s="27">
        <v>1009.8034825765</v>
      </c>
      <c r="D26" s="27">
        <v>631.89137825119997</v>
      </c>
      <c r="E26" s="27">
        <v>607.51773165420002</v>
      </c>
      <c r="F26" s="27">
        <v>24.373646597</v>
      </c>
      <c r="G26" s="27">
        <v>377.9121043252</v>
      </c>
      <c r="H26" s="27">
        <v>62.575678253699998</v>
      </c>
      <c r="I26" s="27">
        <v>60.161215825299998</v>
      </c>
      <c r="J26" s="26">
        <v>3.8572525969</v>
      </c>
    </row>
    <row r="27" spans="2:10" x14ac:dyDescent="0.25">
      <c r="B27" s="28" t="s">
        <v>263</v>
      </c>
      <c r="C27" s="27">
        <v>1021.522012497</v>
      </c>
      <c r="D27" s="27">
        <v>640.28779005649994</v>
      </c>
      <c r="E27" s="27">
        <v>613.36498403500002</v>
      </c>
      <c r="F27" s="27">
        <v>26.922806021500001</v>
      </c>
      <c r="G27" s="27">
        <v>381.23422244049999</v>
      </c>
      <c r="H27" s="27">
        <v>62.679783913000001</v>
      </c>
      <c r="I27" s="27">
        <v>60.044222126100003</v>
      </c>
      <c r="J27" s="26">
        <v>4.2047976611999998</v>
      </c>
    </row>
    <row r="28" spans="2:10" x14ac:dyDescent="0.25">
      <c r="B28" s="28" t="s">
        <v>262</v>
      </c>
      <c r="C28" s="27">
        <v>1022.01051</v>
      </c>
      <c r="D28" s="27">
        <v>646.70876377499997</v>
      </c>
      <c r="E28" s="27">
        <v>620.96435254999994</v>
      </c>
      <c r="F28" s="27">
        <v>25.744411225</v>
      </c>
      <c r="G28" s="27">
        <v>375.30174622499999</v>
      </c>
      <c r="H28" s="27">
        <v>63.278093272699998</v>
      </c>
      <c r="I28" s="27">
        <v>60.759122706500001</v>
      </c>
      <c r="J28" s="26">
        <v>3.9808353724000001</v>
      </c>
    </row>
    <row r="29" spans="2:10" x14ac:dyDescent="0.25">
      <c r="B29" s="28" t="s">
        <v>261</v>
      </c>
      <c r="C29" s="27">
        <v>1025.2102433749999</v>
      </c>
      <c r="D29" s="27">
        <v>645.40756974999999</v>
      </c>
      <c r="E29" s="27">
        <v>624.41778890000001</v>
      </c>
      <c r="F29" s="27">
        <v>20.989780849999999</v>
      </c>
      <c r="G29" s="27">
        <v>379.80267362500001</v>
      </c>
      <c r="H29" s="27">
        <v>62.9536793961</v>
      </c>
      <c r="I29" s="27">
        <v>60.906271298900002</v>
      </c>
      <c r="J29" s="26">
        <v>3.2521745690000001</v>
      </c>
    </row>
    <row r="30" spans="2:10" x14ac:dyDescent="0.25">
      <c r="B30" s="28" t="s">
        <v>260</v>
      </c>
      <c r="C30" s="27">
        <v>1023.750607675</v>
      </c>
      <c r="D30" s="27">
        <v>637.91150979999998</v>
      </c>
      <c r="E30" s="27">
        <v>622.72885142500002</v>
      </c>
      <c r="F30" s="27">
        <v>15.182658375000001</v>
      </c>
      <c r="G30" s="27">
        <v>385.83909787499999</v>
      </c>
      <c r="H30" s="27">
        <v>62.311221602000003</v>
      </c>
      <c r="I30" s="27">
        <v>60.8282084955</v>
      </c>
      <c r="J30" s="26">
        <v>2.3800571305</v>
      </c>
    </row>
    <row r="31" spans="2:10" x14ac:dyDescent="0.25">
      <c r="B31" s="28" t="s">
        <v>259</v>
      </c>
      <c r="C31" s="27">
        <v>1021.8169026</v>
      </c>
      <c r="D31" s="27">
        <v>634.69677369999999</v>
      </c>
      <c r="E31" s="27">
        <v>622.22373144999995</v>
      </c>
      <c r="F31" s="27">
        <v>12.473042250000001</v>
      </c>
      <c r="G31" s="27">
        <v>387.1201289</v>
      </c>
      <c r="H31" s="27">
        <v>62.114530703600003</v>
      </c>
      <c r="I31" s="27">
        <v>60.893797204099997</v>
      </c>
      <c r="J31" s="26">
        <v>1.9651970462999999</v>
      </c>
    </row>
    <row r="32" spans="2:10" x14ac:dyDescent="0.25">
      <c r="B32" s="28" t="s">
        <v>258</v>
      </c>
      <c r="C32" s="27">
        <v>1019.51331855</v>
      </c>
      <c r="D32" s="27">
        <v>633.59005417499998</v>
      </c>
      <c r="E32" s="27">
        <v>617.58505767500003</v>
      </c>
      <c r="F32" s="27">
        <v>16.004996500000001</v>
      </c>
      <c r="G32" s="27">
        <v>385.92326437499997</v>
      </c>
      <c r="H32" s="27">
        <v>62.146324392899999</v>
      </c>
      <c r="I32" s="27">
        <v>60.576284212099999</v>
      </c>
      <c r="J32" s="26">
        <v>2.5260807669999998</v>
      </c>
    </row>
    <row r="33" spans="1:10" x14ac:dyDescent="0.25">
      <c r="B33" s="28" t="s">
        <v>257</v>
      </c>
      <c r="C33" s="27">
        <v>1015.2593472999999</v>
      </c>
      <c r="D33" s="27">
        <v>626.40514892500005</v>
      </c>
      <c r="E33" s="27">
        <v>608.76530722500002</v>
      </c>
      <c r="F33" s="27">
        <v>17.639841700000002</v>
      </c>
      <c r="G33" s="27">
        <v>388.85419837500001</v>
      </c>
      <c r="H33" s="27">
        <v>61.699027996200002</v>
      </c>
      <c r="I33" s="27">
        <v>59.961299384</v>
      </c>
      <c r="J33" s="26">
        <v>2.8160435350999999</v>
      </c>
    </row>
    <row r="34" spans="1:10" ht="13.8" thickBot="1" x14ac:dyDescent="0.3">
      <c r="B34" s="25" t="s">
        <v>256</v>
      </c>
      <c r="C34" s="24">
        <v>1008.7314626249999</v>
      </c>
      <c r="D34" s="24">
        <v>624.35706607500003</v>
      </c>
      <c r="E34" s="24">
        <v>602.81285567500004</v>
      </c>
      <c r="F34" s="24">
        <v>21.544210400000001</v>
      </c>
      <c r="G34" s="24">
        <v>384.37439654999997</v>
      </c>
      <c r="H34" s="24">
        <v>61.895270367599998</v>
      </c>
      <c r="I34" s="24">
        <v>59.759825618500003</v>
      </c>
      <c r="J34" s="23">
        <v>3.4506233005000002</v>
      </c>
    </row>
    <row r="35" spans="1:10" x14ac:dyDescent="0.25">
      <c r="B35" s="21" t="s">
        <v>255</v>
      </c>
    </row>
    <row r="36" spans="1:10" x14ac:dyDescent="0.25">
      <c r="B36" s="21" t="s">
        <v>254</v>
      </c>
    </row>
    <row r="39" spans="1:10" x14ac:dyDescent="0.25">
      <c r="A39" s="21" t="s">
        <v>253</v>
      </c>
      <c r="B39" s="22" t="s">
        <v>252</v>
      </c>
      <c r="E39" s="22" t="s">
        <v>251</v>
      </c>
      <c r="I39" s="21" t="s">
        <v>296</v>
      </c>
    </row>
  </sheetData>
  <mergeCells count="8">
    <mergeCell ref="H6:H7"/>
    <mergeCell ref="I6:I7"/>
    <mergeCell ref="J6:J7"/>
    <mergeCell ref="B6:B7"/>
    <mergeCell ref="C6:C7"/>
    <mergeCell ref="D6:D7"/>
    <mergeCell ref="E6:F6"/>
    <mergeCell ref="G6:G7"/>
  </mergeCells>
  <conditionalFormatting sqref="B6:B7">
    <cfRule type="expression" dxfId="15" priority="1">
      <formula>A1&lt;&gt;IV65000</formula>
    </cfRule>
  </conditionalFormatting>
  <conditionalFormatting sqref="C6:C7">
    <cfRule type="expression" dxfId="14" priority="2">
      <formula>A1&lt;&gt;IV65000</formula>
    </cfRule>
  </conditionalFormatting>
  <conditionalFormatting sqref="D6:D7">
    <cfRule type="expression" dxfId="13" priority="3">
      <formula>A1&lt;&gt;IV65000</formula>
    </cfRule>
  </conditionalFormatting>
  <conditionalFormatting sqref="E6:F6">
    <cfRule type="expression" dxfId="12" priority="4">
      <formula>A1&lt;&gt;IV65000</formula>
    </cfRule>
  </conditionalFormatting>
  <conditionalFormatting sqref="G6:G7">
    <cfRule type="expression" dxfId="11" priority="5">
      <formula>A1&lt;&gt;IV65000</formula>
    </cfRule>
  </conditionalFormatting>
  <conditionalFormatting sqref="H6:H7">
    <cfRule type="expression" dxfId="10" priority="6">
      <formula>A1&lt;&gt;IV65000</formula>
    </cfRule>
  </conditionalFormatting>
  <conditionalFormatting sqref="I6:I7">
    <cfRule type="expression" dxfId="9" priority="7">
      <formula>A1&lt;&gt;IV65000</formula>
    </cfRule>
  </conditionalFormatting>
  <conditionalFormatting sqref="J6:J7">
    <cfRule type="expression" dxfId="8" priority="8">
      <formula>A1&lt;&gt;IV65000</formula>
    </cfRule>
  </conditionalFormatting>
  <hyperlinks>
    <hyperlink ref="B39" r:id="rId1" xr:uid="{FCB9A62D-6D71-1344-8E13-ED70CA85B39F}"/>
    <hyperlink ref="E39" r:id="rId2" xr:uid="{6D81BC46-DE28-984B-9D9C-A81F3BEA0D7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40F1-71C4-3044-9425-6C2FA307897F}">
  <sheetPr>
    <tabColor theme="5"/>
  </sheetPr>
  <dimension ref="A1:J39"/>
  <sheetViews>
    <sheetView workbookViewId="0">
      <selection activeCell="F17" sqref="F17"/>
    </sheetView>
  </sheetViews>
  <sheetFormatPr defaultColWidth="8.77734375" defaultRowHeight="13.2" x14ac:dyDescent="0.25"/>
  <cols>
    <col min="1" max="1" width="8.77734375" style="21"/>
    <col min="2" max="2" width="8.109375" style="21" customWidth="1"/>
    <col min="3" max="3" width="12.6640625" style="21" customWidth="1"/>
    <col min="4" max="4" width="19.109375" style="21" customWidth="1"/>
    <col min="5" max="6" width="17.109375" style="21" customWidth="1"/>
    <col min="7" max="7" width="12" style="21" customWidth="1"/>
    <col min="8" max="8" width="11.77734375" style="21" customWidth="1"/>
    <col min="9" max="9" width="14" style="21" customWidth="1"/>
    <col min="10" max="10" width="16" style="21" customWidth="1"/>
    <col min="11" max="16384" width="8.77734375" style="21"/>
  </cols>
  <sheetData>
    <row r="1" spans="1:10" x14ac:dyDescent="0.25">
      <c r="A1" s="21" t="s">
        <v>295</v>
      </c>
    </row>
    <row r="3" spans="1:10" x14ac:dyDescent="0.25">
      <c r="B3" s="31" t="s">
        <v>294</v>
      </c>
    </row>
    <row r="4" spans="1:10" x14ac:dyDescent="0.25">
      <c r="B4" s="21" t="s">
        <v>293</v>
      </c>
      <c r="I4" s="30" t="s">
        <v>292</v>
      </c>
      <c r="J4" s="21" t="s">
        <v>298</v>
      </c>
    </row>
    <row r="6" spans="1:10" x14ac:dyDescent="0.25">
      <c r="B6" s="188" t="s">
        <v>291</v>
      </c>
      <c r="C6" s="185" t="s">
        <v>290</v>
      </c>
      <c r="D6" s="185" t="s">
        <v>298</v>
      </c>
      <c r="E6" s="185" t="s">
        <v>289</v>
      </c>
      <c r="F6" s="186"/>
      <c r="G6" s="185" t="s">
        <v>288</v>
      </c>
      <c r="H6" s="185" t="s">
        <v>287</v>
      </c>
      <c r="I6" s="185" t="s">
        <v>286</v>
      </c>
      <c r="J6" s="187" t="s">
        <v>285</v>
      </c>
    </row>
    <row r="7" spans="1:10" ht="26.4" x14ac:dyDescent="0.25">
      <c r="B7" s="186"/>
      <c r="C7" s="186"/>
      <c r="D7" s="186"/>
      <c r="E7" s="29" t="s">
        <v>284</v>
      </c>
      <c r="F7" s="29" t="s">
        <v>283</v>
      </c>
      <c r="G7" s="186"/>
      <c r="H7" s="186"/>
      <c r="I7" s="186"/>
      <c r="J7" s="186"/>
    </row>
    <row r="8" spans="1:10" x14ac:dyDescent="0.25">
      <c r="B8" s="28" t="s">
        <v>282</v>
      </c>
      <c r="C8" s="27">
        <v>250.42025634999999</v>
      </c>
      <c r="D8" s="27">
        <v>156.090112</v>
      </c>
      <c r="E8" s="27">
        <v>149.55717877500001</v>
      </c>
      <c r="F8" s="27">
        <v>6.5329332249999998</v>
      </c>
      <c r="G8" s="27">
        <v>94.330144349999998</v>
      </c>
      <c r="H8" s="27">
        <v>62.331264361400002</v>
      </c>
      <c r="I8" s="27">
        <v>59.72247651</v>
      </c>
      <c r="J8" s="26">
        <v>4.1853600726</v>
      </c>
    </row>
    <row r="9" spans="1:10" x14ac:dyDescent="0.25">
      <c r="B9" s="28" t="s">
        <v>281</v>
      </c>
      <c r="C9" s="27">
        <v>251.285514425</v>
      </c>
      <c r="D9" s="27">
        <v>156.31751812499999</v>
      </c>
      <c r="E9" s="27">
        <v>151.80767012499999</v>
      </c>
      <c r="F9" s="27">
        <v>4.5098479999999999</v>
      </c>
      <c r="G9" s="27">
        <v>94.967996299999996</v>
      </c>
      <c r="H9" s="27">
        <v>62.2071345747</v>
      </c>
      <c r="I9" s="27">
        <v>60.412423880600002</v>
      </c>
      <c r="J9" s="26">
        <v>2.8850560410999999</v>
      </c>
    </row>
    <row r="10" spans="1:10" x14ac:dyDescent="0.25">
      <c r="B10" s="28" t="s">
        <v>280</v>
      </c>
      <c r="C10" s="27">
        <v>252.2397632</v>
      </c>
      <c r="D10" s="27">
        <v>154.74643585000001</v>
      </c>
      <c r="E10" s="27">
        <v>149.64814132500001</v>
      </c>
      <c r="F10" s="27">
        <v>5.098294525</v>
      </c>
      <c r="G10" s="27">
        <v>97.493327350000001</v>
      </c>
      <c r="H10" s="27">
        <v>61.348945894499998</v>
      </c>
      <c r="I10" s="27">
        <v>59.327736208799998</v>
      </c>
      <c r="J10" s="26">
        <v>3.2946119224000001</v>
      </c>
    </row>
    <row r="11" spans="1:10" x14ac:dyDescent="0.25">
      <c r="B11" s="28" t="s">
        <v>279</v>
      </c>
      <c r="C11" s="27">
        <v>253.364254125</v>
      </c>
      <c r="D11" s="27">
        <v>154.699773725</v>
      </c>
      <c r="E11" s="27">
        <v>146.42021940000001</v>
      </c>
      <c r="F11" s="27">
        <v>8.2795543249999994</v>
      </c>
      <c r="G11" s="27">
        <v>98.664480400000002</v>
      </c>
      <c r="H11" s="27">
        <v>61.058247589899999</v>
      </c>
      <c r="I11" s="27">
        <v>57.790393194099998</v>
      </c>
      <c r="J11" s="26">
        <v>5.3521536344999996</v>
      </c>
    </row>
    <row r="12" spans="1:10" x14ac:dyDescent="0.25">
      <c r="B12" s="28" t="s">
        <v>278</v>
      </c>
      <c r="C12" s="27">
        <v>254.2785008125</v>
      </c>
      <c r="D12" s="27">
        <v>154.6998449475</v>
      </c>
      <c r="E12" s="27">
        <v>144.3405912325</v>
      </c>
      <c r="F12" s="27">
        <v>10.359253714999999</v>
      </c>
      <c r="G12" s="27">
        <v>99.578655865000002</v>
      </c>
      <c r="H12" s="27">
        <v>60.838743524599998</v>
      </c>
      <c r="I12" s="27">
        <v>56.764764135100002</v>
      </c>
      <c r="J12" s="26">
        <v>6.6963568829</v>
      </c>
    </row>
    <row r="13" spans="1:10" x14ac:dyDescent="0.25">
      <c r="B13" s="28" t="s">
        <v>277</v>
      </c>
      <c r="C13" s="27">
        <v>255.34025016749999</v>
      </c>
      <c r="D13" s="27">
        <v>155.04366640250001</v>
      </c>
      <c r="E13" s="27">
        <v>141.0307246875</v>
      </c>
      <c r="F13" s="27">
        <v>14.012941715</v>
      </c>
      <c r="G13" s="27">
        <v>100.29658376499999</v>
      </c>
      <c r="H13" s="27">
        <v>60.720417678300002</v>
      </c>
      <c r="I13" s="27">
        <v>55.232469066299998</v>
      </c>
      <c r="J13" s="26">
        <v>9.0380613668999992</v>
      </c>
    </row>
    <row r="14" spans="1:10" x14ac:dyDescent="0.25">
      <c r="B14" s="28" t="s">
        <v>276</v>
      </c>
      <c r="C14" s="27">
        <v>256.6795000125</v>
      </c>
      <c r="D14" s="27">
        <v>157.13776824749999</v>
      </c>
      <c r="E14" s="27">
        <v>141.09246053250001</v>
      </c>
      <c r="F14" s="27">
        <v>16.045307715</v>
      </c>
      <c r="G14" s="27">
        <v>99.541731764999994</v>
      </c>
      <c r="H14" s="27">
        <v>61.219446134099996</v>
      </c>
      <c r="I14" s="27">
        <v>54.968340099499997</v>
      </c>
      <c r="J14" s="26">
        <v>10.2109810353</v>
      </c>
    </row>
    <row r="15" spans="1:10" x14ac:dyDescent="0.25">
      <c r="B15" s="28" t="s">
        <v>275</v>
      </c>
      <c r="C15" s="27">
        <v>258.1445002575</v>
      </c>
      <c r="D15" s="27">
        <v>154.7693408575</v>
      </c>
      <c r="E15" s="27">
        <v>138.5533015625</v>
      </c>
      <c r="F15" s="27">
        <v>16.216039295000002</v>
      </c>
      <c r="G15" s="27">
        <v>103.3751594</v>
      </c>
      <c r="H15" s="27">
        <v>59.954537363</v>
      </c>
      <c r="I15" s="27">
        <v>53.672769098000003</v>
      </c>
      <c r="J15" s="26">
        <v>10.477552727899999</v>
      </c>
    </row>
    <row r="16" spans="1:10" x14ac:dyDescent="0.25">
      <c r="B16" s="28" t="s">
        <v>274</v>
      </c>
      <c r="C16" s="27">
        <v>258.95675039499997</v>
      </c>
      <c r="D16" s="27">
        <v>154.725738885</v>
      </c>
      <c r="E16" s="27">
        <v>141.54778695749999</v>
      </c>
      <c r="F16" s="27">
        <v>13.177951927500001</v>
      </c>
      <c r="G16" s="27">
        <v>104.23101151</v>
      </c>
      <c r="H16" s="27">
        <v>59.890126356300001</v>
      </c>
      <c r="I16" s="27">
        <v>54.7733765941</v>
      </c>
      <c r="J16" s="26">
        <v>8.5435614742000006</v>
      </c>
    </row>
    <row r="17" spans="2:10" x14ac:dyDescent="0.25">
      <c r="B17" s="28" t="s">
        <v>273</v>
      </c>
      <c r="C17" s="27">
        <v>262.53574948789998</v>
      </c>
      <c r="D17" s="27">
        <v>161.87645997359999</v>
      </c>
      <c r="E17" s="27">
        <v>144.3675053325</v>
      </c>
      <c r="F17" s="27">
        <v>17.508954641199999</v>
      </c>
      <c r="G17" s="27">
        <v>100.6592895143</v>
      </c>
      <c r="H17" s="27">
        <v>61.658825622599998</v>
      </c>
      <c r="I17" s="27">
        <v>54.989655928399998</v>
      </c>
      <c r="J17" s="26">
        <v>10.8162450822</v>
      </c>
    </row>
    <row r="18" spans="2:10" x14ac:dyDescent="0.25">
      <c r="B18" s="28" t="s">
        <v>272</v>
      </c>
      <c r="C18" s="27">
        <v>263.89474939230001</v>
      </c>
      <c r="D18" s="27">
        <v>161.54383319070001</v>
      </c>
      <c r="E18" s="27">
        <v>143.9161858649</v>
      </c>
      <c r="F18" s="27">
        <v>17.627647325800002</v>
      </c>
      <c r="G18" s="27">
        <v>102.3509162016</v>
      </c>
      <c r="H18" s="27">
        <v>61.2152509903</v>
      </c>
      <c r="I18" s="27">
        <v>54.535946360099999</v>
      </c>
      <c r="J18" s="26">
        <v>10.9119902491</v>
      </c>
    </row>
    <row r="19" spans="2:10" x14ac:dyDescent="0.25">
      <c r="B19" s="28" t="s">
        <v>271</v>
      </c>
      <c r="C19" s="27">
        <v>263.31299945849997</v>
      </c>
      <c r="D19" s="27">
        <v>160.11341058759999</v>
      </c>
      <c r="E19" s="27">
        <v>147.95017551980001</v>
      </c>
      <c r="F19" s="27">
        <v>12.163235067800001</v>
      </c>
      <c r="G19" s="27">
        <v>103.199588871</v>
      </c>
      <c r="H19" s="27">
        <v>60.807256351500001</v>
      </c>
      <c r="I19" s="27">
        <v>56.187497260599997</v>
      </c>
      <c r="J19" s="26">
        <v>7.5966372980000001</v>
      </c>
    </row>
    <row r="20" spans="2:10" x14ac:dyDescent="0.25">
      <c r="B20" s="28" t="s">
        <v>270</v>
      </c>
      <c r="C20" s="27">
        <v>260.16549958370001</v>
      </c>
      <c r="D20" s="27">
        <v>159.74439233050001</v>
      </c>
      <c r="E20" s="27">
        <v>146.5786108527</v>
      </c>
      <c r="F20" s="27">
        <v>13.1657814778</v>
      </c>
      <c r="G20" s="27">
        <v>100.42110725320001</v>
      </c>
      <c r="H20" s="27">
        <v>61.401066854</v>
      </c>
      <c r="I20" s="27">
        <v>56.340557845799999</v>
      </c>
      <c r="J20" s="26">
        <v>8.2417800624000002</v>
      </c>
    </row>
    <row r="21" spans="2:10" x14ac:dyDescent="0.25">
      <c r="B21" s="28" t="s">
        <v>269</v>
      </c>
      <c r="C21" s="27">
        <v>258.71924955489999</v>
      </c>
      <c r="D21" s="27">
        <v>159.1834121954</v>
      </c>
      <c r="E21" s="27">
        <v>142.99240599070001</v>
      </c>
      <c r="F21" s="27">
        <v>16.191006204699999</v>
      </c>
      <c r="G21" s="27">
        <v>99.535837359499993</v>
      </c>
      <c r="H21" s="27">
        <v>61.527471368800001</v>
      </c>
      <c r="I21" s="27">
        <v>55.269307651799998</v>
      </c>
      <c r="J21" s="26">
        <v>10.1712898231</v>
      </c>
    </row>
    <row r="22" spans="2:10" x14ac:dyDescent="0.25">
      <c r="B22" s="28" t="s">
        <v>268</v>
      </c>
      <c r="C22" s="27">
        <v>257.89074952430002</v>
      </c>
      <c r="D22" s="27">
        <v>161.96287052689999</v>
      </c>
      <c r="E22" s="27">
        <v>144.2867601479</v>
      </c>
      <c r="F22" s="27">
        <v>17.676110379099999</v>
      </c>
      <c r="G22" s="27">
        <v>95.927878997400001</v>
      </c>
      <c r="H22" s="27">
        <v>62.802900385400001</v>
      </c>
      <c r="I22" s="27">
        <v>55.947874499500003</v>
      </c>
      <c r="J22" s="26">
        <v>10.913680599499999</v>
      </c>
    </row>
    <row r="23" spans="2:10" x14ac:dyDescent="0.25">
      <c r="B23" s="28" t="s">
        <v>267</v>
      </c>
      <c r="C23" s="27">
        <v>256.15724943629999</v>
      </c>
      <c r="D23" s="27">
        <v>157.5792891884</v>
      </c>
      <c r="E23" s="27">
        <v>142.75510326220001</v>
      </c>
      <c r="F23" s="27">
        <v>14.8241859262</v>
      </c>
      <c r="G23" s="27">
        <v>98.577960247899995</v>
      </c>
      <c r="H23" s="27">
        <v>61.516622908499997</v>
      </c>
      <c r="I23" s="27">
        <v>55.7293582617</v>
      </c>
      <c r="J23" s="26">
        <v>9.4074456120000001</v>
      </c>
    </row>
    <row r="24" spans="2:10" x14ac:dyDescent="0.25">
      <c r="B24" s="28" t="s">
        <v>266</v>
      </c>
      <c r="C24" s="27">
        <v>255.06899937599999</v>
      </c>
      <c r="D24" s="27">
        <v>156.91668980360001</v>
      </c>
      <c r="E24" s="27">
        <v>146.8919580404</v>
      </c>
      <c r="F24" s="27">
        <v>10.0247317632</v>
      </c>
      <c r="G24" s="27">
        <v>98.1523095724</v>
      </c>
      <c r="H24" s="27">
        <v>61.519310534600002</v>
      </c>
      <c r="I24" s="27">
        <v>57.589500432900003</v>
      </c>
      <c r="J24" s="26">
        <v>6.3885694858999997</v>
      </c>
    </row>
    <row r="25" spans="2:10" x14ac:dyDescent="0.25">
      <c r="B25" s="28" t="s">
        <v>265</v>
      </c>
      <c r="C25" s="27">
        <v>254.06749874740001</v>
      </c>
      <c r="D25" s="27">
        <v>157.64262853049999</v>
      </c>
      <c r="E25" s="27">
        <v>145.8386637808</v>
      </c>
      <c r="F25" s="27">
        <v>11.8039647498</v>
      </c>
      <c r="G25" s="27">
        <v>96.424870216900004</v>
      </c>
      <c r="H25" s="27">
        <v>62.047538275400001</v>
      </c>
      <c r="I25" s="27">
        <v>57.4010090676</v>
      </c>
      <c r="J25" s="26">
        <v>7.4878000067999997</v>
      </c>
    </row>
    <row r="26" spans="2:10" x14ac:dyDescent="0.25">
      <c r="B26" s="28" t="s">
        <v>264</v>
      </c>
      <c r="C26" s="27">
        <v>253.44299731469999</v>
      </c>
      <c r="D26" s="27">
        <v>159.59405357119999</v>
      </c>
      <c r="E26" s="27">
        <v>147.8394566687</v>
      </c>
      <c r="F26" s="27">
        <v>11.754596902599999</v>
      </c>
      <c r="G26" s="27">
        <v>93.848943743500001</v>
      </c>
      <c r="H26" s="27">
        <v>62.970393840900002</v>
      </c>
      <c r="I26" s="27">
        <v>58.332428907199997</v>
      </c>
      <c r="J26" s="26">
        <v>7.3653100723999998</v>
      </c>
    </row>
    <row r="27" spans="2:10" x14ac:dyDescent="0.25">
      <c r="B27" s="28" t="s">
        <v>263</v>
      </c>
      <c r="C27" s="27">
        <v>252.6795010255</v>
      </c>
      <c r="D27" s="27">
        <v>164.6174155528</v>
      </c>
      <c r="E27" s="27">
        <v>150.77070385350001</v>
      </c>
      <c r="F27" s="27">
        <v>13.8467116993</v>
      </c>
      <c r="G27" s="27">
        <v>88.062085472800007</v>
      </c>
      <c r="H27" s="27">
        <v>65.148702164100001</v>
      </c>
      <c r="I27" s="27">
        <v>59.668376792700002</v>
      </c>
      <c r="J27" s="26">
        <v>8.41145006</v>
      </c>
    </row>
    <row r="28" spans="2:10" x14ac:dyDescent="0.25">
      <c r="B28" s="28" t="s">
        <v>262</v>
      </c>
      <c r="C28" s="27">
        <v>251.392499125</v>
      </c>
      <c r="D28" s="27">
        <v>160.98989485000001</v>
      </c>
      <c r="E28" s="27">
        <v>147.96608752500001</v>
      </c>
      <c r="F28" s="27">
        <v>13.023807325</v>
      </c>
      <c r="G28" s="27">
        <v>90.402604275000002</v>
      </c>
      <c r="H28" s="27">
        <v>64.039259488799999</v>
      </c>
      <c r="I28" s="27">
        <v>58.857604634600001</v>
      </c>
      <c r="J28" s="26">
        <v>8.0898290771999992</v>
      </c>
    </row>
    <row r="29" spans="2:10" x14ac:dyDescent="0.25">
      <c r="B29" s="28" t="s">
        <v>261</v>
      </c>
      <c r="C29" s="27">
        <v>250.35975017499999</v>
      </c>
      <c r="D29" s="27">
        <v>160.85334639999999</v>
      </c>
      <c r="E29" s="27">
        <v>149.93574302499999</v>
      </c>
      <c r="F29" s="27">
        <v>10.917603375000001</v>
      </c>
      <c r="G29" s="27">
        <v>89.506403774999995</v>
      </c>
      <c r="H29" s="27">
        <v>64.248884370400006</v>
      </c>
      <c r="I29" s="27">
        <v>59.8894474043</v>
      </c>
      <c r="J29" s="26">
        <v>6.7873026078000001</v>
      </c>
    </row>
    <row r="30" spans="2:10" x14ac:dyDescent="0.25">
      <c r="B30" s="28" t="s">
        <v>260</v>
      </c>
      <c r="C30" s="27">
        <v>248.876364075</v>
      </c>
      <c r="D30" s="27">
        <v>161.82405055000001</v>
      </c>
      <c r="E30" s="27">
        <v>154.47315434999999</v>
      </c>
      <c r="F30" s="27">
        <v>7.3508962000000002</v>
      </c>
      <c r="G30" s="27">
        <v>87.052313525000002</v>
      </c>
      <c r="H30" s="27">
        <v>65.021863828400001</v>
      </c>
      <c r="I30" s="27">
        <v>62.069333575100003</v>
      </c>
      <c r="J30" s="26">
        <v>4.5425239171999996</v>
      </c>
    </row>
    <row r="31" spans="2:10" x14ac:dyDescent="0.25">
      <c r="B31" s="28" t="s">
        <v>259</v>
      </c>
      <c r="C31" s="27">
        <v>247.5921026</v>
      </c>
      <c r="D31" s="27">
        <v>161.7318913</v>
      </c>
      <c r="E31" s="27">
        <v>156.27307970000001</v>
      </c>
      <c r="F31" s="27">
        <v>5.4588115999999998</v>
      </c>
      <c r="G31" s="27">
        <v>85.860211300000003</v>
      </c>
      <c r="H31" s="27">
        <v>65.321910352399996</v>
      </c>
      <c r="I31" s="27">
        <v>63.116040318499998</v>
      </c>
      <c r="J31" s="26">
        <v>3.3752227566999999</v>
      </c>
    </row>
    <row r="32" spans="2:10" x14ac:dyDescent="0.25">
      <c r="B32" s="28" t="s">
        <v>258</v>
      </c>
      <c r="C32" s="27">
        <v>246.26694317499999</v>
      </c>
      <c r="D32" s="27">
        <v>160.70023947499999</v>
      </c>
      <c r="E32" s="27">
        <v>154.22445597500001</v>
      </c>
      <c r="F32" s="27">
        <v>6.4757835000000004</v>
      </c>
      <c r="G32" s="27">
        <v>85.566703700000005</v>
      </c>
      <c r="H32" s="27">
        <v>65.254490677099994</v>
      </c>
      <c r="I32" s="27">
        <v>62.624903406999998</v>
      </c>
      <c r="J32" s="26">
        <v>4.0297285934999998</v>
      </c>
    </row>
    <row r="33" spans="1:10" x14ac:dyDescent="0.25">
      <c r="B33" s="28" t="s">
        <v>257</v>
      </c>
      <c r="C33" s="27">
        <v>244.5180124</v>
      </c>
      <c r="D33" s="27">
        <v>160.578403925</v>
      </c>
      <c r="E33" s="27">
        <v>152.37918417500001</v>
      </c>
      <c r="F33" s="27">
        <v>8.1992197499999993</v>
      </c>
      <c r="G33" s="27">
        <v>83.939608475</v>
      </c>
      <c r="H33" s="27">
        <v>65.671400789200007</v>
      </c>
      <c r="I33" s="27">
        <v>62.319168329699998</v>
      </c>
      <c r="J33" s="26">
        <v>5.1060538338999999</v>
      </c>
    </row>
    <row r="34" spans="1:10" ht="13.8" thickBot="1" x14ac:dyDescent="0.3">
      <c r="B34" s="25" t="s">
        <v>256</v>
      </c>
      <c r="C34" s="24">
        <v>242.32179099999999</v>
      </c>
      <c r="D34" s="24">
        <v>158.56836204999999</v>
      </c>
      <c r="E34" s="24">
        <v>151.06731024999999</v>
      </c>
      <c r="F34" s="24">
        <v>7.5010517999999999</v>
      </c>
      <c r="G34" s="24">
        <v>83.75342895</v>
      </c>
      <c r="H34" s="24">
        <v>65.437103859100006</v>
      </c>
      <c r="I34" s="24">
        <v>62.338171945799999</v>
      </c>
      <c r="J34" s="23">
        <v>4.7304845070999999</v>
      </c>
    </row>
    <row r="35" spans="1:10" x14ac:dyDescent="0.25">
      <c r="B35" s="21" t="s">
        <v>255</v>
      </c>
    </row>
    <row r="36" spans="1:10" x14ac:dyDescent="0.25">
      <c r="B36" s="21" t="s">
        <v>254</v>
      </c>
    </row>
    <row r="39" spans="1:10" x14ac:dyDescent="0.25">
      <c r="A39" s="21" t="s">
        <v>253</v>
      </c>
      <c r="B39" s="22" t="s">
        <v>252</v>
      </c>
      <c r="E39" s="22" t="s">
        <v>251</v>
      </c>
      <c r="I39" s="21" t="s">
        <v>250</v>
      </c>
    </row>
  </sheetData>
  <mergeCells count="8">
    <mergeCell ref="H6:H7"/>
    <mergeCell ref="I6:I7"/>
    <mergeCell ref="J6:J7"/>
    <mergeCell ref="B6:B7"/>
    <mergeCell ref="C6:C7"/>
    <mergeCell ref="D6:D7"/>
    <mergeCell ref="E6:F6"/>
    <mergeCell ref="G6:G7"/>
  </mergeCells>
  <conditionalFormatting sqref="B6:B7">
    <cfRule type="expression" dxfId="7" priority="1">
      <formula>A1&lt;&gt;IV65000</formula>
    </cfRule>
  </conditionalFormatting>
  <conditionalFormatting sqref="C6:C7">
    <cfRule type="expression" dxfId="6" priority="2">
      <formula>A1&lt;&gt;IV65000</formula>
    </cfRule>
  </conditionalFormatting>
  <conditionalFormatting sqref="D6:D7">
    <cfRule type="expression" dxfId="5" priority="3">
      <formula>A1&lt;&gt;IV65000</formula>
    </cfRule>
  </conditionalFormatting>
  <conditionalFormatting sqref="E6:F6">
    <cfRule type="expression" dxfId="4" priority="4">
      <formula>A1&lt;&gt;IV65000</formula>
    </cfRule>
  </conditionalFormatting>
  <conditionalFormatting sqref="G6:G7">
    <cfRule type="expression" dxfId="3" priority="5">
      <formula>A1&lt;&gt;IV65000</formula>
    </cfRule>
  </conditionalFormatting>
  <conditionalFormatting sqref="H6:H7">
    <cfRule type="expression" dxfId="2" priority="6">
      <formula>A1&lt;&gt;IV65000</formula>
    </cfRule>
  </conditionalFormatting>
  <conditionalFormatting sqref="I6:I7">
    <cfRule type="expression" dxfId="1" priority="7">
      <formula>A1&lt;&gt;IV65000</formula>
    </cfRule>
  </conditionalFormatting>
  <conditionalFormatting sqref="J6:J7">
    <cfRule type="expression" dxfId="0" priority="8">
      <formula>A1&lt;&gt;IV65000</formula>
    </cfRule>
  </conditionalFormatting>
  <hyperlinks>
    <hyperlink ref="B39" r:id="rId1" xr:uid="{0CFD1247-28EE-8B4E-BC0F-F73B9EEBE076}"/>
    <hyperlink ref="E39" r:id="rId2" xr:uid="{3D6F2C72-4D17-C94D-A383-1BEFCECA2A1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5F8A7-5E3B-9445-9622-4687E3C97FC2}">
  <sheetPr>
    <tabColor theme="5"/>
  </sheetPr>
  <dimension ref="A2:D13"/>
  <sheetViews>
    <sheetView workbookViewId="0">
      <selection activeCell="B19" sqref="B19"/>
    </sheetView>
  </sheetViews>
  <sheetFormatPr defaultColWidth="11.44140625" defaultRowHeight="14.4" x14ac:dyDescent="0.3"/>
  <cols>
    <col min="2" max="3" width="11.6640625" bestFit="1" customWidth="1"/>
    <col min="4" max="4" width="19.109375" customWidth="1"/>
    <col min="5" max="12" width="11.6640625" bestFit="1" customWidth="1"/>
  </cols>
  <sheetData>
    <row r="2" spans="1:4" x14ac:dyDescent="0.3">
      <c r="A2" t="s">
        <v>301</v>
      </c>
      <c r="B2" t="s">
        <v>299</v>
      </c>
      <c r="C2" t="s">
        <v>300</v>
      </c>
      <c r="D2" t="s">
        <v>298</v>
      </c>
    </row>
    <row r="3" spans="1:4" x14ac:dyDescent="0.3">
      <c r="A3" s="28" t="s">
        <v>272</v>
      </c>
      <c r="B3" s="32">
        <v>6.6621112037000003</v>
      </c>
      <c r="C3" s="32">
        <v>3.0573567967000002</v>
      </c>
      <c r="D3" s="32">
        <v>10.9119902491</v>
      </c>
    </row>
    <row r="4" spans="1:4" x14ac:dyDescent="0.3">
      <c r="A4" s="28" t="s">
        <v>273</v>
      </c>
      <c r="B4" s="32">
        <v>7.2814243461999997</v>
      </c>
      <c r="C4" s="32">
        <v>3.7535168667000001</v>
      </c>
      <c r="D4" s="32">
        <v>10.8162450822</v>
      </c>
    </row>
    <row r="5" spans="1:4" x14ac:dyDescent="0.3">
      <c r="A5" s="28" t="s">
        <v>274</v>
      </c>
      <c r="B5" s="32">
        <v>6.7253974039999997</v>
      </c>
      <c r="C5" s="32">
        <v>3.6238982007999998</v>
      </c>
      <c r="D5" s="32">
        <v>8.5435614742000006</v>
      </c>
    </row>
    <row r="6" spans="1:4" x14ac:dyDescent="0.3">
      <c r="A6" s="28" t="s">
        <v>275</v>
      </c>
      <c r="B6" s="32">
        <v>6.9792274875000002</v>
      </c>
      <c r="C6" s="32">
        <v>3.1302968477999999</v>
      </c>
      <c r="D6" s="32">
        <v>10.477552727899999</v>
      </c>
    </row>
    <row r="7" spans="1:4" x14ac:dyDescent="0.3">
      <c r="A7" s="28" t="s">
        <v>276</v>
      </c>
      <c r="B7" s="32">
        <v>6.9532054323999999</v>
      </c>
      <c r="C7" s="32">
        <v>3.1345196709000001</v>
      </c>
      <c r="D7" s="32">
        <v>10.2109810353</v>
      </c>
    </row>
    <row r="8" spans="1:4" x14ac:dyDescent="0.3">
      <c r="A8" s="28" t="s">
        <v>277</v>
      </c>
      <c r="B8" s="32">
        <v>6.1079148325999997</v>
      </c>
      <c r="C8" s="32">
        <v>2.4860808578000002</v>
      </c>
      <c r="D8" s="32">
        <v>9.0380613668999992</v>
      </c>
    </row>
    <row r="9" spans="1:4" x14ac:dyDescent="0.3">
      <c r="A9" s="28" t="s">
        <v>278</v>
      </c>
      <c r="B9" s="32">
        <v>5.0480202508999996</v>
      </c>
      <c r="C9" s="32">
        <v>2.8085179283000001</v>
      </c>
      <c r="D9" s="32">
        <v>6.6963568829</v>
      </c>
    </row>
    <row r="10" spans="1:4" x14ac:dyDescent="0.3">
      <c r="A10" s="28" t="s">
        <v>279</v>
      </c>
      <c r="B10" s="32">
        <v>3.9533189183999999</v>
      </c>
      <c r="C10" s="32">
        <v>2.2452428246</v>
      </c>
      <c r="D10" s="32">
        <v>5.3521536344999996</v>
      </c>
    </row>
    <row r="11" spans="1:4" x14ac:dyDescent="0.3">
      <c r="A11" s="28" t="s">
        <v>280</v>
      </c>
      <c r="B11" s="32">
        <v>2.8925279277999998</v>
      </c>
      <c r="C11" s="32">
        <v>1.7184303673000001</v>
      </c>
      <c r="D11" s="32">
        <v>3.2946119224000001</v>
      </c>
    </row>
    <row r="12" spans="1:4" x14ac:dyDescent="0.3">
      <c r="A12" s="28" t="s">
        <v>281</v>
      </c>
      <c r="B12" s="32">
        <v>2.2458549527999998</v>
      </c>
      <c r="C12" s="32">
        <v>1.2746494373999999</v>
      </c>
      <c r="D12" s="32">
        <v>2.8850560410999999</v>
      </c>
    </row>
    <row r="13" spans="1:4" x14ac:dyDescent="0.3">
      <c r="A13" s="28" t="s">
        <v>282</v>
      </c>
      <c r="B13" s="32">
        <v>2.0153417001</v>
      </c>
      <c r="C13" s="32">
        <v>1.3049909141</v>
      </c>
      <c r="D13" s="32">
        <v>4.1853600726</v>
      </c>
    </row>
  </sheetData>
  <autoFilter ref="A2:D2" xr:uid="{5C6B7C99-A9C5-654B-8A3D-A11CA7299BA4}">
    <sortState xmlns:xlrd2="http://schemas.microsoft.com/office/spreadsheetml/2017/richdata2" ref="A3:D13">
      <sortCondition ref="A2:A13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38F2-58A8-7844-8535-80F8A14E8F9C}">
  <sheetPr>
    <tabColor rgb="FF92D050"/>
  </sheetPr>
  <dimension ref="A1:L101"/>
  <sheetViews>
    <sheetView topLeftCell="A21" zoomScale="89" zoomScaleNormal="90" workbookViewId="0">
      <selection activeCell="G41" sqref="A1:G41"/>
    </sheetView>
  </sheetViews>
  <sheetFormatPr defaultColWidth="11.44140625" defaultRowHeight="14.4" x14ac:dyDescent="0.3"/>
  <cols>
    <col min="1" max="1" width="12.6640625" customWidth="1"/>
    <col min="2" max="2" width="41.109375" bestFit="1" customWidth="1"/>
    <col min="3" max="7" width="11.44140625" style="56"/>
    <col min="10" max="10" width="22.33203125" customWidth="1"/>
    <col min="14" max="14" width="10.77734375" customWidth="1"/>
  </cols>
  <sheetData>
    <row r="1" spans="1:7" x14ac:dyDescent="0.3">
      <c r="A1" s="47"/>
      <c r="B1" s="49" t="s">
        <v>508</v>
      </c>
      <c r="C1" s="143">
        <v>2015</v>
      </c>
      <c r="D1" s="143">
        <v>2016</v>
      </c>
      <c r="E1" s="143">
        <v>2017</v>
      </c>
      <c r="F1" s="143">
        <v>2018</v>
      </c>
      <c r="G1" s="143">
        <v>2019</v>
      </c>
    </row>
    <row r="2" spans="1:7" x14ac:dyDescent="0.3">
      <c r="A2" s="47"/>
      <c r="B2" s="50" t="s">
        <v>339</v>
      </c>
      <c r="C2" s="151">
        <f>C3+C19+C40</f>
        <v>961547</v>
      </c>
      <c r="D2" s="151">
        <f t="shared" ref="D2:G2" si="0">D3+D19+D40</f>
        <v>946598</v>
      </c>
      <c r="E2" s="151">
        <f t="shared" si="0"/>
        <v>923318</v>
      </c>
      <c r="F2" s="151">
        <f t="shared" si="0"/>
        <v>1021305</v>
      </c>
      <c r="G2" s="151">
        <f t="shared" si="0"/>
        <v>1007607</v>
      </c>
    </row>
    <row r="3" spans="1:7" x14ac:dyDescent="0.3">
      <c r="A3" s="48" t="s">
        <v>340</v>
      </c>
      <c r="B3" s="48" t="s">
        <v>303</v>
      </c>
      <c r="C3" s="152">
        <f>C4+C11</f>
        <v>275961</v>
      </c>
      <c r="D3" s="152">
        <f t="shared" ref="D3:G3" si="1">D4+D11</f>
        <v>264863</v>
      </c>
      <c r="E3" s="152">
        <f t="shared" si="1"/>
        <v>248945</v>
      </c>
      <c r="F3" s="152">
        <f t="shared" si="1"/>
        <v>239643</v>
      </c>
      <c r="G3" s="152">
        <f t="shared" si="1"/>
        <v>228600</v>
      </c>
    </row>
    <row r="4" spans="1:7" x14ac:dyDescent="0.3">
      <c r="A4" s="55" t="s">
        <v>341</v>
      </c>
      <c r="B4" s="55" t="s">
        <v>304</v>
      </c>
      <c r="C4" s="153">
        <f t="shared" ref="C4" si="2">C5+C7+C10+C9</f>
        <v>7558</v>
      </c>
      <c r="D4" s="153">
        <f t="shared" ref="D4" si="3">D5+D7+D10+D9</f>
        <v>12591</v>
      </c>
      <c r="E4" s="153">
        <f t="shared" ref="E4" si="4">E5+E7+E10+E9</f>
        <v>10235</v>
      </c>
      <c r="F4" s="153">
        <f t="shared" ref="F4" si="5">F5+F7+F10+F9</f>
        <v>14730</v>
      </c>
      <c r="G4" s="153">
        <f t="shared" ref="G4" si="6">G5+G7+G10+G9</f>
        <v>16947</v>
      </c>
    </row>
    <row r="5" spans="1:7" x14ac:dyDescent="0.3">
      <c r="A5" s="47" t="s">
        <v>466</v>
      </c>
      <c r="B5" s="47" t="s">
        <v>342</v>
      </c>
      <c r="C5" s="154">
        <f>SUM(C6)</f>
        <v>2391</v>
      </c>
      <c r="D5" s="154">
        <f t="shared" ref="D5:G5" si="7">SUM(D6)</f>
        <v>7115</v>
      </c>
      <c r="E5" s="154">
        <f t="shared" si="7"/>
        <v>7435</v>
      </c>
      <c r="F5" s="154">
        <f t="shared" si="7"/>
        <v>3620</v>
      </c>
      <c r="G5" s="154">
        <f t="shared" si="7"/>
        <v>12126</v>
      </c>
    </row>
    <row r="6" spans="1:7" x14ac:dyDescent="0.3">
      <c r="A6" s="47" t="s">
        <v>467</v>
      </c>
      <c r="B6" s="47" t="s">
        <v>343</v>
      </c>
      <c r="C6" s="154">
        <v>2391</v>
      </c>
      <c r="D6" s="154">
        <v>7115</v>
      </c>
      <c r="E6" s="154">
        <v>7435</v>
      </c>
      <c r="F6" s="154">
        <v>3620</v>
      </c>
      <c r="G6" s="154">
        <v>12126</v>
      </c>
    </row>
    <row r="7" spans="1:7" x14ac:dyDescent="0.3">
      <c r="A7" s="47" t="s">
        <v>468</v>
      </c>
      <c r="B7" s="47" t="s">
        <v>344</v>
      </c>
      <c r="C7" s="154"/>
      <c r="D7" s="154">
        <v>3631</v>
      </c>
      <c r="E7" s="154">
        <v>1068</v>
      </c>
      <c r="F7" s="154"/>
      <c r="G7" s="154">
        <v>4269</v>
      </c>
    </row>
    <row r="8" spans="1:7" ht="28.8" x14ac:dyDescent="0.3">
      <c r="A8" s="47" t="s">
        <v>469</v>
      </c>
      <c r="B8" s="47" t="s">
        <v>345</v>
      </c>
      <c r="C8" s="154"/>
      <c r="D8" s="154">
        <v>1845</v>
      </c>
      <c r="E8" s="154">
        <v>1732</v>
      </c>
      <c r="F8" s="154">
        <v>11110</v>
      </c>
      <c r="G8" s="154">
        <v>552</v>
      </c>
    </row>
    <row r="9" spans="1:7" ht="28.8" x14ac:dyDescent="0.3">
      <c r="A9" s="47" t="s">
        <v>470</v>
      </c>
      <c r="B9" s="47" t="s">
        <v>346</v>
      </c>
      <c r="C9" s="154"/>
      <c r="D9" s="154"/>
      <c r="E9" s="154"/>
      <c r="F9" s="154">
        <v>513</v>
      </c>
      <c r="G9" s="154"/>
    </row>
    <row r="10" spans="1:7" x14ac:dyDescent="0.3">
      <c r="A10" s="47" t="s">
        <v>471</v>
      </c>
      <c r="B10" s="47" t="s">
        <v>347</v>
      </c>
      <c r="C10" s="154">
        <v>5167</v>
      </c>
      <c r="D10" s="154">
        <v>1845</v>
      </c>
      <c r="E10" s="154">
        <v>1732</v>
      </c>
      <c r="F10" s="154">
        <v>10597</v>
      </c>
      <c r="G10" s="154">
        <v>552</v>
      </c>
    </row>
    <row r="11" spans="1:7" x14ac:dyDescent="0.3">
      <c r="A11" s="55" t="s">
        <v>348</v>
      </c>
      <c r="B11" s="55" t="s">
        <v>305</v>
      </c>
      <c r="C11" s="153">
        <f>C12+C15+C16</f>
        <v>268403</v>
      </c>
      <c r="D11" s="153">
        <f t="shared" ref="D11:G11" si="8">D12+D15+D16</f>
        <v>252272</v>
      </c>
      <c r="E11" s="153">
        <f t="shared" si="8"/>
        <v>238710</v>
      </c>
      <c r="F11" s="153">
        <f t="shared" si="8"/>
        <v>224913</v>
      </c>
      <c r="G11" s="153">
        <f t="shared" si="8"/>
        <v>211653</v>
      </c>
    </row>
    <row r="12" spans="1:7" x14ac:dyDescent="0.3">
      <c r="A12" s="47" t="s">
        <v>472</v>
      </c>
      <c r="B12" s="47" t="s">
        <v>349</v>
      </c>
      <c r="C12" s="154">
        <f>SUM(C13:C14)</f>
        <v>206960</v>
      </c>
      <c r="D12" s="154">
        <f t="shared" ref="D12:G12" si="9">SUM(D13:D14)</f>
        <v>199846</v>
      </c>
      <c r="E12" s="154">
        <f t="shared" si="9"/>
        <v>192971</v>
      </c>
      <c r="F12" s="154">
        <f t="shared" si="9"/>
        <v>182250</v>
      </c>
      <c r="G12" s="154">
        <f t="shared" si="9"/>
        <v>178005</v>
      </c>
    </row>
    <row r="13" spans="1:7" x14ac:dyDescent="0.3">
      <c r="A13" s="47" t="s">
        <v>473</v>
      </c>
      <c r="B13" s="47" t="s">
        <v>350</v>
      </c>
      <c r="C13" s="154">
        <v>4946</v>
      </c>
      <c r="D13" s="154">
        <v>4197</v>
      </c>
      <c r="E13" s="154">
        <v>4197</v>
      </c>
      <c r="F13" s="154">
        <v>4235</v>
      </c>
      <c r="G13" s="154">
        <v>4235</v>
      </c>
    </row>
    <row r="14" spans="1:7" x14ac:dyDescent="0.3">
      <c r="A14" s="47" t="s">
        <v>474</v>
      </c>
      <c r="B14" s="47" t="s">
        <v>351</v>
      </c>
      <c r="C14" s="154">
        <v>202014</v>
      </c>
      <c r="D14" s="154">
        <v>195649</v>
      </c>
      <c r="E14" s="154">
        <v>188774</v>
      </c>
      <c r="F14" s="154">
        <v>178015</v>
      </c>
      <c r="G14" s="154">
        <v>173770</v>
      </c>
    </row>
    <row r="15" spans="1:7" x14ac:dyDescent="0.3">
      <c r="A15" s="47" t="s">
        <v>475</v>
      </c>
      <c r="B15" s="47" t="s">
        <v>352</v>
      </c>
      <c r="C15" s="154">
        <v>57450</v>
      </c>
      <c r="D15" s="154">
        <v>46590</v>
      </c>
      <c r="E15" s="154">
        <v>41056</v>
      </c>
      <c r="F15" s="154">
        <v>36317</v>
      </c>
      <c r="G15" s="154">
        <v>28635</v>
      </c>
    </row>
    <row r="16" spans="1:7" ht="28.8" x14ac:dyDescent="0.3">
      <c r="A16" s="47" t="s">
        <v>476</v>
      </c>
      <c r="B16" s="47" t="s">
        <v>353</v>
      </c>
      <c r="C16" s="154">
        <f>SUM(C17:C18)</f>
        <v>3993</v>
      </c>
      <c r="D16" s="154">
        <f t="shared" ref="D16:G16" si="10">SUM(D17:D18)</f>
        <v>5836</v>
      </c>
      <c r="E16" s="154">
        <f t="shared" si="10"/>
        <v>4683</v>
      </c>
      <c r="F16" s="154">
        <f t="shared" si="10"/>
        <v>6346</v>
      </c>
      <c r="G16" s="154">
        <f t="shared" si="10"/>
        <v>5013</v>
      </c>
    </row>
    <row r="17" spans="1:11" ht="28.8" x14ac:dyDescent="0.3">
      <c r="A17" s="47" t="s">
        <v>477</v>
      </c>
      <c r="B17" s="47" t="s">
        <v>354</v>
      </c>
      <c r="C17" s="154"/>
      <c r="D17" s="154">
        <v>283</v>
      </c>
      <c r="E17" s="154"/>
      <c r="F17" s="154">
        <v>65</v>
      </c>
      <c r="G17" s="154">
        <v>260</v>
      </c>
    </row>
    <row r="18" spans="1:11" x14ac:dyDescent="0.3">
      <c r="A18" s="47" t="s">
        <v>478</v>
      </c>
      <c r="B18" s="47" t="s">
        <v>355</v>
      </c>
      <c r="C18" s="154">
        <v>3993</v>
      </c>
      <c r="D18" s="154">
        <v>5553</v>
      </c>
      <c r="E18" s="154">
        <v>4683</v>
      </c>
      <c r="F18" s="154">
        <v>6281</v>
      </c>
      <c r="G18" s="154">
        <v>4753</v>
      </c>
    </row>
    <row r="19" spans="1:11" x14ac:dyDescent="0.3">
      <c r="A19" s="48" t="s">
        <v>356</v>
      </c>
      <c r="B19" s="48" t="s">
        <v>306</v>
      </c>
      <c r="C19" s="152">
        <f>C20+C26+C37</f>
        <v>676817</v>
      </c>
      <c r="D19" s="152">
        <f t="shared" ref="D19:G19" si="11">D20+D26+D37</f>
        <v>671116</v>
      </c>
      <c r="E19" s="152">
        <f t="shared" si="11"/>
        <v>665355</v>
      </c>
      <c r="F19" s="152">
        <f>F20+F26+F37</f>
        <v>773342</v>
      </c>
      <c r="G19" s="152">
        <f t="shared" si="11"/>
        <v>768965</v>
      </c>
    </row>
    <row r="20" spans="1:11" x14ac:dyDescent="0.3">
      <c r="A20" s="55" t="s">
        <v>357</v>
      </c>
      <c r="B20" s="55" t="s">
        <v>307</v>
      </c>
      <c r="C20" s="153">
        <f>SUM(C21:C23)</f>
        <v>125564</v>
      </c>
      <c r="D20" s="153">
        <f>SUM(D21:D23)</f>
        <v>145956</v>
      </c>
      <c r="E20" s="153">
        <f>SUM(E21:E23)</f>
        <v>126425</v>
      </c>
      <c r="F20" s="153">
        <f>SUM(F21:F23)</f>
        <v>123460</v>
      </c>
      <c r="G20" s="153">
        <f>SUM(G21:G23)</f>
        <v>129242</v>
      </c>
    </row>
    <row r="21" spans="1:11" x14ac:dyDescent="0.3">
      <c r="A21" s="47" t="s">
        <v>479</v>
      </c>
      <c r="B21" s="47" t="s">
        <v>358</v>
      </c>
      <c r="C21" s="154">
        <v>20267</v>
      </c>
      <c r="D21" s="154">
        <v>22505</v>
      </c>
      <c r="E21" s="154">
        <v>19627</v>
      </c>
      <c r="F21" s="154">
        <v>25687</v>
      </c>
      <c r="G21" s="154">
        <v>26817</v>
      </c>
    </row>
    <row r="22" spans="1:11" x14ac:dyDescent="0.3">
      <c r="A22" s="47" t="s">
        <v>480</v>
      </c>
      <c r="B22" s="47" t="s">
        <v>359</v>
      </c>
      <c r="C22" s="154">
        <v>10912</v>
      </c>
      <c r="D22" s="154">
        <v>12561</v>
      </c>
      <c r="E22" s="154">
        <v>10087</v>
      </c>
      <c r="F22" s="154">
        <v>12387</v>
      </c>
      <c r="G22" s="154">
        <v>13388</v>
      </c>
    </row>
    <row r="23" spans="1:11" x14ac:dyDescent="0.3">
      <c r="A23" s="47" t="s">
        <v>481</v>
      </c>
      <c r="B23" s="47" t="s">
        <v>360</v>
      </c>
      <c r="C23" s="154">
        <f>SUM(C24:C25)</f>
        <v>94385</v>
      </c>
      <c r="D23" s="154">
        <f t="shared" ref="D23:G23" si="12">SUM(D24:D25)</f>
        <v>110890</v>
      </c>
      <c r="E23" s="154">
        <f t="shared" si="12"/>
        <v>96711</v>
      </c>
      <c r="F23" s="154">
        <f t="shared" si="12"/>
        <v>85386</v>
      </c>
      <c r="G23" s="154">
        <f t="shared" si="12"/>
        <v>89037</v>
      </c>
    </row>
    <row r="24" spans="1:11" x14ac:dyDescent="0.3">
      <c r="A24" s="47" t="s">
        <v>482</v>
      </c>
      <c r="B24" s="47" t="s">
        <v>361</v>
      </c>
      <c r="C24" s="154">
        <v>35499</v>
      </c>
      <c r="D24" s="154">
        <v>36932</v>
      </c>
      <c r="E24" s="154">
        <v>35004</v>
      </c>
      <c r="F24" s="154">
        <v>35230</v>
      </c>
      <c r="G24" s="154">
        <v>30894</v>
      </c>
    </row>
    <row r="25" spans="1:11" x14ac:dyDescent="0.3">
      <c r="A25" s="47" t="s">
        <v>483</v>
      </c>
      <c r="B25" s="47" t="s">
        <v>362</v>
      </c>
      <c r="C25" s="154">
        <v>58886</v>
      </c>
      <c r="D25" s="154">
        <v>73958</v>
      </c>
      <c r="E25" s="154">
        <v>61707</v>
      </c>
      <c r="F25" s="154">
        <v>50156</v>
      </c>
      <c r="G25" s="154">
        <v>58143</v>
      </c>
    </row>
    <row r="26" spans="1:11" x14ac:dyDescent="0.3">
      <c r="A26" s="55" t="s">
        <v>363</v>
      </c>
      <c r="B26" s="55" t="s">
        <v>364</v>
      </c>
      <c r="C26" s="153">
        <f>C27+C29</f>
        <v>520252</v>
      </c>
      <c r="D26" s="153">
        <f t="shared" ref="D26:G26" si="13">D27+D29</f>
        <v>469455</v>
      </c>
      <c r="E26" s="153">
        <f t="shared" si="13"/>
        <v>510322</v>
      </c>
      <c r="F26" s="153">
        <f t="shared" si="13"/>
        <v>626351</v>
      </c>
      <c r="G26" s="153">
        <f t="shared" si="13"/>
        <v>607982</v>
      </c>
    </row>
    <row r="27" spans="1:11" x14ac:dyDescent="0.3">
      <c r="A27" s="47" t="s">
        <v>484</v>
      </c>
      <c r="B27" s="47" t="s">
        <v>308</v>
      </c>
      <c r="C27" s="154">
        <f>C28</f>
        <v>15914</v>
      </c>
      <c r="D27" s="154">
        <f t="shared" ref="D27:G27" si="14">D28</f>
        <v>13553</v>
      </c>
      <c r="E27" s="154">
        <f t="shared" si="14"/>
        <v>14067</v>
      </c>
      <c r="F27" s="154">
        <f t="shared" si="14"/>
        <v>16163</v>
      </c>
      <c r="G27" s="154">
        <f t="shared" si="14"/>
        <v>15476</v>
      </c>
    </row>
    <row r="28" spans="1:11" x14ac:dyDescent="0.3">
      <c r="A28" s="47" t="s">
        <v>485</v>
      </c>
      <c r="B28" s="47" t="s">
        <v>365</v>
      </c>
      <c r="C28" s="154">
        <v>15914</v>
      </c>
      <c r="D28" s="154">
        <v>13553</v>
      </c>
      <c r="E28" s="154">
        <v>14067</v>
      </c>
      <c r="F28" s="154">
        <v>16163</v>
      </c>
      <c r="G28" s="154">
        <v>15476</v>
      </c>
    </row>
    <row r="29" spans="1:11" x14ac:dyDescent="0.3">
      <c r="A29" s="47" t="s">
        <v>486</v>
      </c>
      <c r="B29" s="47" t="s">
        <v>309</v>
      </c>
      <c r="C29" s="154">
        <f>SUM(C30:C32)</f>
        <v>504338</v>
      </c>
      <c r="D29" s="154">
        <f t="shared" ref="D29:G29" si="15">SUM(D30:D32)</f>
        <v>455902</v>
      </c>
      <c r="E29" s="154">
        <f t="shared" si="15"/>
        <v>496255</v>
      </c>
      <c r="F29" s="154">
        <f t="shared" si="15"/>
        <v>610188</v>
      </c>
      <c r="G29" s="154">
        <f t="shared" si="15"/>
        <v>592506</v>
      </c>
    </row>
    <row r="30" spans="1:11" x14ac:dyDescent="0.3">
      <c r="A30" s="47" t="s">
        <v>487</v>
      </c>
      <c r="B30" s="47" t="s">
        <v>366</v>
      </c>
      <c r="C30" s="154">
        <v>273612</v>
      </c>
      <c r="D30" s="154">
        <v>235856</v>
      </c>
      <c r="E30" s="154">
        <v>258068</v>
      </c>
      <c r="F30" s="154">
        <v>289186</v>
      </c>
      <c r="G30" s="154">
        <v>246267</v>
      </c>
    </row>
    <row r="31" spans="1:11" x14ac:dyDescent="0.3">
      <c r="A31" s="47" t="s">
        <v>488</v>
      </c>
      <c r="B31" s="47" t="s">
        <v>367</v>
      </c>
      <c r="C31" s="154">
        <v>220010</v>
      </c>
      <c r="D31" s="154">
        <v>195016</v>
      </c>
      <c r="E31" s="154">
        <v>232025</v>
      </c>
      <c r="F31" s="154">
        <v>314190</v>
      </c>
      <c r="G31" s="154">
        <v>340413</v>
      </c>
      <c r="H31">
        <f>C31/C29</f>
        <v>0.43623522320348657</v>
      </c>
      <c r="I31">
        <f t="shared" ref="I31:K31" si="16">D31/D29</f>
        <v>0.42775859724238979</v>
      </c>
      <c r="J31">
        <f t="shared" si="16"/>
        <v>0.4675519642119475</v>
      </c>
      <c r="K31">
        <f t="shared" si="16"/>
        <v>0.51490688115793826</v>
      </c>
    </row>
    <row r="32" spans="1:11" x14ac:dyDescent="0.3">
      <c r="A32" s="47" t="s">
        <v>489</v>
      </c>
      <c r="B32" s="47" t="s">
        <v>368</v>
      </c>
      <c r="C32" s="154">
        <f>SUM(C33:C36)</f>
        <v>10716</v>
      </c>
      <c r="D32" s="154">
        <f t="shared" ref="D32:G32" si="17">SUM(D33:D36)</f>
        <v>25030</v>
      </c>
      <c r="E32" s="154">
        <f t="shared" si="17"/>
        <v>6162</v>
      </c>
      <c r="F32" s="154">
        <f t="shared" si="17"/>
        <v>6812</v>
      </c>
      <c r="G32" s="154">
        <f t="shared" si="17"/>
        <v>5826</v>
      </c>
    </row>
    <row r="33" spans="1:10" ht="28.8" x14ac:dyDescent="0.3">
      <c r="A33" s="47" t="s">
        <v>490</v>
      </c>
      <c r="B33" s="47" t="s">
        <v>369</v>
      </c>
      <c r="C33" s="154">
        <v>2480</v>
      </c>
      <c r="D33" s="154">
        <v>17202</v>
      </c>
      <c r="E33" s="154"/>
      <c r="F33" s="154"/>
      <c r="G33" s="154"/>
    </row>
    <row r="34" spans="1:10" ht="28.8" x14ac:dyDescent="0.3">
      <c r="A34" s="47" t="s">
        <v>491</v>
      </c>
      <c r="B34" s="47" t="s">
        <v>370</v>
      </c>
      <c r="C34" s="154">
        <v>4993</v>
      </c>
      <c r="D34" s="154">
        <v>4103</v>
      </c>
      <c r="E34" s="154">
        <v>2189</v>
      </c>
      <c r="F34" s="154">
        <v>1848</v>
      </c>
      <c r="G34" s="154">
        <v>2223</v>
      </c>
    </row>
    <row r="35" spans="1:10" ht="28.8" x14ac:dyDescent="0.3">
      <c r="A35" s="47" t="s">
        <v>492</v>
      </c>
      <c r="B35" s="47" t="s">
        <v>371</v>
      </c>
      <c r="C35" s="154">
        <v>2065</v>
      </c>
      <c r="D35" s="154">
        <v>2345</v>
      </c>
      <c r="E35" s="154">
        <v>2512</v>
      </c>
      <c r="F35" s="154">
        <v>3687</v>
      </c>
      <c r="G35" s="154">
        <v>2422</v>
      </c>
    </row>
    <row r="36" spans="1:10" ht="28.8" x14ac:dyDescent="0.3">
      <c r="A36" s="47" t="s">
        <v>493</v>
      </c>
      <c r="B36" s="47" t="s">
        <v>372</v>
      </c>
      <c r="C36" s="154">
        <v>1178</v>
      </c>
      <c r="D36" s="154">
        <v>1380</v>
      </c>
      <c r="E36" s="154">
        <v>1461</v>
      </c>
      <c r="F36" s="154">
        <v>1277</v>
      </c>
      <c r="G36" s="154">
        <v>1181</v>
      </c>
    </row>
    <row r="37" spans="1:10" x14ac:dyDescent="0.3">
      <c r="A37" s="55" t="s">
        <v>373</v>
      </c>
      <c r="B37" s="55" t="s">
        <v>374</v>
      </c>
      <c r="C37" s="153">
        <f>SUM(C38:C39)</f>
        <v>31001</v>
      </c>
      <c r="D37" s="153">
        <f t="shared" ref="D37:G37" si="18">SUM(D38:D39)</f>
        <v>55705</v>
      </c>
      <c r="E37" s="153">
        <f t="shared" si="18"/>
        <v>28608</v>
      </c>
      <c r="F37" s="153">
        <f t="shared" si="18"/>
        <v>23531</v>
      </c>
      <c r="G37" s="153">
        <f t="shared" si="18"/>
        <v>31741</v>
      </c>
    </row>
    <row r="38" spans="1:10" x14ac:dyDescent="0.3">
      <c r="A38" s="47" t="s">
        <v>494</v>
      </c>
      <c r="B38" s="47" t="s">
        <v>375</v>
      </c>
      <c r="C38" s="154">
        <v>221</v>
      </c>
      <c r="D38" s="154">
        <v>241</v>
      </c>
      <c r="E38" s="154">
        <v>148</v>
      </c>
      <c r="F38" s="154">
        <v>210</v>
      </c>
      <c r="G38" s="154">
        <v>144</v>
      </c>
    </row>
    <row r="39" spans="1:10" x14ac:dyDescent="0.3">
      <c r="A39" s="47" t="s">
        <v>495</v>
      </c>
      <c r="B39" s="47" t="s">
        <v>376</v>
      </c>
      <c r="C39" s="154">
        <v>30780</v>
      </c>
      <c r="D39" s="154">
        <v>55464</v>
      </c>
      <c r="E39" s="154">
        <v>28460</v>
      </c>
      <c r="F39" s="154">
        <v>23321</v>
      </c>
      <c r="G39" s="154">
        <v>31597</v>
      </c>
    </row>
    <row r="40" spans="1:10" x14ac:dyDescent="0.3">
      <c r="A40" s="48" t="s">
        <v>377</v>
      </c>
      <c r="B40" s="48" t="s">
        <v>323</v>
      </c>
      <c r="C40" s="152">
        <f>C41</f>
        <v>8769</v>
      </c>
      <c r="D40" s="152">
        <f t="shared" ref="D40:G40" si="19">D41</f>
        <v>10619</v>
      </c>
      <c r="E40" s="152">
        <f t="shared" si="19"/>
        <v>9018</v>
      </c>
      <c r="F40" s="152">
        <f t="shared" si="19"/>
        <v>8320</v>
      </c>
      <c r="G40" s="152">
        <f t="shared" si="19"/>
        <v>10042</v>
      </c>
    </row>
    <row r="41" spans="1:10" x14ac:dyDescent="0.3">
      <c r="A41" s="47" t="s">
        <v>378</v>
      </c>
      <c r="B41" s="47" t="s">
        <v>379</v>
      </c>
      <c r="C41" s="154">
        <v>8769</v>
      </c>
      <c r="D41" s="154">
        <v>10619</v>
      </c>
      <c r="E41" s="154">
        <v>9018</v>
      </c>
      <c r="F41" s="154">
        <v>8320</v>
      </c>
      <c r="G41" s="154">
        <v>10042</v>
      </c>
    </row>
    <row r="45" spans="1:10" x14ac:dyDescent="0.3">
      <c r="A45" s="51"/>
      <c r="B45" s="58" t="s">
        <v>311</v>
      </c>
      <c r="C45" s="155"/>
      <c r="D45" s="155"/>
      <c r="E45" s="155"/>
      <c r="F45" s="155" t="s">
        <v>312</v>
      </c>
      <c r="G45" s="155"/>
      <c r="H45" s="57"/>
      <c r="I45" s="57"/>
      <c r="J45" s="57"/>
    </row>
    <row r="46" spans="1:10" x14ac:dyDescent="0.3">
      <c r="A46" s="43" t="s">
        <v>324</v>
      </c>
      <c r="B46" s="44">
        <v>2016</v>
      </c>
      <c r="C46" s="44">
        <v>2017</v>
      </c>
      <c r="D46" s="44">
        <v>2018</v>
      </c>
      <c r="E46" s="44">
        <v>2019</v>
      </c>
      <c r="F46" s="44">
        <v>2016</v>
      </c>
      <c r="G46" s="44">
        <v>2017</v>
      </c>
      <c r="H46" s="44">
        <v>2018</v>
      </c>
      <c r="I46" s="44">
        <v>2019</v>
      </c>
      <c r="J46" s="52" t="s">
        <v>313</v>
      </c>
    </row>
    <row r="47" spans="1:10" x14ac:dyDescent="0.3">
      <c r="A47" s="53" t="s">
        <v>302</v>
      </c>
      <c r="B47" s="37">
        <f t="shared" ref="B47:E49" si="20">D2-C2</f>
        <v>-14949</v>
      </c>
      <c r="C47" s="144">
        <f t="shared" si="20"/>
        <v>-23280</v>
      </c>
      <c r="D47" s="144">
        <f t="shared" si="20"/>
        <v>97987</v>
      </c>
      <c r="E47" s="144">
        <f t="shared" si="20"/>
        <v>-13698</v>
      </c>
      <c r="F47" s="145">
        <f t="shared" ref="F47:I49" si="21">D2/C2-1</f>
        <v>-1.554682194422119E-2</v>
      </c>
      <c r="G47" s="145">
        <f t="shared" si="21"/>
        <v>-2.4593333178392518E-2</v>
      </c>
      <c r="H47" s="38">
        <f t="shared" si="21"/>
        <v>0.10612486705555391</v>
      </c>
      <c r="I47" s="38">
        <f t="shared" si="21"/>
        <v>-1.3412251971742006E-2</v>
      </c>
      <c r="J47" s="38">
        <f t="shared" ref="J47:J56" si="22">SUM(F47:I47)</f>
        <v>5.2572459961198192E-2</v>
      </c>
    </row>
    <row r="48" spans="1:10" x14ac:dyDescent="0.3">
      <c r="A48" s="54" t="s">
        <v>303</v>
      </c>
      <c r="B48" s="39">
        <f t="shared" si="20"/>
        <v>-11098</v>
      </c>
      <c r="C48" s="146">
        <f t="shared" si="20"/>
        <v>-15918</v>
      </c>
      <c r="D48" s="146">
        <f t="shared" si="20"/>
        <v>-9302</v>
      </c>
      <c r="E48" s="146">
        <f t="shared" si="20"/>
        <v>-11043</v>
      </c>
      <c r="F48" s="131">
        <f t="shared" si="21"/>
        <v>-4.0215827598827358E-2</v>
      </c>
      <c r="G48" s="131">
        <f t="shared" si="21"/>
        <v>-6.0098994574553588E-2</v>
      </c>
      <c r="H48" s="40">
        <f t="shared" si="21"/>
        <v>-3.736568318303235E-2</v>
      </c>
      <c r="I48" s="40">
        <f t="shared" si="21"/>
        <v>-4.6081045555263489E-2</v>
      </c>
      <c r="J48" s="40">
        <f t="shared" si="22"/>
        <v>-0.18376155091167679</v>
      </c>
    </row>
    <row r="49" spans="1:12" x14ac:dyDescent="0.3">
      <c r="A49" s="51" t="s">
        <v>304</v>
      </c>
      <c r="B49" s="41">
        <f t="shared" si="20"/>
        <v>5033</v>
      </c>
      <c r="C49" s="147">
        <f t="shared" si="20"/>
        <v>-2356</v>
      </c>
      <c r="D49" s="147">
        <f t="shared" si="20"/>
        <v>4495</v>
      </c>
      <c r="E49" s="147">
        <f t="shared" si="20"/>
        <v>2217</v>
      </c>
      <c r="F49" s="130">
        <f t="shared" si="21"/>
        <v>0.66591690923524749</v>
      </c>
      <c r="G49" s="130">
        <f t="shared" si="21"/>
        <v>-0.18711778254308631</v>
      </c>
      <c r="H49" s="42">
        <f t="shared" si="21"/>
        <v>0.43917928676111373</v>
      </c>
      <c r="I49" s="42">
        <f t="shared" si="21"/>
        <v>0.1505091649694501</v>
      </c>
      <c r="J49" s="42">
        <f t="shared" si="22"/>
        <v>1.068487578422725</v>
      </c>
    </row>
    <row r="50" spans="1:12" x14ac:dyDescent="0.3">
      <c r="A50" s="51" t="s">
        <v>305</v>
      </c>
      <c r="B50" s="41">
        <f>D11-C11</f>
        <v>-16131</v>
      </c>
      <c r="C50" s="147">
        <f>E11-D11</f>
        <v>-13562</v>
      </c>
      <c r="D50" s="147">
        <f>F11-E11</f>
        <v>-13797</v>
      </c>
      <c r="E50" s="147">
        <f>G11-F11</f>
        <v>-13260</v>
      </c>
      <c r="F50" s="130">
        <f>D11/C11-1</f>
        <v>-6.0099924367462365E-2</v>
      </c>
      <c r="G50" s="130">
        <f>E11/D11-1</f>
        <v>-5.3759434261432149E-2</v>
      </c>
      <c r="H50" s="42">
        <f>F11/E11-1</f>
        <v>-5.779816513761471E-2</v>
      </c>
      <c r="I50" s="42">
        <f>G11/F11-1</f>
        <v>-5.8956129703485294E-2</v>
      </c>
      <c r="J50" s="42">
        <f t="shared" si="22"/>
        <v>-0.23061365346999452</v>
      </c>
    </row>
    <row r="51" spans="1:12" x14ac:dyDescent="0.3">
      <c r="A51" s="54" t="s">
        <v>306</v>
      </c>
      <c r="B51" s="39">
        <f t="shared" ref="B51:E52" si="23">D19-C19</f>
        <v>-5701</v>
      </c>
      <c r="C51" s="146">
        <f t="shared" si="23"/>
        <v>-5761</v>
      </c>
      <c r="D51" s="146">
        <f t="shared" si="23"/>
        <v>107987</v>
      </c>
      <c r="E51" s="146">
        <f t="shared" si="23"/>
        <v>-4377</v>
      </c>
      <c r="F51" s="131">
        <f t="shared" ref="F51:I52" si="24">D19/C19-1</f>
        <v>-8.4232517800232332E-3</v>
      </c>
      <c r="G51" s="131">
        <f t="shared" si="24"/>
        <v>-8.584208989206088E-3</v>
      </c>
      <c r="H51" s="40">
        <f t="shared" si="24"/>
        <v>0.16229982490550166</v>
      </c>
      <c r="I51" s="40">
        <f t="shared" si="24"/>
        <v>-5.6598503637459441E-3</v>
      </c>
      <c r="J51" s="40">
        <f t="shared" si="22"/>
        <v>0.13963251377252639</v>
      </c>
    </row>
    <row r="52" spans="1:12" x14ac:dyDescent="0.3">
      <c r="A52" s="51" t="s">
        <v>307</v>
      </c>
      <c r="B52" s="41">
        <f t="shared" si="23"/>
        <v>20392</v>
      </c>
      <c r="C52" s="147">
        <f t="shared" si="23"/>
        <v>-19531</v>
      </c>
      <c r="D52" s="147">
        <f t="shared" si="23"/>
        <v>-2965</v>
      </c>
      <c r="E52" s="147">
        <f t="shared" si="23"/>
        <v>5782</v>
      </c>
      <c r="F52" s="130">
        <f t="shared" si="24"/>
        <v>0.16240323659647671</v>
      </c>
      <c r="G52" s="130">
        <f t="shared" si="24"/>
        <v>-0.13381430020006024</v>
      </c>
      <c r="H52" s="42">
        <f t="shared" si="24"/>
        <v>-2.3452639905082062E-2</v>
      </c>
      <c r="I52" s="42">
        <f t="shared" si="24"/>
        <v>4.683298234245914E-2</v>
      </c>
      <c r="J52" s="42">
        <f t="shared" si="22"/>
        <v>5.1969278833793542E-2</v>
      </c>
    </row>
    <row r="53" spans="1:12" x14ac:dyDescent="0.3">
      <c r="A53" s="51" t="s">
        <v>308</v>
      </c>
      <c r="B53" s="41">
        <f>D27-C27</f>
        <v>-2361</v>
      </c>
      <c r="C53" s="147">
        <f>E27-D27</f>
        <v>514</v>
      </c>
      <c r="D53" s="147">
        <f>F27-E27</f>
        <v>2096</v>
      </c>
      <c r="E53" s="147">
        <f>G27-F27</f>
        <v>-687</v>
      </c>
      <c r="F53" s="130">
        <f>D27/C27-1</f>
        <v>-0.14835993464873698</v>
      </c>
      <c r="G53" s="130">
        <f>E27/D27-1</f>
        <v>3.7925182616394881E-2</v>
      </c>
      <c r="H53" s="42">
        <f>F27/E27-1</f>
        <v>0.14900120850216814</v>
      </c>
      <c r="I53" s="42">
        <f>G27/F27-1</f>
        <v>-4.2504485553424454E-2</v>
      </c>
      <c r="J53" s="42">
        <f t="shared" si="22"/>
        <v>-3.9380290835984155E-3</v>
      </c>
    </row>
    <row r="54" spans="1:12" x14ac:dyDescent="0.3">
      <c r="A54" s="51" t="s">
        <v>309</v>
      </c>
      <c r="B54" s="41">
        <f>D29-C29</f>
        <v>-48436</v>
      </c>
      <c r="C54" s="147">
        <f>E29-D29</f>
        <v>40353</v>
      </c>
      <c r="D54" s="147">
        <f>F29-E29</f>
        <v>113933</v>
      </c>
      <c r="E54" s="147">
        <f>G29-F29</f>
        <v>-17682</v>
      </c>
      <c r="F54" s="130">
        <f>D29/C29-1</f>
        <v>-9.6038767651852486E-2</v>
      </c>
      <c r="G54" s="130">
        <f>E29/D29-1</f>
        <v>8.8512443463726775E-2</v>
      </c>
      <c r="H54" s="42">
        <f>F29/E29-1</f>
        <v>0.2295855961149007</v>
      </c>
      <c r="I54" s="42">
        <f>G29/F29-1</f>
        <v>-2.8977954335385192E-2</v>
      </c>
      <c r="J54" s="42">
        <f t="shared" si="22"/>
        <v>0.1930813175913898</v>
      </c>
    </row>
    <row r="55" spans="1:12" x14ac:dyDescent="0.3">
      <c r="A55" s="51" t="s">
        <v>310</v>
      </c>
      <c r="B55" s="41">
        <f>D37-C37</f>
        <v>24704</v>
      </c>
      <c r="C55" s="147">
        <f>E37-D37</f>
        <v>-27097</v>
      </c>
      <c r="D55" s="147">
        <f>F37-E37</f>
        <v>-5077</v>
      </c>
      <c r="E55" s="147">
        <f>G37-F37</f>
        <v>8210</v>
      </c>
      <c r="F55" s="130">
        <f>D37/C37-1</f>
        <v>0.79687752007999735</v>
      </c>
      <c r="G55" s="130">
        <f>E37/D37-1</f>
        <v>-0.48643748317027202</v>
      </c>
      <c r="H55" s="42">
        <f>F37/E37-1</f>
        <v>-0.17746784116331094</v>
      </c>
      <c r="I55" s="42">
        <f>G37/F37-1</f>
        <v>0.34890144915218224</v>
      </c>
      <c r="J55" s="42">
        <f t="shared" si="22"/>
        <v>0.48187364489859663</v>
      </c>
    </row>
    <row r="56" spans="1:12" x14ac:dyDescent="0.3">
      <c r="A56" s="54" t="s">
        <v>323</v>
      </c>
      <c r="B56" s="39">
        <f>D40-C40</f>
        <v>1850</v>
      </c>
      <c r="C56" s="146">
        <f>E40-D40</f>
        <v>-1601</v>
      </c>
      <c r="D56" s="146">
        <f>F40-E40</f>
        <v>-698</v>
      </c>
      <c r="E56" s="146">
        <f>G40-F40</f>
        <v>1722</v>
      </c>
      <c r="F56" s="131">
        <f>D40/C40-1</f>
        <v>0.21097046413502119</v>
      </c>
      <c r="G56" s="131">
        <f>E40/D40-1</f>
        <v>-0.15076749223090691</v>
      </c>
      <c r="H56" s="40">
        <f>F40/E40-1</f>
        <v>-7.7400754047460607E-2</v>
      </c>
      <c r="I56" s="40">
        <f>G40/F40-1</f>
        <v>0.20697115384615383</v>
      </c>
      <c r="J56" s="40">
        <f t="shared" si="22"/>
        <v>0.1897733717028075</v>
      </c>
    </row>
    <row r="57" spans="1:12" x14ac:dyDescent="0.3">
      <c r="A57" s="33"/>
      <c r="B57" s="33"/>
      <c r="C57" s="156"/>
      <c r="D57" s="156"/>
      <c r="E57" s="156"/>
      <c r="F57" s="156"/>
      <c r="G57" s="156"/>
      <c r="H57" s="33"/>
      <c r="I57" s="33"/>
      <c r="J57" s="33"/>
    </row>
    <row r="58" spans="1:12" x14ac:dyDescent="0.3">
      <c r="A58" s="33"/>
      <c r="B58" s="33"/>
      <c r="C58" s="156"/>
      <c r="D58" s="156"/>
      <c r="E58" s="156"/>
      <c r="F58" s="156"/>
      <c r="G58" s="156"/>
      <c r="H58" s="33"/>
      <c r="I58" s="33"/>
      <c r="J58" s="33"/>
    </row>
    <row r="61" spans="1:12" x14ac:dyDescent="0.3">
      <c r="A61" s="47"/>
      <c r="B61" s="49" t="s">
        <v>508</v>
      </c>
      <c r="C61" s="143">
        <v>2015</v>
      </c>
      <c r="D61" s="143">
        <v>2016</v>
      </c>
      <c r="E61" s="143">
        <v>2017</v>
      </c>
      <c r="F61" s="143">
        <v>2018</v>
      </c>
      <c r="G61" s="143">
        <v>2019</v>
      </c>
      <c r="H61" s="105">
        <v>2015</v>
      </c>
      <c r="I61" s="105">
        <v>2016</v>
      </c>
      <c r="J61" s="105">
        <v>2017</v>
      </c>
      <c r="K61" s="105">
        <v>2018</v>
      </c>
      <c r="L61" s="105">
        <v>2019</v>
      </c>
    </row>
    <row r="62" spans="1:12" x14ac:dyDescent="0.3">
      <c r="A62" s="47"/>
      <c r="B62" s="50" t="s">
        <v>339</v>
      </c>
      <c r="C62" s="151">
        <f>C63+C79+C100</f>
        <v>961547</v>
      </c>
      <c r="D62" s="151">
        <f t="shared" ref="D62:G62" si="25">D63+D79+D100</f>
        <v>946598</v>
      </c>
      <c r="E62" s="151">
        <f t="shared" si="25"/>
        <v>923318</v>
      </c>
      <c r="F62" s="151">
        <f t="shared" si="25"/>
        <v>1021305</v>
      </c>
      <c r="G62" s="151">
        <f t="shared" si="25"/>
        <v>1007607</v>
      </c>
      <c r="H62" s="107">
        <f>SUM(H63,H79,H100)</f>
        <v>1</v>
      </c>
      <c r="I62" s="107">
        <f t="shared" ref="I62:L62" si="26">SUM(I63,I79,I100)</f>
        <v>1</v>
      </c>
      <c r="J62" s="107">
        <f t="shared" si="26"/>
        <v>1</v>
      </c>
      <c r="K62" s="107">
        <f t="shared" si="26"/>
        <v>1</v>
      </c>
      <c r="L62" s="107">
        <f t="shared" si="26"/>
        <v>1</v>
      </c>
    </row>
    <row r="63" spans="1:12" x14ac:dyDescent="0.3">
      <c r="A63" s="48" t="s">
        <v>340</v>
      </c>
      <c r="B63" s="48" t="s">
        <v>303</v>
      </c>
      <c r="C63" s="152">
        <f>C64+C71</f>
        <v>275961</v>
      </c>
      <c r="D63" s="152">
        <f t="shared" ref="D63:G63" si="27">D64+D71</f>
        <v>264863</v>
      </c>
      <c r="E63" s="152">
        <f t="shared" si="27"/>
        <v>248945</v>
      </c>
      <c r="F63" s="152">
        <f t="shared" si="27"/>
        <v>239643</v>
      </c>
      <c r="G63" s="152">
        <f t="shared" si="27"/>
        <v>228600</v>
      </c>
      <c r="H63" s="107">
        <f>C63/$C$62</f>
        <v>0.28699689146760377</v>
      </c>
      <c r="I63" s="107">
        <f>D63/$D$62</f>
        <v>0.27980515488095264</v>
      </c>
      <c r="J63" s="107">
        <f>E63/$E$62</f>
        <v>0.2696200009097624</v>
      </c>
      <c r="K63" s="107">
        <f>F63/$F$62</f>
        <v>0.23464391146621236</v>
      </c>
      <c r="L63" s="107">
        <f>G63/$G$62</f>
        <v>0.22687416820248371</v>
      </c>
    </row>
    <row r="64" spans="1:12" x14ac:dyDescent="0.3">
      <c r="A64" s="55" t="s">
        <v>341</v>
      </c>
      <c r="B64" s="55" t="s">
        <v>304</v>
      </c>
      <c r="C64" s="153">
        <f t="shared" ref="C64:G64" si="28">C65+C67+C70+C69</f>
        <v>7558</v>
      </c>
      <c r="D64" s="153">
        <f t="shared" si="28"/>
        <v>12591</v>
      </c>
      <c r="E64" s="153">
        <f t="shared" si="28"/>
        <v>10235</v>
      </c>
      <c r="F64" s="153">
        <f t="shared" si="28"/>
        <v>14730</v>
      </c>
      <c r="G64" s="153">
        <f t="shared" si="28"/>
        <v>16947</v>
      </c>
      <c r="H64" s="107">
        <f t="shared" ref="H64:H101" si="29">C64/$C$62</f>
        <v>7.8602502009782159E-3</v>
      </c>
      <c r="I64" s="107">
        <f t="shared" ref="I64:I101" si="30">D64/$D$62</f>
        <v>1.3301316926509458E-2</v>
      </c>
      <c r="J64" s="107">
        <f t="shared" ref="J64:J101" si="31">E64/$E$62</f>
        <v>1.1085021628518019E-2</v>
      </c>
      <c r="K64" s="107">
        <f t="shared" ref="K64:K101" si="32">F64/$F$62</f>
        <v>1.4422723867992421E-2</v>
      </c>
      <c r="L64" s="107">
        <f t="shared" ref="L64:L101" si="33">G64/$G$62</f>
        <v>1.6819057430129007E-2</v>
      </c>
    </row>
    <row r="65" spans="1:12" x14ac:dyDescent="0.3">
      <c r="A65" s="47" t="s">
        <v>466</v>
      </c>
      <c r="B65" s="47" t="s">
        <v>342</v>
      </c>
      <c r="C65" s="154">
        <f>SUM(C66)</f>
        <v>2391</v>
      </c>
      <c r="D65" s="154">
        <f t="shared" ref="D65:G65" si="34">SUM(D66)</f>
        <v>7115</v>
      </c>
      <c r="E65" s="154">
        <f t="shared" si="34"/>
        <v>7435</v>
      </c>
      <c r="F65" s="154">
        <f t="shared" si="34"/>
        <v>3620</v>
      </c>
      <c r="G65" s="154">
        <f t="shared" si="34"/>
        <v>12126</v>
      </c>
      <c r="H65" s="107">
        <f>C65/$C$64</f>
        <v>0.31635353268060334</v>
      </c>
      <c r="I65" s="107">
        <f>D65/$D$64</f>
        <v>0.56508617266301331</v>
      </c>
      <c r="J65" s="107">
        <f>E65/$E$64</f>
        <v>0.72642892037127504</v>
      </c>
      <c r="K65" s="107">
        <f>F65/$F$64</f>
        <v>0.24575695858791582</v>
      </c>
      <c r="L65" s="107">
        <f>G65/$G$64</f>
        <v>0.7155248716587006</v>
      </c>
    </row>
    <row r="66" spans="1:12" x14ac:dyDescent="0.3">
      <c r="A66" s="47" t="s">
        <v>467</v>
      </c>
      <c r="B66" s="47" t="s">
        <v>343</v>
      </c>
      <c r="C66" s="154">
        <v>2391</v>
      </c>
      <c r="D66" s="154">
        <v>7115</v>
      </c>
      <c r="E66" s="154">
        <v>7435</v>
      </c>
      <c r="F66" s="154">
        <v>3620</v>
      </c>
      <c r="G66" s="154">
        <v>12126</v>
      </c>
      <c r="H66" s="107">
        <f t="shared" ref="H66:H70" si="35">C66/$C$64</f>
        <v>0.31635353268060334</v>
      </c>
      <c r="I66" s="107">
        <f t="shared" ref="I66:I70" si="36">D66/$D$64</f>
        <v>0.56508617266301331</v>
      </c>
      <c r="J66" s="107">
        <f t="shared" ref="J66:J70" si="37">E66/$E$64</f>
        <v>0.72642892037127504</v>
      </c>
      <c r="K66" s="107">
        <f t="shared" ref="K66:K70" si="38">F66/$F$64</f>
        <v>0.24575695858791582</v>
      </c>
      <c r="L66" s="107">
        <f t="shared" ref="L66:L70" si="39">G66/$G$64</f>
        <v>0.7155248716587006</v>
      </c>
    </row>
    <row r="67" spans="1:12" x14ac:dyDescent="0.3">
      <c r="A67" s="47" t="s">
        <v>468</v>
      </c>
      <c r="B67" s="47" t="s">
        <v>344</v>
      </c>
      <c r="C67" s="154"/>
      <c r="D67" s="154">
        <v>3631</v>
      </c>
      <c r="E67" s="154">
        <v>1068</v>
      </c>
      <c r="F67" s="154"/>
      <c r="G67" s="154">
        <v>4269</v>
      </c>
      <c r="H67" s="107">
        <f t="shared" si="35"/>
        <v>0</v>
      </c>
      <c r="I67" s="107">
        <f t="shared" si="36"/>
        <v>0.28838058930982446</v>
      </c>
      <c r="J67" s="107">
        <f t="shared" si="37"/>
        <v>0.10434782608695652</v>
      </c>
      <c r="K67" s="107">
        <f t="shared" si="38"/>
        <v>0</v>
      </c>
      <c r="L67" s="107">
        <f t="shared" si="39"/>
        <v>0.25190299167994334</v>
      </c>
    </row>
    <row r="68" spans="1:12" ht="28.8" x14ac:dyDescent="0.3">
      <c r="A68" s="47" t="s">
        <v>469</v>
      </c>
      <c r="B68" s="47" t="s">
        <v>345</v>
      </c>
      <c r="C68" s="154"/>
      <c r="D68" s="154">
        <v>1845</v>
      </c>
      <c r="E68" s="154">
        <v>1732</v>
      </c>
      <c r="F68" s="154">
        <v>11110</v>
      </c>
      <c r="G68" s="154">
        <v>552</v>
      </c>
      <c r="H68" s="107">
        <f t="shared" si="35"/>
        <v>0</v>
      </c>
      <c r="I68" s="107">
        <f t="shared" si="36"/>
        <v>0.14653323802716225</v>
      </c>
      <c r="J68" s="107">
        <f t="shared" si="37"/>
        <v>0.16922325354176845</v>
      </c>
      <c r="K68" s="107">
        <f t="shared" si="38"/>
        <v>0.7542430414120842</v>
      </c>
      <c r="L68" s="107">
        <f t="shared" si="39"/>
        <v>3.2572136661355992E-2</v>
      </c>
    </row>
    <row r="69" spans="1:12" ht="28.8" x14ac:dyDescent="0.3">
      <c r="A69" s="47" t="s">
        <v>470</v>
      </c>
      <c r="B69" s="47" t="s">
        <v>346</v>
      </c>
      <c r="C69" s="154"/>
      <c r="D69" s="154"/>
      <c r="E69" s="154"/>
      <c r="F69" s="154">
        <v>513</v>
      </c>
      <c r="G69" s="154"/>
      <c r="H69" s="107">
        <f t="shared" si="35"/>
        <v>0</v>
      </c>
      <c r="I69" s="107">
        <f t="shared" si="36"/>
        <v>0</v>
      </c>
      <c r="J69" s="107">
        <f t="shared" si="37"/>
        <v>0</v>
      </c>
      <c r="K69" s="107">
        <f t="shared" si="38"/>
        <v>3.4826883910386963E-2</v>
      </c>
      <c r="L69" s="107">
        <f t="shared" si="39"/>
        <v>0</v>
      </c>
    </row>
    <row r="70" spans="1:12" x14ac:dyDescent="0.3">
      <c r="A70" s="47" t="s">
        <v>471</v>
      </c>
      <c r="B70" s="47" t="s">
        <v>347</v>
      </c>
      <c r="C70" s="154">
        <v>5167</v>
      </c>
      <c r="D70" s="154">
        <v>1845</v>
      </c>
      <c r="E70" s="154">
        <v>1732</v>
      </c>
      <c r="F70" s="154">
        <v>10597</v>
      </c>
      <c r="G70" s="154">
        <v>552</v>
      </c>
      <c r="H70" s="107">
        <f t="shared" si="35"/>
        <v>0.68364646731939671</v>
      </c>
      <c r="I70" s="107">
        <f t="shared" si="36"/>
        <v>0.14653323802716225</v>
      </c>
      <c r="J70" s="107">
        <f t="shared" si="37"/>
        <v>0.16922325354176845</v>
      </c>
      <c r="K70" s="107">
        <f t="shared" si="38"/>
        <v>0.71941615750169718</v>
      </c>
      <c r="L70" s="107">
        <f t="shared" si="39"/>
        <v>3.2572136661355992E-2</v>
      </c>
    </row>
    <row r="71" spans="1:12" x14ac:dyDescent="0.3">
      <c r="A71" s="55" t="s">
        <v>348</v>
      </c>
      <c r="B71" s="55" t="s">
        <v>305</v>
      </c>
      <c r="C71" s="153">
        <f>C72+C75+C76</f>
        <v>268403</v>
      </c>
      <c r="D71" s="153">
        <f t="shared" ref="D71:G71" si="40">D72+D75+D76</f>
        <v>252272</v>
      </c>
      <c r="E71" s="153">
        <f t="shared" si="40"/>
        <v>238710</v>
      </c>
      <c r="F71" s="153">
        <f t="shared" si="40"/>
        <v>224913</v>
      </c>
      <c r="G71" s="153">
        <f t="shared" si="40"/>
        <v>211653</v>
      </c>
      <c r="H71" s="107">
        <f t="shared" si="29"/>
        <v>0.27913664126662557</v>
      </c>
      <c r="I71" s="107">
        <f t="shared" si="30"/>
        <v>0.26650383795444316</v>
      </c>
      <c r="J71" s="107">
        <f t="shared" si="31"/>
        <v>0.25853497928124436</v>
      </c>
      <c r="K71" s="107">
        <f t="shared" si="32"/>
        <v>0.22022118759821993</v>
      </c>
      <c r="L71" s="107">
        <f t="shared" si="33"/>
        <v>0.2100551107723547</v>
      </c>
    </row>
    <row r="72" spans="1:12" x14ac:dyDescent="0.3">
      <c r="A72" s="47" t="s">
        <v>472</v>
      </c>
      <c r="B72" s="47" t="s">
        <v>349</v>
      </c>
      <c r="C72" s="154">
        <f>SUM(C73:C74)</f>
        <v>206960</v>
      </c>
      <c r="D72" s="154">
        <f t="shared" ref="D72:G72" si="41">SUM(D73:D74)</f>
        <v>199846</v>
      </c>
      <c r="E72" s="154">
        <f t="shared" si="41"/>
        <v>192971</v>
      </c>
      <c r="F72" s="154">
        <f t="shared" si="41"/>
        <v>182250</v>
      </c>
      <c r="G72" s="154">
        <f t="shared" si="41"/>
        <v>178005</v>
      </c>
      <c r="H72" s="107">
        <f>C72/$C$71</f>
        <v>0.7710793098437797</v>
      </c>
      <c r="I72" s="107">
        <f>D72/$D$71</f>
        <v>0.79218462611784102</v>
      </c>
      <c r="J72" s="107">
        <f>E72/$E$71</f>
        <v>0.80839093460684508</v>
      </c>
      <c r="K72" s="107">
        <f>F72/$F$71</f>
        <v>0.81031332115084498</v>
      </c>
      <c r="L72" s="107">
        <f>G72/$G$71</f>
        <v>0.84102280619693559</v>
      </c>
    </row>
    <row r="73" spans="1:12" x14ac:dyDescent="0.3">
      <c r="A73" s="47" t="s">
        <v>473</v>
      </c>
      <c r="B73" s="47" t="s">
        <v>350</v>
      </c>
      <c r="C73" s="154">
        <v>4946</v>
      </c>
      <c r="D73" s="154">
        <v>4197</v>
      </c>
      <c r="E73" s="154">
        <v>4197</v>
      </c>
      <c r="F73" s="154">
        <v>4235</v>
      </c>
      <c r="G73" s="154">
        <v>4235</v>
      </c>
      <c r="H73" s="107">
        <f t="shared" ref="H73:H78" si="42">C73/$C$71</f>
        <v>1.8427513850441314E-2</v>
      </c>
      <c r="I73" s="107">
        <f t="shared" ref="I73:I78" si="43">D73/$D$71</f>
        <v>1.6636804718716307E-2</v>
      </c>
      <c r="J73" s="107">
        <f t="shared" ref="J73:J78" si="44">E73/$E$71</f>
        <v>1.7582003267563151E-2</v>
      </c>
      <c r="K73" s="107">
        <f t="shared" ref="K73:K78" si="45">F73/$F$71</f>
        <v>1.8829502963368057E-2</v>
      </c>
      <c r="L73" s="107">
        <f t="shared" ref="L73:L78" si="46">G73/$G$71</f>
        <v>2.0009165946147704E-2</v>
      </c>
    </row>
    <row r="74" spans="1:12" x14ac:dyDescent="0.3">
      <c r="A74" s="47" t="s">
        <v>474</v>
      </c>
      <c r="B74" s="47" t="s">
        <v>351</v>
      </c>
      <c r="C74" s="154">
        <v>202014</v>
      </c>
      <c r="D74" s="154">
        <v>195649</v>
      </c>
      <c r="E74" s="154">
        <v>188774</v>
      </c>
      <c r="F74" s="154">
        <v>178015</v>
      </c>
      <c r="G74" s="154">
        <v>173770</v>
      </c>
      <c r="H74" s="107">
        <f t="shared" si="42"/>
        <v>0.75265179599333842</v>
      </c>
      <c r="I74" s="107">
        <f t="shared" si="43"/>
        <v>0.7755478213991247</v>
      </c>
      <c r="J74" s="107">
        <f t="shared" si="44"/>
        <v>0.79080893133928198</v>
      </c>
      <c r="K74" s="107">
        <f t="shared" si="45"/>
        <v>0.79148381818747693</v>
      </c>
      <c r="L74" s="107">
        <f t="shared" si="46"/>
        <v>0.82101364025078782</v>
      </c>
    </row>
    <row r="75" spans="1:12" x14ac:dyDescent="0.3">
      <c r="A75" s="47" t="s">
        <v>475</v>
      </c>
      <c r="B75" s="47" t="s">
        <v>352</v>
      </c>
      <c r="C75" s="154">
        <v>57450</v>
      </c>
      <c r="D75" s="154">
        <v>46590</v>
      </c>
      <c r="E75" s="154">
        <v>41056</v>
      </c>
      <c r="F75" s="154">
        <v>36317</v>
      </c>
      <c r="G75" s="154">
        <v>28635</v>
      </c>
      <c r="H75" s="107">
        <f t="shared" si="42"/>
        <v>0.21404380725997846</v>
      </c>
      <c r="I75" s="107">
        <f t="shared" si="43"/>
        <v>0.18468161349654341</v>
      </c>
      <c r="J75" s="107">
        <f t="shared" si="44"/>
        <v>0.17199111893092037</v>
      </c>
      <c r="K75" s="107">
        <f t="shared" si="45"/>
        <v>0.16147132446768306</v>
      </c>
      <c r="L75" s="107">
        <f t="shared" si="46"/>
        <v>0.13529219996881689</v>
      </c>
    </row>
    <row r="76" spans="1:12" ht="28.8" x14ac:dyDescent="0.3">
      <c r="A76" s="47" t="s">
        <v>476</v>
      </c>
      <c r="B76" s="47" t="s">
        <v>353</v>
      </c>
      <c r="C76" s="154">
        <f>SUM(C77:C78)</f>
        <v>3993</v>
      </c>
      <c r="D76" s="154">
        <f t="shared" ref="D76:G76" si="47">SUM(D77:D78)</f>
        <v>5836</v>
      </c>
      <c r="E76" s="154">
        <f t="shared" si="47"/>
        <v>4683</v>
      </c>
      <c r="F76" s="154">
        <f t="shared" si="47"/>
        <v>6346</v>
      </c>
      <c r="G76" s="154">
        <f t="shared" si="47"/>
        <v>5013</v>
      </c>
      <c r="H76" s="107">
        <f t="shared" si="42"/>
        <v>1.4876882896241846E-2</v>
      </c>
      <c r="I76" s="107">
        <f t="shared" si="43"/>
        <v>2.3133760385615525E-2</v>
      </c>
      <c r="J76" s="107">
        <f t="shared" si="44"/>
        <v>1.9617946462234512E-2</v>
      </c>
      <c r="K76" s="107">
        <f t="shared" si="45"/>
        <v>2.8215354381471946E-2</v>
      </c>
      <c r="L76" s="107">
        <f t="shared" si="46"/>
        <v>2.3684993834247565E-2</v>
      </c>
    </row>
    <row r="77" spans="1:12" ht="28.8" x14ac:dyDescent="0.3">
      <c r="A77" s="47" t="s">
        <v>477</v>
      </c>
      <c r="B77" s="47" t="s">
        <v>354</v>
      </c>
      <c r="C77" s="154"/>
      <c r="D77" s="154">
        <v>283</v>
      </c>
      <c r="E77" s="154"/>
      <c r="F77" s="154">
        <v>65</v>
      </c>
      <c r="G77" s="154">
        <v>260</v>
      </c>
      <c r="H77" s="107">
        <f t="shared" si="42"/>
        <v>0</v>
      </c>
      <c r="I77" s="107">
        <f t="shared" si="43"/>
        <v>1.1218050358343375E-3</v>
      </c>
      <c r="J77" s="107">
        <f t="shared" si="44"/>
        <v>0</v>
      </c>
      <c r="K77" s="107">
        <f t="shared" si="45"/>
        <v>2.8900063580139876E-4</v>
      </c>
      <c r="L77" s="107">
        <f t="shared" si="46"/>
        <v>1.2284257723727044E-3</v>
      </c>
    </row>
    <row r="78" spans="1:12" x14ac:dyDescent="0.3">
      <c r="A78" s="47" t="s">
        <v>478</v>
      </c>
      <c r="B78" s="47" t="s">
        <v>355</v>
      </c>
      <c r="C78" s="154">
        <v>3993</v>
      </c>
      <c r="D78" s="154">
        <v>5553</v>
      </c>
      <c r="E78" s="154">
        <v>4683</v>
      </c>
      <c r="F78" s="154">
        <v>6281</v>
      </c>
      <c r="G78" s="154">
        <v>4753</v>
      </c>
      <c r="H78" s="107">
        <f t="shared" si="42"/>
        <v>1.4876882896241846E-2</v>
      </c>
      <c r="I78" s="107">
        <f t="shared" si="43"/>
        <v>2.201195534978119E-2</v>
      </c>
      <c r="J78" s="107">
        <f t="shared" si="44"/>
        <v>1.9617946462234512E-2</v>
      </c>
      <c r="K78" s="107">
        <f t="shared" si="45"/>
        <v>2.7926353745670547E-2</v>
      </c>
      <c r="L78" s="107">
        <f t="shared" si="46"/>
        <v>2.2456568061874863E-2</v>
      </c>
    </row>
    <row r="79" spans="1:12" x14ac:dyDescent="0.3">
      <c r="A79" s="48" t="s">
        <v>356</v>
      </c>
      <c r="B79" s="48" t="s">
        <v>306</v>
      </c>
      <c r="C79" s="152">
        <f>C80+C86+C97</f>
        <v>676817</v>
      </c>
      <c r="D79" s="152">
        <f t="shared" ref="D79:E79" si="48">D80+D86+D97</f>
        <v>671116</v>
      </c>
      <c r="E79" s="152">
        <f t="shared" si="48"/>
        <v>665355</v>
      </c>
      <c r="F79" s="152">
        <f>F80+F86+F97</f>
        <v>773342</v>
      </c>
      <c r="G79" s="152">
        <f t="shared" ref="G79" si="49">G80+G86+G97</f>
        <v>768965</v>
      </c>
      <c r="H79" s="107">
        <f t="shared" si="29"/>
        <v>0.70388342951514593</v>
      </c>
      <c r="I79" s="107">
        <f t="shared" si="30"/>
        <v>0.70897677789304436</v>
      </c>
      <c r="J79" s="107">
        <f t="shared" si="31"/>
        <v>0.7206130498918033</v>
      </c>
      <c r="K79" s="107">
        <f t="shared" si="32"/>
        <v>0.75720964843998606</v>
      </c>
      <c r="L79" s="107">
        <f t="shared" si="33"/>
        <v>0.76315964458365215</v>
      </c>
    </row>
    <row r="80" spans="1:12" x14ac:dyDescent="0.3">
      <c r="A80" s="55" t="s">
        <v>357</v>
      </c>
      <c r="B80" s="55" t="s">
        <v>307</v>
      </c>
      <c r="C80" s="153">
        <f>SUM(C81:C83)</f>
        <v>125564</v>
      </c>
      <c r="D80" s="153">
        <f>SUM(D81:D83)</f>
        <v>145956</v>
      </c>
      <c r="E80" s="153">
        <f>SUM(E81:E83)</f>
        <v>126425</v>
      </c>
      <c r="F80" s="153">
        <f>SUM(F81:F83)</f>
        <v>123460</v>
      </c>
      <c r="G80" s="153">
        <f>SUM(G81:G83)</f>
        <v>129242</v>
      </c>
      <c r="H80" s="107">
        <f t="shared" si="29"/>
        <v>0.13058540040164443</v>
      </c>
      <c r="I80" s="107">
        <f t="shared" si="30"/>
        <v>0.15419005744782896</v>
      </c>
      <c r="J80" s="107">
        <f t="shared" si="31"/>
        <v>0.13692465651054134</v>
      </c>
      <c r="K80" s="107">
        <f t="shared" si="32"/>
        <v>0.12088455456499282</v>
      </c>
      <c r="L80" s="107">
        <f t="shared" si="33"/>
        <v>0.12826627842005861</v>
      </c>
    </row>
    <row r="81" spans="1:12" x14ac:dyDescent="0.3">
      <c r="A81" s="47" t="s">
        <v>479</v>
      </c>
      <c r="B81" s="47" t="s">
        <v>358</v>
      </c>
      <c r="C81" s="154">
        <v>20267</v>
      </c>
      <c r="D81" s="154">
        <v>22505</v>
      </c>
      <c r="E81" s="154">
        <v>19627</v>
      </c>
      <c r="F81" s="154">
        <v>25687</v>
      </c>
      <c r="G81" s="154">
        <v>26817</v>
      </c>
      <c r="H81" s="107">
        <f>C81/$C$80</f>
        <v>0.16140772832977604</v>
      </c>
      <c r="I81" s="107">
        <f>D81/$D$80</f>
        <v>0.15419030392721095</v>
      </c>
      <c r="J81" s="107">
        <f>E81/$E$80</f>
        <v>0.15524619339529366</v>
      </c>
      <c r="K81" s="107">
        <f>F81/$F$80</f>
        <v>0.20805929045844809</v>
      </c>
      <c r="L81" s="107">
        <f>G81/$G$80</f>
        <v>0.20749446774268426</v>
      </c>
    </row>
    <row r="82" spans="1:12" x14ac:dyDescent="0.3">
      <c r="A82" s="47" t="s">
        <v>480</v>
      </c>
      <c r="B82" s="47" t="s">
        <v>359</v>
      </c>
      <c r="C82" s="154">
        <v>10912</v>
      </c>
      <c r="D82" s="154">
        <v>12561</v>
      </c>
      <c r="E82" s="154">
        <v>10087</v>
      </c>
      <c r="F82" s="154">
        <v>12387</v>
      </c>
      <c r="G82" s="154">
        <v>13388</v>
      </c>
      <c r="H82" s="107">
        <f t="shared" ref="H82:H85" si="50">C82/$C$80</f>
        <v>8.6903889649899646E-2</v>
      </c>
      <c r="I82" s="107">
        <f t="shared" ref="I82:I85" si="51">D82/$D$80</f>
        <v>8.6060182520759684E-2</v>
      </c>
      <c r="J82" s="107">
        <f t="shared" ref="J82:J85" si="52">E82/$E$80</f>
        <v>7.9786434645046464E-2</v>
      </c>
      <c r="K82" s="107">
        <f t="shared" ref="K82:K85" si="53">F82/$F$80</f>
        <v>0.10033209136562449</v>
      </c>
      <c r="L82" s="107">
        <f t="shared" ref="L82:L85" si="54">G82/$G$80</f>
        <v>0.10358861670354838</v>
      </c>
    </row>
    <row r="83" spans="1:12" x14ac:dyDescent="0.3">
      <c r="A83" s="47" t="s">
        <v>481</v>
      </c>
      <c r="B83" s="47" t="s">
        <v>360</v>
      </c>
      <c r="C83" s="154">
        <f>SUM(C84:C85)</f>
        <v>94385</v>
      </c>
      <c r="D83" s="154">
        <f t="shared" ref="D83:G83" si="55">SUM(D84:D85)</f>
        <v>110890</v>
      </c>
      <c r="E83" s="154">
        <f t="shared" si="55"/>
        <v>96711</v>
      </c>
      <c r="F83" s="154">
        <f t="shared" si="55"/>
        <v>85386</v>
      </c>
      <c r="G83" s="154">
        <f t="shared" si="55"/>
        <v>89037</v>
      </c>
      <c r="H83" s="107">
        <f t="shared" si="50"/>
        <v>0.75168838202032429</v>
      </c>
      <c r="I83" s="107">
        <f t="shared" si="51"/>
        <v>0.75974951355202935</v>
      </c>
      <c r="J83" s="107">
        <f t="shared" si="52"/>
        <v>0.76496737195965991</v>
      </c>
      <c r="K83" s="107">
        <f t="shared" si="53"/>
        <v>0.69160861817592745</v>
      </c>
      <c r="L83" s="107">
        <f t="shared" si="54"/>
        <v>0.68891691555376733</v>
      </c>
    </row>
    <row r="84" spans="1:12" x14ac:dyDescent="0.3">
      <c r="A84" s="47" t="s">
        <v>482</v>
      </c>
      <c r="B84" s="47" t="s">
        <v>361</v>
      </c>
      <c r="C84" s="154">
        <v>35499</v>
      </c>
      <c r="D84" s="154">
        <v>36932</v>
      </c>
      <c r="E84" s="154">
        <v>35004</v>
      </c>
      <c r="F84" s="154">
        <v>35230</v>
      </c>
      <c r="G84" s="154">
        <v>30894</v>
      </c>
      <c r="H84" s="107">
        <f t="shared" si="50"/>
        <v>0.28271638367685004</v>
      </c>
      <c r="I84" s="107">
        <f t="shared" si="51"/>
        <v>0.25303516128148207</v>
      </c>
      <c r="J84" s="107">
        <f t="shared" si="52"/>
        <v>0.27687561795530946</v>
      </c>
      <c r="K84" s="107">
        <f t="shared" si="53"/>
        <v>0.28535558075490036</v>
      </c>
      <c r="L84" s="107">
        <f t="shared" si="54"/>
        <v>0.23903994057659275</v>
      </c>
    </row>
    <row r="85" spans="1:12" x14ac:dyDescent="0.3">
      <c r="A85" s="47" t="s">
        <v>483</v>
      </c>
      <c r="B85" s="47" t="s">
        <v>362</v>
      </c>
      <c r="C85" s="154">
        <v>58886</v>
      </c>
      <c r="D85" s="154">
        <v>73958</v>
      </c>
      <c r="E85" s="154">
        <v>61707</v>
      </c>
      <c r="F85" s="154">
        <v>50156</v>
      </c>
      <c r="G85" s="154">
        <v>58143</v>
      </c>
      <c r="H85" s="107">
        <f t="shared" si="50"/>
        <v>0.46897199834347425</v>
      </c>
      <c r="I85" s="107">
        <f t="shared" si="51"/>
        <v>0.50671435227054729</v>
      </c>
      <c r="J85" s="107">
        <f t="shared" si="52"/>
        <v>0.4880917540043504</v>
      </c>
      <c r="K85" s="107">
        <f t="shared" si="53"/>
        <v>0.40625303742102703</v>
      </c>
      <c r="L85" s="107">
        <f t="shared" si="54"/>
        <v>0.4498769749771746</v>
      </c>
    </row>
    <row r="86" spans="1:12" x14ac:dyDescent="0.3">
      <c r="A86" s="55" t="s">
        <v>363</v>
      </c>
      <c r="B86" s="55" t="s">
        <v>364</v>
      </c>
      <c r="C86" s="153">
        <f>C87+C89</f>
        <v>520252</v>
      </c>
      <c r="D86" s="153">
        <f t="shared" ref="D86:G86" si="56">D87+D89</f>
        <v>469455</v>
      </c>
      <c r="E86" s="153">
        <f t="shared" si="56"/>
        <v>510322</v>
      </c>
      <c r="F86" s="153">
        <f t="shared" si="56"/>
        <v>626351</v>
      </c>
      <c r="G86" s="153">
        <f t="shared" si="56"/>
        <v>607982</v>
      </c>
      <c r="H86" s="107">
        <f t="shared" si="29"/>
        <v>0.54105727541139437</v>
      </c>
      <c r="I86" s="107">
        <f t="shared" si="30"/>
        <v>0.49593914206453005</v>
      </c>
      <c r="J86" s="107">
        <f t="shared" si="31"/>
        <v>0.55270448534524397</v>
      </c>
      <c r="K86" s="107">
        <f t="shared" si="32"/>
        <v>0.61328496384527642</v>
      </c>
      <c r="L86" s="107">
        <f t="shared" si="33"/>
        <v>0.60339199707822588</v>
      </c>
    </row>
    <row r="87" spans="1:12" x14ac:dyDescent="0.3">
      <c r="A87" s="47" t="s">
        <v>484</v>
      </c>
      <c r="B87" s="47" t="s">
        <v>308</v>
      </c>
      <c r="C87" s="154">
        <f>C88</f>
        <v>15914</v>
      </c>
      <c r="D87" s="154">
        <f t="shared" ref="D87:G87" si="57">D88</f>
        <v>13553</v>
      </c>
      <c r="E87" s="154">
        <f t="shared" si="57"/>
        <v>14067</v>
      </c>
      <c r="F87" s="154">
        <f t="shared" si="57"/>
        <v>16163</v>
      </c>
      <c r="G87" s="154">
        <f t="shared" si="57"/>
        <v>15476</v>
      </c>
      <c r="H87" s="107">
        <f>C87/$C$86</f>
        <v>3.0589022243066821E-2</v>
      </c>
      <c r="I87" s="107">
        <f>D87/$D$86</f>
        <v>2.8869646718002791E-2</v>
      </c>
      <c r="J87" s="107">
        <f>E87/$E$86</f>
        <v>2.7564949188943453E-2</v>
      </c>
      <c r="K87" s="107">
        <f>F87/$F$86</f>
        <v>2.5805019869051059E-2</v>
      </c>
      <c r="L87" s="107">
        <f>G87/$G$86</f>
        <v>2.5454700961541624E-2</v>
      </c>
    </row>
    <row r="88" spans="1:12" x14ac:dyDescent="0.3">
      <c r="A88" s="47" t="s">
        <v>485</v>
      </c>
      <c r="B88" s="47" t="s">
        <v>365</v>
      </c>
      <c r="C88" s="154">
        <v>15914</v>
      </c>
      <c r="D88" s="154">
        <v>13553</v>
      </c>
      <c r="E88" s="154">
        <v>14067</v>
      </c>
      <c r="F88" s="154">
        <v>16163</v>
      </c>
      <c r="G88" s="154">
        <v>15476</v>
      </c>
      <c r="H88" s="107">
        <f t="shared" ref="H88:H96" si="58">C88/$C$86</f>
        <v>3.0589022243066821E-2</v>
      </c>
      <c r="I88" s="107">
        <f t="shared" ref="I88:I96" si="59">D88/$D$86</f>
        <v>2.8869646718002791E-2</v>
      </c>
      <c r="J88" s="107">
        <f t="shared" ref="J88:J96" si="60">E88/$E$86</f>
        <v>2.7564949188943453E-2</v>
      </c>
      <c r="K88" s="107">
        <f t="shared" ref="K88:K96" si="61">F88/$F$86</f>
        <v>2.5805019869051059E-2</v>
      </c>
      <c r="L88" s="107">
        <f t="shared" ref="L88:L96" si="62">G88/$G$86</f>
        <v>2.5454700961541624E-2</v>
      </c>
    </row>
    <row r="89" spans="1:12" x14ac:dyDescent="0.3">
      <c r="A89" s="47" t="s">
        <v>486</v>
      </c>
      <c r="B89" s="47" t="s">
        <v>309</v>
      </c>
      <c r="C89" s="154">
        <f>SUM(C90:C92)</f>
        <v>504338</v>
      </c>
      <c r="D89" s="154">
        <f t="shared" ref="D89:G89" si="63">SUM(D90:D92)</f>
        <v>455902</v>
      </c>
      <c r="E89" s="154">
        <f t="shared" si="63"/>
        <v>496255</v>
      </c>
      <c r="F89" s="154">
        <f t="shared" si="63"/>
        <v>610188</v>
      </c>
      <c r="G89" s="154">
        <f t="shared" si="63"/>
        <v>592506</v>
      </c>
      <c r="H89" s="107">
        <f t="shared" si="58"/>
        <v>0.96941097775693319</v>
      </c>
      <c r="I89" s="107">
        <f t="shared" si="59"/>
        <v>0.97113035328199726</v>
      </c>
      <c r="J89" s="107">
        <f t="shared" si="60"/>
        <v>0.97243505081105652</v>
      </c>
      <c r="K89" s="107">
        <f t="shared" si="61"/>
        <v>0.97419498013094896</v>
      </c>
      <c r="L89" s="107">
        <f t="shared" si="62"/>
        <v>0.97454529903845832</v>
      </c>
    </row>
    <row r="90" spans="1:12" x14ac:dyDescent="0.3">
      <c r="A90" s="47" t="s">
        <v>487</v>
      </c>
      <c r="B90" s="47" t="s">
        <v>366</v>
      </c>
      <c r="C90" s="154">
        <v>273612</v>
      </c>
      <c r="D90" s="154">
        <v>235856</v>
      </c>
      <c r="E90" s="154">
        <v>258068</v>
      </c>
      <c r="F90" s="154">
        <v>289186</v>
      </c>
      <c r="G90" s="154">
        <v>246267</v>
      </c>
      <c r="H90" s="107">
        <f t="shared" si="58"/>
        <v>0.52592205315885376</v>
      </c>
      <c r="I90" s="107">
        <f t="shared" si="59"/>
        <v>0.50240385127435006</v>
      </c>
      <c r="J90" s="107">
        <f t="shared" si="60"/>
        <v>0.50569640344723532</v>
      </c>
      <c r="K90" s="107">
        <f t="shared" si="61"/>
        <v>0.4616995901658974</v>
      </c>
      <c r="L90" s="107">
        <f t="shared" si="62"/>
        <v>0.40505639969604362</v>
      </c>
    </row>
    <row r="91" spans="1:12" x14ac:dyDescent="0.3">
      <c r="A91" s="47" t="s">
        <v>488</v>
      </c>
      <c r="B91" s="47" t="s">
        <v>367</v>
      </c>
      <c r="C91" s="154">
        <v>220010</v>
      </c>
      <c r="D91" s="154">
        <v>195016</v>
      </c>
      <c r="E91" s="154">
        <v>232025</v>
      </c>
      <c r="F91" s="154">
        <v>314190</v>
      </c>
      <c r="G91" s="154">
        <v>340413</v>
      </c>
      <c r="H91" s="107">
        <f t="shared" si="58"/>
        <v>0.42289121425770587</v>
      </c>
      <c r="I91" s="107">
        <f t="shared" si="59"/>
        <v>0.41540935765941356</v>
      </c>
      <c r="J91" s="107">
        <f t="shared" si="60"/>
        <v>0.45466391807525447</v>
      </c>
      <c r="K91" s="107">
        <f t="shared" si="61"/>
        <v>0.50161969885894653</v>
      </c>
      <c r="L91" s="107">
        <f t="shared" si="62"/>
        <v>0.55990637880726735</v>
      </c>
    </row>
    <row r="92" spans="1:12" x14ac:dyDescent="0.3">
      <c r="A92" s="47" t="s">
        <v>489</v>
      </c>
      <c r="B92" s="47" t="s">
        <v>368</v>
      </c>
      <c r="C92" s="154">
        <f>SUM(C93:C96)</f>
        <v>10716</v>
      </c>
      <c r="D92" s="154">
        <f t="shared" ref="D92:G92" si="64">SUM(D93:D96)</f>
        <v>25030</v>
      </c>
      <c r="E92" s="154">
        <f t="shared" si="64"/>
        <v>6162</v>
      </c>
      <c r="F92" s="154">
        <f t="shared" si="64"/>
        <v>6812</v>
      </c>
      <c r="G92" s="154">
        <f t="shared" si="64"/>
        <v>5826</v>
      </c>
      <c r="H92" s="107">
        <f t="shared" si="58"/>
        <v>2.0597710340373512E-2</v>
      </c>
      <c r="I92" s="107">
        <f t="shared" si="59"/>
        <v>5.3317144348233592E-2</v>
      </c>
      <c r="J92" s="107">
        <f t="shared" si="60"/>
        <v>1.2074729288566826E-2</v>
      </c>
      <c r="K92" s="107">
        <f t="shared" si="61"/>
        <v>1.0875691106105043E-2</v>
      </c>
      <c r="L92" s="107">
        <f t="shared" si="62"/>
        <v>9.5825205351474218E-3</v>
      </c>
    </row>
    <row r="93" spans="1:12" ht="28.8" x14ac:dyDescent="0.3">
      <c r="A93" s="47" t="s">
        <v>490</v>
      </c>
      <c r="B93" s="47" t="s">
        <v>369</v>
      </c>
      <c r="C93" s="154">
        <v>2480</v>
      </c>
      <c r="D93" s="154">
        <v>17202</v>
      </c>
      <c r="E93" s="154"/>
      <c r="F93" s="154"/>
      <c r="G93" s="154"/>
      <c r="H93" s="107">
        <f t="shared" si="58"/>
        <v>4.7669206461484048E-3</v>
      </c>
      <c r="I93" s="107">
        <f t="shared" si="59"/>
        <v>3.6642489695497972E-2</v>
      </c>
      <c r="J93" s="107">
        <f t="shared" si="60"/>
        <v>0</v>
      </c>
      <c r="K93" s="107">
        <f t="shared" si="61"/>
        <v>0</v>
      </c>
      <c r="L93" s="107">
        <f t="shared" si="62"/>
        <v>0</v>
      </c>
    </row>
    <row r="94" spans="1:12" ht="28.8" x14ac:dyDescent="0.3">
      <c r="A94" s="47" t="s">
        <v>491</v>
      </c>
      <c r="B94" s="47" t="s">
        <v>370</v>
      </c>
      <c r="C94" s="154">
        <v>4993</v>
      </c>
      <c r="D94" s="154">
        <v>4103</v>
      </c>
      <c r="E94" s="154">
        <v>2189</v>
      </c>
      <c r="F94" s="154">
        <v>1848</v>
      </c>
      <c r="G94" s="154">
        <v>2223</v>
      </c>
      <c r="H94" s="107">
        <f t="shared" si="58"/>
        <v>9.5972720912173327E-3</v>
      </c>
      <c r="I94" s="107">
        <f t="shared" si="59"/>
        <v>8.7399218242430049E-3</v>
      </c>
      <c r="J94" s="107">
        <f t="shared" si="60"/>
        <v>4.2894486226343368E-3</v>
      </c>
      <c r="K94" s="107">
        <f t="shared" si="61"/>
        <v>2.9504223670114679E-3</v>
      </c>
      <c r="L94" s="107">
        <f t="shared" si="62"/>
        <v>3.6563582474481151E-3</v>
      </c>
    </row>
    <row r="95" spans="1:12" ht="28.8" x14ac:dyDescent="0.3">
      <c r="A95" s="47" t="s">
        <v>492</v>
      </c>
      <c r="B95" s="47" t="s">
        <v>371</v>
      </c>
      <c r="C95" s="154">
        <v>2065</v>
      </c>
      <c r="D95" s="154">
        <v>2345</v>
      </c>
      <c r="E95" s="154">
        <v>2512</v>
      </c>
      <c r="F95" s="154">
        <v>3687</v>
      </c>
      <c r="G95" s="154">
        <v>2422</v>
      </c>
      <c r="H95" s="107">
        <f t="shared" si="58"/>
        <v>3.9692302960872804E-3</v>
      </c>
      <c r="I95" s="107">
        <f t="shared" si="59"/>
        <v>4.995153955118169E-3</v>
      </c>
      <c r="J95" s="107">
        <f t="shared" si="60"/>
        <v>4.9223823389938116E-3</v>
      </c>
      <c r="K95" s="107">
        <f t="shared" si="61"/>
        <v>5.8864757939238541E-3</v>
      </c>
      <c r="L95" s="107">
        <f t="shared" si="62"/>
        <v>3.9836705691944831E-3</v>
      </c>
    </row>
    <row r="96" spans="1:12" ht="28.8" x14ac:dyDescent="0.3">
      <c r="A96" s="47" t="s">
        <v>493</v>
      </c>
      <c r="B96" s="47" t="s">
        <v>372</v>
      </c>
      <c r="C96" s="154">
        <v>1178</v>
      </c>
      <c r="D96" s="154">
        <v>1380</v>
      </c>
      <c r="E96" s="154">
        <v>1461</v>
      </c>
      <c r="F96" s="154">
        <v>1277</v>
      </c>
      <c r="G96" s="154">
        <v>1181</v>
      </c>
      <c r="H96" s="107">
        <f t="shared" si="58"/>
        <v>2.2642873069204923E-3</v>
      </c>
      <c r="I96" s="107">
        <f t="shared" si="59"/>
        <v>2.9395788733744448E-3</v>
      </c>
      <c r="J96" s="107">
        <f t="shared" si="60"/>
        <v>2.862898326938678E-3</v>
      </c>
      <c r="K96" s="107">
        <f t="shared" si="61"/>
        <v>2.0387929451697213E-3</v>
      </c>
      <c r="L96" s="107">
        <f t="shared" si="62"/>
        <v>1.9424917185048242E-3</v>
      </c>
    </row>
    <row r="97" spans="1:12" x14ac:dyDescent="0.3">
      <c r="A97" s="55" t="s">
        <v>373</v>
      </c>
      <c r="B97" s="55" t="s">
        <v>374</v>
      </c>
      <c r="C97" s="153">
        <f>SUM(C98:C99)</f>
        <v>31001</v>
      </c>
      <c r="D97" s="153">
        <f t="shared" ref="D97:G97" si="65">SUM(D98:D99)</f>
        <v>55705</v>
      </c>
      <c r="E97" s="153">
        <f t="shared" si="65"/>
        <v>28608</v>
      </c>
      <c r="F97" s="153">
        <f t="shared" si="65"/>
        <v>23531</v>
      </c>
      <c r="G97" s="153">
        <f t="shared" si="65"/>
        <v>31741</v>
      </c>
      <c r="H97" s="107">
        <f t="shared" si="29"/>
        <v>3.2240753702107126E-2</v>
      </c>
      <c r="I97" s="107">
        <f t="shared" si="30"/>
        <v>5.8847578380685363E-2</v>
      </c>
      <c r="J97" s="107">
        <f t="shared" si="31"/>
        <v>3.0983908036017926E-2</v>
      </c>
      <c r="K97" s="107">
        <f t="shared" si="32"/>
        <v>2.3040130029716881E-2</v>
      </c>
      <c r="L97" s="107">
        <f t="shared" si="33"/>
        <v>3.150136908536761E-2</v>
      </c>
    </row>
    <row r="98" spans="1:12" x14ac:dyDescent="0.3">
      <c r="A98" s="47" t="s">
        <v>494</v>
      </c>
      <c r="B98" s="47" t="s">
        <v>375</v>
      </c>
      <c r="C98" s="154">
        <v>221</v>
      </c>
      <c r="D98" s="154">
        <v>241</v>
      </c>
      <c r="E98" s="154">
        <v>148</v>
      </c>
      <c r="F98" s="154">
        <v>210</v>
      </c>
      <c r="G98" s="154">
        <v>144</v>
      </c>
      <c r="H98" s="107">
        <f>C98/$C$97</f>
        <v>7.1288022967001064E-3</v>
      </c>
      <c r="I98" s="107">
        <f>D98/$D$97</f>
        <v>4.3263620859886904E-3</v>
      </c>
      <c r="J98" s="107">
        <f>E98/$E$97</f>
        <v>5.1733780760626399E-3</v>
      </c>
      <c r="K98" s="107">
        <f>F98/$F$97</f>
        <v>8.9243976031617867E-3</v>
      </c>
      <c r="L98" s="107">
        <f>G98/$G$97</f>
        <v>4.5367190699725909E-3</v>
      </c>
    </row>
    <row r="99" spans="1:12" x14ac:dyDescent="0.3">
      <c r="A99" s="47" t="s">
        <v>495</v>
      </c>
      <c r="B99" s="47" t="s">
        <v>376</v>
      </c>
      <c r="C99" s="154">
        <v>30780</v>
      </c>
      <c r="D99" s="154">
        <v>55464</v>
      </c>
      <c r="E99" s="154">
        <v>28460</v>
      </c>
      <c r="F99" s="154">
        <v>23321</v>
      </c>
      <c r="G99" s="154">
        <v>31597</v>
      </c>
      <c r="H99" s="107">
        <f>C99/$C$97</f>
        <v>0.9928711977032999</v>
      </c>
      <c r="I99" s="107">
        <f>D99/$D$97</f>
        <v>0.99567363791401131</v>
      </c>
      <c r="J99" s="107">
        <f>E99/$E$97</f>
        <v>0.99482662192393734</v>
      </c>
      <c r="K99" s="107">
        <f>F99/$F$97</f>
        <v>0.99107560239683823</v>
      </c>
      <c r="L99" s="107">
        <f>G99/$G$97</f>
        <v>0.99546328093002745</v>
      </c>
    </row>
    <row r="100" spans="1:12" x14ac:dyDescent="0.3">
      <c r="A100" s="48" t="s">
        <v>377</v>
      </c>
      <c r="B100" s="48" t="s">
        <v>323</v>
      </c>
      <c r="C100" s="152">
        <f>C101</f>
        <v>8769</v>
      </c>
      <c r="D100" s="152">
        <f t="shared" ref="D100:G100" si="66">D101</f>
        <v>10619</v>
      </c>
      <c r="E100" s="152">
        <f t="shared" si="66"/>
        <v>9018</v>
      </c>
      <c r="F100" s="152">
        <f t="shared" si="66"/>
        <v>8320</v>
      </c>
      <c r="G100" s="152">
        <f t="shared" si="66"/>
        <v>10042</v>
      </c>
      <c r="H100" s="107">
        <f t="shared" si="29"/>
        <v>9.1196790172503265E-3</v>
      </c>
      <c r="I100" s="107">
        <f t="shared" si="30"/>
        <v>1.1218067226003013E-2</v>
      </c>
      <c r="J100" s="107">
        <f t="shared" si="31"/>
        <v>9.7669491984343423E-3</v>
      </c>
      <c r="K100" s="107">
        <f t="shared" si="32"/>
        <v>8.1464400938015581E-3</v>
      </c>
      <c r="L100" s="107">
        <f t="shared" si="33"/>
        <v>9.9661872138641361E-3</v>
      </c>
    </row>
    <row r="101" spans="1:12" x14ac:dyDescent="0.3">
      <c r="A101" s="47" t="s">
        <v>378</v>
      </c>
      <c r="B101" s="47" t="s">
        <v>379</v>
      </c>
      <c r="C101" s="154">
        <v>8769</v>
      </c>
      <c r="D101" s="154">
        <v>10619</v>
      </c>
      <c r="E101" s="154">
        <v>9018</v>
      </c>
      <c r="F101" s="154">
        <v>8320</v>
      </c>
      <c r="G101" s="154">
        <v>10042</v>
      </c>
      <c r="H101" s="107">
        <f t="shared" si="29"/>
        <v>9.1196790172503265E-3</v>
      </c>
      <c r="I101" s="107">
        <f t="shared" si="30"/>
        <v>1.1218067226003013E-2</v>
      </c>
      <c r="J101" s="107">
        <f t="shared" si="31"/>
        <v>9.7669491984343423E-3</v>
      </c>
      <c r="K101" s="107">
        <f t="shared" si="32"/>
        <v>8.1464400938015581E-3</v>
      </c>
      <c r="L101" s="107">
        <f t="shared" si="33"/>
        <v>9.9661872138641361E-3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Analýza zdrojů </vt:lpstr>
      <vt:lpstr>Typy konkurence</vt:lpstr>
      <vt:lpstr>Eurostat - HDP</vt:lpstr>
      <vt:lpstr>Eurostat - HDP graf</vt:lpstr>
      <vt:lpstr>mira nezam CR</vt:lpstr>
      <vt:lpstr>mira nezam Praha</vt:lpstr>
      <vt:lpstr>mira nezam KV</vt:lpstr>
      <vt:lpstr>mira nezam graf</vt:lpstr>
      <vt:lpstr>Rozvaha - aktiva</vt:lpstr>
      <vt:lpstr>Hor. analyza aktiv</vt:lpstr>
      <vt:lpstr>Vert. analyza aktiv</vt:lpstr>
      <vt:lpstr>Rozvaha - pasiva</vt:lpstr>
      <vt:lpstr>Hor. analyza pasiv</vt:lpstr>
      <vt:lpstr>Vert. analyza pasiv</vt:lpstr>
      <vt:lpstr>Vykaz zisku a ztrat</vt:lpstr>
      <vt:lpstr>Hor. analýza VZZ</vt:lpstr>
      <vt:lpstr>Vert. analyza VZZ</vt:lpstr>
      <vt:lpstr>Analýza poměrových ukazatelů</vt:lpstr>
      <vt:lpstr>'Eurostat - HDP'!aP</vt:lpstr>
      <vt:lpstr>'Eurostat - HDP'!aV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Barshauer, Regina</dc:creator>
  <cp:lastModifiedBy>Barshauer, Regina [JNJGBS]</cp:lastModifiedBy>
  <dcterms:created xsi:type="dcterms:W3CDTF">2020-02-10T12:31:24Z</dcterms:created>
  <dcterms:modified xsi:type="dcterms:W3CDTF">2020-11-03T13:47:33Z</dcterms:modified>
</cp:coreProperties>
</file>