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8e6\AC\Temp\"/>
    </mc:Choice>
  </mc:AlternateContent>
  <xr:revisionPtr revIDLastSave="2859" documentId="11_0759C44FFC5D2ED11841713E2C406DBD91C0CD38" xr6:coauthVersionLast="45" xr6:coauthVersionMax="45" xr10:uidLastSave="{46A7D328-0956-4D95-80F3-9F20DCC824F3}"/>
  <bookViews>
    <workbookView xWindow="240" yWindow="105" windowWidth="20115" windowHeight="7485" firstSheet="11" activeTab="11" xr2:uid="{00000000-000D-0000-FFFF-FFFF00000000}"/>
  </bookViews>
  <sheets>
    <sheet name="6.A" sheetId="1" r:id="rId1"/>
    <sheet name="6.B" sheetId="2" r:id="rId2"/>
    <sheet name="6.C" sheetId="3" r:id="rId3"/>
    <sheet name="7.A" sheetId="4" r:id="rId4"/>
    <sheet name="7.B" sheetId="5" r:id="rId5"/>
    <sheet name="8.A" sheetId="6" r:id="rId6"/>
    <sheet name="8.B" sheetId="7" r:id="rId7"/>
    <sheet name="9.A" sheetId="8" r:id="rId8"/>
    <sheet name="9.B" sheetId="9" r:id="rId9"/>
    <sheet name="1.A" sheetId="10" r:id="rId10"/>
    <sheet name="1.B" sheetId="11" r:id="rId11"/>
    <sheet name="1.C" sheetId="12" r:id="rId12"/>
    <sheet name="2.A" sheetId="13" r:id="rId13"/>
    <sheet name="2.B" sheetId="14" r:id="rId14"/>
    <sheet name="3.A" sheetId="15" r:id="rId15"/>
    <sheet name="3.B" sheetId="16" r:id="rId16"/>
    <sheet name="3.C" sheetId="17" r:id="rId17"/>
    <sheet name="4.A" sheetId="18" r:id="rId18"/>
    <sheet name="4.B" sheetId="19" r:id="rId19"/>
    <sheet name="4.C" sheetId="20" r:id="rId20"/>
    <sheet name="5.A" sheetId="21" r:id="rId21"/>
    <sheet name="5.B" sheetId="22" r:id="rId22"/>
    <sheet name="5.C" sheetId="23" r:id="rId23"/>
    <sheet name="Hodnocení výstupní" sheetId="24" r:id="rId24"/>
    <sheet name="Poznámky" sheetId="26" r:id="rId2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23" l="1"/>
  <c r="J14" i="23"/>
  <c r="J26" i="14"/>
  <c r="J25" i="14"/>
  <c r="N28" i="24" l="1"/>
  <c r="M28" i="24"/>
  <c r="L28" i="24"/>
  <c r="K28" i="24"/>
  <c r="J28" i="24"/>
  <c r="I28" i="24"/>
  <c r="D24" i="19"/>
  <c r="D25" i="19" s="1"/>
  <c r="F29" i="14"/>
  <c r="E29" i="14"/>
  <c r="D29" i="14"/>
  <c r="C29" i="14"/>
  <c r="B29" i="14"/>
  <c r="I7" i="11"/>
  <c r="F25" i="11"/>
  <c r="E25" i="11"/>
  <c r="C25" i="11"/>
  <c r="I8" i="10"/>
  <c r="F25" i="10"/>
  <c r="E25" i="10"/>
  <c r="D25" i="10"/>
  <c r="C25" i="10"/>
  <c r="B25" i="10"/>
  <c r="I7" i="8"/>
  <c r="F20" i="8"/>
  <c r="E20" i="8"/>
  <c r="D20" i="8"/>
  <c r="C20" i="8"/>
  <c r="B20" i="8"/>
  <c r="I8" i="2"/>
  <c r="E25" i="2"/>
  <c r="F25" i="2"/>
  <c r="D25" i="2"/>
  <c r="C25" i="2"/>
  <c r="B25" i="2"/>
  <c r="I10" i="1"/>
  <c r="F26" i="1"/>
  <c r="E26" i="1"/>
  <c r="C26" i="1"/>
  <c r="B26" i="1"/>
  <c r="I11" i="5" l="1"/>
  <c r="F27" i="5"/>
  <c r="E27" i="5"/>
  <c r="D27" i="5"/>
  <c r="C27" i="5"/>
  <c r="B27" i="5"/>
  <c r="I7" i="3"/>
  <c r="F22" i="3"/>
  <c r="E22" i="3"/>
  <c r="D22" i="3"/>
  <c r="C22" i="3"/>
  <c r="B22" i="3"/>
  <c r="I6" i="6"/>
  <c r="B19" i="6"/>
  <c r="C19" i="6"/>
  <c r="D19" i="6"/>
  <c r="E19" i="6"/>
  <c r="F19" i="6"/>
  <c r="G16" i="6"/>
  <c r="I7" i="22"/>
  <c r="E23" i="22"/>
  <c r="D23" i="22"/>
  <c r="C23" i="22"/>
  <c r="B23" i="22"/>
  <c r="F28" i="13"/>
  <c r="E28" i="13"/>
  <c r="D28" i="13"/>
  <c r="C28" i="13"/>
  <c r="B28" i="13"/>
  <c r="E29" i="12"/>
  <c r="D29" i="12"/>
  <c r="C29" i="12"/>
  <c r="B29" i="12"/>
  <c r="E17" i="9"/>
  <c r="D17" i="9"/>
  <c r="C17" i="9"/>
  <c r="B17" i="9"/>
  <c r="F28" i="4"/>
  <c r="E28" i="4"/>
  <c r="D28" i="4"/>
  <c r="C28" i="4"/>
  <c r="B28" i="4"/>
  <c r="I8" i="7"/>
  <c r="F20" i="7"/>
  <c r="E20" i="7"/>
  <c r="D20" i="7"/>
  <c r="C20" i="7"/>
  <c r="B20" i="7"/>
  <c r="I10" i="4"/>
  <c r="I7" i="12"/>
  <c r="F29" i="12"/>
  <c r="I7" i="13"/>
  <c r="I7" i="9"/>
  <c r="F17" i="9"/>
  <c r="G25" i="14" l="1"/>
  <c r="G26" i="14"/>
  <c r="G24" i="14"/>
  <c r="G27" i="14"/>
  <c r="F23" i="22"/>
  <c r="D25" i="11"/>
  <c r="B25" i="11"/>
  <c r="D26" i="1"/>
  <c r="G4" i="14"/>
  <c r="G5" i="14"/>
  <c r="G6" i="14"/>
  <c r="G7" i="14"/>
  <c r="G8" i="14"/>
  <c r="G9" i="14"/>
  <c r="G10" i="14"/>
  <c r="G11" i="14"/>
  <c r="G28" i="14" s="1"/>
  <c r="I7" i="14" s="1"/>
  <c r="G12" i="14"/>
  <c r="G13" i="14"/>
  <c r="G14" i="14"/>
  <c r="G15" i="14"/>
  <c r="G16" i="14"/>
  <c r="G17" i="14"/>
  <c r="G18" i="14"/>
  <c r="G19" i="14"/>
  <c r="G20" i="14"/>
  <c r="G21" i="14"/>
  <c r="G22" i="14"/>
  <c r="G23" i="14"/>
  <c r="F28" i="14"/>
  <c r="E28" i="14"/>
  <c r="D28" i="14"/>
  <c r="C28" i="14"/>
  <c r="B28" i="14"/>
  <c r="G4" i="18"/>
  <c r="G5" i="18"/>
  <c r="G6" i="18"/>
  <c r="G7" i="18"/>
  <c r="G8" i="18"/>
  <c r="G9" i="18"/>
  <c r="G10" i="18"/>
  <c r="G11" i="18"/>
  <c r="G12" i="18"/>
  <c r="G13" i="18"/>
  <c r="G14" i="18"/>
  <c r="G15" i="18"/>
  <c r="G16" i="18"/>
  <c r="G17" i="18"/>
  <c r="G18" i="18"/>
  <c r="I7" i="18" s="1"/>
  <c r="F18" i="18"/>
  <c r="F19" i="18" s="1"/>
  <c r="E18" i="18"/>
  <c r="E19" i="18" s="1"/>
  <c r="D18" i="18"/>
  <c r="D19" i="18" s="1"/>
  <c r="C18" i="18"/>
  <c r="C19" i="18" s="1"/>
  <c r="B18" i="18"/>
  <c r="B19" i="18" s="1"/>
  <c r="G4" i="21"/>
  <c r="G5" i="21"/>
  <c r="G6" i="21"/>
  <c r="G7" i="21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I7" i="21" s="1"/>
  <c r="F22" i="21"/>
  <c r="F23" i="21" s="1"/>
  <c r="E22" i="21"/>
  <c r="E23" i="21" s="1"/>
  <c r="D22" i="21"/>
  <c r="D23" i="21" s="1"/>
  <c r="C22" i="21"/>
  <c r="C23" i="21" s="1"/>
  <c r="B22" i="21"/>
  <c r="B23" i="21" s="1"/>
  <c r="G4" i="22"/>
  <c r="G5" i="22"/>
  <c r="G6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F22" i="22"/>
  <c r="E22" i="22"/>
  <c r="D22" i="22"/>
  <c r="C22" i="22"/>
  <c r="B22" i="22"/>
  <c r="G22" i="13"/>
  <c r="G23" i="13"/>
  <c r="G24" i="13"/>
  <c r="G25" i="13"/>
  <c r="G26" i="13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7" i="13" s="1"/>
  <c r="G20" i="13"/>
  <c r="G21" i="13"/>
  <c r="F27" i="13"/>
  <c r="E27" i="13"/>
  <c r="D27" i="13"/>
  <c r="C27" i="13"/>
  <c r="B27" i="13"/>
  <c r="G26" i="12"/>
  <c r="G27" i="12"/>
  <c r="G23" i="12"/>
  <c r="G24" i="12"/>
  <c r="G25" i="12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8" i="12"/>
  <c r="F28" i="12"/>
  <c r="E28" i="12"/>
  <c r="D28" i="12"/>
  <c r="C28" i="12"/>
  <c r="B28" i="12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F24" i="11"/>
  <c r="E24" i="11"/>
  <c r="D24" i="11"/>
  <c r="C24" i="11"/>
  <c r="B24" i="11"/>
  <c r="G19" i="19"/>
  <c r="G20" i="19"/>
  <c r="G21" i="19"/>
  <c r="G22" i="19"/>
  <c r="G4" i="19"/>
  <c r="G5" i="19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23" i="19"/>
  <c r="G24" i="19"/>
  <c r="I6" i="19" s="1"/>
  <c r="F24" i="19"/>
  <c r="F25" i="19" s="1"/>
  <c r="E24" i="19"/>
  <c r="E25" i="19" s="1"/>
  <c r="C24" i="19"/>
  <c r="C25" i="19" s="1"/>
  <c r="B24" i="19"/>
  <c r="B25" i="19" s="1"/>
  <c r="G4" i="23"/>
  <c r="G5" i="23"/>
  <c r="G6" i="23"/>
  <c r="G7" i="23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I7" i="23" s="1"/>
  <c r="F21" i="23"/>
  <c r="F22" i="23" s="1"/>
  <c r="E21" i="23"/>
  <c r="E22" i="23" s="1"/>
  <c r="D21" i="23"/>
  <c r="D22" i="23" s="1"/>
  <c r="C21" i="23"/>
  <c r="C22" i="23" s="1"/>
  <c r="B21" i="23"/>
  <c r="B22" i="23" s="1"/>
  <c r="C24" i="10"/>
  <c r="D24" i="10"/>
  <c r="E24" i="10"/>
  <c r="F24" i="10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B24" i="10"/>
  <c r="F25" i="1"/>
  <c r="E25" i="1"/>
  <c r="D25" i="1"/>
  <c r="C25" i="1"/>
  <c r="B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25" i="1"/>
  <c r="G4" i="20"/>
  <c r="G5" i="20"/>
  <c r="G6" i="20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I7" i="20" s="1"/>
  <c r="F26" i="17"/>
  <c r="F27" i="17" s="1"/>
  <c r="E26" i="17"/>
  <c r="E27" i="17" s="1"/>
  <c r="D26" i="17"/>
  <c r="D27" i="17" s="1"/>
  <c r="C26" i="17"/>
  <c r="C27" i="17" s="1"/>
  <c r="B26" i="17"/>
  <c r="B27" i="17" s="1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26" i="17"/>
  <c r="I7" i="17" s="1"/>
  <c r="C29" i="20"/>
  <c r="C30" i="20" s="1"/>
  <c r="D29" i="20"/>
  <c r="D30" i="20" s="1"/>
  <c r="E29" i="20"/>
  <c r="E30" i="20" s="1"/>
  <c r="F29" i="20"/>
  <c r="F30" i="20" s="1"/>
  <c r="B29" i="20"/>
  <c r="B30" i="20" s="1"/>
  <c r="C28" i="15"/>
  <c r="C29" i="15" s="1"/>
  <c r="D28" i="15"/>
  <c r="D29" i="15" s="1"/>
  <c r="E28" i="15"/>
  <c r="E29" i="15" s="1"/>
  <c r="F28" i="15"/>
  <c r="F29" i="15" s="1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I8" i="15" s="1"/>
  <c r="B28" i="15"/>
  <c r="B29" i="15" s="1"/>
  <c r="C26" i="16"/>
  <c r="C27" i="16" s="1"/>
  <c r="D26" i="16"/>
  <c r="D27" i="16" s="1"/>
  <c r="E26" i="16"/>
  <c r="E27" i="16" s="1"/>
  <c r="F26" i="16"/>
  <c r="F27" i="16" s="1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I9" i="16" s="1"/>
  <c r="B26" i="16"/>
  <c r="B27" i="16" s="1"/>
  <c r="C16" i="9"/>
  <c r="D16" i="9"/>
  <c r="E16" i="9"/>
  <c r="F16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B16" i="9"/>
  <c r="C19" i="8"/>
  <c r="D19" i="8"/>
  <c r="E19" i="8"/>
  <c r="F19" i="8"/>
  <c r="B19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C19" i="7"/>
  <c r="D19" i="7"/>
  <c r="E19" i="7"/>
  <c r="F19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B19" i="7"/>
  <c r="C18" i="6"/>
  <c r="D18" i="6"/>
  <c r="E18" i="6"/>
  <c r="F18" i="6"/>
  <c r="G4" i="6"/>
  <c r="G18" i="6" s="1"/>
  <c r="G5" i="6"/>
  <c r="G6" i="6"/>
  <c r="G7" i="6"/>
  <c r="G8" i="6"/>
  <c r="G9" i="6"/>
  <c r="G10" i="6"/>
  <c r="G11" i="6"/>
  <c r="G12" i="6"/>
  <c r="G13" i="6"/>
  <c r="G14" i="6"/>
  <c r="G15" i="6"/>
  <c r="G17" i="6"/>
  <c r="B18" i="6"/>
  <c r="C26" i="5"/>
  <c r="D26" i="5"/>
  <c r="E26" i="5"/>
  <c r="F26" i="5"/>
  <c r="B26" i="5"/>
  <c r="G23" i="5"/>
  <c r="G24" i="5"/>
  <c r="G25" i="5"/>
  <c r="G5" i="5"/>
  <c r="G4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6" i="5"/>
  <c r="F21" i="3"/>
  <c r="E21" i="3"/>
  <c r="D21" i="3"/>
  <c r="C21" i="3"/>
  <c r="B21" i="3"/>
  <c r="G4" i="3"/>
  <c r="G21" i="3" s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F24" i="2"/>
  <c r="E24" i="2"/>
  <c r="D24" i="2"/>
  <c r="C24" i="2"/>
  <c r="B24" i="2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F27" i="4"/>
  <c r="E27" i="4"/>
  <c r="D27" i="4"/>
  <c r="C27" i="4"/>
  <c r="B27" i="4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</calcChain>
</file>

<file path=xl/sharedStrings.xml><?xml version="1.0" encoding="utf-8"?>
<sst xmlns="http://schemas.openxmlformats.org/spreadsheetml/2006/main" count="388" uniqueCount="71">
  <si>
    <t>TESTOVÁNÍ ŽÁKŮ ZŠ ŠVABINSKÉHO, SOKOLOV</t>
  </si>
  <si>
    <t xml:space="preserve">test č. </t>
  </si>
  <si>
    <t>poznávání</t>
  </si>
  <si>
    <t>způsob hnízdění</t>
  </si>
  <si>
    <t>délka hnízdění</t>
  </si>
  <si>
    <t xml:space="preserve"> krmení</t>
  </si>
  <si>
    <t>věk sýkory</t>
  </si>
  <si>
    <t>CELKEM</t>
  </si>
  <si>
    <t>krmení</t>
  </si>
  <si>
    <t>PTÁCI ON-LINE   -  VSTUPNÍ TESTOVÁNÍ ZNALOSTÍ</t>
  </si>
  <si>
    <t>poznávačka</t>
  </si>
  <si>
    <t>délka života</t>
  </si>
  <si>
    <t>Celkový průměr</t>
  </si>
  <si>
    <t>POŘADÍ</t>
  </si>
  <si>
    <t>Poznávačka</t>
  </si>
  <si>
    <t>Způsob hnízdění</t>
  </si>
  <si>
    <t>Délka hnízdění</t>
  </si>
  <si>
    <t>Krmení</t>
  </si>
  <si>
    <t>Délka života</t>
  </si>
  <si>
    <t>2.A</t>
  </si>
  <si>
    <t>9.A</t>
  </si>
  <si>
    <t>3.C</t>
  </si>
  <si>
    <t>2.B</t>
  </si>
  <si>
    <t>1.</t>
  </si>
  <si>
    <t>1.C</t>
  </si>
  <si>
    <t>5.A</t>
  </si>
  <si>
    <t>9.B</t>
  </si>
  <si>
    <t>3.B</t>
  </si>
  <si>
    <t>5.C</t>
  </si>
  <si>
    <t>2.</t>
  </si>
  <si>
    <t>1.A</t>
  </si>
  <si>
    <t>4.B</t>
  </si>
  <si>
    <t>6.B</t>
  </si>
  <si>
    <t>6.A</t>
  </si>
  <si>
    <t>3.</t>
  </si>
  <si>
    <t>7.B</t>
  </si>
  <si>
    <t>4.A</t>
  </si>
  <si>
    <t>1.B</t>
  </si>
  <si>
    <t>4.</t>
  </si>
  <si>
    <t>5.</t>
  </si>
  <si>
    <t>8.A</t>
  </si>
  <si>
    <t>6.</t>
  </si>
  <si>
    <t>8.B</t>
  </si>
  <si>
    <t>5.c</t>
  </si>
  <si>
    <t>7.</t>
  </si>
  <si>
    <t>8.</t>
  </si>
  <si>
    <t>3.A</t>
  </si>
  <si>
    <t>9.</t>
  </si>
  <si>
    <t>10.</t>
  </si>
  <si>
    <t>11.</t>
  </si>
  <si>
    <t>7.A</t>
  </si>
  <si>
    <t>4.C</t>
  </si>
  <si>
    <t>12.</t>
  </si>
  <si>
    <t>13.</t>
  </si>
  <si>
    <t>5.B</t>
  </si>
  <si>
    <t>14.</t>
  </si>
  <si>
    <t>6.C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</si>
  <si>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</si>
  <si>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</si>
  <si>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</si>
  <si>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</si>
  <si>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</si>
  <si>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</si>
  <si>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</si>
  <si>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</si>
  <si>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</si>
  <si>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PRŮMĚR</t>
  </si>
  <si>
    <t>1. a 2. třídy byly testovány podle upraveného testu s výběrem možností s ohledem na omezené čtenářské dovednosti.</t>
  </si>
  <si>
    <t>Třídy 6.A, 7.A, 8.A a 9.A jsou třídy s rozšířenou výukou matematiky a přírodovědy.</t>
  </si>
  <si>
    <t>Žáci třídy 6.B tvoří většinu přírodovědného kroužku, působícího při škole.</t>
  </si>
  <si>
    <t>Výsledky testů jsou, mimo jiné, ovlivněny motivací, tedy vyučujícím, který je s projektem seznamoval a možností využít pozorování ve výuce.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</si>
</sst>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6DCE4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" xfId="0" applyBorder="1"/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5" fillId="0" borderId="0" xfId="0" applyFont="1"/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5" borderId="0" xfId="0" applyFont="1" applyFill="1"/>
    <xf numFmtId="0" fontId="6" fillId="5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6" fillId="7" borderId="0" xfId="0" applyFont="1" applyFill="1" applyAlignment="1">
      <alignment vertical="center"/>
    </xf>
    <xf numFmtId="0" fontId="6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6" fillId="9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6" fillId="10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34" xfId="0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7" fillId="0" borderId="0" xfId="0" applyFont="1" applyBorder="1" applyAlignment="1"/>
    <xf numFmtId="0" fontId="9" fillId="0" borderId="0" xfId="0" applyFont="1" applyBorder="1" applyAlignment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2" xfId="0" applyFont="1" applyBorder="1" applyAlignment="1"/>
    <xf numFmtId="0" fontId="0" fillId="0" borderId="43" xfId="0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1" fillId="2" borderId="44" xfId="0" applyFont="1" applyFill="1" applyBorder="1" applyAlignment="1"/>
    <xf numFmtId="0" fontId="6" fillId="2" borderId="45" xfId="0" applyFont="1" applyFill="1" applyBorder="1" applyAlignment="1">
      <alignment horizontal="center"/>
    </xf>
    <xf numFmtId="0" fontId="6" fillId="2" borderId="46" xfId="0" applyFont="1" applyFill="1" applyBorder="1" applyAlignment="1">
      <alignment horizontal="center"/>
    </xf>
    <xf numFmtId="0" fontId="8" fillId="2" borderId="46" xfId="0" applyFont="1" applyFill="1" applyBorder="1" applyAlignment="1">
      <alignment horizontal="center"/>
    </xf>
    <xf numFmtId="0" fontId="8" fillId="2" borderId="47" xfId="0" applyFont="1" applyFill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9" xfId="0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6" fillId="8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0" fillId="0" borderId="0" xfId="0" applyFont="1"/>
    <xf numFmtId="0" fontId="2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26"/>
  <sheetViews>
    <sheetView topLeftCell="A7" workbookViewId="0">
      <selection activeCell="I10" sqref="I10"/>
    </sheetView>
  </sheetViews>
  <sheetFormatPr defaultRowHeight="15"/>
  <cols>
    <col min="2" max="2" width="11.140625" bestFit="1" customWidth="1"/>
    <col min="3" max="3" width="16.85546875" bestFit="1" customWidth="1"/>
    <col min="4" max="4" width="15.28515625" bestFit="1" customWidth="1"/>
    <col min="5" max="5" width="18.28515625" bestFit="1" customWidth="1"/>
    <col min="6" max="6" width="11.42578125" bestFit="1" customWidth="1"/>
  </cols>
  <sheetData>
    <row r="1" spans="1:9" ht="18.75">
      <c r="A1" s="103" t="s">
        <v>0</v>
      </c>
      <c r="B1" s="103"/>
      <c r="C1" s="103"/>
      <c r="D1" s="103"/>
      <c r="E1" s="103"/>
      <c r="F1" s="103"/>
      <c r="G1" s="103"/>
    </row>
    <row r="2" spans="1:9" ht="15.75" thickBot="1"/>
    <row r="3" spans="1:9" ht="16.5" thickBot="1">
      <c r="A3" s="2" t="s">
        <v>1</v>
      </c>
      <c r="B3" s="18" t="s">
        <v>2</v>
      </c>
      <c r="C3" s="17" t="s">
        <v>3</v>
      </c>
      <c r="D3" s="17" t="s">
        <v>4</v>
      </c>
      <c r="E3" s="17" t="s">
        <v>5</v>
      </c>
      <c r="F3" s="23" t="s">
        <v>6</v>
      </c>
      <c r="G3" s="2" t="s">
        <v>7</v>
      </c>
    </row>
    <row r="4" spans="1:9">
      <c r="A4" s="21">
        <v>1</v>
      </c>
      <c r="B4" s="19">
        <v>6</v>
      </c>
      <c r="C4" s="16">
        <v>1</v>
      </c>
      <c r="D4" s="16">
        <v>0</v>
      </c>
      <c r="E4" s="16">
        <v>1</v>
      </c>
      <c r="F4" s="24">
        <v>1</v>
      </c>
      <c r="G4" s="26">
        <f>SUM(B4:F4)</f>
        <v>9</v>
      </c>
    </row>
    <row r="5" spans="1:9">
      <c r="A5" s="22">
        <v>2</v>
      </c>
      <c r="B5" s="20">
        <v>4</v>
      </c>
      <c r="C5" s="8">
        <v>3</v>
      </c>
      <c r="D5" s="8">
        <v>1</v>
      </c>
      <c r="E5" s="8">
        <v>2</v>
      </c>
      <c r="F5" s="25">
        <v>1</v>
      </c>
      <c r="G5" s="27">
        <f t="shared" ref="G5:G24" si="0">SUM(B5:F5)</f>
        <v>11</v>
      </c>
    </row>
    <row r="6" spans="1:9">
      <c r="A6" s="22">
        <v>3</v>
      </c>
      <c r="B6" s="20">
        <v>9</v>
      </c>
      <c r="C6" s="8">
        <v>1</v>
      </c>
      <c r="D6" s="8">
        <v>0</v>
      </c>
      <c r="E6" s="8">
        <v>1</v>
      </c>
      <c r="F6" s="25">
        <v>1</v>
      </c>
      <c r="G6" s="27">
        <f t="shared" si="0"/>
        <v>12</v>
      </c>
    </row>
    <row r="7" spans="1:9">
      <c r="A7" s="22">
        <v>4</v>
      </c>
      <c r="B7" s="20">
        <v>3</v>
      </c>
      <c r="C7" s="8">
        <v>3</v>
      </c>
      <c r="D7" s="8">
        <v>0</v>
      </c>
      <c r="E7" s="8">
        <v>2</v>
      </c>
      <c r="F7" s="25">
        <v>1</v>
      </c>
      <c r="G7" s="27">
        <f t="shared" si="0"/>
        <v>9</v>
      </c>
    </row>
    <row r="8" spans="1:9">
      <c r="A8" s="22">
        <v>5</v>
      </c>
      <c r="B8" s="20">
        <v>4</v>
      </c>
      <c r="C8" s="8">
        <v>4</v>
      </c>
      <c r="D8" s="8">
        <v>1</v>
      </c>
      <c r="E8" s="8">
        <v>1</v>
      </c>
      <c r="F8" s="25">
        <v>0</v>
      </c>
      <c r="G8" s="27">
        <f t="shared" si="0"/>
        <v>10</v>
      </c>
    </row>
    <row r="9" spans="1:9">
      <c r="A9" s="22">
        <v>6</v>
      </c>
      <c r="B9" s="20">
        <v>6</v>
      </c>
      <c r="C9" s="8">
        <v>5</v>
      </c>
      <c r="D9" s="8">
        <v>1</v>
      </c>
      <c r="E9" s="8">
        <v>2</v>
      </c>
      <c r="F9" s="25">
        <v>0</v>
      </c>
      <c r="G9" s="27">
        <f t="shared" si="0"/>
        <v>14</v>
      </c>
    </row>
    <row r="10" spans="1:9">
      <c r="A10" s="22">
        <v>7</v>
      </c>
      <c r="B10" s="20">
        <v>3</v>
      </c>
      <c r="C10" s="8">
        <v>2</v>
      </c>
      <c r="D10" s="8">
        <v>1</v>
      </c>
      <c r="E10" s="8">
        <v>1</v>
      </c>
      <c r="F10" s="25">
        <v>0</v>
      </c>
      <c r="G10" s="27">
        <f t="shared" si="0"/>
        <v>7</v>
      </c>
      <c r="I10" s="54">
        <f>223/21</f>
        <v>10.619047619047619</v>
      </c>
    </row>
    <row r="11" spans="1:9">
      <c r="A11" s="22">
        <v>8</v>
      </c>
      <c r="B11" s="20">
        <v>8</v>
      </c>
      <c r="C11" s="8">
        <v>3</v>
      </c>
      <c r="D11" s="8">
        <v>0</v>
      </c>
      <c r="E11" s="8">
        <v>2</v>
      </c>
      <c r="F11" s="25">
        <v>1</v>
      </c>
      <c r="G11" s="27">
        <f t="shared" si="0"/>
        <v>14</v>
      </c>
    </row>
    <row r="12" spans="1:9">
      <c r="A12" s="22">
        <v>9</v>
      </c>
      <c r="B12" s="20">
        <v>2</v>
      </c>
      <c r="C12" s="8">
        <v>4</v>
      </c>
      <c r="D12" s="8">
        <v>1</v>
      </c>
      <c r="E12" s="8">
        <v>1</v>
      </c>
      <c r="F12" s="25">
        <v>0</v>
      </c>
      <c r="G12" s="27">
        <f t="shared" si="0"/>
        <v>8</v>
      </c>
    </row>
    <row r="13" spans="1:9">
      <c r="A13" s="22">
        <v>10</v>
      </c>
      <c r="B13" s="20">
        <v>4</v>
      </c>
      <c r="C13" s="8">
        <v>2</v>
      </c>
      <c r="D13" s="8">
        <v>1</v>
      </c>
      <c r="E13" s="8">
        <v>2</v>
      </c>
      <c r="F13" s="25">
        <v>1</v>
      </c>
      <c r="G13" s="27">
        <f t="shared" si="0"/>
        <v>10</v>
      </c>
    </row>
    <row r="14" spans="1:9">
      <c r="A14" s="22">
        <v>11</v>
      </c>
      <c r="B14" s="20">
        <v>5</v>
      </c>
      <c r="C14" s="8">
        <v>1</v>
      </c>
      <c r="D14" s="8">
        <v>0</v>
      </c>
      <c r="E14" s="8">
        <v>1</v>
      </c>
      <c r="F14" s="25">
        <v>1</v>
      </c>
      <c r="G14" s="27">
        <f t="shared" si="0"/>
        <v>8</v>
      </c>
    </row>
    <row r="15" spans="1:9">
      <c r="A15" s="22">
        <v>12</v>
      </c>
      <c r="B15" s="20">
        <v>7</v>
      </c>
      <c r="C15" s="8">
        <v>3</v>
      </c>
      <c r="D15" s="8">
        <v>1</v>
      </c>
      <c r="E15" s="8">
        <v>1</v>
      </c>
      <c r="F15" s="25">
        <v>1</v>
      </c>
      <c r="G15" s="27">
        <f t="shared" si="0"/>
        <v>13</v>
      </c>
    </row>
    <row r="16" spans="1:9">
      <c r="A16" s="22">
        <v>13</v>
      </c>
      <c r="B16" s="20">
        <v>4</v>
      </c>
      <c r="C16" s="8">
        <v>3</v>
      </c>
      <c r="D16" s="8">
        <v>1</v>
      </c>
      <c r="E16" s="8">
        <v>2</v>
      </c>
      <c r="F16" s="25">
        <v>1</v>
      </c>
      <c r="G16" s="27">
        <f t="shared" si="0"/>
        <v>11</v>
      </c>
    </row>
    <row r="17" spans="1:7">
      <c r="A17" s="22">
        <v>14</v>
      </c>
      <c r="B17" s="20">
        <v>4</v>
      </c>
      <c r="C17" s="8">
        <v>4</v>
      </c>
      <c r="D17" s="8">
        <v>1</v>
      </c>
      <c r="E17" s="8">
        <v>1</v>
      </c>
      <c r="F17" s="25">
        <v>1</v>
      </c>
      <c r="G17" s="27">
        <f t="shared" si="0"/>
        <v>11</v>
      </c>
    </row>
    <row r="18" spans="1:7">
      <c r="A18" s="22">
        <v>15</v>
      </c>
      <c r="B18" s="20">
        <v>6</v>
      </c>
      <c r="C18" s="8">
        <v>5</v>
      </c>
      <c r="D18" s="8">
        <v>1</v>
      </c>
      <c r="E18" s="8">
        <v>1</v>
      </c>
      <c r="F18" s="25">
        <v>1</v>
      </c>
      <c r="G18" s="27">
        <f t="shared" si="0"/>
        <v>14</v>
      </c>
    </row>
    <row r="19" spans="1:7">
      <c r="A19" s="22">
        <v>16</v>
      </c>
      <c r="B19" s="20">
        <v>3</v>
      </c>
      <c r="C19" s="8">
        <v>4</v>
      </c>
      <c r="D19" s="8">
        <v>1</v>
      </c>
      <c r="E19" s="8">
        <v>1</v>
      </c>
      <c r="F19" s="25">
        <v>0</v>
      </c>
      <c r="G19" s="27">
        <f t="shared" si="0"/>
        <v>9</v>
      </c>
    </row>
    <row r="20" spans="1:7">
      <c r="A20" s="22">
        <v>17</v>
      </c>
      <c r="B20" s="20">
        <v>7</v>
      </c>
      <c r="C20" s="8">
        <v>3</v>
      </c>
      <c r="D20" s="8">
        <v>1</v>
      </c>
      <c r="E20" s="8">
        <v>1</v>
      </c>
      <c r="F20" s="25">
        <v>1</v>
      </c>
      <c r="G20" s="27">
        <f t="shared" si="0"/>
        <v>13</v>
      </c>
    </row>
    <row r="21" spans="1:7">
      <c r="A21" s="22">
        <v>18</v>
      </c>
      <c r="B21" s="20">
        <v>5</v>
      </c>
      <c r="C21" s="8">
        <v>4</v>
      </c>
      <c r="D21" s="8">
        <v>1</v>
      </c>
      <c r="E21" s="8">
        <v>2</v>
      </c>
      <c r="F21" s="25">
        <v>1</v>
      </c>
      <c r="G21" s="27">
        <f t="shared" si="0"/>
        <v>13</v>
      </c>
    </row>
    <row r="22" spans="1:7">
      <c r="A22" s="22">
        <v>19</v>
      </c>
      <c r="B22" s="20">
        <v>6</v>
      </c>
      <c r="C22" s="8">
        <v>2</v>
      </c>
      <c r="D22" s="8">
        <v>1</v>
      </c>
      <c r="E22" s="8">
        <v>1</v>
      </c>
      <c r="F22" s="25">
        <v>1</v>
      </c>
      <c r="G22" s="27">
        <f t="shared" si="0"/>
        <v>11</v>
      </c>
    </row>
    <row r="23" spans="1:7">
      <c r="A23" s="22">
        <v>20</v>
      </c>
      <c r="B23" s="20">
        <v>4</v>
      </c>
      <c r="C23" s="8">
        <v>2</v>
      </c>
      <c r="D23" s="8">
        <v>0</v>
      </c>
      <c r="E23" s="8">
        <v>2</v>
      </c>
      <c r="F23" s="25">
        <v>1</v>
      </c>
      <c r="G23" s="27">
        <f t="shared" si="0"/>
        <v>9</v>
      </c>
    </row>
    <row r="24" spans="1:7" ht="15.75" thickBot="1">
      <c r="A24" s="22">
        <v>21</v>
      </c>
      <c r="B24" s="20">
        <v>4</v>
      </c>
      <c r="C24" s="8">
        <v>1</v>
      </c>
      <c r="D24" s="8">
        <v>0</v>
      </c>
      <c r="E24" s="8">
        <v>1</v>
      </c>
      <c r="F24" s="25">
        <v>1</v>
      </c>
      <c r="G24" s="27">
        <f t="shared" si="0"/>
        <v>7</v>
      </c>
    </row>
    <row r="25" spans="1:7" ht="15.75" thickBot="1">
      <c r="A25" s="32"/>
      <c r="B25" s="33">
        <f t="shared" ref="B25:G25" si="1">SUM(B4:B24)</f>
        <v>104</v>
      </c>
      <c r="C25" s="34">
        <f t="shared" si="1"/>
        <v>60</v>
      </c>
      <c r="D25" s="34">
        <f t="shared" si="1"/>
        <v>14</v>
      </c>
      <c r="E25" s="34">
        <f t="shared" si="1"/>
        <v>29</v>
      </c>
      <c r="F25" s="35">
        <f t="shared" si="1"/>
        <v>16</v>
      </c>
      <c r="G25" s="36">
        <f t="shared" si="1"/>
        <v>223</v>
      </c>
    </row>
    <row r="26" spans="1:7">
      <c r="B26" s="69">
        <f>104/21</f>
        <v>4.9523809523809526</v>
      </c>
      <c r="C26">
        <f>60/21</f>
        <v>2.8571428571428572</v>
      </c>
      <c r="D26">
        <f>14/21</f>
        <v>0.66666666666666663</v>
      </c>
      <c r="E26">
        <f>29/21</f>
        <v>1.3809523809523809</v>
      </c>
      <c r="F26">
        <f>16/21</f>
        <v>0.76190476190476186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I25"/>
  <sheetViews>
    <sheetView topLeftCell="A10" workbookViewId="0">
      <selection activeCell="I9" sqref="I9"/>
    </sheetView>
  </sheetViews>
  <sheetFormatPr defaultRowHeight="15"/>
  <cols>
    <col min="2" max="2" width="11" bestFit="1" customWidth="1"/>
    <col min="3" max="3" width="16.85546875" bestFit="1" customWidth="1"/>
    <col min="4" max="4" width="15.28515625" bestFit="1" customWidth="1"/>
    <col min="6" max="6" width="11.42578125" bestFit="1" customWidth="1"/>
  </cols>
  <sheetData>
    <row r="1" spans="1:9" ht="18.75">
      <c r="A1" s="103" t="s">
        <v>0</v>
      </c>
      <c r="B1" s="103"/>
      <c r="C1" s="103"/>
      <c r="D1" s="103"/>
      <c r="E1" s="103"/>
      <c r="F1" s="103"/>
      <c r="G1" s="103"/>
    </row>
    <row r="2" spans="1:9" ht="15.75" thickBot="1"/>
    <row r="3" spans="1:9" ht="16.5" thickBot="1">
      <c r="A3" s="57" t="s">
        <v>1</v>
      </c>
      <c r="B3" s="17" t="s">
        <v>2</v>
      </c>
      <c r="C3" s="17" t="s">
        <v>3</v>
      </c>
      <c r="D3" s="17" t="s">
        <v>4</v>
      </c>
      <c r="E3" s="17" t="s">
        <v>8</v>
      </c>
      <c r="F3" s="23" t="s">
        <v>6</v>
      </c>
      <c r="G3" s="2" t="s">
        <v>7</v>
      </c>
    </row>
    <row r="4" spans="1:9" ht="15.75" thickBot="1">
      <c r="A4" s="61">
        <v>1</v>
      </c>
      <c r="B4" s="16">
        <v>8</v>
      </c>
      <c r="C4" s="16">
        <v>2</v>
      </c>
      <c r="D4" s="16">
        <v>1</v>
      </c>
      <c r="E4" s="16">
        <v>0</v>
      </c>
      <c r="F4" s="24">
        <v>1</v>
      </c>
      <c r="G4" s="46">
        <f>SUM(B4:F4)</f>
        <v>12</v>
      </c>
    </row>
    <row r="5" spans="1:9" ht="15.75" thickBot="1">
      <c r="A5" s="59">
        <v>2</v>
      </c>
      <c r="B5" s="8">
        <v>12</v>
      </c>
      <c r="C5" s="8">
        <v>3</v>
      </c>
      <c r="D5" s="8">
        <v>0</v>
      </c>
      <c r="E5" s="8">
        <v>2</v>
      </c>
      <c r="F5" s="25">
        <v>0</v>
      </c>
      <c r="G5" s="46">
        <f t="shared" ref="G5:G23" si="0">SUM(B5:F5)</f>
        <v>17</v>
      </c>
    </row>
    <row r="6" spans="1:9" ht="15.75" thickBot="1">
      <c r="A6" s="59">
        <v>3</v>
      </c>
      <c r="B6" s="8">
        <v>10</v>
      </c>
      <c r="C6" s="8">
        <v>1</v>
      </c>
      <c r="D6" s="8">
        <v>0</v>
      </c>
      <c r="E6" s="8">
        <v>0</v>
      </c>
      <c r="F6" s="25">
        <v>1</v>
      </c>
      <c r="G6" s="46">
        <f t="shared" si="0"/>
        <v>12</v>
      </c>
    </row>
    <row r="7" spans="1:9" ht="15.75" thickBot="1">
      <c r="A7" s="59">
        <v>4</v>
      </c>
      <c r="B7" s="8">
        <v>12</v>
      </c>
      <c r="C7" s="8">
        <v>1</v>
      </c>
      <c r="D7" s="8">
        <v>0</v>
      </c>
      <c r="E7" s="8">
        <v>1</v>
      </c>
      <c r="F7" s="25">
        <v>0</v>
      </c>
      <c r="G7" s="46">
        <f t="shared" si="0"/>
        <v>14</v>
      </c>
    </row>
    <row r="8" spans="1:9" ht="15.75" thickBot="1">
      <c r="A8" s="59">
        <v>5</v>
      </c>
      <c r="B8" s="8">
        <v>8</v>
      </c>
      <c r="C8" s="8">
        <v>3</v>
      </c>
      <c r="D8" s="8">
        <v>1</v>
      </c>
      <c r="E8" s="8">
        <v>2</v>
      </c>
      <c r="F8" s="25">
        <v>0</v>
      </c>
      <c r="G8" s="46">
        <f t="shared" si="0"/>
        <v>14</v>
      </c>
      <c r="I8" s="58">
        <f>272/20</f>
        <v>13.6</v>
      </c>
    </row>
    <row r="9" spans="1:9" ht="15.75" thickBot="1">
      <c r="A9" s="59">
        <v>6</v>
      </c>
      <c r="B9" s="8">
        <v>10</v>
      </c>
      <c r="C9" s="8">
        <v>0</v>
      </c>
      <c r="D9" s="8">
        <v>0</v>
      </c>
      <c r="E9" s="8">
        <v>1</v>
      </c>
      <c r="F9" s="25">
        <v>1</v>
      </c>
      <c r="G9" s="46">
        <f t="shared" si="0"/>
        <v>12</v>
      </c>
    </row>
    <row r="10" spans="1:9" ht="15.75" thickBot="1">
      <c r="A10" s="59">
        <v>7</v>
      </c>
      <c r="B10" s="8">
        <v>10</v>
      </c>
      <c r="C10" s="8">
        <v>2</v>
      </c>
      <c r="D10" s="8">
        <v>1</v>
      </c>
      <c r="E10" s="8">
        <v>0</v>
      </c>
      <c r="F10" s="25">
        <v>1</v>
      </c>
      <c r="G10" s="46">
        <f t="shared" si="0"/>
        <v>14</v>
      </c>
    </row>
    <row r="11" spans="1:9" ht="15.75" thickBot="1">
      <c r="A11" s="59">
        <v>8</v>
      </c>
      <c r="B11" s="8">
        <v>12</v>
      </c>
      <c r="C11" s="8">
        <v>2</v>
      </c>
      <c r="D11" s="8">
        <v>0</v>
      </c>
      <c r="E11" s="8">
        <v>0</v>
      </c>
      <c r="F11" s="25">
        <v>0</v>
      </c>
      <c r="G11" s="46">
        <f t="shared" si="0"/>
        <v>14</v>
      </c>
    </row>
    <row r="12" spans="1:9" ht="15.75" thickBot="1">
      <c r="A12" s="59">
        <v>9</v>
      </c>
      <c r="B12" s="8">
        <v>8</v>
      </c>
      <c r="C12" s="8">
        <v>2</v>
      </c>
      <c r="D12" s="8">
        <v>0</v>
      </c>
      <c r="E12" s="8">
        <v>2</v>
      </c>
      <c r="F12" s="25">
        <v>1</v>
      </c>
      <c r="G12" s="46">
        <f t="shared" si="0"/>
        <v>13</v>
      </c>
    </row>
    <row r="13" spans="1:9" ht="15.75" thickBot="1">
      <c r="A13" s="59">
        <v>10</v>
      </c>
      <c r="B13" s="8">
        <v>10</v>
      </c>
      <c r="C13" s="8">
        <v>3</v>
      </c>
      <c r="D13" s="8">
        <v>0</v>
      </c>
      <c r="E13" s="8">
        <v>1</v>
      </c>
      <c r="F13" s="25">
        <v>1</v>
      </c>
      <c r="G13" s="46">
        <f t="shared" si="0"/>
        <v>15</v>
      </c>
    </row>
    <row r="14" spans="1:9" ht="15.75" thickBot="1">
      <c r="A14" s="59">
        <v>11</v>
      </c>
      <c r="B14" s="8">
        <v>12</v>
      </c>
      <c r="C14" s="8">
        <v>1</v>
      </c>
      <c r="D14" s="8">
        <v>0</v>
      </c>
      <c r="E14" s="8">
        <v>1</v>
      </c>
      <c r="F14" s="25">
        <v>0</v>
      </c>
      <c r="G14" s="46">
        <f t="shared" si="0"/>
        <v>14</v>
      </c>
    </row>
    <row r="15" spans="1:9" ht="15.75" thickBot="1">
      <c r="A15" s="59">
        <v>12</v>
      </c>
      <c r="B15" s="8">
        <v>12</v>
      </c>
      <c r="C15" s="8">
        <v>1</v>
      </c>
      <c r="D15" s="8">
        <v>0</v>
      </c>
      <c r="E15" s="8">
        <v>2</v>
      </c>
      <c r="F15" s="25">
        <v>0</v>
      </c>
      <c r="G15" s="46">
        <f t="shared" si="0"/>
        <v>15</v>
      </c>
    </row>
    <row r="16" spans="1:9" ht="15.75" thickBot="1">
      <c r="A16" s="59">
        <v>13</v>
      </c>
      <c r="B16" s="8">
        <v>8</v>
      </c>
      <c r="C16" s="8">
        <v>1</v>
      </c>
      <c r="D16" s="8">
        <v>1</v>
      </c>
      <c r="E16" s="8">
        <v>1</v>
      </c>
      <c r="F16" s="25">
        <v>1</v>
      </c>
      <c r="G16" s="46">
        <f t="shared" si="0"/>
        <v>12</v>
      </c>
    </row>
    <row r="17" spans="1:7" ht="15.75" thickBot="1">
      <c r="A17" s="59">
        <v>14</v>
      </c>
      <c r="B17" s="8">
        <v>8</v>
      </c>
      <c r="C17" s="8">
        <v>3</v>
      </c>
      <c r="D17" s="8">
        <v>1</v>
      </c>
      <c r="E17" s="8">
        <v>1</v>
      </c>
      <c r="F17" s="25">
        <v>0</v>
      </c>
      <c r="G17" s="46">
        <f t="shared" si="0"/>
        <v>13</v>
      </c>
    </row>
    <row r="18" spans="1:7" ht="15.75" thickBot="1">
      <c r="A18" s="59">
        <v>15</v>
      </c>
      <c r="B18" s="8">
        <v>10</v>
      </c>
      <c r="C18" s="8">
        <v>2</v>
      </c>
      <c r="D18" s="8">
        <v>0</v>
      </c>
      <c r="E18" s="8">
        <v>1</v>
      </c>
      <c r="F18" s="25">
        <v>1</v>
      </c>
      <c r="G18" s="46">
        <f t="shared" si="0"/>
        <v>14</v>
      </c>
    </row>
    <row r="19" spans="1:7" ht="15.75" thickBot="1">
      <c r="A19" s="59">
        <v>16</v>
      </c>
      <c r="B19" s="8">
        <v>12</v>
      </c>
      <c r="C19" s="8">
        <v>3</v>
      </c>
      <c r="D19" s="8">
        <v>0</v>
      </c>
      <c r="E19" s="8">
        <v>0</v>
      </c>
      <c r="F19" s="25">
        <v>0</v>
      </c>
      <c r="G19" s="46">
        <f t="shared" si="0"/>
        <v>15</v>
      </c>
    </row>
    <row r="20" spans="1:7" ht="15.75" thickBot="1">
      <c r="A20" s="59">
        <v>17</v>
      </c>
      <c r="B20" s="8">
        <v>8</v>
      </c>
      <c r="C20" s="8">
        <v>1</v>
      </c>
      <c r="D20" s="8">
        <v>1</v>
      </c>
      <c r="E20" s="8">
        <v>1</v>
      </c>
      <c r="F20" s="25">
        <v>1</v>
      </c>
      <c r="G20" s="46">
        <f t="shared" si="0"/>
        <v>12</v>
      </c>
    </row>
    <row r="21" spans="1:7" ht="15.75" thickBot="1">
      <c r="A21" s="59">
        <v>18</v>
      </c>
      <c r="B21" s="8">
        <v>10</v>
      </c>
      <c r="C21" s="8">
        <v>1</v>
      </c>
      <c r="D21" s="8">
        <v>0</v>
      </c>
      <c r="E21" s="8">
        <v>0</v>
      </c>
      <c r="F21" s="25">
        <v>1</v>
      </c>
      <c r="G21" s="46">
        <f t="shared" si="0"/>
        <v>12</v>
      </c>
    </row>
    <row r="22" spans="1:7" ht="15.75" thickBot="1">
      <c r="A22" s="59">
        <v>19</v>
      </c>
      <c r="B22" s="8">
        <v>12</v>
      </c>
      <c r="C22" s="8">
        <v>1</v>
      </c>
      <c r="D22" s="8">
        <v>0</v>
      </c>
      <c r="E22" s="8">
        <v>1</v>
      </c>
      <c r="F22" s="25">
        <v>0</v>
      </c>
      <c r="G22" s="46">
        <f t="shared" si="0"/>
        <v>14</v>
      </c>
    </row>
    <row r="23" spans="1:7" ht="15.75" thickBot="1">
      <c r="A23" s="60">
        <v>20</v>
      </c>
      <c r="B23" s="10">
        <v>10</v>
      </c>
      <c r="C23" s="10">
        <v>2</v>
      </c>
      <c r="D23" s="10">
        <v>0</v>
      </c>
      <c r="E23" s="10">
        <v>2</v>
      </c>
      <c r="F23" s="43">
        <v>0</v>
      </c>
      <c r="G23" s="46">
        <f t="shared" si="0"/>
        <v>14</v>
      </c>
    </row>
    <row r="24" spans="1:7" ht="15.75" thickBot="1">
      <c r="B24" s="46">
        <f>SUM(B4:B23)</f>
        <v>202</v>
      </c>
      <c r="C24" s="46">
        <f t="shared" ref="C24:G24" si="1">SUM(C4:C23)</f>
        <v>35</v>
      </c>
      <c r="D24" s="46">
        <f t="shared" si="1"/>
        <v>6</v>
      </c>
      <c r="E24" s="46">
        <f t="shared" si="1"/>
        <v>19</v>
      </c>
      <c r="F24" s="46">
        <f t="shared" si="1"/>
        <v>10</v>
      </c>
      <c r="G24" s="62">
        <f t="shared" si="1"/>
        <v>272</v>
      </c>
    </row>
    <row r="25" spans="1:7">
      <c r="B25">
        <f>202/20</f>
        <v>10.1</v>
      </c>
      <c r="C25">
        <f>35/20</f>
        <v>1.75</v>
      </c>
      <c r="D25">
        <f>6/20</f>
        <v>0.3</v>
      </c>
      <c r="E25">
        <f>19/20</f>
        <v>0.95</v>
      </c>
      <c r="F25">
        <f>10/20</f>
        <v>0.5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I25"/>
  <sheetViews>
    <sheetView topLeftCell="A6" workbookViewId="0">
      <selection activeCell="I8" sqref="I8"/>
    </sheetView>
  </sheetViews>
  <sheetFormatPr defaultRowHeight="15"/>
  <cols>
    <col min="2" max="2" width="11.140625" bestFit="1" customWidth="1"/>
    <col min="3" max="3" width="17" bestFit="1" customWidth="1"/>
    <col min="4" max="4" width="15.42578125" bestFit="1" customWidth="1"/>
    <col min="6" max="6" width="11.5703125" bestFit="1" customWidth="1"/>
  </cols>
  <sheetData>
    <row r="1" spans="1:9" ht="18.75">
      <c r="A1" s="103" t="s">
        <v>0</v>
      </c>
      <c r="B1" s="103"/>
      <c r="C1" s="103"/>
      <c r="D1" s="103"/>
      <c r="E1" s="103"/>
      <c r="F1" s="103"/>
      <c r="G1" s="103"/>
    </row>
    <row r="3" spans="1:9" ht="15.75">
      <c r="A3" s="2" t="s">
        <v>1</v>
      </c>
      <c r="B3" s="2" t="s">
        <v>2</v>
      </c>
      <c r="C3" s="2" t="s">
        <v>3</v>
      </c>
      <c r="D3" s="2" t="s">
        <v>4</v>
      </c>
      <c r="E3" s="2" t="s">
        <v>8</v>
      </c>
      <c r="F3" s="55" t="s">
        <v>6</v>
      </c>
      <c r="G3" s="2" t="s">
        <v>7</v>
      </c>
    </row>
    <row r="4" spans="1:9">
      <c r="A4" s="21">
        <v>1</v>
      </c>
      <c r="B4" s="19">
        <v>8</v>
      </c>
      <c r="C4" s="16">
        <v>2</v>
      </c>
      <c r="D4" s="16">
        <v>0</v>
      </c>
      <c r="E4" s="16">
        <v>2</v>
      </c>
      <c r="F4" s="24">
        <v>0</v>
      </c>
      <c r="G4" s="56">
        <f>SUM(B4:F4)</f>
        <v>12</v>
      </c>
    </row>
    <row r="5" spans="1:9">
      <c r="A5" s="22">
        <v>2</v>
      </c>
      <c r="B5" s="20">
        <v>10</v>
      </c>
      <c r="C5" s="8">
        <v>2</v>
      </c>
      <c r="D5" s="8">
        <v>0</v>
      </c>
      <c r="E5" s="8">
        <v>1</v>
      </c>
      <c r="F5" s="25">
        <v>1</v>
      </c>
      <c r="G5" s="12">
        <f t="shared" ref="G5:G23" si="0">SUM(B5:F5)</f>
        <v>14</v>
      </c>
    </row>
    <row r="6" spans="1:9">
      <c r="A6" s="22">
        <v>3</v>
      </c>
      <c r="B6" s="20">
        <v>12</v>
      </c>
      <c r="C6" s="8">
        <v>2</v>
      </c>
      <c r="D6" s="8">
        <v>1</v>
      </c>
      <c r="E6" s="8">
        <v>1</v>
      </c>
      <c r="F6" s="25">
        <v>0</v>
      </c>
      <c r="G6" s="12">
        <f t="shared" si="0"/>
        <v>16</v>
      </c>
    </row>
    <row r="7" spans="1:9">
      <c r="A7" s="22">
        <v>4</v>
      </c>
      <c r="B7" s="20">
        <v>8</v>
      </c>
      <c r="C7" s="8">
        <v>1</v>
      </c>
      <c r="D7" s="8">
        <v>0</v>
      </c>
      <c r="E7" s="8">
        <v>1</v>
      </c>
      <c r="F7" s="25">
        <v>1</v>
      </c>
      <c r="G7" s="12">
        <f t="shared" si="0"/>
        <v>11</v>
      </c>
      <c r="I7" s="65">
        <f>273/20</f>
        <v>13.65</v>
      </c>
    </row>
    <row r="8" spans="1:9">
      <c r="A8" s="22">
        <v>5</v>
      </c>
      <c r="B8" s="20">
        <v>12</v>
      </c>
      <c r="C8" s="8">
        <v>3</v>
      </c>
      <c r="D8" s="8">
        <v>0</v>
      </c>
      <c r="E8" s="8">
        <v>1</v>
      </c>
      <c r="F8" s="25">
        <v>1</v>
      </c>
      <c r="G8" s="12">
        <f t="shared" si="0"/>
        <v>17</v>
      </c>
    </row>
    <row r="9" spans="1:9">
      <c r="A9" s="22">
        <v>6</v>
      </c>
      <c r="B9" s="20">
        <v>12</v>
      </c>
      <c r="C9" s="8">
        <v>4</v>
      </c>
      <c r="D9" s="8">
        <v>0</v>
      </c>
      <c r="E9" s="8">
        <v>1</v>
      </c>
      <c r="F9" s="25">
        <v>0</v>
      </c>
      <c r="G9" s="12">
        <f t="shared" si="0"/>
        <v>17</v>
      </c>
    </row>
    <row r="10" spans="1:9">
      <c r="A10" s="22">
        <v>7</v>
      </c>
      <c r="B10" s="20">
        <v>10</v>
      </c>
      <c r="C10" s="8">
        <v>2</v>
      </c>
      <c r="D10" s="8">
        <v>0</v>
      </c>
      <c r="E10" s="8">
        <v>2</v>
      </c>
      <c r="F10" s="25">
        <v>1</v>
      </c>
      <c r="G10" s="12">
        <f t="shared" si="0"/>
        <v>15</v>
      </c>
    </row>
    <row r="11" spans="1:9">
      <c r="A11" s="22">
        <v>8</v>
      </c>
      <c r="B11" s="20">
        <v>8</v>
      </c>
      <c r="C11" s="8">
        <v>2</v>
      </c>
      <c r="D11" s="8">
        <v>0</v>
      </c>
      <c r="E11" s="8">
        <v>1</v>
      </c>
      <c r="F11" s="25">
        <v>1</v>
      </c>
      <c r="G11" s="12">
        <f t="shared" si="0"/>
        <v>12</v>
      </c>
    </row>
    <row r="12" spans="1:9">
      <c r="A12" s="22">
        <v>9</v>
      </c>
      <c r="B12" s="20">
        <v>12</v>
      </c>
      <c r="C12" s="8">
        <v>0</v>
      </c>
      <c r="D12" s="8">
        <v>0</v>
      </c>
      <c r="E12" s="8">
        <v>0</v>
      </c>
      <c r="F12" s="25">
        <v>1</v>
      </c>
      <c r="G12" s="12">
        <f t="shared" si="0"/>
        <v>13</v>
      </c>
    </row>
    <row r="13" spans="1:9">
      <c r="A13" s="22">
        <v>10</v>
      </c>
      <c r="B13" s="20">
        <v>10</v>
      </c>
      <c r="C13" s="8">
        <v>3</v>
      </c>
      <c r="D13" s="8">
        <v>1</v>
      </c>
      <c r="E13" s="8">
        <v>1</v>
      </c>
      <c r="F13" s="25">
        <v>0</v>
      </c>
      <c r="G13" s="12">
        <f t="shared" si="0"/>
        <v>15</v>
      </c>
    </row>
    <row r="14" spans="1:9">
      <c r="A14" s="22">
        <v>11</v>
      </c>
      <c r="B14" s="20">
        <v>8</v>
      </c>
      <c r="C14" s="8">
        <v>2</v>
      </c>
      <c r="D14" s="8">
        <v>0</v>
      </c>
      <c r="E14" s="8">
        <v>2</v>
      </c>
      <c r="F14" s="25">
        <v>1</v>
      </c>
      <c r="G14" s="12">
        <f t="shared" si="0"/>
        <v>13</v>
      </c>
    </row>
    <row r="15" spans="1:9">
      <c r="A15" s="22">
        <v>12</v>
      </c>
      <c r="B15" s="20">
        <v>10</v>
      </c>
      <c r="C15" s="8">
        <v>3</v>
      </c>
      <c r="D15" s="8">
        <v>0</v>
      </c>
      <c r="E15" s="8">
        <v>1</v>
      </c>
      <c r="F15" s="25">
        <v>0</v>
      </c>
      <c r="G15" s="12">
        <f t="shared" si="0"/>
        <v>14</v>
      </c>
    </row>
    <row r="16" spans="1:9">
      <c r="A16" s="22">
        <v>13</v>
      </c>
      <c r="B16" s="20">
        <v>6</v>
      </c>
      <c r="C16" s="8">
        <v>2</v>
      </c>
      <c r="D16" s="8">
        <v>1</v>
      </c>
      <c r="E16" s="8">
        <v>2</v>
      </c>
      <c r="F16" s="25">
        <v>0</v>
      </c>
      <c r="G16" s="12">
        <f t="shared" si="0"/>
        <v>11</v>
      </c>
    </row>
    <row r="17" spans="1:7">
      <c r="A17" s="22">
        <v>14</v>
      </c>
      <c r="B17" s="20">
        <v>10</v>
      </c>
      <c r="C17" s="8">
        <v>2</v>
      </c>
      <c r="D17" s="8">
        <v>0</v>
      </c>
      <c r="E17" s="8">
        <v>1</v>
      </c>
      <c r="F17" s="25">
        <v>1</v>
      </c>
      <c r="G17" s="12">
        <f t="shared" si="0"/>
        <v>14</v>
      </c>
    </row>
    <row r="18" spans="1:7">
      <c r="A18" s="22">
        <v>15</v>
      </c>
      <c r="B18" s="20">
        <v>10</v>
      </c>
      <c r="C18" s="8">
        <v>4</v>
      </c>
      <c r="D18" s="8">
        <v>0</v>
      </c>
      <c r="E18" s="8">
        <v>1</v>
      </c>
      <c r="F18" s="25">
        <v>1</v>
      </c>
      <c r="G18" s="12">
        <f t="shared" si="0"/>
        <v>16</v>
      </c>
    </row>
    <row r="19" spans="1:7">
      <c r="A19" s="22">
        <v>16</v>
      </c>
      <c r="B19" s="20">
        <v>8</v>
      </c>
      <c r="C19" s="8">
        <v>1</v>
      </c>
      <c r="D19" s="8">
        <v>0</v>
      </c>
      <c r="E19" s="8">
        <v>1</v>
      </c>
      <c r="F19" s="25">
        <v>0</v>
      </c>
      <c r="G19" s="12">
        <f t="shared" si="0"/>
        <v>10</v>
      </c>
    </row>
    <row r="20" spans="1:7">
      <c r="A20" s="22">
        <v>17</v>
      </c>
      <c r="B20" s="20">
        <v>12</v>
      </c>
      <c r="C20" s="8">
        <v>2</v>
      </c>
      <c r="D20" s="8">
        <v>1</v>
      </c>
      <c r="E20" s="8">
        <v>1</v>
      </c>
      <c r="F20" s="25">
        <v>0</v>
      </c>
      <c r="G20" s="12">
        <f t="shared" si="0"/>
        <v>16</v>
      </c>
    </row>
    <row r="21" spans="1:7">
      <c r="A21" s="22">
        <v>18</v>
      </c>
      <c r="B21" s="20">
        <v>10</v>
      </c>
      <c r="C21" s="8">
        <v>2</v>
      </c>
      <c r="D21" s="8">
        <v>0</v>
      </c>
      <c r="E21" s="8">
        <v>1</v>
      </c>
      <c r="F21" s="25">
        <v>0</v>
      </c>
      <c r="G21" s="12">
        <f t="shared" si="0"/>
        <v>13</v>
      </c>
    </row>
    <row r="22" spans="1:7">
      <c r="A22" s="22">
        <v>19</v>
      </c>
      <c r="B22" s="20">
        <v>10</v>
      </c>
      <c r="C22" s="8">
        <v>1</v>
      </c>
      <c r="D22" s="8">
        <v>1</v>
      </c>
      <c r="E22" s="8">
        <v>1</v>
      </c>
      <c r="F22" s="25">
        <v>0</v>
      </c>
      <c r="G22" s="12">
        <f t="shared" si="0"/>
        <v>13</v>
      </c>
    </row>
    <row r="23" spans="1:7">
      <c r="A23" s="42">
        <v>20</v>
      </c>
      <c r="B23" s="40">
        <v>8</v>
      </c>
      <c r="C23" s="10">
        <v>2</v>
      </c>
      <c r="D23" s="10">
        <v>0</v>
      </c>
      <c r="E23" s="10">
        <v>1</v>
      </c>
      <c r="F23" s="43">
        <v>0</v>
      </c>
      <c r="G23" s="13">
        <f t="shared" si="0"/>
        <v>11</v>
      </c>
    </row>
    <row r="24" spans="1:7">
      <c r="A24" s="1"/>
      <c r="B24" s="37">
        <f>SUM(B4:B23)</f>
        <v>194</v>
      </c>
      <c r="C24" s="37">
        <f t="shared" ref="C24:G24" si="1">SUM(C4:C23)</f>
        <v>42</v>
      </c>
      <c r="D24" s="37">
        <f t="shared" si="1"/>
        <v>5</v>
      </c>
      <c r="E24" s="37">
        <f t="shared" si="1"/>
        <v>23</v>
      </c>
      <c r="F24" s="37">
        <f t="shared" si="1"/>
        <v>9</v>
      </c>
      <c r="G24" s="38">
        <f t="shared" si="1"/>
        <v>273</v>
      </c>
    </row>
    <row r="25" spans="1:7">
      <c r="B25">
        <f>194/20</f>
        <v>9.6999999999999993</v>
      </c>
      <c r="C25">
        <f>42/20</f>
        <v>2.1</v>
      </c>
      <c r="D25">
        <f>5/20</f>
        <v>0.25</v>
      </c>
      <c r="E25">
        <f>23/20</f>
        <v>1.1499999999999999</v>
      </c>
      <c r="F25">
        <f>9/20</f>
        <v>0.45</v>
      </c>
    </row>
  </sheetData>
  <mergeCells count="1"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I29"/>
  <sheetViews>
    <sheetView tabSelected="1" topLeftCell="I7" workbookViewId="0">
      <selection activeCell="I27" sqref="I27"/>
    </sheetView>
  </sheetViews>
  <sheetFormatPr defaultRowHeight="15"/>
  <cols>
    <col min="2" max="2" width="11.140625" bestFit="1" customWidth="1"/>
    <col min="3" max="3" width="17" bestFit="1" customWidth="1"/>
    <col min="4" max="4" width="15.42578125" bestFit="1" customWidth="1"/>
    <col min="6" max="6" width="11.5703125" bestFit="1" customWidth="1"/>
  </cols>
  <sheetData>
    <row r="1" spans="1:9" ht="18.75">
      <c r="A1" s="103" t="s">
        <v>0</v>
      </c>
      <c r="B1" s="103"/>
      <c r="C1" s="103"/>
      <c r="D1" s="103"/>
      <c r="E1" s="103"/>
      <c r="F1" s="103"/>
      <c r="G1" s="103"/>
    </row>
    <row r="3" spans="1:9" ht="15.75">
      <c r="A3" s="2" t="s">
        <v>1</v>
      </c>
      <c r="B3" s="2" t="s">
        <v>2</v>
      </c>
      <c r="C3" s="2" t="s">
        <v>3</v>
      </c>
      <c r="D3" s="2" t="s">
        <v>4</v>
      </c>
      <c r="E3" s="2" t="s">
        <v>8</v>
      </c>
      <c r="F3" s="55" t="s">
        <v>6</v>
      </c>
      <c r="G3" s="2" t="s">
        <v>7</v>
      </c>
    </row>
    <row r="4" spans="1:9">
      <c r="A4" s="21">
        <v>1</v>
      </c>
      <c r="B4" s="19">
        <v>12</v>
      </c>
      <c r="C4" s="16">
        <v>2</v>
      </c>
      <c r="D4" s="16">
        <v>1</v>
      </c>
      <c r="E4" s="16">
        <v>1</v>
      </c>
      <c r="F4" s="24">
        <v>0</v>
      </c>
      <c r="G4" s="56">
        <f>SUM(B4:F4)</f>
        <v>16</v>
      </c>
    </row>
    <row r="5" spans="1:9">
      <c r="A5" s="22">
        <v>2</v>
      </c>
      <c r="B5" s="20">
        <v>12</v>
      </c>
      <c r="C5" s="8">
        <v>1</v>
      </c>
      <c r="D5" s="8">
        <v>0</v>
      </c>
      <c r="E5" s="8">
        <v>1</v>
      </c>
      <c r="F5" s="25">
        <v>1</v>
      </c>
      <c r="G5" s="12">
        <f t="shared" ref="G5:G27" si="0">SUM(B5:F5)</f>
        <v>15</v>
      </c>
    </row>
    <row r="6" spans="1:9">
      <c r="A6" s="22">
        <v>3</v>
      </c>
      <c r="B6" s="20">
        <v>12</v>
      </c>
      <c r="C6" s="8">
        <v>1</v>
      </c>
      <c r="D6" s="8">
        <v>0</v>
      </c>
      <c r="E6" s="8">
        <v>0</v>
      </c>
      <c r="F6" s="25">
        <v>0</v>
      </c>
      <c r="G6" s="12">
        <f t="shared" si="0"/>
        <v>13</v>
      </c>
    </row>
    <row r="7" spans="1:9">
      <c r="A7" s="22">
        <v>4</v>
      </c>
      <c r="B7" s="20">
        <v>12</v>
      </c>
      <c r="C7" s="8">
        <v>1</v>
      </c>
      <c r="D7" s="8">
        <v>0</v>
      </c>
      <c r="E7" s="8">
        <v>0</v>
      </c>
      <c r="F7" s="25">
        <v>1</v>
      </c>
      <c r="G7" s="12">
        <f t="shared" si="0"/>
        <v>14</v>
      </c>
      <c r="I7" s="65">
        <f>317/24</f>
        <v>13.208333333333334</v>
      </c>
    </row>
    <row r="8" spans="1:9">
      <c r="A8" s="22">
        <v>5</v>
      </c>
      <c r="B8" s="20">
        <v>10</v>
      </c>
      <c r="C8" s="8">
        <v>1</v>
      </c>
      <c r="D8" s="8">
        <v>0</v>
      </c>
      <c r="E8" s="8">
        <v>0</v>
      </c>
      <c r="F8" s="25">
        <v>0</v>
      </c>
      <c r="G8" s="12">
        <f t="shared" si="0"/>
        <v>11</v>
      </c>
    </row>
    <row r="9" spans="1:9">
      <c r="A9" s="22">
        <v>6</v>
      </c>
      <c r="B9" s="20">
        <v>12</v>
      </c>
      <c r="C9" s="8">
        <v>0</v>
      </c>
      <c r="D9" s="8">
        <v>1</v>
      </c>
      <c r="E9" s="8">
        <v>1</v>
      </c>
      <c r="F9" s="25">
        <v>1</v>
      </c>
      <c r="G9" s="12">
        <f t="shared" si="0"/>
        <v>15</v>
      </c>
    </row>
    <row r="10" spans="1:9">
      <c r="A10" s="22">
        <v>7</v>
      </c>
      <c r="B10" s="20">
        <v>12</v>
      </c>
      <c r="C10" s="8">
        <v>0</v>
      </c>
      <c r="D10" s="8">
        <v>1</v>
      </c>
      <c r="E10" s="8">
        <v>1</v>
      </c>
      <c r="F10" s="25">
        <v>1</v>
      </c>
      <c r="G10" s="12">
        <f t="shared" si="0"/>
        <v>15</v>
      </c>
    </row>
    <row r="11" spans="1:9">
      <c r="A11" s="22">
        <v>8</v>
      </c>
      <c r="B11" s="20">
        <v>12</v>
      </c>
      <c r="C11" s="8">
        <v>3</v>
      </c>
      <c r="D11" s="8">
        <v>1</v>
      </c>
      <c r="E11" s="8">
        <v>2</v>
      </c>
      <c r="F11" s="25">
        <v>0</v>
      </c>
      <c r="G11" s="12">
        <f t="shared" si="0"/>
        <v>18</v>
      </c>
    </row>
    <row r="12" spans="1:9">
      <c r="A12" s="22">
        <v>9</v>
      </c>
      <c r="B12" s="20">
        <v>8</v>
      </c>
      <c r="C12" s="8">
        <v>2</v>
      </c>
      <c r="D12" s="8">
        <v>0</v>
      </c>
      <c r="E12" s="8">
        <v>0</v>
      </c>
      <c r="F12" s="25">
        <v>0</v>
      </c>
      <c r="G12" s="12">
        <f t="shared" si="0"/>
        <v>10</v>
      </c>
    </row>
    <row r="13" spans="1:9">
      <c r="A13" s="22">
        <v>10</v>
      </c>
      <c r="B13" s="20">
        <v>6</v>
      </c>
      <c r="C13" s="8">
        <v>0</v>
      </c>
      <c r="D13" s="8">
        <v>0</v>
      </c>
      <c r="E13" s="8">
        <v>0</v>
      </c>
      <c r="F13" s="25">
        <v>1</v>
      </c>
      <c r="G13" s="12">
        <f t="shared" si="0"/>
        <v>7</v>
      </c>
    </row>
    <row r="14" spans="1:9">
      <c r="A14" s="22">
        <v>11</v>
      </c>
      <c r="B14" s="20">
        <v>12</v>
      </c>
      <c r="C14" s="8">
        <v>4</v>
      </c>
      <c r="D14" s="8">
        <v>0</v>
      </c>
      <c r="E14" s="8">
        <v>0</v>
      </c>
      <c r="F14" s="25">
        <v>0</v>
      </c>
      <c r="G14" s="12">
        <f t="shared" si="0"/>
        <v>16</v>
      </c>
    </row>
    <row r="15" spans="1:9">
      <c r="A15" s="22">
        <v>12</v>
      </c>
      <c r="B15" s="20">
        <v>12</v>
      </c>
      <c r="C15" s="8">
        <v>2</v>
      </c>
      <c r="D15" s="8">
        <v>1</v>
      </c>
      <c r="E15" s="8">
        <v>1</v>
      </c>
      <c r="F15" s="25">
        <v>0</v>
      </c>
      <c r="G15" s="12">
        <f t="shared" si="0"/>
        <v>16</v>
      </c>
    </row>
    <row r="16" spans="1:9">
      <c r="A16" s="22">
        <v>13</v>
      </c>
      <c r="B16" s="20">
        <v>10</v>
      </c>
      <c r="C16" s="8">
        <v>1</v>
      </c>
      <c r="D16" s="8">
        <v>0</v>
      </c>
      <c r="E16" s="8">
        <v>0</v>
      </c>
      <c r="F16" s="25">
        <v>0</v>
      </c>
      <c r="G16" s="12">
        <f t="shared" si="0"/>
        <v>11</v>
      </c>
    </row>
    <row r="17" spans="1:7">
      <c r="A17" s="22">
        <v>14</v>
      </c>
      <c r="B17" s="20">
        <v>10</v>
      </c>
      <c r="C17" s="8">
        <v>1</v>
      </c>
      <c r="D17" s="8">
        <v>0</v>
      </c>
      <c r="E17" s="8">
        <v>1</v>
      </c>
      <c r="F17" s="25">
        <v>0</v>
      </c>
      <c r="G17" s="12">
        <f t="shared" si="0"/>
        <v>12</v>
      </c>
    </row>
    <row r="18" spans="1:7">
      <c r="A18" s="22">
        <v>15</v>
      </c>
      <c r="B18" s="20">
        <v>10</v>
      </c>
      <c r="C18" s="8">
        <v>2</v>
      </c>
      <c r="D18" s="8">
        <v>0</v>
      </c>
      <c r="E18" s="8">
        <v>1</v>
      </c>
      <c r="F18" s="25">
        <v>1</v>
      </c>
      <c r="G18" s="12">
        <f t="shared" si="0"/>
        <v>14</v>
      </c>
    </row>
    <row r="19" spans="1:7">
      <c r="A19" s="22">
        <v>16</v>
      </c>
      <c r="B19" s="20">
        <v>12</v>
      </c>
      <c r="C19" s="8">
        <v>0</v>
      </c>
      <c r="D19" s="8">
        <v>0</v>
      </c>
      <c r="E19" s="8">
        <v>0</v>
      </c>
      <c r="F19" s="25">
        <v>0</v>
      </c>
      <c r="G19" s="12">
        <f t="shared" si="0"/>
        <v>12</v>
      </c>
    </row>
    <row r="20" spans="1:7">
      <c r="A20" s="22">
        <v>17</v>
      </c>
      <c r="B20" s="20">
        <v>6</v>
      </c>
      <c r="C20" s="8">
        <v>0</v>
      </c>
      <c r="D20" s="8">
        <v>0</v>
      </c>
      <c r="E20" s="8">
        <v>1</v>
      </c>
      <c r="F20" s="25">
        <v>0</v>
      </c>
      <c r="G20" s="12">
        <f t="shared" si="0"/>
        <v>7</v>
      </c>
    </row>
    <row r="21" spans="1:7">
      <c r="A21" s="22">
        <v>18</v>
      </c>
      <c r="B21" s="20">
        <v>12</v>
      </c>
      <c r="C21" s="8">
        <v>2</v>
      </c>
      <c r="D21" s="8">
        <v>0</v>
      </c>
      <c r="E21" s="8">
        <v>1</v>
      </c>
      <c r="F21" s="25">
        <v>0</v>
      </c>
      <c r="G21" s="12">
        <f t="shared" si="0"/>
        <v>15</v>
      </c>
    </row>
    <row r="22" spans="1:7">
      <c r="A22" s="22">
        <v>19</v>
      </c>
      <c r="B22" s="20">
        <v>12</v>
      </c>
      <c r="C22" s="8">
        <v>2</v>
      </c>
      <c r="D22" s="8">
        <v>0</v>
      </c>
      <c r="E22" s="8">
        <v>1</v>
      </c>
      <c r="F22" s="25">
        <v>0</v>
      </c>
      <c r="G22" s="12">
        <f t="shared" si="0"/>
        <v>15</v>
      </c>
    </row>
    <row r="23" spans="1:7">
      <c r="A23" s="22">
        <v>20</v>
      </c>
      <c r="B23" s="29">
        <v>12</v>
      </c>
      <c r="C23" s="30">
        <v>2</v>
      </c>
      <c r="D23" s="30">
        <v>0</v>
      </c>
      <c r="E23" s="30">
        <v>1</v>
      </c>
      <c r="F23" s="31">
        <v>1</v>
      </c>
      <c r="G23" s="12">
        <f t="shared" si="0"/>
        <v>16</v>
      </c>
    </row>
    <row r="24" spans="1:7">
      <c r="A24" s="22">
        <v>21</v>
      </c>
      <c r="B24" s="29">
        <v>12</v>
      </c>
      <c r="C24" s="30">
        <v>2</v>
      </c>
      <c r="D24" s="30">
        <v>0</v>
      </c>
      <c r="E24" s="30">
        <v>1</v>
      </c>
      <c r="F24" s="31">
        <v>0</v>
      </c>
      <c r="G24" s="12">
        <f t="shared" si="0"/>
        <v>15</v>
      </c>
    </row>
    <row r="25" spans="1:7">
      <c r="A25" s="22">
        <v>22</v>
      </c>
      <c r="B25" s="29">
        <v>12</v>
      </c>
      <c r="C25" s="30">
        <v>1</v>
      </c>
      <c r="D25" s="30">
        <v>0</v>
      </c>
      <c r="E25" s="30">
        <v>0</v>
      </c>
      <c r="F25" s="31">
        <v>0</v>
      </c>
      <c r="G25" s="12">
        <f t="shared" si="0"/>
        <v>13</v>
      </c>
    </row>
    <row r="26" spans="1:7">
      <c r="A26" s="22">
        <v>23</v>
      </c>
      <c r="B26" s="29">
        <v>8</v>
      </c>
      <c r="C26" s="30">
        <v>0</v>
      </c>
      <c r="D26" s="30">
        <v>0</v>
      </c>
      <c r="E26" s="30">
        <v>0</v>
      </c>
      <c r="F26" s="31">
        <v>0</v>
      </c>
      <c r="G26" s="12">
        <f t="shared" si="0"/>
        <v>8</v>
      </c>
    </row>
    <row r="27" spans="1:7">
      <c r="A27" s="22">
        <v>24</v>
      </c>
      <c r="B27" s="29">
        <v>10</v>
      </c>
      <c r="C27" s="30">
        <v>2</v>
      </c>
      <c r="D27" s="30">
        <v>0</v>
      </c>
      <c r="E27" s="30">
        <v>1</v>
      </c>
      <c r="F27" s="31">
        <v>0</v>
      </c>
      <c r="G27" s="12">
        <f t="shared" si="0"/>
        <v>13</v>
      </c>
    </row>
    <row r="28" spans="1:7">
      <c r="A28" s="1"/>
      <c r="B28" s="37">
        <f t="shared" ref="B28:G28" si="1">SUM(B4:B27)</f>
        <v>258</v>
      </c>
      <c r="C28" s="37">
        <f t="shared" si="1"/>
        <v>32</v>
      </c>
      <c r="D28" s="37">
        <f t="shared" si="1"/>
        <v>5</v>
      </c>
      <c r="E28" s="37">
        <f t="shared" si="1"/>
        <v>15</v>
      </c>
      <c r="F28" s="37">
        <f t="shared" si="1"/>
        <v>7</v>
      </c>
      <c r="G28" s="38">
        <f t="shared" si="1"/>
        <v>317</v>
      </c>
    </row>
    <row r="29" spans="1:7">
      <c r="B29">
        <f>258/24</f>
        <v>10.75</v>
      </c>
      <c r="C29">
        <f>32/24</f>
        <v>1.3333333333333333</v>
      </c>
      <c r="D29">
        <f>5/24</f>
        <v>0.20833333333333334</v>
      </c>
      <c r="E29">
        <f>15/24</f>
        <v>0.625</v>
      </c>
      <c r="F29">
        <f>7/24</f>
        <v>0.29166666666666669</v>
      </c>
    </row>
  </sheetData>
  <mergeCells count="1">
    <mergeCell ref="A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I28"/>
  <sheetViews>
    <sheetView topLeftCell="A10" workbookViewId="0">
      <selection activeCell="K21" sqref="K21"/>
    </sheetView>
  </sheetViews>
  <sheetFormatPr defaultRowHeight="15"/>
  <cols>
    <col min="2" max="2" width="11.28515625" customWidth="1"/>
    <col min="3" max="3" width="17" bestFit="1" customWidth="1"/>
    <col min="4" max="4" width="15.42578125" bestFit="1" customWidth="1"/>
    <col min="6" max="6" width="11.5703125" bestFit="1" customWidth="1"/>
  </cols>
  <sheetData>
    <row r="1" spans="1:9" ht="18.75">
      <c r="A1" s="103" t="s">
        <v>0</v>
      </c>
      <c r="B1" s="103"/>
      <c r="C1" s="103"/>
      <c r="D1" s="103"/>
      <c r="E1" s="103"/>
      <c r="F1" s="103"/>
      <c r="G1" s="103"/>
    </row>
    <row r="3" spans="1:9" ht="15.75">
      <c r="A3" s="2" t="s">
        <v>1</v>
      </c>
      <c r="B3" s="2" t="s">
        <v>2</v>
      </c>
      <c r="C3" s="2" t="s">
        <v>3</v>
      </c>
      <c r="D3" s="2" t="s">
        <v>4</v>
      </c>
      <c r="E3" s="2" t="s">
        <v>8</v>
      </c>
      <c r="F3" s="55" t="s">
        <v>6</v>
      </c>
      <c r="G3" s="2" t="s">
        <v>7</v>
      </c>
    </row>
    <row r="4" spans="1:9">
      <c r="A4" s="21">
        <v>1</v>
      </c>
      <c r="B4" s="19">
        <v>10</v>
      </c>
      <c r="C4" s="16">
        <v>1</v>
      </c>
      <c r="D4" s="16">
        <v>0</v>
      </c>
      <c r="E4" s="16">
        <v>0</v>
      </c>
      <c r="F4" s="24">
        <v>1</v>
      </c>
      <c r="G4" s="56">
        <f>SUM(B4:F4)</f>
        <v>12</v>
      </c>
    </row>
    <row r="5" spans="1:9">
      <c r="A5" s="22">
        <v>2</v>
      </c>
      <c r="B5" s="20">
        <v>12</v>
      </c>
      <c r="C5" s="8">
        <v>1</v>
      </c>
      <c r="D5" s="8">
        <v>0</v>
      </c>
      <c r="E5" s="8">
        <v>0</v>
      </c>
      <c r="F5" s="25">
        <v>1</v>
      </c>
      <c r="G5" s="12">
        <f t="shared" ref="G5:G26" si="0">SUM(B5:F5)</f>
        <v>14</v>
      </c>
    </row>
    <row r="6" spans="1:9">
      <c r="A6" s="22">
        <v>3</v>
      </c>
      <c r="B6" s="20">
        <v>10</v>
      </c>
      <c r="C6" s="8">
        <v>2</v>
      </c>
      <c r="D6" s="8">
        <v>1</v>
      </c>
      <c r="E6" s="8">
        <v>1</v>
      </c>
      <c r="F6" s="25">
        <v>0</v>
      </c>
      <c r="G6" s="12">
        <f t="shared" si="0"/>
        <v>14</v>
      </c>
    </row>
    <row r="7" spans="1:9">
      <c r="A7" s="22">
        <v>4</v>
      </c>
      <c r="B7" s="20">
        <v>10</v>
      </c>
      <c r="C7" s="8">
        <v>1</v>
      </c>
      <c r="D7" s="8">
        <v>0</v>
      </c>
      <c r="E7" s="8">
        <v>1</v>
      </c>
      <c r="F7" s="25">
        <v>1</v>
      </c>
      <c r="G7" s="12">
        <f t="shared" si="0"/>
        <v>13</v>
      </c>
      <c r="I7" s="66">
        <f>320/23</f>
        <v>13.913043478260869</v>
      </c>
    </row>
    <row r="8" spans="1:9">
      <c r="A8" s="22">
        <v>5</v>
      </c>
      <c r="B8" s="20">
        <v>10</v>
      </c>
      <c r="C8" s="8">
        <v>2</v>
      </c>
      <c r="D8" s="8">
        <v>0</v>
      </c>
      <c r="E8" s="8">
        <v>1</v>
      </c>
      <c r="F8" s="25">
        <v>0</v>
      </c>
      <c r="G8" s="12">
        <f t="shared" si="0"/>
        <v>13</v>
      </c>
    </row>
    <row r="9" spans="1:9">
      <c r="A9" s="22">
        <v>6</v>
      </c>
      <c r="B9" s="20">
        <v>12</v>
      </c>
      <c r="C9" s="8">
        <v>1</v>
      </c>
      <c r="D9" s="8">
        <v>1</v>
      </c>
      <c r="E9" s="8">
        <v>0</v>
      </c>
      <c r="F9" s="25">
        <v>0</v>
      </c>
      <c r="G9" s="12">
        <f t="shared" si="0"/>
        <v>14</v>
      </c>
    </row>
    <row r="10" spans="1:9">
      <c r="A10" s="22">
        <v>7</v>
      </c>
      <c r="B10" s="20">
        <v>12</v>
      </c>
      <c r="C10" s="8">
        <v>2</v>
      </c>
      <c r="D10" s="8">
        <v>1</v>
      </c>
      <c r="E10" s="8">
        <v>1</v>
      </c>
      <c r="F10" s="25">
        <v>0</v>
      </c>
      <c r="G10" s="12">
        <f t="shared" si="0"/>
        <v>16</v>
      </c>
    </row>
    <row r="11" spans="1:9">
      <c r="A11" s="22">
        <v>8</v>
      </c>
      <c r="B11" s="20">
        <v>12</v>
      </c>
      <c r="C11" s="8">
        <v>1</v>
      </c>
      <c r="D11" s="8">
        <v>0</v>
      </c>
      <c r="E11" s="8">
        <v>1</v>
      </c>
      <c r="F11" s="25">
        <v>0</v>
      </c>
      <c r="G11" s="12">
        <f t="shared" si="0"/>
        <v>14</v>
      </c>
    </row>
    <row r="12" spans="1:9">
      <c r="A12" s="22">
        <v>9</v>
      </c>
      <c r="B12" s="20">
        <v>12</v>
      </c>
      <c r="C12" s="8">
        <v>1</v>
      </c>
      <c r="D12" s="8">
        <v>0</v>
      </c>
      <c r="E12" s="8">
        <v>1</v>
      </c>
      <c r="F12" s="25">
        <v>0</v>
      </c>
      <c r="G12" s="12">
        <f t="shared" si="0"/>
        <v>14</v>
      </c>
    </row>
    <row r="13" spans="1:9">
      <c r="A13" s="22">
        <v>10</v>
      </c>
      <c r="B13" s="20">
        <v>12</v>
      </c>
      <c r="C13" s="8">
        <v>2</v>
      </c>
      <c r="D13" s="8">
        <v>0</v>
      </c>
      <c r="E13" s="8">
        <v>0</v>
      </c>
      <c r="F13" s="25">
        <v>0</v>
      </c>
      <c r="G13" s="12">
        <f t="shared" si="0"/>
        <v>14</v>
      </c>
    </row>
    <row r="14" spans="1:9">
      <c r="A14" s="22">
        <v>11</v>
      </c>
      <c r="B14" s="20">
        <v>12</v>
      </c>
      <c r="C14" s="8">
        <v>3</v>
      </c>
      <c r="D14" s="8">
        <v>0</v>
      </c>
      <c r="E14" s="8">
        <v>1</v>
      </c>
      <c r="F14" s="25">
        <v>0</v>
      </c>
      <c r="G14" s="12">
        <f t="shared" si="0"/>
        <v>16</v>
      </c>
    </row>
    <row r="15" spans="1:9">
      <c r="A15" s="22">
        <v>12</v>
      </c>
      <c r="B15" s="20">
        <v>12</v>
      </c>
      <c r="C15" s="8">
        <v>2</v>
      </c>
      <c r="D15" s="8">
        <v>0</v>
      </c>
      <c r="E15" s="8">
        <v>1</v>
      </c>
      <c r="F15" s="25">
        <v>0</v>
      </c>
      <c r="G15" s="12">
        <f t="shared" si="0"/>
        <v>15</v>
      </c>
    </row>
    <row r="16" spans="1:9">
      <c r="A16" s="22">
        <v>13</v>
      </c>
      <c r="B16" s="20">
        <v>12</v>
      </c>
      <c r="C16" s="8">
        <v>2</v>
      </c>
      <c r="D16" s="8">
        <v>0</v>
      </c>
      <c r="E16" s="8">
        <v>1</v>
      </c>
      <c r="F16" s="25">
        <v>0</v>
      </c>
      <c r="G16" s="12">
        <f t="shared" si="0"/>
        <v>15</v>
      </c>
    </row>
    <row r="17" spans="1:7">
      <c r="A17" s="22">
        <v>14</v>
      </c>
      <c r="B17" s="20">
        <v>12</v>
      </c>
      <c r="C17" s="8">
        <v>0</v>
      </c>
      <c r="D17" s="8">
        <v>0</v>
      </c>
      <c r="E17" s="8">
        <v>2</v>
      </c>
      <c r="F17" s="25">
        <v>0</v>
      </c>
      <c r="G17" s="12">
        <f t="shared" si="0"/>
        <v>14</v>
      </c>
    </row>
    <row r="18" spans="1:7">
      <c r="A18" s="22">
        <v>15</v>
      </c>
      <c r="B18" s="20">
        <v>8</v>
      </c>
      <c r="C18" s="8">
        <v>3</v>
      </c>
      <c r="D18" s="8">
        <v>0</v>
      </c>
      <c r="E18" s="8">
        <v>1</v>
      </c>
      <c r="F18" s="25">
        <v>0</v>
      </c>
      <c r="G18" s="12">
        <f t="shared" si="0"/>
        <v>12</v>
      </c>
    </row>
    <row r="19" spans="1:7">
      <c r="A19" s="22">
        <v>16</v>
      </c>
      <c r="B19" s="20">
        <v>12</v>
      </c>
      <c r="C19" s="8">
        <v>1</v>
      </c>
      <c r="D19" s="8">
        <v>0</v>
      </c>
      <c r="E19" s="8">
        <v>1</v>
      </c>
      <c r="F19" s="25">
        <v>0</v>
      </c>
      <c r="G19" s="12">
        <f t="shared" si="0"/>
        <v>14</v>
      </c>
    </row>
    <row r="20" spans="1:7">
      <c r="A20" s="22">
        <v>17</v>
      </c>
      <c r="B20" s="20">
        <v>12</v>
      </c>
      <c r="C20" s="8">
        <v>1</v>
      </c>
      <c r="D20" s="8">
        <v>0</v>
      </c>
      <c r="E20" s="8">
        <v>0</v>
      </c>
      <c r="F20" s="25">
        <v>0</v>
      </c>
      <c r="G20" s="12">
        <f t="shared" si="0"/>
        <v>13</v>
      </c>
    </row>
    <row r="21" spans="1:7">
      <c r="A21" s="22">
        <v>18</v>
      </c>
      <c r="B21" s="20">
        <v>12</v>
      </c>
      <c r="C21" s="8">
        <v>2</v>
      </c>
      <c r="D21" s="8">
        <v>0</v>
      </c>
      <c r="E21" s="8">
        <v>0</v>
      </c>
      <c r="F21" s="25">
        <v>0</v>
      </c>
      <c r="G21" s="12">
        <f t="shared" si="0"/>
        <v>14</v>
      </c>
    </row>
    <row r="22" spans="1:7">
      <c r="A22" s="22">
        <v>19</v>
      </c>
      <c r="B22" s="20">
        <v>12</v>
      </c>
      <c r="C22" s="8">
        <v>1</v>
      </c>
      <c r="D22" s="8">
        <v>0</v>
      </c>
      <c r="E22" s="8">
        <v>0</v>
      </c>
      <c r="F22" s="25">
        <v>0</v>
      </c>
      <c r="G22" s="12">
        <f t="shared" si="0"/>
        <v>13</v>
      </c>
    </row>
    <row r="23" spans="1:7">
      <c r="A23" s="22">
        <v>20</v>
      </c>
      <c r="B23" s="29">
        <v>12</v>
      </c>
      <c r="C23" s="30">
        <v>1</v>
      </c>
      <c r="D23" s="30">
        <v>0</v>
      </c>
      <c r="E23" s="30">
        <v>1</v>
      </c>
      <c r="F23" s="31">
        <v>1</v>
      </c>
      <c r="G23" s="12">
        <f t="shared" si="0"/>
        <v>15</v>
      </c>
    </row>
    <row r="24" spans="1:7">
      <c r="A24" s="22">
        <v>21</v>
      </c>
      <c r="B24" s="29">
        <v>12</v>
      </c>
      <c r="C24" s="30">
        <v>3</v>
      </c>
      <c r="D24" s="30">
        <v>0</v>
      </c>
      <c r="E24" s="30">
        <v>1</v>
      </c>
      <c r="F24" s="31">
        <v>0</v>
      </c>
      <c r="G24" s="12">
        <f t="shared" si="0"/>
        <v>16</v>
      </c>
    </row>
    <row r="25" spans="1:7">
      <c r="A25" s="22">
        <v>22</v>
      </c>
      <c r="B25" s="29">
        <v>12</v>
      </c>
      <c r="C25" s="30">
        <v>3</v>
      </c>
      <c r="D25" s="30">
        <v>0</v>
      </c>
      <c r="E25" s="30">
        <v>1</v>
      </c>
      <c r="F25" s="31">
        <v>0</v>
      </c>
      <c r="G25" s="12">
        <f t="shared" si="0"/>
        <v>16</v>
      </c>
    </row>
    <row r="26" spans="1:7">
      <c r="A26" s="22">
        <v>23</v>
      </c>
      <c r="B26" s="29">
        <v>6</v>
      </c>
      <c r="C26" s="30">
        <v>1</v>
      </c>
      <c r="D26" s="30">
        <v>0</v>
      </c>
      <c r="E26" s="30">
        <v>1</v>
      </c>
      <c r="F26" s="31">
        <v>1</v>
      </c>
      <c r="G26" s="12">
        <f t="shared" si="0"/>
        <v>9</v>
      </c>
    </row>
    <row r="27" spans="1:7">
      <c r="A27" s="1"/>
      <c r="B27" s="37">
        <f t="shared" ref="B27:G27" si="1">SUM(B4:B26)</f>
        <v>258</v>
      </c>
      <c r="C27" s="37">
        <f t="shared" si="1"/>
        <v>37</v>
      </c>
      <c r="D27" s="37">
        <f t="shared" si="1"/>
        <v>3</v>
      </c>
      <c r="E27" s="37">
        <f t="shared" si="1"/>
        <v>17</v>
      </c>
      <c r="F27" s="37">
        <f t="shared" si="1"/>
        <v>5</v>
      </c>
      <c r="G27" s="38">
        <f t="shared" si="1"/>
        <v>320</v>
      </c>
    </row>
    <row r="28" spans="1:7">
      <c r="B28">
        <f>258/23</f>
        <v>11.217391304347826</v>
      </c>
      <c r="C28">
        <f>37/23</f>
        <v>1.6086956521739131</v>
      </c>
      <c r="D28">
        <f>3/23</f>
        <v>0.13043478260869565</v>
      </c>
      <c r="E28">
        <f>17/23</f>
        <v>0.73913043478260865</v>
      </c>
      <c r="F28">
        <f>5/23</f>
        <v>0.21739130434782608</v>
      </c>
    </row>
  </sheetData>
  <mergeCells count="1">
    <mergeCell ref="A1:G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J29"/>
  <sheetViews>
    <sheetView topLeftCell="A11" workbookViewId="0">
      <selection activeCell="J27" sqref="J27"/>
    </sheetView>
  </sheetViews>
  <sheetFormatPr defaultRowHeight="15"/>
  <cols>
    <col min="2" max="2" width="11.140625" bestFit="1" customWidth="1"/>
    <col min="3" max="3" width="17" bestFit="1" customWidth="1"/>
    <col min="4" max="4" width="15.42578125" bestFit="1" customWidth="1"/>
    <col min="6" max="6" width="11.5703125" bestFit="1" customWidth="1"/>
  </cols>
  <sheetData>
    <row r="1" spans="1:9" ht="18.75">
      <c r="A1" s="103" t="s">
        <v>0</v>
      </c>
      <c r="B1" s="103"/>
      <c r="C1" s="103"/>
      <c r="D1" s="103"/>
      <c r="E1" s="103"/>
      <c r="F1" s="103"/>
      <c r="G1" s="103"/>
    </row>
    <row r="3" spans="1:9" ht="15.75">
      <c r="A3" s="2" t="s">
        <v>1</v>
      </c>
      <c r="B3" s="57" t="s">
        <v>2</v>
      </c>
      <c r="C3" s="17" t="s">
        <v>3</v>
      </c>
      <c r="D3" s="17" t="s">
        <v>4</v>
      </c>
      <c r="E3" s="17" t="s">
        <v>8</v>
      </c>
      <c r="F3" s="23" t="s">
        <v>6</v>
      </c>
      <c r="G3" s="2" t="s">
        <v>7</v>
      </c>
    </row>
    <row r="4" spans="1:9">
      <c r="A4" s="21">
        <v>1</v>
      </c>
      <c r="B4" s="19">
        <v>8</v>
      </c>
      <c r="C4" s="16">
        <v>2</v>
      </c>
      <c r="D4" s="16">
        <v>0</v>
      </c>
      <c r="E4" s="16">
        <v>1</v>
      </c>
      <c r="F4" s="24">
        <v>0</v>
      </c>
      <c r="G4" s="56">
        <f>SUM(B4:F4)</f>
        <v>11</v>
      </c>
    </row>
    <row r="5" spans="1:9">
      <c r="A5" s="22">
        <v>2</v>
      </c>
      <c r="B5" s="20">
        <v>12</v>
      </c>
      <c r="C5" s="8">
        <v>0</v>
      </c>
      <c r="D5" s="8">
        <v>0</v>
      </c>
      <c r="E5" s="8">
        <v>1</v>
      </c>
      <c r="F5" s="25">
        <v>1</v>
      </c>
      <c r="G5" s="12">
        <f t="shared" ref="G5:G27" si="0">SUM(B5:F5)</f>
        <v>14</v>
      </c>
    </row>
    <row r="6" spans="1:9">
      <c r="A6" s="22">
        <v>3</v>
      </c>
      <c r="B6" s="20">
        <v>10</v>
      </c>
      <c r="C6" s="8">
        <v>3</v>
      </c>
      <c r="D6" s="8">
        <v>0</v>
      </c>
      <c r="E6" s="8">
        <v>1</v>
      </c>
      <c r="F6" s="25">
        <v>0</v>
      </c>
      <c r="G6" s="12">
        <f t="shared" si="0"/>
        <v>14</v>
      </c>
    </row>
    <row r="7" spans="1:9">
      <c r="A7" s="22">
        <v>4</v>
      </c>
      <c r="B7" s="20">
        <v>6</v>
      </c>
      <c r="C7" s="8">
        <v>4</v>
      </c>
      <c r="D7" s="8">
        <v>0</v>
      </c>
      <c r="E7" s="8">
        <v>1</v>
      </c>
      <c r="F7" s="25">
        <v>0</v>
      </c>
      <c r="G7" s="12">
        <f t="shared" si="0"/>
        <v>11</v>
      </c>
      <c r="I7" s="70">
        <f>G28/A27</f>
        <v>14.416666666666666</v>
      </c>
    </row>
    <row r="8" spans="1:9">
      <c r="A8" s="22">
        <v>5</v>
      </c>
      <c r="B8" s="20">
        <v>12</v>
      </c>
      <c r="C8" s="8">
        <v>2</v>
      </c>
      <c r="D8" s="8">
        <v>1</v>
      </c>
      <c r="E8" s="8">
        <v>1</v>
      </c>
      <c r="F8" s="25">
        <v>0</v>
      </c>
      <c r="G8" s="12">
        <f t="shared" si="0"/>
        <v>16</v>
      </c>
    </row>
    <row r="9" spans="1:9">
      <c r="A9" s="22">
        <v>6</v>
      </c>
      <c r="B9" s="20">
        <v>10</v>
      </c>
      <c r="C9" s="8">
        <v>3</v>
      </c>
      <c r="D9" s="8">
        <v>0</v>
      </c>
      <c r="E9" s="8">
        <v>1</v>
      </c>
      <c r="F9" s="25">
        <v>1</v>
      </c>
      <c r="G9" s="12">
        <f t="shared" si="0"/>
        <v>15</v>
      </c>
    </row>
    <row r="10" spans="1:9">
      <c r="A10" s="22">
        <v>7</v>
      </c>
      <c r="B10" s="20">
        <v>12</v>
      </c>
      <c r="C10" s="8">
        <v>2</v>
      </c>
      <c r="D10" s="8">
        <v>0</v>
      </c>
      <c r="E10" s="8">
        <v>1</v>
      </c>
      <c r="F10" s="25">
        <v>1</v>
      </c>
      <c r="G10" s="12">
        <f t="shared" si="0"/>
        <v>16</v>
      </c>
    </row>
    <row r="11" spans="1:9">
      <c r="A11" s="22">
        <v>8</v>
      </c>
      <c r="B11" s="20">
        <v>10</v>
      </c>
      <c r="C11" s="8">
        <v>3</v>
      </c>
      <c r="D11" s="8">
        <v>1</v>
      </c>
      <c r="E11" s="8">
        <v>2</v>
      </c>
      <c r="F11" s="25">
        <v>1</v>
      </c>
      <c r="G11" s="12">
        <f t="shared" si="0"/>
        <v>17</v>
      </c>
    </row>
    <row r="12" spans="1:9">
      <c r="A12" s="22">
        <v>9</v>
      </c>
      <c r="B12" s="20">
        <v>12</v>
      </c>
      <c r="C12" s="8">
        <v>2</v>
      </c>
      <c r="D12" s="8">
        <v>0</v>
      </c>
      <c r="E12" s="8">
        <v>2</v>
      </c>
      <c r="F12" s="25">
        <v>1</v>
      </c>
      <c r="G12" s="12">
        <f t="shared" si="0"/>
        <v>17</v>
      </c>
    </row>
    <row r="13" spans="1:9">
      <c r="A13" s="22">
        <v>10</v>
      </c>
      <c r="B13" s="20">
        <v>6</v>
      </c>
      <c r="C13" s="8">
        <v>1</v>
      </c>
      <c r="D13" s="8">
        <v>0</v>
      </c>
      <c r="E13" s="8">
        <v>1</v>
      </c>
      <c r="F13" s="25">
        <v>0</v>
      </c>
      <c r="G13" s="12">
        <f t="shared" si="0"/>
        <v>8</v>
      </c>
    </row>
    <row r="14" spans="1:9">
      <c r="A14" s="22">
        <v>11</v>
      </c>
      <c r="B14" s="20">
        <v>10</v>
      </c>
      <c r="C14" s="8">
        <v>2</v>
      </c>
      <c r="D14" s="8">
        <v>0</v>
      </c>
      <c r="E14" s="8">
        <v>2</v>
      </c>
      <c r="F14" s="25">
        <v>1</v>
      </c>
      <c r="G14" s="12">
        <f t="shared" si="0"/>
        <v>15</v>
      </c>
    </row>
    <row r="15" spans="1:9">
      <c r="A15" s="22">
        <v>12</v>
      </c>
      <c r="B15" s="20">
        <v>12</v>
      </c>
      <c r="C15" s="8">
        <v>1</v>
      </c>
      <c r="D15" s="8">
        <v>1</v>
      </c>
      <c r="E15" s="8">
        <v>2</v>
      </c>
      <c r="F15" s="25">
        <v>1</v>
      </c>
      <c r="G15" s="12">
        <f t="shared" si="0"/>
        <v>17</v>
      </c>
    </row>
    <row r="16" spans="1:9">
      <c r="A16" s="22">
        <v>13</v>
      </c>
      <c r="B16" s="20">
        <v>10</v>
      </c>
      <c r="C16" s="8">
        <v>2</v>
      </c>
      <c r="D16" s="8">
        <v>1</v>
      </c>
      <c r="E16" s="8">
        <v>0</v>
      </c>
      <c r="F16" s="25">
        <v>1</v>
      </c>
      <c r="G16" s="12">
        <f t="shared" si="0"/>
        <v>14</v>
      </c>
    </row>
    <row r="17" spans="1:10">
      <c r="A17" s="22">
        <v>14</v>
      </c>
      <c r="B17" s="20">
        <v>12</v>
      </c>
      <c r="C17" s="8">
        <v>3</v>
      </c>
      <c r="D17" s="8">
        <v>0</v>
      </c>
      <c r="E17" s="8">
        <v>1</v>
      </c>
      <c r="F17" s="25">
        <v>1</v>
      </c>
      <c r="G17" s="12">
        <f t="shared" si="0"/>
        <v>17</v>
      </c>
    </row>
    <row r="18" spans="1:10">
      <c r="A18" s="22">
        <v>15</v>
      </c>
      <c r="B18" s="20">
        <v>6</v>
      </c>
      <c r="C18" s="8">
        <v>4</v>
      </c>
      <c r="D18" s="8">
        <v>1</v>
      </c>
      <c r="E18" s="8">
        <v>1</v>
      </c>
      <c r="F18" s="25">
        <v>0</v>
      </c>
      <c r="G18" s="12">
        <f t="shared" si="0"/>
        <v>12</v>
      </c>
    </row>
    <row r="19" spans="1:10">
      <c r="A19" s="22">
        <v>16</v>
      </c>
      <c r="B19" s="20">
        <v>10</v>
      </c>
      <c r="C19" s="8">
        <v>3</v>
      </c>
      <c r="D19" s="8">
        <v>0</v>
      </c>
      <c r="E19" s="8">
        <v>1</v>
      </c>
      <c r="F19" s="25">
        <v>1</v>
      </c>
      <c r="G19" s="12">
        <f t="shared" si="0"/>
        <v>15</v>
      </c>
    </row>
    <row r="20" spans="1:10">
      <c r="A20" s="22">
        <v>17</v>
      </c>
      <c r="B20" s="20">
        <v>8</v>
      </c>
      <c r="C20" s="8">
        <v>3</v>
      </c>
      <c r="D20" s="8">
        <v>1</v>
      </c>
      <c r="E20" s="8">
        <v>1</v>
      </c>
      <c r="F20" s="25">
        <v>1</v>
      </c>
      <c r="G20" s="12">
        <f t="shared" si="0"/>
        <v>14</v>
      </c>
    </row>
    <row r="21" spans="1:10">
      <c r="A21" s="22">
        <v>18</v>
      </c>
      <c r="B21" s="20">
        <v>8</v>
      </c>
      <c r="C21" s="8">
        <v>1</v>
      </c>
      <c r="D21" s="8">
        <v>1</v>
      </c>
      <c r="E21" s="8">
        <v>2</v>
      </c>
      <c r="F21" s="25">
        <v>0</v>
      </c>
      <c r="G21" s="12">
        <f t="shared" si="0"/>
        <v>12</v>
      </c>
    </row>
    <row r="22" spans="1:10">
      <c r="A22" s="22">
        <v>19</v>
      </c>
      <c r="B22" s="20">
        <v>12</v>
      </c>
      <c r="C22" s="8">
        <v>2</v>
      </c>
      <c r="D22" s="8">
        <v>0</v>
      </c>
      <c r="E22" s="8">
        <v>2</v>
      </c>
      <c r="F22" s="25">
        <v>1</v>
      </c>
      <c r="G22" s="12">
        <f t="shared" si="0"/>
        <v>17</v>
      </c>
    </row>
    <row r="23" spans="1:10">
      <c r="A23" s="22">
        <v>20</v>
      </c>
      <c r="B23" s="20">
        <v>10</v>
      </c>
      <c r="C23" s="8">
        <v>3</v>
      </c>
      <c r="D23" s="8">
        <v>1</v>
      </c>
      <c r="E23" s="8">
        <v>1</v>
      </c>
      <c r="F23" s="25">
        <v>1</v>
      </c>
      <c r="G23" s="12">
        <f t="shared" si="0"/>
        <v>16</v>
      </c>
    </row>
    <row r="24" spans="1:10">
      <c r="A24" s="22">
        <v>21</v>
      </c>
      <c r="B24" s="20">
        <v>12</v>
      </c>
      <c r="C24" s="8">
        <v>4</v>
      </c>
      <c r="D24" s="8">
        <v>0</v>
      </c>
      <c r="E24" s="8">
        <v>1</v>
      </c>
      <c r="F24" s="25">
        <v>1</v>
      </c>
      <c r="G24" s="12">
        <f t="shared" si="0"/>
        <v>18</v>
      </c>
    </row>
    <row r="25" spans="1:10">
      <c r="A25" s="28">
        <v>22</v>
      </c>
      <c r="B25" s="29">
        <v>10</v>
      </c>
      <c r="C25" s="30">
        <v>2</v>
      </c>
      <c r="D25" s="30">
        <v>0</v>
      </c>
      <c r="E25" s="30">
        <v>2</v>
      </c>
      <c r="F25" s="31">
        <v>1</v>
      </c>
      <c r="G25" s="12">
        <f t="shared" si="0"/>
        <v>15</v>
      </c>
      <c r="J25">
        <f>13.6+13.65+13.20833+13.91304+14.41667</f>
        <v>68.788040000000009</v>
      </c>
    </row>
    <row r="26" spans="1:10">
      <c r="A26" s="22">
        <v>23</v>
      </c>
      <c r="B26" s="29">
        <v>10</v>
      </c>
      <c r="C26" s="30">
        <v>2</v>
      </c>
      <c r="D26" s="30">
        <v>1</v>
      </c>
      <c r="E26" s="30">
        <v>1</v>
      </c>
      <c r="F26" s="31">
        <v>0</v>
      </c>
      <c r="G26" s="12">
        <f t="shared" si="0"/>
        <v>14</v>
      </c>
      <c r="J26">
        <f>68.78804/5</f>
        <v>13.757607999999999</v>
      </c>
    </row>
    <row r="27" spans="1:10">
      <c r="A27" s="22">
        <v>24</v>
      </c>
      <c r="B27" s="40">
        <v>8</v>
      </c>
      <c r="C27" s="10">
        <v>2</v>
      </c>
      <c r="D27" s="10">
        <v>0</v>
      </c>
      <c r="E27" s="10">
        <v>1</v>
      </c>
      <c r="F27" s="43">
        <v>0</v>
      </c>
      <c r="G27" s="12">
        <f t="shared" si="0"/>
        <v>11</v>
      </c>
    </row>
    <row r="28" spans="1:10">
      <c r="B28" s="37">
        <f>SUM(B4:B27)</f>
        <v>236</v>
      </c>
      <c r="C28" s="37">
        <f t="shared" ref="C28:G28" si="1">SUM(C4:C27)</f>
        <v>56</v>
      </c>
      <c r="D28" s="37">
        <f t="shared" si="1"/>
        <v>9</v>
      </c>
      <c r="E28" s="37">
        <f t="shared" si="1"/>
        <v>30</v>
      </c>
      <c r="F28" s="37">
        <f t="shared" si="1"/>
        <v>15</v>
      </c>
      <c r="G28" s="38">
        <f t="shared" si="1"/>
        <v>346</v>
      </c>
    </row>
    <row r="29" spans="1:10">
      <c r="B29">
        <f>236/24</f>
        <v>9.8333333333333339</v>
      </c>
      <c r="C29">
        <f>56/24</f>
        <v>2.3333333333333335</v>
      </c>
      <c r="D29">
        <f>9/24</f>
        <v>0.375</v>
      </c>
      <c r="E29">
        <f>30/24</f>
        <v>1.25</v>
      </c>
      <c r="F29">
        <f>15/24</f>
        <v>0.625</v>
      </c>
    </row>
  </sheetData>
  <mergeCells count="1">
    <mergeCell ref="A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I29"/>
  <sheetViews>
    <sheetView topLeftCell="I1" workbookViewId="0">
      <selection activeCell="I8" sqref="I8"/>
    </sheetView>
  </sheetViews>
  <sheetFormatPr defaultRowHeight="15"/>
  <cols>
    <col min="2" max="2" width="11" bestFit="1" customWidth="1"/>
    <col min="3" max="3" width="16.85546875" bestFit="1" customWidth="1"/>
    <col min="4" max="4" width="15.28515625" bestFit="1" customWidth="1"/>
    <col min="6" max="6" width="11.42578125" bestFit="1" customWidth="1"/>
  </cols>
  <sheetData>
    <row r="1" spans="1:9" ht="18.75">
      <c r="A1" s="103" t="s">
        <v>0</v>
      </c>
      <c r="B1" s="103"/>
      <c r="C1" s="103"/>
      <c r="D1" s="103"/>
      <c r="E1" s="103"/>
      <c r="F1" s="103"/>
      <c r="G1" s="103"/>
    </row>
    <row r="2" spans="1:9" ht="15.75" thickBot="1"/>
    <row r="3" spans="1:9" ht="16.5" thickBot="1">
      <c r="A3" s="2" t="s">
        <v>1</v>
      </c>
      <c r="B3" s="51" t="s">
        <v>2</v>
      </c>
      <c r="C3" s="2" t="s">
        <v>3</v>
      </c>
      <c r="D3" s="2" t="s">
        <v>4</v>
      </c>
      <c r="E3" s="2" t="s">
        <v>8</v>
      </c>
      <c r="F3" s="55" t="s">
        <v>6</v>
      </c>
      <c r="G3" s="2" t="s">
        <v>7</v>
      </c>
    </row>
    <row r="4" spans="1:9">
      <c r="A4" s="21">
        <v>1</v>
      </c>
      <c r="B4" s="19">
        <v>5</v>
      </c>
      <c r="C4" s="16">
        <v>3</v>
      </c>
      <c r="D4" s="16">
        <v>1</v>
      </c>
      <c r="E4" s="16">
        <v>2</v>
      </c>
      <c r="F4" s="24">
        <v>0</v>
      </c>
      <c r="G4" s="56">
        <f>SUM(B4:F4)</f>
        <v>11</v>
      </c>
    </row>
    <row r="5" spans="1:9">
      <c r="A5" s="22">
        <v>2</v>
      </c>
      <c r="B5" s="20">
        <v>2</v>
      </c>
      <c r="C5" s="8">
        <v>1</v>
      </c>
      <c r="D5" s="8">
        <v>0</v>
      </c>
      <c r="E5" s="8">
        <v>0</v>
      </c>
      <c r="F5" s="25">
        <v>0</v>
      </c>
      <c r="G5" s="12">
        <f t="shared" ref="G5:G27" si="0">SUM(B5:F5)</f>
        <v>3</v>
      </c>
    </row>
    <row r="6" spans="1:9">
      <c r="A6" s="22">
        <v>3</v>
      </c>
      <c r="B6" s="20">
        <v>5</v>
      </c>
      <c r="C6" s="8">
        <v>2</v>
      </c>
      <c r="D6" s="8">
        <v>0</v>
      </c>
      <c r="E6" s="8">
        <v>1</v>
      </c>
      <c r="F6" s="25">
        <v>1</v>
      </c>
      <c r="G6" s="12">
        <f t="shared" si="0"/>
        <v>9</v>
      </c>
    </row>
    <row r="7" spans="1:9">
      <c r="A7" s="22">
        <v>4</v>
      </c>
      <c r="B7" s="20">
        <v>2</v>
      </c>
      <c r="C7" s="8">
        <v>4</v>
      </c>
      <c r="D7" s="8">
        <v>0</v>
      </c>
      <c r="E7" s="8">
        <v>1</v>
      </c>
      <c r="F7" s="25">
        <v>1</v>
      </c>
      <c r="G7" s="12">
        <f t="shared" si="0"/>
        <v>8</v>
      </c>
    </row>
    <row r="8" spans="1:9">
      <c r="A8" s="22">
        <v>5</v>
      </c>
      <c r="B8" s="20">
        <v>3</v>
      </c>
      <c r="C8" s="8">
        <v>3</v>
      </c>
      <c r="D8" s="8">
        <v>1</v>
      </c>
      <c r="E8" s="8">
        <v>1</v>
      </c>
      <c r="F8" s="25">
        <v>0</v>
      </c>
      <c r="G8" s="12">
        <f t="shared" si="0"/>
        <v>8</v>
      </c>
      <c r="I8" s="53">
        <f>G28/A27</f>
        <v>8</v>
      </c>
    </row>
    <row r="9" spans="1:9">
      <c r="A9" s="22">
        <v>6</v>
      </c>
      <c r="B9" s="20">
        <v>6</v>
      </c>
      <c r="C9" s="8">
        <v>4</v>
      </c>
      <c r="D9" s="8">
        <v>0</v>
      </c>
      <c r="E9" s="8">
        <v>0</v>
      </c>
      <c r="F9" s="25">
        <v>1</v>
      </c>
      <c r="G9" s="12">
        <f t="shared" si="0"/>
        <v>11</v>
      </c>
    </row>
    <row r="10" spans="1:9">
      <c r="A10" s="22">
        <v>7</v>
      </c>
      <c r="B10" s="20">
        <v>2</v>
      </c>
      <c r="C10" s="8">
        <v>1</v>
      </c>
      <c r="D10" s="8">
        <v>1</v>
      </c>
      <c r="E10" s="8">
        <v>0</v>
      </c>
      <c r="F10" s="25">
        <v>1</v>
      </c>
      <c r="G10" s="12">
        <f t="shared" si="0"/>
        <v>5</v>
      </c>
    </row>
    <row r="11" spans="1:9">
      <c r="A11" s="22">
        <v>8</v>
      </c>
      <c r="B11" s="20">
        <v>3</v>
      </c>
      <c r="C11" s="8">
        <v>2</v>
      </c>
      <c r="D11" s="8">
        <v>0</v>
      </c>
      <c r="E11" s="8">
        <v>0</v>
      </c>
      <c r="F11" s="25">
        <v>1</v>
      </c>
      <c r="G11" s="12">
        <f t="shared" si="0"/>
        <v>6</v>
      </c>
    </row>
    <row r="12" spans="1:9">
      <c r="A12" s="22">
        <v>9</v>
      </c>
      <c r="B12" s="20">
        <v>2</v>
      </c>
      <c r="C12" s="8">
        <v>3</v>
      </c>
      <c r="D12" s="8">
        <v>0</v>
      </c>
      <c r="E12" s="8">
        <v>1</v>
      </c>
      <c r="F12" s="25">
        <v>0</v>
      </c>
      <c r="G12" s="12">
        <f t="shared" si="0"/>
        <v>6</v>
      </c>
    </row>
    <row r="13" spans="1:9">
      <c r="A13" s="22">
        <v>10</v>
      </c>
      <c r="B13" s="20">
        <v>2</v>
      </c>
      <c r="C13" s="8">
        <v>2</v>
      </c>
      <c r="D13" s="8">
        <v>1</v>
      </c>
      <c r="E13" s="8">
        <v>2</v>
      </c>
      <c r="F13" s="25">
        <v>1</v>
      </c>
      <c r="G13" s="12">
        <f t="shared" si="0"/>
        <v>8</v>
      </c>
    </row>
    <row r="14" spans="1:9">
      <c r="A14" s="22">
        <v>11</v>
      </c>
      <c r="B14" s="20">
        <v>4</v>
      </c>
      <c r="C14" s="8">
        <v>1</v>
      </c>
      <c r="D14" s="8">
        <v>0</v>
      </c>
      <c r="E14" s="8">
        <v>1</v>
      </c>
      <c r="F14" s="25">
        <v>1</v>
      </c>
      <c r="G14" s="12">
        <f t="shared" si="0"/>
        <v>7</v>
      </c>
    </row>
    <row r="15" spans="1:9">
      <c r="A15" s="22">
        <v>12</v>
      </c>
      <c r="B15" s="20">
        <v>2</v>
      </c>
      <c r="C15" s="8">
        <v>1</v>
      </c>
      <c r="D15" s="8">
        <v>0</v>
      </c>
      <c r="E15" s="8">
        <v>1</v>
      </c>
      <c r="F15" s="25">
        <v>0</v>
      </c>
      <c r="G15" s="12">
        <f t="shared" si="0"/>
        <v>4</v>
      </c>
    </row>
    <row r="16" spans="1:9">
      <c r="A16" s="22">
        <v>13</v>
      </c>
      <c r="B16" s="20">
        <v>5</v>
      </c>
      <c r="C16" s="8">
        <v>2</v>
      </c>
      <c r="D16" s="8">
        <v>1</v>
      </c>
      <c r="E16" s="8">
        <v>1</v>
      </c>
      <c r="F16" s="25">
        <v>1</v>
      </c>
      <c r="G16" s="12">
        <f t="shared" si="0"/>
        <v>10</v>
      </c>
    </row>
    <row r="17" spans="1:7">
      <c r="A17" s="22">
        <v>14</v>
      </c>
      <c r="B17" s="20">
        <v>4</v>
      </c>
      <c r="C17" s="8">
        <v>1</v>
      </c>
      <c r="D17" s="8">
        <v>1</v>
      </c>
      <c r="E17" s="8">
        <v>1</v>
      </c>
      <c r="F17" s="25">
        <v>1</v>
      </c>
      <c r="G17" s="12">
        <f t="shared" si="0"/>
        <v>8</v>
      </c>
    </row>
    <row r="18" spans="1:7">
      <c r="A18" s="22">
        <v>15</v>
      </c>
      <c r="B18" s="20">
        <v>6</v>
      </c>
      <c r="C18" s="8">
        <v>3</v>
      </c>
      <c r="D18" s="8">
        <v>1</v>
      </c>
      <c r="E18" s="8">
        <v>1</v>
      </c>
      <c r="F18" s="25">
        <v>1</v>
      </c>
      <c r="G18" s="12">
        <f t="shared" si="0"/>
        <v>12</v>
      </c>
    </row>
    <row r="19" spans="1:7">
      <c r="A19" s="22">
        <v>16</v>
      </c>
      <c r="B19" s="20">
        <v>4</v>
      </c>
      <c r="C19" s="8">
        <v>2</v>
      </c>
      <c r="D19" s="8">
        <v>0</v>
      </c>
      <c r="E19" s="8">
        <v>1</v>
      </c>
      <c r="F19" s="25">
        <v>1</v>
      </c>
      <c r="G19" s="12">
        <f t="shared" si="0"/>
        <v>8</v>
      </c>
    </row>
    <row r="20" spans="1:7">
      <c r="A20" s="22">
        <v>17</v>
      </c>
      <c r="B20" s="20">
        <v>2</v>
      </c>
      <c r="C20" s="8">
        <v>2</v>
      </c>
      <c r="D20" s="8">
        <v>1</v>
      </c>
      <c r="E20" s="8">
        <v>2</v>
      </c>
      <c r="F20" s="25">
        <v>0</v>
      </c>
      <c r="G20" s="12">
        <f t="shared" si="0"/>
        <v>7</v>
      </c>
    </row>
    <row r="21" spans="1:7">
      <c r="A21" s="22">
        <v>18</v>
      </c>
      <c r="B21" s="20">
        <v>4</v>
      </c>
      <c r="C21" s="8">
        <v>2</v>
      </c>
      <c r="D21" s="8">
        <v>1</v>
      </c>
      <c r="E21" s="8">
        <v>1</v>
      </c>
      <c r="F21" s="25">
        <v>0</v>
      </c>
      <c r="G21" s="12">
        <f t="shared" si="0"/>
        <v>8</v>
      </c>
    </row>
    <row r="22" spans="1:7">
      <c r="A22" s="22">
        <v>19</v>
      </c>
      <c r="B22" s="20">
        <v>5</v>
      </c>
      <c r="C22" s="8">
        <v>2</v>
      </c>
      <c r="D22" s="8">
        <v>0</v>
      </c>
      <c r="E22" s="8">
        <v>2</v>
      </c>
      <c r="F22" s="25">
        <v>0</v>
      </c>
      <c r="G22" s="12">
        <f t="shared" si="0"/>
        <v>9</v>
      </c>
    </row>
    <row r="23" spans="1:7">
      <c r="A23" s="22">
        <v>20</v>
      </c>
      <c r="B23" s="20">
        <v>3</v>
      </c>
      <c r="C23" s="8">
        <v>1</v>
      </c>
      <c r="D23" s="8">
        <v>0</v>
      </c>
      <c r="E23" s="8">
        <v>2</v>
      </c>
      <c r="F23" s="25">
        <v>1</v>
      </c>
      <c r="G23" s="12">
        <f t="shared" si="0"/>
        <v>7</v>
      </c>
    </row>
    <row r="24" spans="1:7">
      <c r="A24" s="22">
        <v>21</v>
      </c>
      <c r="B24" s="20">
        <v>4</v>
      </c>
      <c r="C24" s="8">
        <v>3</v>
      </c>
      <c r="D24" s="8">
        <v>1</v>
      </c>
      <c r="E24" s="8">
        <v>2</v>
      </c>
      <c r="F24" s="25">
        <v>0</v>
      </c>
      <c r="G24" s="12">
        <f t="shared" si="0"/>
        <v>10</v>
      </c>
    </row>
    <row r="25" spans="1:7">
      <c r="A25" s="22">
        <v>22</v>
      </c>
      <c r="B25" s="20">
        <v>3</v>
      </c>
      <c r="C25" s="8">
        <v>1</v>
      </c>
      <c r="D25" s="8">
        <v>1</v>
      </c>
      <c r="E25" s="8">
        <v>2</v>
      </c>
      <c r="F25" s="25">
        <v>1</v>
      </c>
      <c r="G25" s="12">
        <f t="shared" si="0"/>
        <v>8</v>
      </c>
    </row>
    <row r="26" spans="1:7">
      <c r="A26" s="22">
        <v>23</v>
      </c>
      <c r="B26" s="20">
        <v>4</v>
      </c>
      <c r="C26" s="8">
        <v>2</v>
      </c>
      <c r="D26" s="8">
        <v>1</v>
      </c>
      <c r="E26" s="8">
        <v>1</v>
      </c>
      <c r="F26" s="25">
        <v>0</v>
      </c>
      <c r="G26" s="12">
        <f t="shared" si="0"/>
        <v>8</v>
      </c>
    </row>
    <row r="27" spans="1:7" ht="15.75" thickBot="1">
      <c r="A27" s="42">
        <v>24</v>
      </c>
      <c r="B27" s="40">
        <v>6</v>
      </c>
      <c r="C27" s="10">
        <v>2</v>
      </c>
      <c r="D27" s="10">
        <v>1</v>
      </c>
      <c r="E27" s="10">
        <v>1</v>
      </c>
      <c r="F27" s="43">
        <v>1</v>
      </c>
      <c r="G27" s="13">
        <f t="shared" si="0"/>
        <v>11</v>
      </c>
    </row>
    <row r="28" spans="1:7" ht="15.75" thickBot="1">
      <c r="A28" s="1"/>
      <c r="B28" s="37">
        <f>SUM(B4:B27)</f>
        <v>88</v>
      </c>
      <c r="C28" s="37">
        <f t="shared" ref="C28:G28" si="1">SUM(C4:C27)</f>
        <v>50</v>
      </c>
      <c r="D28" s="37">
        <f t="shared" si="1"/>
        <v>13</v>
      </c>
      <c r="E28" s="37">
        <f t="shared" si="1"/>
        <v>27</v>
      </c>
      <c r="F28" s="37">
        <f t="shared" si="1"/>
        <v>14</v>
      </c>
      <c r="G28" s="38">
        <f t="shared" si="1"/>
        <v>192</v>
      </c>
    </row>
    <row r="29" spans="1:7">
      <c r="B29">
        <f>B28/A27</f>
        <v>3.6666666666666665</v>
      </c>
      <c r="C29">
        <f>C28/A27</f>
        <v>2.0833333333333335</v>
      </c>
      <c r="D29">
        <f>D28/A27</f>
        <v>0.54166666666666663</v>
      </c>
      <c r="E29">
        <f>E28/A27</f>
        <v>1.125</v>
      </c>
      <c r="F29">
        <f>F28/A27</f>
        <v>0.58333333333333337</v>
      </c>
    </row>
  </sheetData>
  <mergeCells count="1">
    <mergeCell ref="A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I27"/>
  <sheetViews>
    <sheetView topLeftCell="A7" workbookViewId="0">
      <selection activeCell="I10" sqref="I10"/>
    </sheetView>
  </sheetViews>
  <sheetFormatPr defaultRowHeight="15"/>
  <cols>
    <col min="2" max="2" width="11.140625" bestFit="1" customWidth="1"/>
    <col min="3" max="3" width="16.85546875" bestFit="1" customWidth="1"/>
    <col min="4" max="4" width="15.28515625" bestFit="1" customWidth="1"/>
    <col min="6" max="6" width="11.42578125" bestFit="1" customWidth="1"/>
  </cols>
  <sheetData>
    <row r="1" spans="1:9" ht="18.75">
      <c r="A1" s="103" t="s">
        <v>0</v>
      </c>
      <c r="B1" s="103"/>
      <c r="C1" s="103"/>
      <c r="D1" s="103"/>
      <c r="E1" s="103"/>
      <c r="F1" s="103"/>
      <c r="G1" s="103"/>
    </row>
    <row r="2" spans="1:9" ht="15.75" thickBot="1"/>
    <row r="3" spans="1:9" ht="16.5" thickBot="1">
      <c r="A3" s="2" t="s">
        <v>1</v>
      </c>
      <c r="B3" s="57" t="s">
        <v>2</v>
      </c>
      <c r="C3" s="17" t="s">
        <v>3</v>
      </c>
      <c r="D3" s="17" t="s">
        <v>4</v>
      </c>
      <c r="E3" s="17" t="s">
        <v>8</v>
      </c>
      <c r="F3" s="23" t="s">
        <v>6</v>
      </c>
      <c r="G3" s="2" t="s">
        <v>7</v>
      </c>
    </row>
    <row r="4" spans="1:9">
      <c r="A4" s="21">
        <v>1</v>
      </c>
      <c r="B4" s="19">
        <v>4</v>
      </c>
      <c r="C4" s="16">
        <v>2</v>
      </c>
      <c r="D4" s="16">
        <v>1</v>
      </c>
      <c r="E4" s="16">
        <v>2</v>
      </c>
      <c r="F4" s="24">
        <v>1</v>
      </c>
      <c r="G4" s="56">
        <f>SUM(B4:F4)</f>
        <v>10</v>
      </c>
      <c r="H4" s="39"/>
    </row>
    <row r="5" spans="1:9">
      <c r="A5" s="22">
        <v>2</v>
      </c>
      <c r="B5" s="20">
        <v>4</v>
      </c>
      <c r="C5" s="8">
        <v>3</v>
      </c>
      <c r="D5" s="8">
        <v>0</v>
      </c>
      <c r="E5" s="8">
        <v>2</v>
      </c>
      <c r="F5" s="25">
        <v>1</v>
      </c>
      <c r="G5" s="12">
        <f t="shared" ref="G5:G25" si="0">SUM(B5:F5)</f>
        <v>10</v>
      </c>
      <c r="H5" s="39"/>
    </row>
    <row r="6" spans="1:9">
      <c r="A6" s="22">
        <v>3</v>
      </c>
      <c r="B6" s="20">
        <v>6</v>
      </c>
      <c r="C6" s="8">
        <v>2</v>
      </c>
      <c r="D6" s="8">
        <v>0</v>
      </c>
      <c r="E6" s="8">
        <v>1</v>
      </c>
      <c r="F6" s="25">
        <v>1</v>
      </c>
      <c r="G6" s="12">
        <f t="shared" si="0"/>
        <v>10</v>
      </c>
      <c r="H6" s="39"/>
    </row>
    <row r="7" spans="1:9">
      <c r="A7" s="22">
        <v>4</v>
      </c>
      <c r="B7" s="20">
        <v>3</v>
      </c>
      <c r="C7" s="8">
        <v>3</v>
      </c>
      <c r="D7" s="8">
        <v>1</v>
      </c>
      <c r="E7" s="8">
        <v>1</v>
      </c>
      <c r="F7" s="25">
        <v>0</v>
      </c>
      <c r="G7" s="12">
        <f t="shared" si="0"/>
        <v>8</v>
      </c>
      <c r="H7" s="39"/>
    </row>
    <row r="8" spans="1:9">
      <c r="A8" s="22">
        <v>5</v>
      </c>
      <c r="B8" s="20">
        <v>5</v>
      </c>
      <c r="C8" s="8">
        <v>3</v>
      </c>
      <c r="D8" s="8">
        <v>0</v>
      </c>
      <c r="E8" s="8">
        <v>2</v>
      </c>
      <c r="F8" s="25">
        <v>1</v>
      </c>
      <c r="G8" s="12">
        <f t="shared" si="0"/>
        <v>11</v>
      </c>
      <c r="H8" s="39"/>
    </row>
    <row r="9" spans="1:9">
      <c r="A9" s="22">
        <v>6</v>
      </c>
      <c r="B9" s="20">
        <v>6</v>
      </c>
      <c r="C9" s="8">
        <v>4</v>
      </c>
      <c r="D9" s="8">
        <v>0</v>
      </c>
      <c r="E9" s="8">
        <v>2</v>
      </c>
      <c r="F9" s="25">
        <v>1</v>
      </c>
      <c r="G9" s="12">
        <f t="shared" si="0"/>
        <v>13</v>
      </c>
      <c r="H9" s="39"/>
      <c r="I9" s="58">
        <f>G26/A25</f>
        <v>9.7272727272727266</v>
      </c>
    </row>
    <row r="10" spans="1:9">
      <c r="A10" s="22">
        <v>7</v>
      </c>
      <c r="B10" s="20">
        <v>4</v>
      </c>
      <c r="C10" s="8">
        <v>3</v>
      </c>
      <c r="D10" s="8">
        <v>1</v>
      </c>
      <c r="E10" s="8">
        <v>1</v>
      </c>
      <c r="F10" s="25">
        <v>1</v>
      </c>
      <c r="G10" s="12">
        <f t="shared" si="0"/>
        <v>10</v>
      </c>
      <c r="H10" s="39"/>
    </row>
    <row r="11" spans="1:9">
      <c r="A11" s="22">
        <v>8</v>
      </c>
      <c r="B11" s="20">
        <v>5</v>
      </c>
      <c r="C11" s="8">
        <v>3</v>
      </c>
      <c r="D11" s="8">
        <v>1</v>
      </c>
      <c r="E11" s="8">
        <v>2</v>
      </c>
      <c r="F11" s="25">
        <v>1</v>
      </c>
      <c r="G11" s="12">
        <f t="shared" si="0"/>
        <v>12</v>
      </c>
      <c r="H11" s="39"/>
    </row>
    <row r="12" spans="1:9">
      <c r="A12" s="22">
        <v>9</v>
      </c>
      <c r="B12" s="20">
        <v>6</v>
      </c>
      <c r="C12" s="8">
        <v>1</v>
      </c>
      <c r="D12" s="8">
        <v>1</v>
      </c>
      <c r="E12" s="8">
        <v>2</v>
      </c>
      <c r="F12" s="25">
        <v>1</v>
      </c>
      <c r="G12" s="12">
        <f t="shared" si="0"/>
        <v>11</v>
      </c>
      <c r="H12" s="39"/>
    </row>
    <row r="13" spans="1:9">
      <c r="A13" s="22">
        <v>10</v>
      </c>
      <c r="B13" s="20">
        <v>3</v>
      </c>
      <c r="C13" s="8">
        <v>2</v>
      </c>
      <c r="D13" s="8">
        <v>1</v>
      </c>
      <c r="E13" s="8">
        <v>2</v>
      </c>
      <c r="F13" s="25">
        <v>0</v>
      </c>
      <c r="G13" s="12">
        <f t="shared" si="0"/>
        <v>8</v>
      </c>
      <c r="H13" s="39"/>
    </row>
    <row r="14" spans="1:9">
      <c r="A14" s="22">
        <v>11</v>
      </c>
      <c r="B14" s="20">
        <v>4</v>
      </c>
      <c r="C14" s="8">
        <v>3</v>
      </c>
      <c r="D14" s="8">
        <v>1</v>
      </c>
      <c r="E14" s="8">
        <v>1</v>
      </c>
      <c r="F14" s="25">
        <v>1</v>
      </c>
      <c r="G14" s="12">
        <f t="shared" si="0"/>
        <v>10</v>
      </c>
      <c r="H14" s="39"/>
    </row>
    <row r="15" spans="1:9">
      <c r="A15" s="22">
        <v>12</v>
      </c>
      <c r="B15" s="20">
        <v>5</v>
      </c>
      <c r="C15" s="8">
        <v>5</v>
      </c>
      <c r="D15" s="8">
        <v>1</v>
      </c>
      <c r="E15" s="8">
        <v>1</v>
      </c>
      <c r="F15" s="25">
        <v>1</v>
      </c>
      <c r="G15" s="12">
        <f t="shared" si="0"/>
        <v>13</v>
      </c>
      <c r="H15" s="39"/>
    </row>
    <row r="16" spans="1:9">
      <c r="A16" s="22">
        <v>13</v>
      </c>
      <c r="B16" s="20">
        <v>6</v>
      </c>
      <c r="C16" s="8">
        <v>2</v>
      </c>
      <c r="D16" s="8">
        <v>1</v>
      </c>
      <c r="E16" s="8">
        <v>1</v>
      </c>
      <c r="F16" s="25">
        <v>1</v>
      </c>
      <c r="G16" s="12">
        <f t="shared" si="0"/>
        <v>11</v>
      </c>
      <c r="H16" s="39"/>
    </row>
    <row r="17" spans="1:8">
      <c r="A17" s="22">
        <v>14</v>
      </c>
      <c r="B17" s="20">
        <v>3</v>
      </c>
      <c r="C17" s="8">
        <v>1</v>
      </c>
      <c r="D17" s="8">
        <v>1</v>
      </c>
      <c r="E17" s="8">
        <v>2</v>
      </c>
      <c r="F17" s="25">
        <v>1</v>
      </c>
      <c r="G17" s="12">
        <f t="shared" si="0"/>
        <v>8</v>
      </c>
      <c r="H17" s="39"/>
    </row>
    <row r="18" spans="1:8">
      <c r="A18" s="22">
        <v>15</v>
      </c>
      <c r="B18" s="20">
        <v>4</v>
      </c>
      <c r="C18" s="8">
        <v>3</v>
      </c>
      <c r="D18" s="8">
        <v>1</v>
      </c>
      <c r="E18" s="8">
        <v>2</v>
      </c>
      <c r="F18" s="25">
        <v>1</v>
      </c>
      <c r="G18" s="12">
        <f t="shared" si="0"/>
        <v>11</v>
      </c>
      <c r="H18" s="39"/>
    </row>
    <row r="19" spans="1:8">
      <c r="A19" s="22">
        <v>16</v>
      </c>
      <c r="B19" s="20">
        <v>2</v>
      </c>
      <c r="C19" s="8">
        <v>4</v>
      </c>
      <c r="D19" s="8">
        <v>1</v>
      </c>
      <c r="E19" s="8">
        <v>1</v>
      </c>
      <c r="F19" s="25">
        <v>0</v>
      </c>
      <c r="G19" s="12">
        <f t="shared" si="0"/>
        <v>8</v>
      </c>
      <c r="H19" s="39"/>
    </row>
    <row r="20" spans="1:8">
      <c r="A20" s="22">
        <v>17</v>
      </c>
      <c r="B20" s="20">
        <v>3</v>
      </c>
      <c r="C20" s="8">
        <v>2</v>
      </c>
      <c r="D20" s="8">
        <v>0</v>
      </c>
      <c r="E20" s="8">
        <v>1</v>
      </c>
      <c r="F20" s="25">
        <v>1</v>
      </c>
      <c r="G20" s="12">
        <f t="shared" si="0"/>
        <v>7</v>
      </c>
      <c r="H20" s="39"/>
    </row>
    <row r="21" spans="1:8">
      <c r="A21" s="22">
        <v>18</v>
      </c>
      <c r="B21" s="20">
        <v>4</v>
      </c>
      <c r="C21" s="8">
        <v>3</v>
      </c>
      <c r="D21" s="8">
        <v>0</v>
      </c>
      <c r="E21" s="8">
        <v>1</v>
      </c>
      <c r="F21" s="25">
        <v>0</v>
      </c>
      <c r="G21" s="12">
        <f t="shared" si="0"/>
        <v>8</v>
      </c>
      <c r="H21" s="39"/>
    </row>
    <row r="22" spans="1:8">
      <c r="A22" s="22">
        <v>19</v>
      </c>
      <c r="B22" s="20">
        <v>6</v>
      </c>
      <c r="C22" s="8">
        <v>1</v>
      </c>
      <c r="D22" s="8">
        <v>1</v>
      </c>
      <c r="E22" s="8">
        <v>1</v>
      </c>
      <c r="F22" s="25">
        <v>0</v>
      </c>
      <c r="G22" s="12">
        <f t="shared" si="0"/>
        <v>9</v>
      </c>
      <c r="H22" s="39"/>
    </row>
    <row r="23" spans="1:8">
      <c r="A23" s="22">
        <v>20</v>
      </c>
      <c r="B23" s="20">
        <v>4</v>
      </c>
      <c r="C23" s="8">
        <v>2</v>
      </c>
      <c r="D23" s="8">
        <v>0</v>
      </c>
      <c r="E23" s="8">
        <v>1</v>
      </c>
      <c r="F23" s="25">
        <v>1</v>
      </c>
      <c r="G23" s="12">
        <f t="shared" si="0"/>
        <v>8</v>
      </c>
      <c r="H23" s="39"/>
    </row>
    <row r="24" spans="1:8">
      <c r="A24" s="22">
        <v>21</v>
      </c>
      <c r="B24" s="20">
        <v>5</v>
      </c>
      <c r="C24" s="8">
        <v>2</v>
      </c>
      <c r="D24" s="8">
        <v>1</v>
      </c>
      <c r="E24" s="8">
        <v>1</v>
      </c>
      <c r="F24" s="25">
        <v>0</v>
      </c>
      <c r="G24" s="12">
        <f t="shared" si="0"/>
        <v>9</v>
      </c>
    </row>
    <row r="25" spans="1:8" ht="15.75" thickBot="1">
      <c r="A25" s="42">
        <v>22</v>
      </c>
      <c r="B25" s="40">
        <v>5</v>
      </c>
      <c r="C25" s="10">
        <v>2</v>
      </c>
      <c r="D25" s="10">
        <v>0</v>
      </c>
      <c r="E25" s="10">
        <v>2</v>
      </c>
      <c r="F25" s="43">
        <v>0</v>
      </c>
      <c r="G25" s="13">
        <f t="shared" si="0"/>
        <v>9</v>
      </c>
    </row>
    <row r="26" spans="1:8" ht="15.75" thickBot="1">
      <c r="B26" s="37">
        <f>SUM(B4:B25)</f>
        <v>97</v>
      </c>
      <c r="C26" s="37">
        <f t="shared" ref="C26:G26" si="1">SUM(C4:C25)</f>
        <v>56</v>
      </c>
      <c r="D26" s="37">
        <f t="shared" si="1"/>
        <v>14</v>
      </c>
      <c r="E26" s="37">
        <f t="shared" si="1"/>
        <v>32</v>
      </c>
      <c r="F26" s="37">
        <f t="shared" si="1"/>
        <v>15</v>
      </c>
      <c r="G26" s="38">
        <f t="shared" si="1"/>
        <v>214</v>
      </c>
    </row>
    <row r="27" spans="1:8">
      <c r="B27">
        <f>B26/A25</f>
        <v>4.4090909090909092</v>
      </c>
      <c r="C27">
        <f>C26/A25</f>
        <v>2.5454545454545454</v>
      </c>
      <c r="D27">
        <f>D26/A25</f>
        <v>0.63636363636363635</v>
      </c>
      <c r="E27">
        <f>E26/A25</f>
        <v>1.4545454545454546</v>
      </c>
      <c r="F27">
        <f>F26/A25</f>
        <v>0.68181818181818177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I27"/>
  <sheetViews>
    <sheetView topLeftCell="A8" workbookViewId="0">
      <selection activeCell="I8" sqref="I8"/>
    </sheetView>
  </sheetViews>
  <sheetFormatPr defaultRowHeight="15"/>
  <cols>
    <col min="2" max="2" width="11.140625" bestFit="1" customWidth="1"/>
    <col min="3" max="3" width="16.85546875" bestFit="1" customWidth="1"/>
    <col min="4" max="4" width="15.28515625" bestFit="1" customWidth="1"/>
    <col min="5" max="5" width="8.140625" bestFit="1" customWidth="1"/>
    <col min="6" max="6" width="11.42578125" bestFit="1" customWidth="1"/>
  </cols>
  <sheetData>
    <row r="1" spans="1:9" ht="18.75">
      <c r="A1" s="103" t="s">
        <v>0</v>
      </c>
      <c r="B1" s="103"/>
      <c r="C1" s="103"/>
      <c r="D1" s="103"/>
      <c r="E1" s="103"/>
      <c r="F1" s="103"/>
      <c r="G1" s="103"/>
    </row>
    <row r="2" spans="1:9" ht="15.75" thickBot="1"/>
    <row r="3" spans="1:9" ht="16.5" thickBot="1">
      <c r="A3" s="2" t="s">
        <v>1</v>
      </c>
      <c r="B3" s="2" t="s">
        <v>2</v>
      </c>
      <c r="C3" s="2" t="s">
        <v>3</v>
      </c>
      <c r="D3" s="2" t="s">
        <v>4</v>
      </c>
      <c r="E3" s="2" t="s">
        <v>8</v>
      </c>
      <c r="F3" s="2" t="s">
        <v>6</v>
      </c>
      <c r="G3" s="2" t="s">
        <v>7</v>
      </c>
    </row>
    <row r="4" spans="1:9" ht="15.75" thickBot="1">
      <c r="A4" s="47">
        <v>1</v>
      </c>
      <c r="B4" s="19">
        <v>5</v>
      </c>
      <c r="C4" s="16">
        <v>2</v>
      </c>
      <c r="D4" s="16">
        <v>1</v>
      </c>
      <c r="E4" s="16">
        <v>1</v>
      </c>
      <c r="F4" s="24">
        <v>1</v>
      </c>
      <c r="G4" s="46">
        <f>SUM(B4:F4)</f>
        <v>10</v>
      </c>
    </row>
    <row r="5" spans="1:9" ht="15.75" thickBot="1">
      <c r="A5" s="47">
        <v>2</v>
      </c>
      <c r="B5" s="20">
        <v>8</v>
      </c>
      <c r="C5" s="8">
        <v>1</v>
      </c>
      <c r="D5" s="8">
        <v>0</v>
      </c>
      <c r="E5" s="8">
        <v>1</v>
      </c>
      <c r="F5" s="25">
        <v>0</v>
      </c>
      <c r="G5" s="46">
        <f t="shared" ref="G5:G25" si="0">SUM(B5:F5)</f>
        <v>10</v>
      </c>
    </row>
    <row r="6" spans="1:9" ht="15.75" thickBot="1">
      <c r="A6" s="47">
        <v>3</v>
      </c>
      <c r="B6" s="20">
        <v>7</v>
      </c>
      <c r="C6" s="8">
        <v>2</v>
      </c>
      <c r="D6" s="8">
        <v>1</v>
      </c>
      <c r="E6" s="8">
        <v>1</v>
      </c>
      <c r="F6" s="25">
        <v>1</v>
      </c>
      <c r="G6" s="46">
        <f t="shared" si="0"/>
        <v>12</v>
      </c>
    </row>
    <row r="7" spans="1:9" ht="15.75" thickBot="1">
      <c r="A7" s="47">
        <v>4</v>
      </c>
      <c r="B7" s="20">
        <v>2</v>
      </c>
      <c r="C7" s="8">
        <v>2</v>
      </c>
      <c r="D7" s="8">
        <v>1</v>
      </c>
      <c r="E7" s="8">
        <v>2</v>
      </c>
      <c r="F7" s="25">
        <v>1</v>
      </c>
      <c r="G7" s="46">
        <f t="shared" si="0"/>
        <v>8</v>
      </c>
      <c r="I7" s="53">
        <f>G26/A25</f>
        <v>9.2272727272727266</v>
      </c>
    </row>
    <row r="8" spans="1:9" ht="15.75" thickBot="1">
      <c r="A8" s="47">
        <v>5</v>
      </c>
      <c r="B8" s="20">
        <v>4</v>
      </c>
      <c r="C8" s="8">
        <v>1</v>
      </c>
      <c r="D8" s="8">
        <v>1</v>
      </c>
      <c r="E8" s="8">
        <v>2</v>
      </c>
      <c r="F8" s="25">
        <v>0</v>
      </c>
      <c r="G8" s="46">
        <f t="shared" si="0"/>
        <v>8</v>
      </c>
    </row>
    <row r="9" spans="1:9" ht="15.75" thickBot="1">
      <c r="A9" s="47">
        <v>6</v>
      </c>
      <c r="B9" s="20">
        <v>7</v>
      </c>
      <c r="C9" s="8">
        <v>3</v>
      </c>
      <c r="D9" s="8">
        <v>0</v>
      </c>
      <c r="E9" s="8">
        <v>1</v>
      </c>
      <c r="F9" s="25">
        <v>1</v>
      </c>
      <c r="G9" s="46">
        <f t="shared" si="0"/>
        <v>12</v>
      </c>
    </row>
    <row r="10" spans="1:9" ht="15.75" thickBot="1">
      <c r="A10" s="47">
        <v>7</v>
      </c>
      <c r="B10" s="20">
        <v>4</v>
      </c>
      <c r="C10" s="8">
        <v>2</v>
      </c>
      <c r="D10" s="8">
        <v>1</v>
      </c>
      <c r="E10" s="8">
        <v>0</v>
      </c>
      <c r="F10" s="25">
        <v>1</v>
      </c>
      <c r="G10" s="46">
        <f t="shared" si="0"/>
        <v>8</v>
      </c>
    </row>
    <row r="11" spans="1:9" ht="15.75" thickBot="1">
      <c r="A11" s="47">
        <v>8</v>
      </c>
      <c r="B11" s="20">
        <v>5</v>
      </c>
      <c r="C11" s="8">
        <v>4</v>
      </c>
      <c r="D11" s="8">
        <v>1</v>
      </c>
      <c r="E11" s="8">
        <v>0</v>
      </c>
      <c r="F11" s="25">
        <v>1</v>
      </c>
      <c r="G11" s="46">
        <f t="shared" si="0"/>
        <v>11</v>
      </c>
    </row>
    <row r="12" spans="1:9" ht="15.75" thickBot="1">
      <c r="A12" s="47">
        <v>9</v>
      </c>
      <c r="B12" s="20">
        <v>6</v>
      </c>
      <c r="C12" s="8">
        <v>2</v>
      </c>
      <c r="D12" s="8">
        <v>0</v>
      </c>
      <c r="E12" s="8">
        <v>1</v>
      </c>
      <c r="F12" s="25">
        <v>1</v>
      </c>
      <c r="G12" s="46">
        <f t="shared" si="0"/>
        <v>10</v>
      </c>
    </row>
    <row r="13" spans="1:9" ht="15.75" thickBot="1">
      <c r="A13" s="47">
        <v>10</v>
      </c>
      <c r="B13" s="20">
        <v>6</v>
      </c>
      <c r="C13" s="8">
        <v>2</v>
      </c>
      <c r="D13" s="8">
        <v>0</v>
      </c>
      <c r="E13" s="8">
        <v>2</v>
      </c>
      <c r="F13" s="25">
        <v>0</v>
      </c>
      <c r="G13" s="46">
        <f t="shared" si="0"/>
        <v>10</v>
      </c>
    </row>
    <row r="14" spans="1:9" ht="15.75" thickBot="1">
      <c r="A14" s="47">
        <v>11</v>
      </c>
      <c r="B14" s="20">
        <v>2</v>
      </c>
      <c r="C14" s="8">
        <v>2</v>
      </c>
      <c r="D14" s="8">
        <v>0</v>
      </c>
      <c r="E14" s="8">
        <v>1</v>
      </c>
      <c r="F14" s="25">
        <v>0</v>
      </c>
      <c r="G14" s="46">
        <f t="shared" si="0"/>
        <v>5</v>
      </c>
    </row>
    <row r="15" spans="1:9" ht="15.75" thickBot="1">
      <c r="A15" s="47">
        <v>12</v>
      </c>
      <c r="B15" s="20">
        <v>4</v>
      </c>
      <c r="C15" s="8">
        <v>3</v>
      </c>
      <c r="D15" s="8">
        <v>0</v>
      </c>
      <c r="E15" s="8">
        <v>1</v>
      </c>
      <c r="F15" s="25">
        <v>1</v>
      </c>
      <c r="G15" s="46">
        <f t="shared" si="0"/>
        <v>9</v>
      </c>
    </row>
    <row r="16" spans="1:9" ht="15.75" thickBot="1">
      <c r="A16" s="47">
        <v>13</v>
      </c>
      <c r="B16" s="20">
        <v>1</v>
      </c>
      <c r="C16" s="8">
        <v>2</v>
      </c>
      <c r="D16" s="8">
        <v>1</v>
      </c>
      <c r="E16" s="8">
        <v>1</v>
      </c>
      <c r="F16" s="25">
        <v>0</v>
      </c>
      <c r="G16" s="46">
        <f t="shared" si="0"/>
        <v>5</v>
      </c>
    </row>
    <row r="17" spans="1:7" ht="15.75" thickBot="1">
      <c r="A17" s="47">
        <v>14</v>
      </c>
      <c r="B17" s="20">
        <v>6</v>
      </c>
      <c r="C17" s="8">
        <v>1</v>
      </c>
      <c r="D17" s="8">
        <v>1</v>
      </c>
      <c r="E17" s="8">
        <v>0</v>
      </c>
      <c r="F17" s="25">
        <v>1</v>
      </c>
      <c r="G17" s="46">
        <f t="shared" si="0"/>
        <v>9</v>
      </c>
    </row>
    <row r="18" spans="1:7" ht="15.75" thickBot="1">
      <c r="A18" s="47">
        <v>15</v>
      </c>
      <c r="B18" s="20">
        <v>4</v>
      </c>
      <c r="C18" s="8">
        <v>2</v>
      </c>
      <c r="D18" s="8">
        <v>0</v>
      </c>
      <c r="E18" s="8">
        <v>1</v>
      </c>
      <c r="F18" s="25">
        <v>1</v>
      </c>
      <c r="G18" s="46">
        <f t="shared" si="0"/>
        <v>8</v>
      </c>
    </row>
    <row r="19" spans="1:7" ht="15.75" thickBot="1">
      <c r="A19" s="47">
        <v>16</v>
      </c>
      <c r="B19" s="20">
        <v>6</v>
      </c>
      <c r="C19" s="8">
        <v>1</v>
      </c>
      <c r="D19" s="8">
        <v>1</v>
      </c>
      <c r="E19" s="8">
        <v>0</v>
      </c>
      <c r="F19" s="25">
        <v>1</v>
      </c>
      <c r="G19" s="46">
        <f t="shared" si="0"/>
        <v>9</v>
      </c>
    </row>
    <row r="20" spans="1:7" ht="15.75" thickBot="1">
      <c r="A20" s="47">
        <v>17</v>
      </c>
      <c r="B20" s="20">
        <v>6</v>
      </c>
      <c r="C20" s="8">
        <v>2</v>
      </c>
      <c r="D20" s="8">
        <v>1</v>
      </c>
      <c r="E20" s="8">
        <v>0</v>
      </c>
      <c r="F20" s="25">
        <v>1</v>
      </c>
      <c r="G20" s="46">
        <f t="shared" si="0"/>
        <v>10</v>
      </c>
    </row>
    <row r="21" spans="1:7" ht="15.75" thickBot="1">
      <c r="A21" s="47">
        <v>18</v>
      </c>
      <c r="B21" s="20">
        <v>5</v>
      </c>
      <c r="C21" s="8">
        <v>3</v>
      </c>
      <c r="D21" s="8">
        <v>0</v>
      </c>
      <c r="E21" s="8">
        <v>2</v>
      </c>
      <c r="F21" s="25">
        <v>1</v>
      </c>
      <c r="G21" s="46">
        <f t="shared" si="0"/>
        <v>11</v>
      </c>
    </row>
    <row r="22" spans="1:7" ht="15.75" thickBot="1">
      <c r="A22" s="47">
        <v>19</v>
      </c>
      <c r="B22" s="20">
        <v>3</v>
      </c>
      <c r="C22" s="8">
        <v>1</v>
      </c>
      <c r="D22" s="8">
        <v>1</v>
      </c>
      <c r="E22" s="8">
        <v>1</v>
      </c>
      <c r="F22" s="25">
        <v>1</v>
      </c>
      <c r="G22" s="46">
        <f t="shared" si="0"/>
        <v>7</v>
      </c>
    </row>
    <row r="23" spans="1:7" ht="15.75" thickBot="1">
      <c r="A23" s="47">
        <v>20</v>
      </c>
      <c r="B23" s="20">
        <v>5</v>
      </c>
      <c r="C23" s="8">
        <v>4</v>
      </c>
      <c r="D23" s="8">
        <v>0</v>
      </c>
      <c r="E23" s="8">
        <v>0</v>
      </c>
      <c r="F23" s="25">
        <v>1</v>
      </c>
      <c r="G23" s="46">
        <f t="shared" si="0"/>
        <v>10</v>
      </c>
    </row>
    <row r="24" spans="1:7" ht="15.75" thickBot="1">
      <c r="A24" s="47">
        <v>21</v>
      </c>
      <c r="B24" s="20">
        <v>5</v>
      </c>
      <c r="C24" s="8">
        <v>2</v>
      </c>
      <c r="D24" s="8">
        <v>1</v>
      </c>
      <c r="E24" s="8">
        <v>1</v>
      </c>
      <c r="F24" s="25">
        <v>1</v>
      </c>
      <c r="G24" s="46">
        <f t="shared" si="0"/>
        <v>10</v>
      </c>
    </row>
    <row r="25" spans="1:7" ht="15.75" thickBot="1">
      <c r="A25" s="47">
        <v>22</v>
      </c>
      <c r="B25" s="40">
        <v>4</v>
      </c>
      <c r="C25" s="10">
        <v>3</v>
      </c>
      <c r="D25" s="10">
        <v>1</v>
      </c>
      <c r="E25" s="10">
        <v>2</v>
      </c>
      <c r="F25" s="43">
        <v>1</v>
      </c>
      <c r="G25" s="46">
        <f t="shared" si="0"/>
        <v>11</v>
      </c>
    </row>
    <row r="26" spans="1:7" ht="15.75" thickBot="1">
      <c r="B26" s="37">
        <f>SUM(B4:B25)</f>
        <v>105</v>
      </c>
      <c r="C26" s="37">
        <f t="shared" ref="C26:G26" si="1">SUM(C4:C25)</f>
        <v>47</v>
      </c>
      <c r="D26" s="37">
        <f t="shared" si="1"/>
        <v>13</v>
      </c>
      <c r="E26" s="37">
        <f t="shared" si="1"/>
        <v>21</v>
      </c>
      <c r="F26" s="37">
        <f t="shared" si="1"/>
        <v>17</v>
      </c>
      <c r="G26" s="38">
        <f t="shared" si="1"/>
        <v>203</v>
      </c>
    </row>
    <row r="27" spans="1:7">
      <c r="B27">
        <f>B26/A25</f>
        <v>4.7727272727272725</v>
      </c>
      <c r="C27">
        <f>C26/A25</f>
        <v>2.1363636363636362</v>
      </c>
      <c r="D27">
        <f>D26/A25</f>
        <v>0.59090909090909094</v>
      </c>
      <c r="E27">
        <f>E26/A25</f>
        <v>0.95454545454545459</v>
      </c>
      <c r="F27">
        <f>F26/A25</f>
        <v>0.77272727272727271</v>
      </c>
    </row>
  </sheetData>
  <mergeCells count="1">
    <mergeCell ref="A1:G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I19"/>
  <sheetViews>
    <sheetView workbookViewId="0">
      <selection activeCell="I8" sqref="I8"/>
    </sheetView>
  </sheetViews>
  <sheetFormatPr defaultRowHeight="15"/>
  <cols>
    <col min="2" max="2" width="11.140625" bestFit="1" customWidth="1"/>
    <col min="3" max="3" width="17" bestFit="1" customWidth="1"/>
    <col min="4" max="4" width="15.42578125" bestFit="1" customWidth="1"/>
    <col min="5" max="5" width="8.140625" bestFit="1" customWidth="1"/>
    <col min="6" max="6" width="11.5703125" bestFit="1" customWidth="1"/>
  </cols>
  <sheetData>
    <row r="1" spans="1:9" ht="18.75">
      <c r="A1" s="103" t="s">
        <v>0</v>
      </c>
      <c r="B1" s="103"/>
      <c r="C1" s="103"/>
      <c r="D1" s="103"/>
      <c r="E1" s="103"/>
      <c r="F1" s="103"/>
      <c r="G1" s="103"/>
    </row>
    <row r="3" spans="1:9" ht="15.75">
      <c r="A3" s="2" t="s">
        <v>1</v>
      </c>
      <c r="B3" s="57" t="s">
        <v>2</v>
      </c>
      <c r="C3" s="17" t="s">
        <v>3</v>
      </c>
      <c r="D3" s="17" t="s">
        <v>4</v>
      </c>
      <c r="E3" s="17" t="s">
        <v>8</v>
      </c>
      <c r="F3" s="23" t="s">
        <v>6</v>
      </c>
      <c r="G3" s="2" t="s">
        <v>7</v>
      </c>
    </row>
    <row r="4" spans="1:9">
      <c r="A4" s="21">
        <v>1</v>
      </c>
      <c r="B4" s="19">
        <v>2</v>
      </c>
      <c r="C4" s="16">
        <v>3</v>
      </c>
      <c r="D4" s="16">
        <v>0</v>
      </c>
      <c r="E4" s="16">
        <v>1</v>
      </c>
      <c r="F4" s="24">
        <v>1</v>
      </c>
      <c r="G4" s="56">
        <f>SUM(B4:F4)</f>
        <v>7</v>
      </c>
    </row>
    <row r="5" spans="1:9">
      <c r="A5" s="22">
        <v>2</v>
      </c>
      <c r="B5" s="20">
        <v>3</v>
      </c>
      <c r="C5" s="8">
        <v>2</v>
      </c>
      <c r="D5" s="8">
        <v>0</v>
      </c>
      <c r="E5" s="8">
        <v>1</v>
      </c>
      <c r="F5" s="25">
        <v>0</v>
      </c>
      <c r="G5" s="12">
        <f t="shared" ref="G5:G17" si="0">SUM(B5:F5)</f>
        <v>6</v>
      </c>
    </row>
    <row r="6" spans="1:9">
      <c r="A6" s="22">
        <v>3</v>
      </c>
      <c r="B6" s="20">
        <v>2</v>
      </c>
      <c r="C6" s="8">
        <v>4</v>
      </c>
      <c r="D6" s="8">
        <v>0</v>
      </c>
      <c r="E6" s="8">
        <v>1</v>
      </c>
      <c r="F6" s="25">
        <v>1</v>
      </c>
      <c r="G6" s="12">
        <f t="shared" si="0"/>
        <v>8</v>
      </c>
    </row>
    <row r="7" spans="1:9">
      <c r="A7" s="22">
        <v>4</v>
      </c>
      <c r="B7" s="20">
        <v>2</v>
      </c>
      <c r="C7" s="8">
        <v>2</v>
      </c>
      <c r="D7" s="8">
        <v>0</v>
      </c>
      <c r="E7" s="8">
        <v>2</v>
      </c>
      <c r="F7" s="25">
        <v>1</v>
      </c>
      <c r="G7" s="12">
        <f t="shared" si="0"/>
        <v>7</v>
      </c>
      <c r="I7" s="67">
        <f>G18/A17</f>
        <v>7.8571428571428568</v>
      </c>
    </row>
    <row r="8" spans="1:9">
      <c r="A8" s="22">
        <v>5</v>
      </c>
      <c r="B8" s="20">
        <v>4</v>
      </c>
      <c r="C8" s="8">
        <v>3</v>
      </c>
      <c r="D8" s="8">
        <v>1</v>
      </c>
      <c r="E8" s="8">
        <v>1</v>
      </c>
      <c r="F8" s="25">
        <v>0</v>
      </c>
      <c r="G8" s="12">
        <f t="shared" si="0"/>
        <v>9</v>
      </c>
    </row>
    <row r="9" spans="1:9">
      <c r="A9" s="22">
        <v>6</v>
      </c>
      <c r="B9" s="20">
        <v>2</v>
      </c>
      <c r="C9" s="8">
        <v>3</v>
      </c>
      <c r="D9" s="8">
        <v>0</v>
      </c>
      <c r="E9" s="8">
        <v>2</v>
      </c>
      <c r="F9" s="25">
        <v>1</v>
      </c>
      <c r="G9" s="12">
        <f t="shared" si="0"/>
        <v>8</v>
      </c>
    </row>
    <row r="10" spans="1:9">
      <c r="A10" s="22">
        <v>7</v>
      </c>
      <c r="B10" s="20">
        <v>3</v>
      </c>
      <c r="C10" s="8">
        <v>2</v>
      </c>
      <c r="D10" s="8">
        <v>0</v>
      </c>
      <c r="E10" s="8">
        <v>1</v>
      </c>
      <c r="F10" s="25">
        <v>1</v>
      </c>
      <c r="G10" s="12">
        <f t="shared" si="0"/>
        <v>7</v>
      </c>
    </row>
    <row r="11" spans="1:9">
      <c r="A11" s="22">
        <v>8</v>
      </c>
      <c r="B11" s="20">
        <v>4</v>
      </c>
      <c r="C11" s="8">
        <v>2</v>
      </c>
      <c r="D11" s="8">
        <v>1</v>
      </c>
      <c r="E11" s="8">
        <v>1</v>
      </c>
      <c r="F11" s="25">
        <v>0</v>
      </c>
      <c r="G11" s="12">
        <f t="shared" si="0"/>
        <v>8</v>
      </c>
    </row>
    <row r="12" spans="1:9">
      <c r="A12" s="22">
        <v>9</v>
      </c>
      <c r="B12" s="20">
        <v>2</v>
      </c>
      <c r="C12" s="8">
        <v>3</v>
      </c>
      <c r="D12" s="8">
        <v>0</v>
      </c>
      <c r="E12" s="8">
        <v>1</v>
      </c>
      <c r="F12" s="25">
        <v>1</v>
      </c>
      <c r="G12" s="12">
        <f t="shared" si="0"/>
        <v>7</v>
      </c>
    </row>
    <row r="13" spans="1:9">
      <c r="A13" s="22">
        <v>10</v>
      </c>
      <c r="B13" s="20">
        <v>5</v>
      </c>
      <c r="C13" s="8">
        <v>2</v>
      </c>
      <c r="D13" s="8">
        <v>0</v>
      </c>
      <c r="E13" s="8">
        <v>1</v>
      </c>
      <c r="F13" s="25">
        <v>1</v>
      </c>
      <c r="G13" s="12">
        <f t="shared" si="0"/>
        <v>9</v>
      </c>
    </row>
    <row r="14" spans="1:9">
      <c r="A14" s="22">
        <v>11</v>
      </c>
      <c r="B14" s="20">
        <v>2</v>
      </c>
      <c r="C14" s="8">
        <v>3</v>
      </c>
      <c r="D14" s="8">
        <v>1</v>
      </c>
      <c r="E14" s="8">
        <v>1</v>
      </c>
      <c r="F14" s="25">
        <v>0</v>
      </c>
      <c r="G14" s="12">
        <f t="shared" si="0"/>
        <v>7</v>
      </c>
    </row>
    <row r="15" spans="1:9">
      <c r="A15" s="22">
        <v>12</v>
      </c>
      <c r="B15" s="20">
        <v>4</v>
      </c>
      <c r="C15" s="8">
        <v>3</v>
      </c>
      <c r="D15" s="8">
        <v>1</v>
      </c>
      <c r="E15" s="8">
        <v>2</v>
      </c>
      <c r="F15" s="25">
        <v>1</v>
      </c>
      <c r="G15" s="12">
        <f t="shared" si="0"/>
        <v>11</v>
      </c>
    </row>
    <row r="16" spans="1:9">
      <c r="A16" s="22">
        <v>13</v>
      </c>
      <c r="B16" s="20">
        <v>2</v>
      </c>
      <c r="C16" s="8">
        <v>4</v>
      </c>
      <c r="D16" s="8">
        <v>0</v>
      </c>
      <c r="E16" s="8">
        <v>1</v>
      </c>
      <c r="F16" s="25">
        <v>1</v>
      </c>
      <c r="G16" s="12">
        <f t="shared" si="0"/>
        <v>8</v>
      </c>
    </row>
    <row r="17" spans="1:7">
      <c r="A17" s="22">
        <v>14</v>
      </c>
      <c r="B17" s="20">
        <v>2</v>
      </c>
      <c r="C17" s="8">
        <v>3</v>
      </c>
      <c r="D17" s="8">
        <v>1</v>
      </c>
      <c r="E17" s="8">
        <v>2</v>
      </c>
      <c r="F17" s="25">
        <v>0</v>
      </c>
      <c r="G17" s="12">
        <f t="shared" si="0"/>
        <v>8</v>
      </c>
    </row>
    <row r="18" spans="1:7">
      <c r="B18" s="37">
        <f t="shared" ref="B18:G18" si="1">SUM(B4:B17)</f>
        <v>39</v>
      </c>
      <c r="C18" s="37">
        <f t="shared" si="1"/>
        <v>39</v>
      </c>
      <c r="D18" s="37">
        <f t="shared" si="1"/>
        <v>5</v>
      </c>
      <c r="E18" s="37">
        <f t="shared" si="1"/>
        <v>18</v>
      </c>
      <c r="F18" s="37">
        <f t="shared" si="1"/>
        <v>9</v>
      </c>
      <c r="G18" s="38">
        <f t="shared" si="1"/>
        <v>110</v>
      </c>
    </row>
    <row r="19" spans="1:7">
      <c r="B19">
        <f>B18/A17</f>
        <v>2.7857142857142856</v>
      </c>
      <c r="C19">
        <f>C18/A17</f>
        <v>2.7857142857142856</v>
      </c>
      <c r="D19">
        <f>D18/A17</f>
        <v>0.35714285714285715</v>
      </c>
      <c r="E19">
        <f>E18/A17</f>
        <v>1.2857142857142858</v>
      </c>
      <c r="F19">
        <f>F18/A17</f>
        <v>0.6428571428571429</v>
      </c>
    </row>
  </sheetData>
  <mergeCells count="1">
    <mergeCell ref="A1:G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I25"/>
  <sheetViews>
    <sheetView topLeftCell="A5" workbookViewId="0">
      <selection activeCell="I7" sqref="I7"/>
    </sheetView>
  </sheetViews>
  <sheetFormatPr defaultRowHeight="15"/>
  <cols>
    <col min="2" max="2" width="11.140625" bestFit="1" customWidth="1"/>
    <col min="3" max="3" width="17" bestFit="1" customWidth="1"/>
    <col min="4" max="4" width="15.42578125" bestFit="1" customWidth="1"/>
    <col min="6" max="6" width="11.5703125" bestFit="1" customWidth="1"/>
  </cols>
  <sheetData>
    <row r="1" spans="1:9" ht="18.75">
      <c r="A1" s="103" t="s">
        <v>0</v>
      </c>
      <c r="B1" s="103"/>
      <c r="C1" s="103"/>
      <c r="D1" s="103"/>
      <c r="E1" s="103"/>
      <c r="F1" s="103"/>
      <c r="G1" s="103"/>
    </row>
    <row r="3" spans="1:9" ht="15.75">
      <c r="A3" s="2" t="s">
        <v>1</v>
      </c>
      <c r="B3" s="2" t="s">
        <v>2</v>
      </c>
      <c r="C3" s="2" t="s">
        <v>3</v>
      </c>
      <c r="D3" s="2" t="s">
        <v>4</v>
      </c>
      <c r="E3" s="2" t="s">
        <v>8</v>
      </c>
      <c r="F3" s="55" t="s">
        <v>6</v>
      </c>
      <c r="G3" s="2" t="s">
        <v>7</v>
      </c>
    </row>
    <row r="4" spans="1:9">
      <c r="A4" s="21">
        <v>1</v>
      </c>
      <c r="B4" s="19">
        <v>6</v>
      </c>
      <c r="C4" s="16">
        <v>2</v>
      </c>
      <c r="D4" s="16">
        <v>1</v>
      </c>
      <c r="E4" s="16">
        <v>1</v>
      </c>
      <c r="F4" s="24">
        <v>1</v>
      </c>
      <c r="G4" s="56">
        <f>SUM(B4:F4)</f>
        <v>11</v>
      </c>
    </row>
    <row r="5" spans="1:9">
      <c r="A5" s="22">
        <v>2</v>
      </c>
      <c r="B5" s="20">
        <v>3</v>
      </c>
      <c r="C5" s="8">
        <v>2</v>
      </c>
      <c r="D5" s="8">
        <v>1</v>
      </c>
      <c r="E5" s="8">
        <v>0</v>
      </c>
      <c r="F5" s="25">
        <v>1</v>
      </c>
      <c r="G5" s="12">
        <f t="shared" ref="G5:G23" si="0">SUM(B5:F5)</f>
        <v>7</v>
      </c>
    </row>
    <row r="6" spans="1:9">
      <c r="A6" s="22">
        <v>3</v>
      </c>
      <c r="B6" s="20">
        <v>2</v>
      </c>
      <c r="C6" s="8">
        <v>4</v>
      </c>
      <c r="D6" s="8">
        <v>0</v>
      </c>
      <c r="E6" s="8">
        <v>1</v>
      </c>
      <c r="F6" s="25">
        <v>1</v>
      </c>
      <c r="G6" s="12">
        <f t="shared" si="0"/>
        <v>8</v>
      </c>
      <c r="I6" s="64">
        <f>G24/A23</f>
        <v>11.8</v>
      </c>
    </row>
    <row r="7" spans="1:9">
      <c r="A7" s="22">
        <v>4</v>
      </c>
      <c r="B7" s="20">
        <v>2</v>
      </c>
      <c r="C7" s="8">
        <v>2</v>
      </c>
      <c r="D7" s="8">
        <v>1</v>
      </c>
      <c r="E7" s="8">
        <v>1</v>
      </c>
      <c r="F7" s="25">
        <v>0</v>
      </c>
      <c r="G7" s="12">
        <f t="shared" si="0"/>
        <v>6</v>
      </c>
    </row>
    <row r="8" spans="1:9">
      <c r="A8" s="22">
        <v>5</v>
      </c>
      <c r="B8" s="20">
        <v>8</v>
      </c>
      <c r="C8" s="8">
        <v>3</v>
      </c>
      <c r="D8" s="8">
        <v>0</v>
      </c>
      <c r="E8" s="8">
        <v>1</v>
      </c>
      <c r="F8" s="25">
        <v>1</v>
      </c>
      <c r="G8" s="12">
        <f t="shared" si="0"/>
        <v>13</v>
      </c>
    </row>
    <row r="9" spans="1:9">
      <c r="A9" s="22">
        <v>6</v>
      </c>
      <c r="B9" s="20">
        <v>10</v>
      </c>
      <c r="C9" s="8">
        <v>4</v>
      </c>
      <c r="D9" s="8">
        <v>1</v>
      </c>
      <c r="E9" s="8">
        <v>2</v>
      </c>
      <c r="F9" s="25">
        <v>1</v>
      </c>
      <c r="G9" s="12">
        <f t="shared" si="0"/>
        <v>18</v>
      </c>
    </row>
    <row r="10" spans="1:9">
      <c r="A10" s="22">
        <v>7</v>
      </c>
      <c r="B10" s="20">
        <v>7</v>
      </c>
      <c r="C10" s="8">
        <v>2</v>
      </c>
      <c r="D10" s="8">
        <v>1</v>
      </c>
      <c r="E10" s="8">
        <v>0</v>
      </c>
      <c r="F10" s="25">
        <v>1</v>
      </c>
      <c r="G10" s="12">
        <f t="shared" si="0"/>
        <v>11</v>
      </c>
    </row>
    <row r="11" spans="1:9">
      <c r="A11" s="22">
        <v>8</v>
      </c>
      <c r="B11" s="20">
        <v>12</v>
      </c>
      <c r="C11" s="8">
        <v>4</v>
      </c>
      <c r="D11" s="8">
        <v>0</v>
      </c>
      <c r="E11" s="8">
        <v>1</v>
      </c>
      <c r="F11" s="25">
        <v>1</v>
      </c>
      <c r="G11" s="12">
        <f t="shared" si="0"/>
        <v>18</v>
      </c>
    </row>
    <row r="12" spans="1:9">
      <c r="A12" s="22">
        <v>9</v>
      </c>
      <c r="B12" s="20">
        <v>10</v>
      </c>
      <c r="C12" s="8">
        <v>3</v>
      </c>
      <c r="D12" s="8">
        <v>1</v>
      </c>
      <c r="E12" s="8">
        <v>2</v>
      </c>
      <c r="F12" s="25">
        <v>1</v>
      </c>
      <c r="G12" s="12">
        <f t="shared" si="0"/>
        <v>17</v>
      </c>
    </row>
    <row r="13" spans="1:9">
      <c r="A13" s="22">
        <v>10</v>
      </c>
      <c r="B13" s="20">
        <v>6</v>
      </c>
      <c r="C13" s="8">
        <v>3</v>
      </c>
      <c r="D13" s="8">
        <v>0</v>
      </c>
      <c r="E13" s="8">
        <v>1</v>
      </c>
      <c r="F13" s="25">
        <v>0</v>
      </c>
      <c r="G13" s="12">
        <f t="shared" si="0"/>
        <v>10</v>
      </c>
    </row>
    <row r="14" spans="1:9">
      <c r="A14" s="22">
        <v>11</v>
      </c>
      <c r="B14" s="20">
        <v>4</v>
      </c>
      <c r="C14" s="8">
        <v>2</v>
      </c>
      <c r="D14" s="8">
        <v>1</v>
      </c>
      <c r="E14" s="8">
        <v>1</v>
      </c>
      <c r="F14" s="25">
        <v>0</v>
      </c>
      <c r="G14" s="12">
        <f t="shared" si="0"/>
        <v>8</v>
      </c>
    </row>
    <row r="15" spans="1:9">
      <c r="A15" s="22">
        <v>12</v>
      </c>
      <c r="B15" s="20">
        <v>8</v>
      </c>
      <c r="C15" s="8">
        <v>2</v>
      </c>
      <c r="D15" s="8">
        <v>0</v>
      </c>
      <c r="E15" s="8">
        <v>2</v>
      </c>
      <c r="F15" s="25">
        <v>1</v>
      </c>
      <c r="G15" s="12">
        <f t="shared" si="0"/>
        <v>13</v>
      </c>
    </row>
    <row r="16" spans="1:9">
      <c r="A16" s="22">
        <v>13</v>
      </c>
      <c r="B16" s="20">
        <v>10</v>
      </c>
      <c r="C16" s="8">
        <v>2</v>
      </c>
      <c r="D16" s="8">
        <v>1</v>
      </c>
      <c r="E16" s="8">
        <v>1</v>
      </c>
      <c r="F16" s="25">
        <v>0</v>
      </c>
      <c r="G16" s="12">
        <f t="shared" si="0"/>
        <v>14</v>
      </c>
    </row>
    <row r="17" spans="1:7">
      <c r="A17" s="22">
        <v>14</v>
      </c>
      <c r="B17" s="20">
        <v>7</v>
      </c>
      <c r="C17" s="8">
        <v>3</v>
      </c>
      <c r="D17" s="8">
        <v>1</v>
      </c>
      <c r="E17" s="8">
        <v>0</v>
      </c>
      <c r="F17" s="25">
        <v>0</v>
      </c>
      <c r="G17" s="12">
        <f t="shared" si="0"/>
        <v>11</v>
      </c>
    </row>
    <row r="18" spans="1:7">
      <c r="A18" s="22">
        <v>15</v>
      </c>
      <c r="B18" s="20">
        <v>9</v>
      </c>
      <c r="C18" s="8">
        <v>3</v>
      </c>
      <c r="D18" s="8">
        <v>1</v>
      </c>
      <c r="E18" s="8">
        <v>0</v>
      </c>
      <c r="F18" s="25">
        <v>1</v>
      </c>
      <c r="G18" s="12">
        <f t="shared" si="0"/>
        <v>14</v>
      </c>
    </row>
    <row r="19" spans="1:7">
      <c r="A19" s="22">
        <v>16</v>
      </c>
      <c r="B19" s="20">
        <v>12</v>
      </c>
      <c r="C19" s="8">
        <v>4</v>
      </c>
      <c r="D19" s="8">
        <v>0</v>
      </c>
      <c r="E19" s="8">
        <v>1</v>
      </c>
      <c r="F19" s="25">
        <v>1</v>
      </c>
      <c r="G19" s="12">
        <f t="shared" si="0"/>
        <v>18</v>
      </c>
    </row>
    <row r="20" spans="1:7">
      <c r="A20" s="22">
        <v>17</v>
      </c>
      <c r="B20" s="20">
        <v>2</v>
      </c>
      <c r="C20" s="8">
        <v>2</v>
      </c>
      <c r="D20" s="8">
        <v>0</v>
      </c>
      <c r="E20" s="8">
        <v>1</v>
      </c>
      <c r="F20" s="25">
        <v>1</v>
      </c>
      <c r="G20" s="12">
        <f t="shared" si="0"/>
        <v>6</v>
      </c>
    </row>
    <row r="21" spans="1:7">
      <c r="A21" s="22">
        <v>18</v>
      </c>
      <c r="B21" s="20">
        <v>6</v>
      </c>
      <c r="C21" s="8">
        <v>3</v>
      </c>
      <c r="D21" s="8">
        <v>0</v>
      </c>
      <c r="E21" s="8">
        <v>1</v>
      </c>
      <c r="F21" s="25">
        <v>1</v>
      </c>
      <c r="G21" s="12">
        <f t="shared" si="0"/>
        <v>11</v>
      </c>
    </row>
    <row r="22" spans="1:7">
      <c r="A22" s="22">
        <v>19</v>
      </c>
      <c r="B22" s="20">
        <v>2</v>
      </c>
      <c r="C22" s="8">
        <v>4</v>
      </c>
      <c r="D22" s="8">
        <v>1</v>
      </c>
      <c r="E22" s="8">
        <v>2</v>
      </c>
      <c r="F22" s="25">
        <v>1</v>
      </c>
      <c r="G22" s="12">
        <f t="shared" si="0"/>
        <v>10</v>
      </c>
    </row>
    <row r="23" spans="1:7">
      <c r="A23" s="22">
        <v>20</v>
      </c>
      <c r="B23" s="20">
        <v>6</v>
      </c>
      <c r="C23" s="8">
        <v>4</v>
      </c>
      <c r="D23" s="8">
        <v>1</v>
      </c>
      <c r="E23" s="8">
        <v>0</v>
      </c>
      <c r="F23" s="25">
        <v>1</v>
      </c>
      <c r="G23" s="12">
        <f t="shared" si="0"/>
        <v>12</v>
      </c>
    </row>
    <row r="24" spans="1:7">
      <c r="A24" s="1"/>
      <c r="B24" s="37">
        <f t="shared" ref="B24:G24" si="1">SUM(B4:B23)</f>
        <v>132</v>
      </c>
      <c r="C24" s="37">
        <f t="shared" si="1"/>
        <v>58</v>
      </c>
      <c r="D24" s="37">
        <f t="shared" si="1"/>
        <v>12</v>
      </c>
      <c r="E24" s="37">
        <f t="shared" si="1"/>
        <v>19</v>
      </c>
      <c r="F24" s="37">
        <f t="shared" si="1"/>
        <v>15</v>
      </c>
      <c r="G24" s="38">
        <f t="shared" si="1"/>
        <v>236</v>
      </c>
    </row>
    <row r="25" spans="1:7">
      <c r="A25" s="1"/>
      <c r="B25">
        <f>B24/A23</f>
        <v>6.6</v>
      </c>
      <c r="C25">
        <f>C24/A23</f>
        <v>2.9</v>
      </c>
      <c r="D25">
        <f>D24/A23</f>
        <v>0.6</v>
      </c>
      <c r="E25">
        <f>E24/A23</f>
        <v>0.95</v>
      </c>
      <c r="F25">
        <f>F24/A23</f>
        <v>0.75</v>
      </c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29"/>
  <sheetViews>
    <sheetView topLeftCell="A7" workbookViewId="0">
      <selection activeCell="I9" sqref="I9"/>
    </sheetView>
  </sheetViews>
  <sheetFormatPr defaultRowHeight="15"/>
  <cols>
    <col min="1" max="1" width="7.42578125" bestFit="1" customWidth="1"/>
    <col min="2" max="2" width="11.140625" bestFit="1" customWidth="1"/>
    <col min="3" max="3" width="16.85546875" bestFit="1" customWidth="1"/>
    <col min="4" max="4" width="15.28515625" bestFit="1" customWidth="1"/>
    <col min="5" max="5" width="8.7109375" bestFit="1" customWidth="1"/>
    <col min="6" max="6" width="11.42578125" bestFit="1" customWidth="1"/>
  </cols>
  <sheetData>
    <row r="1" spans="1:9" ht="18.75">
      <c r="A1" s="103" t="s">
        <v>0</v>
      </c>
      <c r="B1" s="103"/>
      <c r="C1" s="103"/>
      <c r="D1" s="103"/>
      <c r="E1" s="103"/>
      <c r="F1" s="103"/>
      <c r="G1" s="103"/>
    </row>
    <row r="2" spans="1:9" ht="15.75" thickBot="1"/>
    <row r="3" spans="1:9" ht="16.5" thickBot="1">
      <c r="A3" s="2" t="s">
        <v>1</v>
      </c>
      <c r="B3" s="2" t="s">
        <v>2</v>
      </c>
      <c r="C3" s="2" t="s">
        <v>3</v>
      </c>
      <c r="D3" s="3" t="s">
        <v>4</v>
      </c>
      <c r="E3" s="2" t="s">
        <v>8</v>
      </c>
      <c r="F3" s="3" t="s">
        <v>6</v>
      </c>
      <c r="G3" s="2" t="s">
        <v>7</v>
      </c>
    </row>
    <row r="4" spans="1:9">
      <c r="A4" s="14">
        <v>1</v>
      </c>
      <c r="B4" s="4">
        <v>3</v>
      </c>
      <c r="C4" s="5">
        <v>1</v>
      </c>
      <c r="D4" s="5">
        <v>0</v>
      </c>
      <c r="E4" s="5">
        <v>0</v>
      </c>
      <c r="F4" s="6">
        <v>0</v>
      </c>
      <c r="G4" s="11">
        <f>SUM(B4:F4)</f>
        <v>4</v>
      </c>
    </row>
    <row r="5" spans="1:9">
      <c r="A5" s="15">
        <v>2</v>
      </c>
      <c r="B5" s="7">
        <v>2</v>
      </c>
      <c r="C5" s="8">
        <v>2</v>
      </c>
      <c r="D5" s="8">
        <v>0</v>
      </c>
      <c r="E5" s="8">
        <v>1</v>
      </c>
      <c r="F5" s="9">
        <v>1</v>
      </c>
      <c r="G5" s="12">
        <f t="shared" ref="G5:G23" si="0">SUM(B5:F5)</f>
        <v>6</v>
      </c>
    </row>
    <row r="6" spans="1:9">
      <c r="A6" s="15">
        <v>3</v>
      </c>
      <c r="B6" s="7">
        <v>2</v>
      </c>
      <c r="C6" s="8">
        <v>2</v>
      </c>
      <c r="D6" s="8">
        <v>1</v>
      </c>
      <c r="E6" s="8">
        <v>0</v>
      </c>
      <c r="F6" s="9">
        <v>1</v>
      </c>
      <c r="G6" s="12">
        <f t="shared" si="0"/>
        <v>6</v>
      </c>
    </row>
    <row r="7" spans="1:9">
      <c r="A7" s="15">
        <v>4</v>
      </c>
      <c r="B7" s="7">
        <v>0</v>
      </c>
      <c r="C7" s="8">
        <v>4</v>
      </c>
      <c r="D7" s="8">
        <v>0</v>
      </c>
      <c r="E7" s="8">
        <v>1</v>
      </c>
      <c r="F7" s="9">
        <v>1</v>
      </c>
      <c r="G7" s="12">
        <f t="shared" si="0"/>
        <v>6</v>
      </c>
    </row>
    <row r="8" spans="1:9">
      <c r="A8" s="15">
        <v>5</v>
      </c>
      <c r="B8" s="7">
        <v>3</v>
      </c>
      <c r="C8" s="8">
        <v>3</v>
      </c>
      <c r="D8" s="8">
        <v>1</v>
      </c>
      <c r="E8" s="8">
        <v>1</v>
      </c>
      <c r="F8" s="9">
        <v>0</v>
      </c>
      <c r="G8" s="12">
        <f t="shared" si="0"/>
        <v>8</v>
      </c>
      <c r="I8" s="52">
        <f>127/20</f>
        <v>6.35</v>
      </c>
    </row>
    <row r="9" spans="1:9">
      <c r="A9" s="15">
        <v>6</v>
      </c>
      <c r="B9" s="7">
        <v>2</v>
      </c>
      <c r="C9" s="8">
        <v>1</v>
      </c>
      <c r="D9" s="8">
        <v>0</v>
      </c>
      <c r="E9" s="8">
        <v>0</v>
      </c>
      <c r="F9" s="9">
        <v>1</v>
      </c>
      <c r="G9" s="12">
        <f t="shared" si="0"/>
        <v>4</v>
      </c>
    </row>
    <row r="10" spans="1:9">
      <c r="A10" s="15">
        <v>7</v>
      </c>
      <c r="B10" s="7">
        <v>1</v>
      </c>
      <c r="C10" s="8">
        <v>1</v>
      </c>
      <c r="D10" s="8">
        <v>1</v>
      </c>
      <c r="E10" s="8">
        <v>2</v>
      </c>
      <c r="F10" s="9">
        <v>0</v>
      </c>
      <c r="G10" s="12">
        <f t="shared" si="0"/>
        <v>5</v>
      </c>
    </row>
    <row r="11" spans="1:9">
      <c r="A11" s="15">
        <v>8</v>
      </c>
      <c r="B11" s="7">
        <v>2</v>
      </c>
      <c r="C11" s="8">
        <v>3</v>
      </c>
      <c r="D11" s="8">
        <v>1</v>
      </c>
      <c r="E11" s="8">
        <v>0</v>
      </c>
      <c r="F11" s="9">
        <v>0</v>
      </c>
      <c r="G11" s="12">
        <f t="shared" si="0"/>
        <v>6</v>
      </c>
    </row>
    <row r="12" spans="1:9">
      <c r="A12" s="15">
        <v>9</v>
      </c>
      <c r="B12" s="7">
        <v>3</v>
      </c>
      <c r="C12" s="8">
        <v>1</v>
      </c>
      <c r="D12" s="8">
        <v>1</v>
      </c>
      <c r="E12" s="8">
        <v>1</v>
      </c>
      <c r="F12" s="9">
        <v>0</v>
      </c>
      <c r="G12" s="12">
        <f t="shared" si="0"/>
        <v>6</v>
      </c>
    </row>
    <row r="13" spans="1:9">
      <c r="A13" s="15">
        <v>10</v>
      </c>
      <c r="B13" s="7">
        <v>1</v>
      </c>
      <c r="C13" s="8">
        <v>4</v>
      </c>
      <c r="D13" s="8">
        <v>1</v>
      </c>
      <c r="E13" s="8">
        <v>1</v>
      </c>
      <c r="F13" s="9">
        <v>1</v>
      </c>
      <c r="G13" s="12">
        <f t="shared" si="0"/>
        <v>8</v>
      </c>
    </row>
    <row r="14" spans="1:9">
      <c r="A14" s="15">
        <v>11</v>
      </c>
      <c r="B14" s="7">
        <v>4</v>
      </c>
      <c r="C14" s="8">
        <v>3</v>
      </c>
      <c r="D14" s="8">
        <v>1</v>
      </c>
      <c r="E14" s="8">
        <v>0</v>
      </c>
      <c r="F14" s="9">
        <v>0</v>
      </c>
      <c r="G14" s="12">
        <f t="shared" si="0"/>
        <v>8</v>
      </c>
    </row>
    <row r="15" spans="1:9">
      <c r="A15" s="15">
        <v>12</v>
      </c>
      <c r="B15" s="7">
        <v>3</v>
      </c>
      <c r="C15" s="8">
        <v>3</v>
      </c>
      <c r="D15" s="8">
        <v>1</v>
      </c>
      <c r="E15" s="8">
        <v>2</v>
      </c>
      <c r="F15" s="9">
        <v>0</v>
      </c>
      <c r="G15" s="12">
        <f t="shared" si="0"/>
        <v>9</v>
      </c>
    </row>
    <row r="16" spans="1:9">
      <c r="A16" s="15">
        <v>13</v>
      </c>
      <c r="B16" s="7">
        <v>1</v>
      </c>
      <c r="C16" s="8">
        <v>3</v>
      </c>
      <c r="D16" s="8">
        <v>1</v>
      </c>
      <c r="E16" s="8">
        <v>1</v>
      </c>
      <c r="F16" s="9">
        <v>0</v>
      </c>
      <c r="G16" s="12">
        <f t="shared" si="0"/>
        <v>6</v>
      </c>
    </row>
    <row r="17" spans="1:8">
      <c r="A17" s="15">
        <v>14</v>
      </c>
      <c r="B17" s="7">
        <v>5</v>
      </c>
      <c r="C17" s="8">
        <v>2</v>
      </c>
      <c r="D17" s="8">
        <v>1</v>
      </c>
      <c r="E17" s="8">
        <v>1</v>
      </c>
      <c r="F17" s="9">
        <v>1</v>
      </c>
      <c r="G17" s="12">
        <f t="shared" si="0"/>
        <v>10</v>
      </c>
    </row>
    <row r="18" spans="1:8">
      <c r="A18" s="15">
        <v>15</v>
      </c>
      <c r="B18" s="7">
        <v>2</v>
      </c>
      <c r="C18" s="8">
        <v>2</v>
      </c>
      <c r="D18" s="8">
        <v>1</v>
      </c>
      <c r="E18" s="8">
        <v>0</v>
      </c>
      <c r="F18" s="9">
        <v>1</v>
      </c>
      <c r="G18" s="12">
        <f t="shared" si="0"/>
        <v>6</v>
      </c>
    </row>
    <row r="19" spans="1:8">
      <c r="A19" s="15">
        <v>16</v>
      </c>
      <c r="B19" s="7">
        <v>1</v>
      </c>
      <c r="C19" s="8">
        <v>2</v>
      </c>
      <c r="D19" s="8">
        <v>0</v>
      </c>
      <c r="E19" s="8">
        <v>0</v>
      </c>
      <c r="F19" s="9">
        <v>0</v>
      </c>
      <c r="G19" s="12">
        <f t="shared" si="0"/>
        <v>3</v>
      </c>
    </row>
    <row r="20" spans="1:8">
      <c r="A20" s="15">
        <v>17</v>
      </c>
      <c r="B20" s="7">
        <v>3</v>
      </c>
      <c r="C20" s="8">
        <v>3</v>
      </c>
      <c r="D20" s="8">
        <v>2</v>
      </c>
      <c r="E20" s="8">
        <v>0</v>
      </c>
      <c r="F20" s="9">
        <v>1</v>
      </c>
      <c r="G20" s="12">
        <f t="shared" si="0"/>
        <v>9</v>
      </c>
    </row>
    <row r="21" spans="1:8">
      <c r="A21" s="15">
        <v>18</v>
      </c>
      <c r="B21" s="7">
        <v>0</v>
      </c>
      <c r="C21" s="8">
        <v>2</v>
      </c>
      <c r="D21" s="8">
        <v>1</v>
      </c>
      <c r="E21" s="8">
        <v>1</v>
      </c>
      <c r="F21" s="9">
        <v>0</v>
      </c>
      <c r="G21" s="12">
        <f t="shared" si="0"/>
        <v>4</v>
      </c>
    </row>
    <row r="22" spans="1:8">
      <c r="A22" s="15">
        <v>19</v>
      </c>
      <c r="B22" s="7">
        <v>4</v>
      </c>
      <c r="C22" s="8">
        <v>3</v>
      </c>
      <c r="D22" s="8">
        <v>1</v>
      </c>
      <c r="E22" s="8">
        <v>1</v>
      </c>
      <c r="F22" s="9">
        <v>0</v>
      </c>
      <c r="G22" s="12">
        <f t="shared" si="0"/>
        <v>9</v>
      </c>
    </row>
    <row r="23" spans="1:8">
      <c r="A23" s="15">
        <v>20</v>
      </c>
      <c r="B23" s="7">
        <v>2</v>
      </c>
      <c r="C23" s="8">
        <v>2</v>
      </c>
      <c r="D23" s="8">
        <v>0</v>
      </c>
      <c r="E23" s="8">
        <v>0</v>
      </c>
      <c r="F23" s="9">
        <v>0</v>
      </c>
      <c r="G23" s="12">
        <f t="shared" si="0"/>
        <v>4</v>
      </c>
    </row>
    <row r="24" spans="1:8" ht="15.75" thickBot="1">
      <c r="B24" s="37">
        <f t="shared" ref="B24:G24" si="1">SUM(B4:B23)</f>
        <v>44</v>
      </c>
      <c r="C24" s="37">
        <f t="shared" si="1"/>
        <v>47</v>
      </c>
      <c r="D24" s="37">
        <f t="shared" si="1"/>
        <v>15</v>
      </c>
      <c r="E24" s="37">
        <f t="shared" si="1"/>
        <v>13</v>
      </c>
      <c r="F24" s="37">
        <f t="shared" si="1"/>
        <v>8</v>
      </c>
      <c r="G24" s="38">
        <f t="shared" si="1"/>
        <v>127</v>
      </c>
    </row>
    <row r="25" spans="1:8">
      <c r="B25">
        <f>44/20</f>
        <v>2.2000000000000002</v>
      </c>
      <c r="C25">
        <f>47/20</f>
        <v>2.35</v>
      </c>
      <c r="D25">
        <f>15/20</f>
        <v>0.75</v>
      </c>
      <c r="E25" s="69">
        <f>13/20</f>
        <v>0.65</v>
      </c>
      <c r="F25">
        <f>8/20</f>
        <v>0.4</v>
      </c>
    </row>
    <row r="29" spans="1:8">
      <c r="H29" s="44"/>
    </row>
  </sheetData>
  <mergeCells count="1">
    <mergeCell ref="A1:G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I30"/>
  <sheetViews>
    <sheetView topLeftCell="A5" workbookViewId="0">
      <selection activeCell="H27" sqref="H27"/>
    </sheetView>
  </sheetViews>
  <sheetFormatPr defaultRowHeight="15"/>
  <cols>
    <col min="2" max="2" width="11" bestFit="1" customWidth="1"/>
    <col min="3" max="3" width="16.85546875" bestFit="1" customWidth="1"/>
    <col min="4" max="4" width="15.28515625" bestFit="1" customWidth="1"/>
    <col min="6" max="6" width="11.42578125" bestFit="1" customWidth="1"/>
    <col min="7" max="7" width="8.7109375" bestFit="1" customWidth="1"/>
  </cols>
  <sheetData>
    <row r="1" spans="1:9" ht="18.75">
      <c r="A1" s="103" t="s">
        <v>0</v>
      </c>
      <c r="B1" s="103"/>
      <c r="C1" s="103"/>
      <c r="D1" s="103"/>
      <c r="E1" s="103"/>
      <c r="F1" s="103"/>
      <c r="G1" s="103"/>
    </row>
    <row r="2" spans="1:9" ht="15.75" thickBot="1"/>
    <row r="3" spans="1:9" ht="16.5" thickBot="1">
      <c r="A3" s="2" t="s">
        <v>1</v>
      </c>
      <c r="B3" s="2" t="s">
        <v>2</v>
      </c>
      <c r="C3" s="2" t="s">
        <v>3</v>
      </c>
      <c r="D3" s="2" t="s">
        <v>4</v>
      </c>
      <c r="E3" s="2" t="s">
        <v>8</v>
      </c>
      <c r="F3" s="2" t="s">
        <v>6</v>
      </c>
      <c r="G3" s="2" t="s">
        <v>7</v>
      </c>
    </row>
    <row r="4" spans="1:9" ht="15.75" thickBot="1">
      <c r="A4" s="47">
        <v>1</v>
      </c>
      <c r="B4" s="19">
        <v>2</v>
      </c>
      <c r="C4" s="16">
        <v>2</v>
      </c>
      <c r="D4" s="16">
        <v>0</v>
      </c>
      <c r="E4" s="16">
        <v>1</v>
      </c>
      <c r="F4" s="24">
        <v>1</v>
      </c>
      <c r="G4" s="46">
        <f>SUM(B4:F4)</f>
        <v>6</v>
      </c>
    </row>
    <row r="5" spans="1:9" ht="15.75" thickBot="1">
      <c r="A5" s="47">
        <v>2</v>
      </c>
      <c r="B5" s="20">
        <v>4</v>
      </c>
      <c r="C5" s="8">
        <v>1</v>
      </c>
      <c r="D5" s="8">
        <v>0</v>
      </c>
      <c r="E5" s="8">
        <v>1</v>
      </c>
      <c r="F5" s="25">
        <v>1</v>
      </c>
      <c r="G5" s="46">
        <f t="shared" ref="G5:G28" si="0">SUM(B5:F5)</f>
        <v>7</v>
      </c>
    </row>
    <row r="6" spans="1:9" ht="15.75" thickBot="1">
      <c r="A6" s="47">
        <v>3</v>
      </c>
      <c r="B6" s="20">
        <v>2</v>
      </c>
      <c r="C6" s="8">
        <v>1</v>
      </c>
      <c r="D6" s="8">
        <v>1</v>
      </c>
      <c r="E6" s="8">
        <v>1</v>
      </c>
      <c r="F6" s="25">
        <v>0</v>
      </c>
      <c r="G6" s="46">
        <f t="shared" si="0"/>
        <v>5</v>
      </c>
    </row>
    <row r="7" spans="1:9" ht="15.75" thickBot="1">
      <c r="A7" s="47">
        <v>4</v>
      </c>
      <c r="B7" s="20">
        <v>0</v>
      </c>
      <c r="C7" s="8">
        <v>2</v>
      </c>
      <c r="D7" s="8">
        <v>1</v>
      </c>
      <c r="E7" s="8">
        <v>0</v>
      </c>
      <c r="F7" s="25">
        <v>1</v>
      </c>
      <c r="G7" s="46">
        <f t="shared" si="0"/>
        <v>4</v>
      </c>
      <c r="I7" s="58">
        <f>G29/A28</f>
        <v>6.44</v>
      </c>
    </row>
    <row r="8" spans="1:9" ht="15.75" thickBot="1">
      <c r="A8" s="47">
        <v>5</v>
      </c>
      <c r="B8" s="20">
        <v>2</v>
      </c>
      <c r="C8" s="8">
        <v>4</v>
      </c>
      <c r="D8" s="8">
        <v>0</v>
      </c>
      <c r="E8" s="8">
        <v>2</v>
      </c>
      <c r="F8" s="25">
        <v>1</v>
      </c>
      <c r="G8" s="46">
        <f t="shared" si="0"/>
        <v>9</v>
      </c>
    </row>
    <row r="9" spans="1:9" ht="15.75" thickBot="1">
      <c r="A9" s="47">
        <v>6</v>
      </c>
      <c r="B9" s="20">
        <v>5</v>
      </c>
      <c r="C9" s="8">
        <v>2</v>
      </c>
      <c r="D9" s="8">
        <v>1</v>
      </c>
      <c r="E9" s="8">
        <v>0</v>
      </c>
      <c r="F9" s="25">
        <v>0</v>
      </c>
      <c r="G9" s="46">
        <f t="shared" si="0"/>
        <v>8</v>
      </c>
    </row>
    <row r="10" spans="1:9" ht="15.75" thickBot="1">
      <c r="A10" s="47">
        <v>7</v>
      </c>
      <c r="B10" s="20">
        <v>3</v>
      </c>
      <c r="C10" s="8">
        <v>1</v>
      </c>
      <c r="D10" s="8">
        <v>1</v>
      </c>
      <c r="E10" s="8">
        <v>1</v>
      </c>
      <c r="F10" s="25">
        <v>1</v>
      </c>
      <c r="G10" s="46">
        <f t="shared" si="0"/>
        <v>7</v>
      </c>
    </row>
    <row r="11" spans="1:9" ht="15.75" thickBot="1">
      <c r="A11" s="47">
        <v>8</v>
      </c>
      <c r="B11" s="20">
        <v>5</v>
      </c>
      <c r="C11" s="8">
        <v>1</v>
      </c>
      <c r="D11" s="8">
        <v>0</v>
      </c>
      <c r="E11" s="8">
        <v>2</v>
      </c>
      <c r="F11" s="25">
        <v>1</v>
      </c>
      <c r="G11" s="46">
        <f t="shared" si="0"/>
        <v>9</v>
      </c>
    </row>
    <row r="12" spans="1:9" ht="15.75" thickBot="1">
      <c r="A12" s="47">
        <v>9</v>
      </c>
      <c r="B12" s="20">
        <v>4</v>
      </c>
      <c r="C12" s="8">
        <v>2</v>
      </c>
      <c r="D12" s="8">
        <v>0</v>
      </c>
      <c r="E12" s="8">
        <v>1</v>
      </c>
      <c r="F12" s="25">
        <v>0</v>
      </c>
      <c r="G12" s="46">
        <f t="shared" si="0"/>
        <v>7</v>
      </c>
    </row>
    <row r="13" spans="1:9" ht="15.75" thickBot="1">
      <c r="A13" s="47">
        <v>10</v>
      </c>
      <c r="B13" s="20">
        <v>6</v>
      </c>
      <c r="C13" s="8">
        <v>1</v>
      </c>
      <c r="D13" s="8">
        <v>0</v>
      </c>
      <c r="E13" s="8">
        <v>1</v>
      </c>
      <c r="F13" s="25">
        <v>1</v>
      </c>
      <c r="G13" s="46">
        <f t="shared" si="0"/>
        <v>9</v>
      </c>
    </row>
    <row r="14" spans="1:9" ht="15.75" thickBot="1">
      <c r="A14" s="47">
        <v>11</v>
      </c>
      <c r="B14" s="20">
        <v>3</v>
      </c>
      <c r="C14" s="8">
        <v>2</v>
      </c>
      <c r="D14" s="8">
        <v>0</v>
      </c>
      <c r="E14" s="8">
        <v>1</v>
      </c>
      <c r="F14" s="25">
        <v>0</v>
      </c>
      <c r="G14" s="46">
        <f t="shared" si="0"/>
        <v>6</v>
      </c>
    </row>
    <row r="15" spans="1:9" ht="15.75" thickBot="1">
      <c r="A15" s="47">
        <v>12</v>
      </c>
      <c r="B15" s="20">
        <v>2</v>
      </c>
      <c r="C15" s="8">
        <v>3</v>
      </c>
      <c r="D15" s="8">
        <v>1</v>
      </c>
      <c r="E15" s="8">
        <v>2</v>
      </c>
      <c r="F15" s="25">
        <v>0</v>
      </c>
      <c r="G15" s="46">
        <f t="shared" si="0"/>
        <v>8</v>
      </c>
    </row>
    <row r="16" spans="1:9" ht="15.75" thickBot="1">
      <c r="A16" s="47">
        <v>13</v>
      </c>
      <c r="B16" s="20">
        <v>4</v>
      </c>
      <c r="C16" s="8">
        <v>2</v>
      </c>
      <c r="D16" s="8">
        <v>0</v>
      </c>
      <c r="E16" s="8">
        <v>1</v>
      </c>
      <c r="F16" s="25">
        <v>1</v>
      </c>
      <c r="G16" s="46">
        <f t="shared" si="0"/>
        <v>8</v>
      </c>
    </row>
    <row r="17" spans="1:7" ht="15.75" thickBot="1">
      <c r="A17" s="47">
        <v>14</v>
      </c>
      <c r="B17" s="20">
        <v>2</v>
      </c>
      <c r="C17" s="8">
        <v>2</v>
      </c>
      <c r="D17" s="8">
        <v>1</v>
      </c>
      <c r="E17" s="8">
        <v>2</v>
      </c>
      <c r="F17" s="25">
        <v>0</v>
      </c>
      <c r="G17" s="46">
        <f t="shared" si="0"/>
        <v>7</v>
      </c>
    </row>
    <row r="18" spans="1:7" ht="15.75" thickBot="1">
      <c r="A18" s="47">
        <v>15</v>
      </c>
      <c r="B18" s="20">
        <v>1</v>
      </c>
      <c r="C18" s="8">
        <v>1</v>
      </c>
      <c r="D18" s="8">
        <v>1</v>
      </c>
      <c r="E18" s="8">
        <v>1</v>
      </c>
      <c r="F18" s="25">
        <v>1</v>
      </c>
      <c r="G18" s="46">
        <f t="shared" si="0"/>
        <v>5</v>
      </c>
    </row>
    <row r="19" spans="1:7" ht="15.75" thickBot="1">
      <c r="A19" s="47">
        <v>16</v>
      </c>
      <c r="B19" s="20">
        <v>3</v>
      </c>
      <c r="C19" s="8">
        <v>1</v>
      </c>
      <c r="D19" s="8">
        <v>1</v>
      </c>
      <c r="E19" s="8">
        <v>2</v>
      </c>
      <c r="F19" s="25">
        <v>0</v>
      </c>
      <c r="G19" s="46">
        <f t="shared" si="0"/>
        <v>7</v>
      </c>
    </row>
    <row r="20" spans="1:7" ht="15.75" thickBot="1">
      <c r="A20" s="47">
        <v>17</v>
      </c>
      <c r="B20" s="20">
        <v>2</v>
      </c>
      <c r="C20" s="8">
        <v>1</v>
      </c>
      <c r="D20" s="8">
        <v>0</v>
      </c>
      <c r="E20" s="8">
        <v>1</v>
      </c>
      <c r="F20" s="25">
        <v>0</v>
      </c>
      <c r="G20" s="46">
        <f t="shared" si="0"/>
        <v>4</v>
      </c>
    </row>
    <row r="21" spans="1:7" ht="15.75" thickBot="1">
      <c r="A21" s="47">
        <v>18</v>
      </c>
      <c r="B21" s="20">
        <v>3</v>
      </c>
      <c r="C21" s="8">
        <v>4</v>
      </c>
      <c r="D21" s="8">
        <v>0</v>
      </c>
      <c r="E21" s="8">
        <v>1</v>
      </c>
      <c r="F21" s="25">
        <v>0</v>
      </c>
      <c r="G21" s="46">
        <f t="shared" si="0"/>
        <v>8</v>
      </c>
    </row>
    <row r="22" spans="1:7" ht="15.75" thickBot="1">
      <c r="A22" s="47">
        <v>19</v>
      </c>
      <c r="B22" s="20">
        <v>3</v>
      </c>
      <c r="C22" s="8">
        <v>2</v>
      </c>
      <c r="D22" s="8">
        <v>1</v>
      </c>
      <c r="E22" s="8">
        <v>1</v>
      </c>
      <c r="F22" s="25">
        <v>0</v>
      </c>
      <c r="G22" s="46">
        <f t="shared" si="0"/>
        <v>7</v>
      </c>
    </row>
    <row r="23" spans="1:7" ht="15.75" thickBot="1">
      <c r="A23" s="47">
        <v>20</v>
      </c>
      <c r="B23" s="20">
        <v>0</v>
      </c>
      <c r="C23" s="8">
        <v>2</v>
      </c>
      <c r="D23" s="8">
        <v>1</v>
      </c>
      <c r="E23" s="8">
        <v>0</v>
      </c>
      <c r="F23" s="25">
        <v>1</v>
      </c>
      <c r="G23" s="46">
        <f t="shared" si="0"/>
        <v>4</v>
      </c>
    </row>
    <row r="24" spans="1:7" ht="15.75" thickBot="1">
      <c r="A24" s="47">
        <v>21</v>
      </c>
      <c r="B24" s="20">
        <v>2</v>
      </c>
      <c r="C24" s="8">
        <v>1</v>
      </c>
      <c r="D24" s="8">
        <v>0</v>
      </c>
      <c r="E24" s="8">
        <v>0</v>
      </c>
      <c r="F24" s="25">
        <v>0</v>
      </c>
      <c r="G24" s="46">
        <f t="shared" si="0"/>
        <v>3</v>
      </c>
    </row>
    <row r="25" spans="1:7" ht="15.75" thickBot="1">
      <c r="A25" s="47">
        <v>22</v>
      </c>
      <c r="B25" s="29">
        <v>4</v>
      </c>
      <c r="C25" s="30">
        <v>1</v>
      </c>
      <c r="D25" s="30">
        <v>0</v>
      </c>
      <c r="E25" s="30">
        <v>1</v>
      </c>
      <c r="F25" s="31">
        <v>1</v>
      </c>
      <c r="G25" s="46">
        <f t="shared" si="0"/>
        <v>7</v>
      </c>
    </row>
    <row r="26" spans="1:7" ht="15.75" thickBot="1">
      <c r="A26" s="47">
        <v>23</v>
      </c>
      <c r="B26" s="29">
        <v>1</v>
      </c>
      <c r="C26" s="30">
        <v>2</v>
      </c>
      <c r="D26" s="30">
        <v>1</v>
      </c>
      <c r="E26" s="30">
        <v>0</v>
      </c>
      <c r="F26" s="31">
        <v>1</v>
      </c>
      <c r="G26" s="46">
        <f t="shared" si="0"/>
        <v>5</v>
      </c>
    </row>
    <row r="27" spans="1:7" ht="15.75" thickBot="1">
      <c r="A27" s="47">
        <v>24</v>
      </c>
      <c r="B27" s="29">
        <v>2</v>
      </c>
      <c r="C27" s="30">
        <v>3</v>
      </c>
      <c r="D27" s="30">
        <v>1</v>
      </c>
      <c r="E27" s="30">
        <v>0</v>
      </c>
      <c r="F27" s="31">
        <v>0</v>
      </c>
      <c r="G27" s="46">
        <f t="shared" si="0"/>
        <v>6</v>
      </c>
    </row>
    <row r="28" spans="1:7" ht="15.75" thickBot="1">
      <c r="A28" s="47">
        <v>25</v>
      </c>
      <c r="B28" s="40">
        <v>1</v>
      </c>
      <c r="C28" s="10">
        <v>2</v>
      </c>
      <c r="D28" s="10">
        <v>1</v>
      </c>
      <c r="E28" s="10">
        <v>0</v>
      </c>
      <c r="F28" s="43">
        <v>1</v>
      </c>
      <c r="G28" s="46">
        <f t="shared" si="0"/>
        <v>5</v>
      </c>
    </row>
    <row r="29" spans="1:7" ht="15.75" thickBot="1">
      <c r="B29" s="37">
        <f>SUM(B4:B28)</f>
        <v>66</v>
      </c>
      <c r="C29" s="37">
        <f t="shared" ref="C29:G29" si="1">SUM(C4:C28)</f>
        <v>46</v>
      </c>
      <c r="D29" s="37">
        <f t="shared" si="1"/>
        <v>13</v>
      </c>
      <c r="E29" s="37">
        <f t="shared" si="1"/>
        <v>23</v>
      </c>
      <c r="F29" s="37">
        <f t="shared" si="1"/>
        <v>13</v>
      </c>
      <c r="G29" s="38">
        <f t="shared" si="1"/>
        <v>161</v>
      </c>
    </row>
    <row r="30" spans="1:7">
      <c r="B30">
        <f>B29/A28</f>
        <v>2.64</v>
      </c>
      <c r="C30">
        <f>C29/A28</f>
        <v>1.84</v>
      </c>
      <c r="D30">
        <f>D29/A28</f>
        <v>0.52</v>
      </c>
      <c r="E30">
        <f>E29/A28</f>
        <v>0.92</v>
      </c>
      <c r="F30">
        <f>F29/A28</f>
        <v>0.52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I23"/>
  <sheetViews>
    <sheetView topLeftCell="A4" workbookViewId="0">
      <selection activeCell="I7" sqref="I7"/>
    </sheetView>
  </sheetViews>
  <sheetFormatPr defaultRowHeight="15"/>
  <cols>
    <col min="2" max="2" width="11.140625" bestFit="1" customWidth="1"/>
    <col min="3" max="3" width="17" bestFit="1" customWidth="1"/>
    <col min="4" max="4" width="15.42578125" bestFit="1" customWidth="1"/>
    <col min="5" max="5" width="8.140625" bestFit="1" customWidth="1"/>
    <col min="6" max="6" width="11.5703125" bestFit="1" customWidth="1"/>
  </cols>
  <sheetData>
    <row r="1" spans="1:9" ht="18.75">
      <c r="A1" s="103" t="s">
        <v>0</v>
      </c>
      <c r="B1" s="103"/>
      <c r="C1" s="103"/>
      <c r="D1" s="103"/>
      <c r="E1" s="103"/>
      <c r="F1" s="103"/>
      <c r="G1" s="103"/>
    </row>
    <row r="3" spans="1:9" ht="15.75">
      <c r="A3" s="2" t="s">
        <v>1</v>
      </c>
      <c r="B3" s="2" t="s">
        <v>2</v>
      </c>
      <c r="C3" s="2" t="s">
        <v>3</v>
      </c>
      <c r="D3" s="3" t="s">
        <v>4</v>
      </c>
      <c r="E3" s="2" t="s">
        <v>8</v>
      </c>
      <c r="F3" s="3" t="s">
        <v>6</v>
      </c>
      <c r="G3" s="2" t="s">
        <v>7</v>
      </c>
    </row>
    <row r="4" spans="1:9">
      <c r="A4" s="14">
        <v>1</v>
      </c>
      <c r="B4" s="4">
        <v>2</v>
      </c>
      <c r="C4" s="5">
        <v>4</v>
      </c>
      <c r="D4" s="5">
        <v>0</v>
      </c>
      <c r="E4" s="5">
        <v>1</v>
      </c>
      <c r="F4" s="6">
        <v>0</v>
      </c>
      <c r="G4" s="11">
        <f>SUM(B4:F4)</f>
        <v>7</v>
      </c>
    </row>
    <row r="5" spans="1:9">
      <c r="A5" s="15">
        <v>2</v>
      </c>
      <c r="B5" s="7">
        <v>3</v>
      </c>
      <c r="C5" s="8">
        <v>3</v>
      </c>
      <c r="D5" s="8">
        <v>0</v>
      </c>
      <c r="E5" s="8">
        <v>1</v>
      </c>
      <c r="F5" s="9">
        <v>1</v>
      </c>
      <c r="G5" s="12">
        <f t="shared" ref="G5:G21" si="0">SUM(B5:F5)</f>
        <v>8</v>
      </c>
    </row>
    <row r="6" spans="1:9">
      <c r="A6" s="15">
        <v>3</v>
      </c>
      <c r="B6" s="7">
        <v>2</v>
      </c>
      <c r="C6" s="8">
        <v>2</v>
      </c>
      <c r="D6" s="8">
        <v>0</v>
      </c>
      <c r="E6" s="8">
        <v>2</v>
      </c>
      <c r="F6" s="9">
        <v>0</v>
      </c>
      <c r="G6" s="12">
        <f t="shared" si="0"/>
        <v>6</v>
      </c>
    </row>
    <row r="7" spans="1:9">
      <c r="A7" s="15">
        <v>4</v>
      </c>
      <c r="B7" s="7">
        <v>6</v>
      </c>
      <c r="C7" s="8">
        <v>4</v>
      </c>
      <c r="D7" s="8">
        <v>0</v>
      </c>
      <c r="E7" s="8">
        <v>1</v>
      </c>
      <c r="F7" s="9">
        <v>1</v>
      </c>
      <c r="G7" s="12">
        <f t="shared" si="0"/>
        <v>12</v>
      </c>
      <c r="I7" s="100">
        <f>G22/A21</f>
        <v>8.9444444444444446</v>
      </c>
    </row>
    <row r="8" spans="1:9">
      <c r="A8" s="15">
        <v>5</v>
      </c>
      <c r="B8" s="7">
        <v>3</v>
      </c>
      <c r="C8" s="8">
        <v>3</v>
      </c>
      <c r="D8" s="8">
        <v>0</v>
      </c>
      <c r="E8" s="8">
        <v>2</v>
      </c>
      <c r="F8" s="9">
        <v>0</v>
      </c>
      <c r="G8" s="12">
        <f t="shared" si="0"/>
        <v>8</v>
      </c>
    </row>
    <row r="9" spans="1:9">
      <c r="A9" s="15">
        <v>6</v>
      </c>
      <c r="B9" s="7">
        <v>8</v>
      </c>
      <c r="C9" s="8">
        <v>2</v>
      </c>
      <c r="D9" s="8">
        <v>0</v>
      </c>
      <c r="E9" s="8">
        <v>1</v>
      </c>
      <c r="F9" s="9">
        <v>1</v>
      </c>
      <c r="G9" s="12">
        <f t="shared" si="0"/>
        <v>12</v>
      </c>
    </row>
    <row r="10" spans="1:9">
      <c r="A10" s="15">
        <v>7</v>
      </c>
      <c r="B10" s="7">
        <v>3</v>
      </c>
      <c r="C10" s="8">
        <v>3</v>
      </c>
      <c r="D10" s="8">
        <v>0</v>
      </c>
      <c r="E10" s="8">
        <v>1</v>
      </c>
      <c r="F10" s="9">
        <v>1</v>
      </c>
      <c r="G10" s="12">
        <f t="shared" si="0"/>
        <v>8</v>
      </c>
    </row>
    <row r="11" spans="1:9">
      <c r="A11" s="15">
        <v>8</v>
      </c>
      <c r="B11" s="7">
        <v>2</v>
      </c>
      <c r="C11" s="8">
        <v>3</v>
      </c>
      <c r="D11" s="8">
        <v>0</v>
      </c>
      <c r="E11" s="8">
        <v>1</v>
      </c>
      <c r="F11" s="9">
        <v>0</v>
      </c>
      <c r="G11" s="12">
        <f t="shared" si="0"/>
        <v>6</v>
      </c>
    </row>
    <row r="12" spans="1:9">
      <c r="A12" s="15">
        <v>9</v>
      </c>
      <c r="B12" s="7">
        <v>2</v>
      </c>
      <c r="C12" s="8">
        <v>2</v>
      </c>
      <c r="D12" s="8">
        <v>1</v>
      </c>
      <c r="E12" s="8">
        <v>2</v>
      </c>
      <c r="F12" s="9">
        <v>0</v>
      </c>
      <c r="G12" s="12">
        <f t="shared" si="0"/>
        <v>7</v>
      </c>
    </row>
    <row r="13" spans="1:9">
      <c r="A13" s="15">
        <v>10</v>
      </c>
      <c r="B13" s="7">
        <v>8</v>
      </c>
      <c r="C13" s="8">
        <v>4</v>
      </c>
      <c r="D13" s="8">
        <v>1</v>
      </c>
      <c r="E13" s="8">
        <v>1</v>
      </c>
      <c r="F13" s="9">
        <v>1</v>
      </c>
      <c r="G13" s="12">
        <f t="shared" si="0"/>
        <v>15</v>
      </c>
    </row>
    <row r="14" spans="1:9">
      <c r="A14" s="15">
        <v>11</v>
      </c>
      <c r="B14" s="7">
        <v>2</v>
      </c>
      <c r="C14" s="8">
        <v>3</v>
      </c>
      <c r="D14" s="8">
        <v>0</v>
      </c>
      <c r="E14" s="8">
        <v>1</v>
      </c>
      <c r="F14" s="9">
        <v>0</v>
      </c>
      <c r="G14" s="12">
        <f t="shared" si="0"/>
        <v>6</v>
      </c>
    </row>
    <row r="15" spans="1:9">
      <c r="A15" s="15">
        <v>12</v>
      </c>
      <c r="B15" s="7">
        <v>4</v>
      </c>
      <c r="C15" s="8">
        <v>2</v>
      </c>
      <c r="D15" s="8">
        <v>0</v>
      </c>
      <c r="E15" s="8">
        <v>1</v>
      </c>
      <c r="F15" s="9">
        <v>0</v>
      </c>
      <c r="G15" s="12">
        <f t="shared" si="0"/>
        <v>7</v>
      </c>
    </row>
    <row r="16" spans="1:9">
      <c r="A16" s="15">
        <v>13</v>
      </c>
      <c r="B16" s="7">
        <v>10</v>
      </c>
      <c r="C16" s="8">
        <v>3</v>
      </c>
      <c r="D16" s="8">
        <v>0</v>
      </c>
      <c r="E16" s="8">
        <v>1</v>
      </c>
      <c r="F16" s="9">
        <v>1</v>
      </c>
      <c r="G16" s="12">
        <f t="shared" si="0"/>
        <v>15</v>
      </c>
    </row>
    <row r="17" spans="1:7">
      <c r="A17" s="15">
        <v>14</v>
      </c>
      <c r="B17" s="7">
        <v>4</v>
      </c>
      <c r="C17" s="8">
        <v>4</v>
      </c>
      <c r="D17" s="8">
        <v>1</v>
      </c>
      <c r="E17" s="8">
        <v>0</v>
      </c>
      <c r="F17" s="9">
        <v>0</v>
      </c>
      <c r="G17" s="12">
        <f t="shared" si="0"/>
        <v>9</v>
      </c>
    </row>
    <row r="18" spans="1:7">
      <c r="A18" s="15">
        <v>15</v>
      </c>
      <c r="B18" s="7">
        <v>4</v>
      </c>
      <c r="C18" s="8">
        <v>2</v>
      </c>
      <c r="D18" s="8">
        <v>0</v>
      </c>
      <c r="E18" s="8">
        <v>2</v>
      </c>
      <c r="F18" s="9">
        <v>1</v>
      </c>
      <c r="G18" s="12">
        <f t="shared" si="0"/>
        <v>9</v>
      </c>
    </row>
    <row r="19" spans="1:7">
      <c r="A19" s="15">
        <v>16</v>
      </c>
      <c r="B19" s="7">
        <v>3</v>
      </c>
      <c r="C19" s="8">
        <v>4</v>
      </c>
      <c r="D19" s="8">
        <v>0</v>
      </c>
      <c r="E19" s="8">
        <v>1</v>
      </c>
      <c r="F19" s="9">
        <v>0</v>
      </c>
      <c r="G19" s="12">
        <f t="shared" si="0"/>
        <v>8</v>
      </c>
    </row>
    <row r="20" spans="1:7">
      <c r="A20" s="15">
        <v>17</v>
      </c>
      <c r="B20" s="7">
        <v>5</v>
      </c>
      <c r="C20" s="8">
        <v>2</v>
      </c>
      <c r="D20" s="8">
        <v>1</v>
      </c>
      <c r="E20" s="8">
        <v>2</v>
      </c>
      <c r="F20" s="9">
        <v>1</v>
      </c>
      <c r="G20" s="12">
        <f t="shared" si="0"/>
        <v>11</v>
      </c>
    </row>
    <row r="21" spans="1:7">
      <c r="A21" s="15">
        <v>18</v>
      </c>
      <c r="B21" s="7">
        <v>2</v>
      </c>
      <c r="C21" s="8">
        <v>3</v>
      </c>
      <c r="D21" s="8">
        <v>1</v>
      </c>
      <c r="E21" s="8">
        <v>1</v>
      </c>
      <c r="F21" s="9">
        <v>0</v>
      </c>
      <c r="G21" s="12">
        <f t="shared" si="0"/>
        <v>7</v>
      </c>
    </row>
    <row r="22" spans="1:7">
      <c r="B22" s="37">
        <f t="shared" ref="B22:G22" si="1">SUM(B4:B21)</f>
        <v>73</v>
      </c>
      <c r="C22" s="37">
        <f t="shared" si="1"/>
        <v>53</v>
      </c>
      <c r="D22" s="37">
        <f t="shared" si="1"/>
        <v>5</v>
      </c>
      <c r="E22" s="37">
        <f t="shared" si="1"/>
        <v>22</v>
      </c>
      <c r="F22" s="37">
        <f t="shared" si="1"/>
        <v>8</v>
      </c>
      <c r="G22" s="38">
        <f t="shared" si="1"/>
        <v>161</v>
      </c>
    </row>
    <row r="23" spans="1:7">
      <c r="B23">
        <f>B22/A21</f>
        <v>4.0555555555555554</v>
      </c>
      <c r="C23">
        <f>C22/A21</f>
        <v>2.9444444444444446</v>
      </c>
      <c r="D23">
        <f>D22/A21</f>
        <v>0.27777777777777779</v>
      </c>
      <c r="E23" s="69">
        <f>E22/A21</f>
        <v>1.2222222222222223</v>
      </c>
      <c r="F23">
        <f>F22/A21</f>
        <v>0.44444444444444442</v>
      </c>
    </row>
  </sheetData>
  <mergeCells count="1">
    <mergeCell ref="A1:G1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I23"/>
  <sheetViews>
    <sheetView topLeftCell="A5" workbookViewId="0">
      <selection activeCell="N17" sqref="N17"/>
    </sheetView>
  </sheetViews>
  <sheetFormatPr defaultRowHeight="15"/>
  <cols>
    <col min="2" max="2" width="11.140625" bestFit="1" customWidth="1"/>
    <col min="3" max="3" width="17" bestFit="1" customWidth="1"/>
    <col min="4" max="4" width="15.42578125" bestFit="1" customWidth="1"/>
    <col min="6" max="6" width="11.5703125" bestFit="1" customWidth="1"/>
  </cols>
  <sheetData>
    <row r="1" spans="1:9" ht="18.75">
      <c r="A1" s="103" t="s">
        <v>0</v>
      </c>
      <c r="B1" s="103"/>
      <c r="C1" s="103"/>
      <c r="D1" s="103"/>
      <c r="E1" s="103"/>
      <c r="F1" s="103"/>
      <c r="G1" s="103"/>
    </row>
    <row r="3" spans="1:9" ht="15.75">
      <c r="A3" s="2" t="s">
        <v>1</v>
      </c>
      <c r="B3" s="2" t="s">
        <v>2</v>
      </c>
      <c r="C3" s="2" t="s">
        <v>3</v>
      </c>
      <c r="D3" s="2" t="s">
        <v>4</v>
      </c>
      <c r="E3" s="2" t="s">
        <v>8</v>
      </c>
      <c r="F3" s="2" t="s">
        <v>6</v>
      </c>
      <c r="G3" s="2" t="s">
        <v>7</v>
      </c>
    </row>
    <row r="4" spans="1:9">
      <c r="A4" s="47">
        <v>1</v>
      </c>
      <c r="B4" s="19">
        <v>3</v>
      </c>
      <c r="C4" s="16">
        <v>2</v>
      </c>
      <c r="D4" s="16">
        <v>0</v>
      </c>
      <c r="E4" s="16">
        <v>1</v>
      </c>
      <c r="F4" s="24">
        <v>0</v>
      </c>
      <c r="G4" s="46">
        <f>SUM(B4:F4)</f>
        <v>6</v>
      </c>
    </row>
    <row r="5" spans="1:9">
      <c r="A5" s="47">
        <v>2</v>
      </c>
      <c r="B5" s="20">
        <v>1</v>
      </c>
      <c r="C5" s="8">
        <v>4</v>
      </c>
      <c r="D5" s="8">
        <v>1</v>
      </c>
      <c r="E5" s="8">
        <v>2</v>
      </c>
      <c r="F5" s="25">
        <v>0</v>
      </c>
      <c r="G5" s="46">
        <f t="shared" ref="G5:G21" si="0">SUM(B5:F5)</f>
        <v>8</v>
      </c>
    </row>
    <row r="6" spans="1:9">
      <c r="A6" s="47">
        <v>3</v>
      </c>
      <c r="B6" s="20">
        <v>3</v>
      </c>
      <c r="C6" s="8">
        <v>2</v>
      </c>
      <c r="D6" s="8">
        <v>1</v>
      </c>
      <c r="E6" s="8">
        <v>1</v>
      </c>
      <c r="F6" s="25">
        <v>1</v>
      </c>
      <c r="G6" s="46">
        <f t="shared" si="0"/>
        <v>8</v>
      </c>
    </row>
    <row r="7" spans="1:9">
      <c r="A7" s="47">
        <v>4</v>
      </c>
      <c r="B7" s="20">
        <v>1</v>
      </c>
      <c r="C7" s="8">
        <v>2</v>
      </c>
      <c r="D7" s="8">
        <v>1</v>
      </c>
      <c r="E7" s="8">
        <v>1</v>
      </c>
      <c r="F7" s="25">
        <v>1</v>
      </c>
      <c r="G7" s="46">
        <f t="shared" si="0"/>
        <v>6</v>
      </c>
      <c r="I7" s="65">
        <f>118/18</f>
        <v>6.5555555555555554</v>
      </c>
    </row>
    <row r="8" spans="1:9">
      <c r="A8" s="47">
        <v>5</v>
      </c>
      <c r="B8" s="20">
        <v>3</v>
      </c>
      <c r="C8" s="8">
        <v>4</v>
      </c>
      <c r="D8" s="8">
        <v>1</v>
      </c>
      <c r="E8" s="8">
        <v>1</v>
      </c>
      <c r="F8" s="25">
        <v>0</v>
      </c>
      <c r="G8" s="46">
        <f t="shared" si="0"/>
        <v>9</v>
      </c>
    </row>
    <row r="9" spans="1:9">
      <c r="A9" s="47">
        <v>6</v>
      </c>
      <c r="B9" s="20">
        <v>3</v>
      </c>
      <c r="C9" s="8">
        <v>1</v>
      </c>
      <c r="D9" s="8">
        <v>0</v>
      </c>
      <c r="E9" s="8">
        <v>0</v>
      </c>
      <c r="F9" s="25">
        <v>0</v>
      </c>
      <c r="G9" s="46">
        <f t="shared" si="0"/>
        <v>4</v>
      </c>
    </row>
    <row r="10" spans="1:9">
      <c r="A10" s="47">
        <v>7</v>
      </c>
      <c r="B10" s="20">
        <v>2</v>
      </c>
      <c r="C10" s="8">
        <v>3</v>
      </c>
      <c r="D10" s="8">
        <v>0</v>
      </c>
      <c r="E10" s="8">
        <v>1</v>
      </c>
      <c r="F10" s="25">
        <v>0</v>
      </c>
      <c r="G10" s="46">
        <f t="shared" si="0"/>
        <v>6</v>
      </c>
    </row>
    <row r="11" spans="1:9">
      <c r="A11" s="47">
        <v>8</v>
      </c>
      <c r="B11" s="20">
        <v>5</v>
      </c>
      <c r="C11" s="8">
        <v>2</v>
      </c>
      <c r="D11" s="8">
        <v>1</v>
      </c>
      <c r="E11" s="8">
        <v>1</v>
      </c>
      <c r="F11" s="25">
        <v>0</v>
      </c>
      <c r="G11" s="46">
        <f t="shared" si="0"/>
        <v>9</v>
      </c>
    </row>
    <row r="12" spans="1:9">
      <c r="A12" s="47">
        <v>9</v>
      </c>
      <c r="B12" s="20">
        <v>4</v>
      </c>
      <c r="C12" s="8">
        <v>0</v>
      </c>
      <c r="D12" s="8">
        <v>0</v>
      </c>
      <c r="E12" s="8">
        <v>0</v>
      </c>
      <c r="F12" s="25">
        <v>0</v>
      </c>
      <c r="G12" s="46">
        <f t="shared" si="0"/>
        <v>4</v>
      </c>
    </row>
    <row r="13" spans="1:9">
      <c r="A13" s="47">
        <v>10</v>
      </c>
      <c r="B13" s="20">
        <v>2</v>
      </c>
      <c r="C13" s="8">
        <v>2</v>
      </c>
      <c r="D13" s="8">
        <v>0</v>
      </c>
      <c r="E13" s="8">
        <v>0</v>
      </c>
      <c r="F13" s="25">
        <v>0</v>
      </c>
      <c r="G13" s="46">
        <f t="shared" si="0"/>
        <v>4</v>
      </c>
    </row>
    <row r="14" spans="1:9">
      <c r="A14" s="47">
        <v>11</v>
      </c>
      <c r="B14" s="20">
        <v>3</v>
      </c>
      <c r="C14" s="8">
        <v>2</v>
      </c>
      <c r="D14" s="8">
        <v>0</v>
      </c>
      <c r="E14" s="8">
        <v>0</v>
      </c>
      <c r="F14" s="25">
        <v>1</v>
      </c>
      <c r="G14" s="46">
        <f t="shared" si="0"/>
        <v>6</v>
      </c>
    </row>
    <row r="15" spans="1:9">
      <c r="A15" s="47">
        <v>12</v>
      </c>
      <c r="B15" s="20">
        <v>4</v>
      </c>
      <c r="C15" s="8">
        <v>2</v>
      </c>
      <c r="D15" s="8">
        <v>1</v>
      </c>
      <c r="E15" s="8">
        <v>0</v>
      </c>
      <c r="F15" s="25">
        <v>1</v>
      </c>
      <c r="G15" s="46">
        <f t="shared" si="0"/>
        <v>8</v>
      </c>
    </row>
    <row r="16" spans="1:9">
      <c r="A16" s="47">
        <v>13</v>
      </c>
      <c r="B16" s="20">
        <v>3</v>
      </c>
      <c r="C16" s="8">
        <v>1</v>
      </c>
      <c r="D16" s="8">
        <v>1</v>
      </c>
      <c r="E16" s="8">
        <v>1</v>
      </c>
      <c r="F16" s="25">
        <v>0</v>
      </c>
      <c r="G16" s="46">
        <f t="shared" si="0"/>
        <v>6</v>
      </c>
    </row>
    <row r="17" spans="1:7">
      <c r="A17" s="47">
        <v>14</v>
      </c>
      <c r="B17" s="20">
        <v>4</v>
      </c>
      <c r="C17" s="8">
        <v>2</v>
      </c>
      <c r="D17" s="8">
        <v>0</v>
      </c>
      <c r="E17" s="8">
        <v>0</v>
      </c>
      <c r="F17" s="25">
        <v>1</v>
      </c>
      <c r="G17" s="46">
        <f t="shared" si="0"/>
        <v>7</v>
      </c>
    </row>
    <row r="18" spans="1:7">
      <c r="A18" s="47">
        <v>15</v>
      </c>
      <c r="B18" s="20">
        <v>5</v>
      </c>
      <c r="C18" s="8">
        <v>0</v>
      </c>
      <c r="D18" s="8">
        <v>0</v>
      </c>
      <c r="E18" s="8">
        <v>0</v>
      </c>
      <c r="F18" s="25">
        <v>0</v>
      </c>
      <c r="G18" s="46">
        <f t="shared" si="0"/>
        <v>5</v>
      </c>
    </row>
    <row r="19" spans="1:7">
      <c r="A19" s="47">
        <v>16</v>
      </c>
      <c r="B19" s="20">
        <v>3</v>
      </c>
      <c r="C19" s="8">
        <v>1</v>
      </c>
      <c r="D19" s="8">
        <v>0</v>
      </c>
      <c r="E19" s="8">
        <v>0</v>
      </c>
      <c r="F19" s="25">
        <v>1</v>
      </c>
      <c r="G19" s="46">
        <f t="shared" si="0"/>
        <v>5</v>
      </c>
    </row>
    <row r="20" spans="1:7">
      <c r="A20" s="47">
        <v>17</v>
      </c>
      <c r="B20" s="20">
        <v>5</v>
      </c>
      <c r="C20" s="8">
        <v>1</v>
      </c>
      <c r="D20" s="8">
        <v>1</v>
      </c>
      <c r="E20" s="8">
        <v>2</v>
      </c>
      <c r="F20" s="25">
        <v>1</v>
      </c>
      <c r="G20" s="46">
        <f t="shared" si="0"/>
        <v>10</v>
      </c>
    </row>
    <row r="21" spans="1:7">
      <c r="A21" s="47">
        <v>18</v>
      </c>
      <c r="B21" s="20">
        <v>4</v>
      </c>
      <c r="C21" s="8">
        <v>1</v>
      </c>
      <c r="D21" s="8">
        <v>0</v>
      </c>
      <c r="E21" s="8">
        <v>1</v>
      </c>
      <c r="F21" s="25">
        <v>1</v>
      </c>
      <c r="G21" s="46">
        <f t="shared" si="0"/>
        <v>7</v>
      </c>
    </row>
    <row r="22" spans="1:7">
      <c r="B22" s="37">
        <f t="shared" ref="B22:G22" si="1">SUM(B4:B21)</f>
        <v>58</v>
      </c>
      <c r="C22" s="37">
        <f t="shared" si="1"/>
        <v>32</v>
      </c>
      <c r="D22" s="37">
        <f t="shared" si="1"/>
        <v>8</v>
      </c>
      <c r="E22" s="37">
        <f t="shared" si="1"/>
        <v>12</v>
      </c>
      <c r="F22" s="37">
        <f t="shared" si="1"/>
        <v>8</v>
      </c>
      <c r="G22" s="38">
        <f t="shared" si="1"/>
        <v>118</v>
      </c>
    </row>
    <row r="23" spans="1:7">
      <c r="B23">
        <f>58/18</f>
        <v>3.2222222222222223</v>
      </c>
      <c r="C23">
        <f>32/18</f>
        <v>1.7777777777777777</v>
      </c>
      <c r="D23">
        <f>8/18</f>
        <v>0.44444444444444442</v>
      </c>
      <c r="E23">
        <f>12/18</f>
        <v>0.66666666666666663</v>
      </c>
      <c r="F23">
        <f>8/18</f>
        <v>0.44444444444444442</v>
      </c>
    </row>
  </sheetData>
  <mergeCells count="1">
    <mergeCell ref="A1:G1"/>
  </mergeCell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J22"/>
  <sheetViews>
    <sheetView topLeftCell="A3" workbookViewId="0">
      <selection activeCell="J16" sqref="J16"/>
    </sheetView>
  </sheetViews>
  <sheetFormatPr defaultRowHeight="15"/>
  <cols>
    <col min="2" max="2" width="11.140625" bestFit="1" customWidth="1"/>
    <col min="3" max="3" width="17" bestFit="1" customWidth="1"/>
    <col min="4" max="4" width="15.42578125" bestFit="1" customWidth="1"/>
    <col min="6" max="6" width="11.5703125" bestFit="1" customWidth="1"/>
  </cols>
  <sheetData>
    <row r="1" spans="1:10" ht="18.75">
      <c r="A1" s="103" t="s">
        <v>0</v>
      </c>
      <c r="B1" s="103"/>
      <c r="C1" s="103"/>
      <c r="D1" s="103"/>
      <c r="E1" s="103"/>
      <c r="F1" s="103"/>
      <c r="G1" s="103"/>
    </row>
    <row r="3" spans="1:10" ht="15.75">
      <c r="A3" s="2" t="s">
        <v>1</v>
      </c>
      <c r="B3" s="2" t="s">
        <v>2</v>
      </c>
      <c r="C3" s="2" t="s">
        <v>3</v>
      </c>
      <c r="D3" s="2" t="s">
        <v>4</v>
      </c>
      <c r="E3" s="2" t="s">
        <v>8</v>
      </c>
      <c r="F3" s="55" t="s">
        <v>6</v>
      </c>
      <c r="G3" s="2" t="s">
        <v>7</v>
      </c>
    </row>
    <row r="4" spans="1:10">
      <c r="A4" s="21">
        <v>1</v>
      </c>
      <c r="B4" s="19">
        <v>2</v>
      </c>
      <c r="C4" s="16">
        <v>4</v>
      </c>
      <c r="D4" s="16">
        <v>0</v>
      </c>
      <c r="E4" s="16">
        <v>0</v>
      </c>
      <c r="F4" s="24">
        <v>1</v>
      </c>
      <c r="G4" s="56">
        <f>SUM(B4:F4)</f>
        <v>7</v>
      </c>
    </row>
    <row r="5" spans="1:10">
      <c r="A5" s="22">
        <v>2</v>
      </c>
      <c r="B5" s="20">
        <v>4</v>
      </c>
      <c r="C5" s="8">
        <v>3</v>
      </c>
      <c r="D5" s="8">
        <v>1</v>
      </c>
      <c r="E5" s="8">
        <v>2</v>
      </c>
      <c r="F5" s="25">
        <v>0</v>
      </c>
      <c r="G5" s="12">
        <f t="shared" ref="G5:G20" si="0">SUM(B5:F5)</f>
        <v>10</v>
      </c>
    </row>
    <row r="6" spans="1:10">
      <c r="A6" s="22">
        <v>3</v>
      </c>
      <c r="B6" s="20">
        <v>6</v>
      </c>
      <c r="C6" s="8">
        <v>4</v>
      </c>
      <c r="D6" s="8">
        <v>1</v>
      </c>
      <c r="E6" s="8">
        <v>1</v>
      </c>
      <c r="F6" s="25">
        <v>0</v>
      </c>
      <c r="G6" s="12">
        <f t="shared" si="0"/>
        <v>12</v>
      </c>
    </row>
    <row r="7" spans="1:10">
      <c r="A7" s="22">
        <v>4</v>
      </c>
      <c r="B7" s="20">
        <v>6</v>
      </c>
      <c r="C7" s="8">
        <v>2</v>
      </c>
      <c r="D7" s="8">
        <v>1</v>
      </c>
      <c r="E7" s="8">
        <v>1</v>
      </c>
      <c r="F7" s="25">
        <v>1</v>
      </c>
      <c r="G7" s="12">
        <f t="shared" si="0"/>
        <v>11</v>
      </c>
      <c r="I7" s="63">
        <f>G21/A20</f>
        <v>8.764705882352942</v>
      </c>
    </row>
    <row r="8" spans="1:10">
      <c r="A8" s="22">
        <v>5</v>
      </c>
      <c r="B8" s="20">
        <v>4</v>
      </c>
      <c r="C8" s="8">
        <v>2</v>
      </c>
      <c r="D8" s="8">
        <v>1</v>
      </c>
      <c r="E8" s="8">
        <v>2</v>
      </c>
      <c r="F8" s="25">
        <v>0</v>
      </c>
      <c r="G8" s="12">
        <f t="shared" si="0"/>
        <v>9</v>
      </c>
    </row>
    <row r="9" spans="1:10">
      <c r="A9" s="22">
        <v>6</v>
      </c>
      <c r="B9" s="20">
        <v>3</v>
      </c>
      <c r="C9" s="8">
        <v>1</v>
      </c>
      <c r="D9" s="8">
        <v>1</v>
      </c>
      <c r="E9" s="8">
        <v>1</v>
      </c>
      <c r="F9" s="25">
        <v>1</v>
      </c>
      <c r="G9" s="12">
        <f t="shared" si="0"/>
        <v>7</v>
      </c>
    </row>
    <row r="10" spans="1:10">
      <c r="A10" s="22">
        <v>7</v>
      </c>
      <c r="B10" s="20">
        <v>3</v>
      </c>
      <c r="C10" s="8">
        <v>2</v>
      </c>
      <c r="D10" s="8">
        <v>0</v>
      </c>
      <c r="E10" s="8">
        <v>2</v>
      </c>
      <c r="F10" s="25">
        <v>1</v>
      </c>
      <c r="G10" s="12">
        <f t="shared" si="0"/>
        <v>8</v>
      </c>
    </row>
    <row r="11" spans="1:10">
      <c r="A11" s="22">
        <v>8</v>
      </c>
      <c r="B11" s="20">
        <v>4</v>
      </c>
      <c r="C11" s="8">
        <v>3</v>
      </c>
      <c r="D11" s="8">
        <v>1</v>
      </c>
      <c r="E11" s="8">
        <v>1</v>
      </c>
      <c r="F11" s="25">
        <v>1</v>
      </c>
      <c r="G11" s="12">
        <f t="shared" si="0"/>
        <v>10</v>
      </c>
    </row>
    <row r="12" spans="1:10">
      <c r="A12" s="22">
        <v>9</v>
      </c>
      <c r="B12" s="20">
        <v>3</v>
      </c>
      <c r="C12" s="8">
        <v>3</v>
      </c>
      <c r="D12" s="8">
        <v>0</v>
      </c>
      <c r="E12" s="8">
        <v>1</v>
      </c>
      <c r="F12" s="25">
        <v>1</v>
      </c>
      <c r="G12" s="12">
        <f t="shared" si="0"/>
        <v>8</v>
      </c>
    </row>
    <row r="13" spans="1:10">
      <c r="A13" s="22">
        <v>10</v>
      </c>
      <c r="B13" s="20">
        <v>4</v>
      </c>
      <c r="C13" s="8">
        <v>2</v>
      </c>
      <c r="D13" s="8">
        <v>0</v>
      </c>
      <c r="E13" s="8">
        <v>1</v>
      </c>
      <c r="F13" s="25">
        <v>1</v>
      </c>
      <c r="G13" s="12">
        <f t="shared" si="0"/>
        <v>8</v>
      </c>
    </row>
    <row r="14" spans="1:10">
      <c r="A14" s="22">
        <v>11</v>
      </c>
      <c r="B14" s="20">
        <v>2</v>
      </c>
      <c r="C14" s="8">
        <v>3</v>
      </c>
      <c r="D14" s="8">
        <v>0</v>
      </c>
      <c r="E14" s="8">
        <v>1</v>
      </c>
      <c r="F14" s="25">
        <v>1</v>
      </c>
      <c r="G14" s="12">
        <f t="shared" si="0"/>
        <v>7</v>
      </c>
      <c r="J14">
        <f>8+9.727273+9.227273+7.857143+11.8+6.44+8.944444+6.555556+8.764706</f>
        <v>77.316395</v>
      </c>
    </row>
    <row r="15" spans="1:10">
      <c r="A15" s="22">
        <v>12</v>
      </c>
      <c r="B15" s="20">
        <v>5</v>
      </c>
      <c r="C15" s="8">
        <v>3</v>
      </c>
      <c r="D15" s="8">
        <v>1</v>
      </c>
      <c r="E15" s="8">
        <v>1</v>
      </c>
      <c r="F15" s="25">
        <v>0</v>
      </c>
      <c r="G15" s="12">
        <f t="shared" si="0"/>
        <v>10</v>
      </c>
      <c r="J15">
        <f>77.3164/9</f>
        <v>8.5907111111111121</v>
      </c>
    </row>
    <row r="16" spans="1:10">
      <c r="A16" s="22">
        <v>13</v>
      </c>
      <c r="B16" s="20">
        <v>4</v>
      </c>
      <c r="C16" s="8">
        <v>2</v>
      </c>
      <c r="D16" s="8">
        <v>1</v>
      </c>
      <c r="E16" s="8">
        <v>2</v>
      </c>
      <c r="F16" s="25">
        <v>1</v>
      </c>
      <c r="G16" s="12">
        <f t="shared" si="0"/>
        <v>10</v>
      </c>
    </row>
    <row r="17" spans="1:7">
      <c r="A17" s="22">
        <v>14</v>
      </c>
      <c r="B17" s="20">
        <v>2</v>
      </c>
      <c r="C17" s="8">
        <v>1</v>
      </c>
      <c r="D17" s="8">
        <v>1</v>
      </c>
      <c r="E17" s="8">
        <v>1</v>
      </c>
      <c r="F17" s="25">
        <v>1</v>
      </c>
      <c r="G17" s="12">
        <f t="shared" si="0"/>
        <v>6</v>
      </c>
    </row>
    <row r="18" spans="1:7">
      <c r="A18" s="22">
        <v>15</v>
      </c>
      <c r="B18" s="20">
        <v>2</v>
      </c>
      <c r="C18" s="8">
        <v>4</v>
      </c>
      <c r="D18" s="8">
        <v>0</v>
      </c>
      <c r="E18" s="8">
        <v>2</v>
      </c>
      <c r="F18" s="25">
        <v>1</v>
      </c>
      <c r="G18" s="12">
        <f t="shared" si="0"/>
        <v>9</v>
      </c>
    </row>
    <row r="19" spans="1:7">
      <c r="A19" s="22">
        <v>16</v>
      </c>
      <c r="B19" s="20">
        <v>2</v>
      </c>
      <c r="C19" s="8">
        <v>2</v>
      </c>
      <c r="D19" s="8">
        <v>1</v>
      </c>
      <c r="E19" s="8">
        <v>0</v>
      </c>
      <c r="F19" s="25">
        <v>1</v>
      </c>
      <c r="G19" s="12">
        <f t="shared" si="0"/>
        <v>6</v>
      </c>
    </row>
    <row r="20" spans="1:7">
      <c r="A20" s="22">
        <v>17</v>
      </c>
      <c r="B20" s="20">
        <v>4</v>
      </c>
      <c r="C20" s="8">
        <v>5</v>
      </c>
      <c r="D20" s="8">
        <v>0</v>
      </c>
      <c r="E20" s="8">
        <v>1</v>
      </c>
      <c r="F20" s="25">
        <v>1</v>
      </c>
      <c r="G20" s="12">
        <f t="shared" si="0"/>
        <v>11</v>
      </c>
    </row>
    <row r="21" spans="1:7">
      <c r="A21" s="1"/>
      <c r="B21" s="37">
        <f t="shared" ref="B21:G21" si="1">SUM(B4:B20)</f>
        <v>60</v>
      </c>
      <c r="C21" s="37">
        <f t="shared" si="1"/>
        <v>46</v>
      </c>
      <c r="D21" s="37">
        <f t="shared" si="1"/>
        <v>10</v>
      </c>
      <c r="E21" s="37">
        <f t="shared" si="1"/>
        <v>20</v>
      </c>
      <c r="F21" s="37">
        <f t="shared" si="1"/>
        <v>13</v>
      </c>
      <c r="G21" s="38">
        <f t="shared" si="1"/>
        <v>149</v>
      </c>
    </row>
    <row r="22" spans="1:7">
      <c r="B22">
        <f>B21/A20</f>
        <v>3.5294117647058822</v>
      </c>
      <c r="C22">
        <f>C21/A20</f>
        <v>2.7058823529411766</v>
      </c>
      <c r="D22">
        <f>D21/A20</f>
        <v>0.58823529411764708</v>
      </c>
      <c r="E22">
        <f>E21/A20</f>
        <v>1.1764705882352942</v>
      </c>
      <c r="F22">
        <f>F21/A20</f>
        <v>0.76470588235294112</v>
      </c>
    </row>
  </sheetData>
  <mergeCells count="1">
    <mergeCell ref="A1:G1"/>
  </mergeCell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07737-8B99-4EF0-BBD1-C850E9A4A3F8}">
  <dimension ref="A1:O28"/>
  <sheetViews>
    <sheetView topLeftCell="A4" workbookViewId="0">
      <selection activeCell="F7" sqref="F7"/>
    </sheetView>
  </sheetViews>
  <sheetFormatPr defaultRowHeight="15"/>
  <cols>
    <col min="1" max="1" width="11.28515625" bestFit="1" customWidth="1"/>
    <col min="2" max="2" width="15.42578125" style="68" bestFit="1" customWidth="1"/>
    <col min="3" max="3" width="14.28515625" bestFit="1" customWidth="1"/>
    <col min="5" max="5" width="11.7109375" bestFit="1" customWidth="1"/>
    <col min="6" max="6" width="15.28515625" bestFit="1" customWidth="1"/>
    <col min="8" max="9" width="11.28515625" bestFit="1" customWidth="1"/>
    <col min="10" max="10" width="15.5703125" bestFit="1" customWidth="1"/>
    <col min="11" max="11" width="14.140625" bestFit="1" customWidth="1"/>
    <col min="12" max="12" width="7.42578125" bestFit="1" customWidth="1"/>
    <col min="13" max="13" width="11.85546875" bestFit="1" customWidth="1"/>
    <col min="14" max="14" width="15.28515625" bestFit="1" customWidth="1"/>
  </cols>
  <sheetData>
    <row r="1" spans="1:15" ht="15.75">
      <c r="A1" s="76" t="s">
        <v>9</v>
      </c>
      <c r="B1" s="75"/>
      <c r="C1" s="75"/>
      <c r="D1" s="75"/>
      <c r="E1" s="75"/>
      <c r="F1" s="75"/>
      <c r="G1" s="75"/>
      <c r="H1" s="75"/>
    </row>
    <row r="2" spans="1:15">
      <c r="A2" s="72"/>
      <c r="B2" s="71"/>
      <c r="C2" s="72"/>
      <c r="D2" s="72"/>
      <c r="E2" s="72"/>
      <c r="F2" s="72"/>
      <c r="G2" s="72"/>
      <c r="H2" s="72"/>
    </row>
    <row r="3" spans="1:15">
      <c r="A3" s="81" t="s">
        <v>10</v>
      </c>
      <c r="B3" s="82" t="s">
        <v>3</v>
      </c>
      <c r="C3" s="82" t="s">
        <v>4</v>
      </c>
      <c r="D3" s="83" t="s">
        <v>8</v>
      </c>
      <c r="E3" s="92" t="s">
        <v>11</v>
      </c>
      <c r="F3" s="87" t="s">
        <v>12</v>
      </c>
      <c r="G3" s="96" t="s">
        <v>13</v>
      </c>
      <c r="H3" s="71"/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  <c r="N3" s="1" t="s">
        <v>12</v>
      </c>
      <c r="O3" s="1" t="s">
        <v>13</v>
      </c>
    </row>
    <row r="4" spans="1:15">
      <c r="A4" s="84" t="s">
        <v>19</v>
      </c>
      <c r="B4" s="85" t="s">
        <v>20</v>
      </c>
      <c r="C4" s="86" t="s">
        <v>20</v>
      </c>
      <c r="D4" s="86" t="s">
        <v>20</v>
      </c>
      <c r="E4" s="93" t="s">
        <v>21</v>
      </c>
      <c r="F4" s="88" t="s">
        <v>22</v>
      </c>
      <c r="G4" s="97" t="s">
        <v>23</v>
      </c>
      <c r="H4" s="72"/>
      <c r="I4" s="1">
        <v>11.2174</v>
      </c>
      <c r="J4" s="1">
        <v>3.2</v>
      </c>
      <c r="K4" s="1">
        <v>0.86670000000000003</v>
      </c>
      <c r="L4" s="1">
        <v>1.8</v>
      </c>
      <c r="M4" s="1">
        <v>0.77270000000000005</v>
      </c>
      <c r="N4" s="1">
        <v>14.416700000000001</v>
      </c>
      <c r="O4" s="39" t="s">
        <v>23</v>
      </c>
    </row>
    <row r="5" spans="1:15">
      <c r="A5" s="77" t="s">
        <v>24</v>
      </c>
      <c r="B5" s="74" t="s">
        <v>25</v>
      </c>
      <c r="C5" s="73" t="s">
        <v>26</v>
      </c>
      <c r="D5" s="73" t="s">
        <v>27</v>
      </c>
      <c r="E5" s="94" t="s">
        <v>28</v>
      </c>
      <c r="F5" s="89" t="s">
        <v>19</v>
      </c>
      <c r="G5" s="98" t="s">
        <v>29</v>
      </c>
      <c r="H5" s="72"/>
      <c r="I5" s="1">
        <v>10.75</v>
      </c>
      <c r="J5" s="1">
        <v>2.9443999999999999</v>
      </c>
      <c r="K5" s="1">
        <v>0.83330000000000004</v>
      </c>
      <c r="L5" s="1">
        <v>1.4544999999999999</v>
      </c>
      <c r="M5" s="1">
        <v>0.76470000000000005</v>
      </c>
      <c r="N5" s="1">
        <v>13.913</v>
      </c>
      <c r="O5" s="39" t="s">
        <v>29</v>
      </c>
    </row>
    <row r="6" spans="1:15">
      <c r="A6" s="77" t="s">
        <v>30</v>
      </c>
      <c r="B6" s="74" t="s">
        <v>31</v>
      </c>
      <c r="C6" s="73" t="s">
        <v>32</v>
      </c>
      <c r="D6" s="73" t="s">
        <v>33</v>
      </c>
      <c r="E6" s="94" t="s">
        <v>33</v>
      </c>
      <c r="F6" s="89" t="s">
        <v>20</v>
      </c>
      <c r="G6" s="98" t="s">
        <v>34</v>
      </c>
      <c r="H6" s="72"/>
      <c r="I6" s="1">
        <v>10.1</v>
      </c>
      <c r="J6" s="1">
        <v>2.9</v>
      </c>
      <c r="K6" s="1">
        <v>0.75</v>
      </c>
      <c r="L6" s="1">
        <v>1.381</v>
      </c>
      <c r="M6" s="1">
        <v>0.76190000000000002</v>
      </c>
      <c r="N6" s="1">
        <v>13.7333</v>
      </c>
      <c r="O6" s="39" t="s">
        <v>34</v>
      </c>
    </row>
    <row r="7" spans="1:15">
      <c r="A7" s="77" t="s">
        <v>22</v>
      </c>
      <c r="B7" s="74" t="s">
        <v>33</v>
      </c>
      <c r="C7" s="73" t="s">
        <v>35</v>
      </c>
      <c r="D7" s="73" t="s">
        <v>36</v>
      </c>
      <c r="E7" s="94" t="s">
        <v>31</v>
      </c>
      <c r="F7" s="90" t="s">
        <v>37</v>
      </c>
      <c r="G7" s="98" t="s">
        <v>38</v>
      </c>
      <c r="H7" s="72"/>
      <c r="I7" s="1">
        <v>9.8332999999999995</v>
      </c>
      <c r="J7" s="1">
        <v>2.8571</v>
      </c>
      <c r="K7" s="1">
        <v>0.68179999999999996</v>
      </c>
      <c r="L7" s="1">
        <v>1.2857000000000001</v>
      </c>
      <c r="M7" s="1">
        <v>0.75</v>
      </c>
      <c r="N7" s="1">
        <v>13.65</v>
      </c>
      <c r="O7" s="39" t="s">
        <v>38</v>
      </c>
    </row>
    <row r="8" spans="1:15">
      <c r="A8" s="77" t="s">
        <v>37</v>
      </c>
      <c r="B8" s="74" t="s">
        <v>36</v>
      </c>
      <c r="C8" s="73" t="s">
        <v>33</v>
      </c>
      <c r="D8" s="73" t="s">
        <v>22</v>
      </c>
      <c r="E8" s="94" t="s">
        <v>20</v>
      </c>
      <c r="F8" s="90" t="s">
        <v>30</v>
      </c>
      <c r="G8" s="98" t="s">
        <v>39</v>
      </c>
      <c r="H8" s="72"/>
      <c r="I8" s="1">
        <v>9.6999999999999993</v>
      </c>
      <c r="J8" s="1">
        <v>2.7856999999999998</v>
      </c>
      <c r="K8" s="1">
        <v>0.66669999999999996</v>
      </c>
      <c r="L8" s="1">
        <v>1.25</v>
      </c>
      <c r="M8" s="1">
        <v>0.73329999999999995</v>
      </c>
      <c r="N8" s="1">
        <v>13.6</v>
      </c>
      <c r="O8" s="39" t="s">
        <v>39</v>
      </c>
    </row>
    <row r="9" spans="1:15">
      <c r="A9" s="77" t="s">
        <v>20</v>
      </c>
      <c r="B9" s="74" t="s">
        <v>28</v>
      </c>
      <c r="C9" s="73" t="s">
        <v>27</v>
      </c>
      <c r="D9" s="73" t="s">
        <v>25</v>
      </c>
      <c r="E9" s="94" t="s">
        <v>40</v>
      </c>
      <c r="F9" s="90" t="s">
        <v>24</v>
      </c>
      <c r="G9" s="98" t="s">
        <v>41</v>
      </c>
      <c r="H9" s="72"/>
      <c r="I9" s="1">
        <v>7.1333000000000002</v>
      </c>
      <c r="J9" s="1">
        <v>2.7059000000000002</v>
      </c>
      <c r="K9" s="1">
        <v>0.63639999999999997</v>
      </c>
      <c r="L9" s="1">
        <v>1.2222</v>
      </c>
      <c r="M9" s="1">
        <v>0.71430000000000005</v>
      </c>
      <c r="N9" s="1">
        <v>13.208299999999999</v>
      </c>
      <c r="O9" s="39" t="s">
        <v>41</v>
      </c>
    </row>
    <row r="10" spans="1:15">
      <c r="A10" s="77" t="s">
        <v>31</v>
      </c>
      <c r="B10" s="74" t="s">
        <v>42</v>
      </c>
      <c r="C10" s="73" t="s">
        <v>31</v>
      </c>
      <c r="D10" s="73" t="s">
        <v>43</v>
      </c>
      <c r="E10" s="94" t="s">
        <v>27</v>
      </c>
      <c r="F10" s="90" t="s">
        <v>31</v>
      </c>
      <c r="G10" s="98" t="s">
        <v>44</v>
      </c>
      <c r="H10" s="72"/>
      <c r="I10" s="1">
        <v>6.6</v>
      </c>
      <c r="J10" s="1">
        <v>2.6</v>
      </c>
      <c r="K10" s="1">
        <v>0.6</v>
      </c>
      <c r="L10" s="1">
        <v>1.1765000000000001</v>
      </c>
      <c r="M10" s="1">
        <v>0.68179999999999996</v>
      </c>
      <c r="N10" s="1">
        <v>11.8</v>
      </c>
      <c r="O10" s="39" t="s">
        <v>44</v>
      </c>
    </row>
    <row r="11" spans="1:15">
      <c r="A11" s="77" t="s">
        <v>42</v>
      </c>
      <c r="B11" s="74" t="s">
        <v>27</v>
      </c>
      <c r="C11" s="73" t="s">
        <v>42</v>
      </c>
      <c r="D11" s="73" t="s">
        <v>37</v>
      </c>
      <c r="E11" s="94" t="s">
        <v>42</v>
      </c>
      <c r="F11" s="90" t="s">
        <v>42</v>
      </c>
      <c r="G11" s="98" t="s">
        <v>45</v>
      </c>
      <c r="H11" s="72"/>
      <c r="I11" s="1">
        <v>6.4667000000000003</v>
      </c>
      <c r="J11" s="1">
        <v>2.5455000000000001</v>
      </c>
      <c r="K11" s="1">
        <v>0.6</v>
      </c>
      <c r="L11" s="1">
        <v>1.1499999999999999</v>
      </c>
      <c r="M11" s="1">
        <v>0.66669999999999996</v>
      </c>
      <c r="N11" s="1">
        <v>11.2667</v>
      </c>
      <c r="O11" s="39" t="s">
        <v>45</v>
      </c>
    </row>
    <row r="12" spans="1:15">
      <c r="A12" s="77" t="s">
        <v>26</v>
      </c>
      <c r="B12" s="74" t="s">
        <v>32</v>
      </c>
      <c r="C12" s="73" t="s">
        <v>21</v>
      </c>
      <c r="D12" s="73" t="s">
        <v>46</v>
      </c>
      <c r="E12" s="94" t="s">
        <v>36</v>
      </c>
      <c r="F12" s="90" t="s">
        <v>33</v>
      </c>
      <c r="G12" s="98" t="s">
        <v>47</v>
      </c>
      <c r="H12" s="72"/>
      <c r="I12" s="1">
        <v>6.4166999999999996</v>
      </c>
      <c r="J12" s="1">
        <v>2.35</v>
      </c>
      <c r="K12" s="1">
        <v>0.59089999999999998</v>
      </c>
      <c r="L12" s="1">
        <v>1.125</v>
      </c>
      <c r="M12" s="1">
        <v>0.64290000000000003</v>
      </c>
      <c r="N12" s="1">
        <v>10.6191</v>
      </c>
      <c r="O12" s="39" t="s">
        <v>47</v>
      </c>
    </row>
    <row r="13" spans="1:15">
      <c r="A13" s="77" t="s">
        <v>33</v>
      </c>
      <c r="B13" s="74" t="s">
        <v>22</v>
      </c>
      <c r="C13" s="73" t="s">
        <v>28</v>
      </c>
      <c r="D13" s="73" t="s">
        <v>21</v>
      </c>
      <c r="E13" s="94" t="s">
        <v>22</v>
      </c>
      <c r="F13" s="90" t="s">
        <v>27</v>
      </c>
      <c r="G13" s="98" t="s">
        <v>48</v>
      </c>
      <c r="H13" s="72"/>
      <c r="I13" s="1">
        <v>4.9523999999999999</v>
      </c>
      <c r="J13" s="1">
        <v>2.3332999999999999</v>
      </c>
      <c r="K13" s="1">
        <v>0.58819999999999995</v>
      </c>
      <c r="L13" s="1">
        <v>0.9546</v>
      </c>
      <c r="M13" s="1">
        <v>0.625</v>
      </c>
      <c r="N13" s="1">
        <v>9.7272999999999996</v>
      </c>
      <c r="O13" s="39" t="s">
        <v>48</v>
      </c>
    </row>
    <row r="14" spans="1:15">
      <c r="A14" s="77" t="s">
        <v>21</v>
      </c>
      <c r="B14" s="74" t="s">
        <v>21</v>
      </c>
      <c r="C14" s="73" t="s">
        <v>46</v>
      </c>
      <c r="D14" s="73" t="s">
        <v>30</v>
      </c>
      <c r="E14" s="94" t="s">
        <v>46</v>
      </c>
      <c r="F14" s="90" t="s">
        <v>26</v>
      </c>
      <c r="G14" s="98" t="s">
        <v>49</v>
      </c>
      <c r="H14" s="72"/>
      <c r="I14" s="1">
        <v>4.7727000000000004</v>
      </c>
      <c r="J14" s="1">
        <v>2.1364000000000001</v>
      </c>
      <c r="K14" s="1">
        <v>0.54169999999999996</v>
      </c>
      <c r="L14" s="1">
        <v>0.95</v>
      </c>
      <c r="M14" s="1">
        <v>0.58330000000000004</v>
      </c>
      <c r="N14" s="1">
        <v>9.5832999999999995</v>
      </c>
      <c r="O14" s="39" t="s">
        <v>49</v>
      </c>
    </row>
    <row r="15" spans="1:15">
      <c r="A15" s="77" t="s">
        <v>27</v>
      </c>
      <c r="B15" s="74" t="s">
        <v>37</v>
      </c>
      <c r="C15" s="73" t="s">
        <v>50</v>
      </c>
      <c r="D15" s="73" t="s">
        <v>31</v>
      </c>
      <c r="E15" s="94" t="s">
        <v>51</v>
      </c>
      <c r="F15" s="90" t="s">
        <v>21</v>
      </c>
      <c r="G15" s="98" t="s">
        <v>52</v>
      </c>
      <c r="H15" s="72"/>
      <c r="I15" s="1">
        <v>4.4090999999999996</v>
      </c>
      <c r="J15" s="1">
        <v>2.1</v>
      </c>
      <c r="K15" s="1">
        <v>0.52170000000000005</v>
      </c>
      <c r="L15" s="1">
        <v>0.95</v>
      </c>
      <c r="M15" s="1">
        <v>0.52</v>
      </c>
      <c r="N15" s="1">
        <v>9.2272999999999996</v>
      </c>
      <c r="O15" s="39" t="s">
        <v>52</v>
      </c>
    </row>
    <row r="16" spans="1:15">
      <c r="A16" s="77" t="s">
        <v>25</v>
      </c>
      <c r="B16" s="74" t="s">
        <v>46</v>
      </c>
      <c r="C16" s="73" t="s">
        <v>51</v>
      </c>
      <c r="D16" s="73" t="s">
        <v>42</v>
      </c>
      <c r="E16" s="94" t="s">
        <v>30</v>
      </c>
      <c r="F16" s="90" t="s">
        <v>25</v>
      </c>
      <c r="G16" s="98" t="s">
        <v>53</v>
      </c>
      <c r="H16" s="72"/>
      <c r="I16" s="1">
        <v>4.0556000000000001</v>
      </c>
      <c r="J16" s="1">
        <v>2.0832999999999999</v>
      </c>
      <c r="K16" s="1">
        <v>0.52</v>
      </c>
      <c r="L16" s="1">
        <v>0.93330000000000002</v>
      </c>
      <c r="M16" s="1">
        <v>0.5</v>
      </c>
      <c r="N16" s="1">
        <v>8.9443999999999999</v>
      </c>
      <c r="O16" s="39" t="s">
        <v>53</v>
      </c>
    </row>
    <row r="17" spans="1:15">
      <c r="A17" s="77" t="s">
        <v>40</v>
      </c>
      <c r="B17" s="74" t="s">
        <v>26</v>
      </c>
      <c r="C17" s="73" t="s">
        <v>54</v>
      </c>
      <c r="D17" s="73" t="s">
        <v>51</v>
      </c>
      <c r="E17" s="94" t="s">
        <v>35</v>
      </c>
      <c r="F17" s="90" t="s">
        <v>28</v>
      </c>
      <c r="G17" s="98" t="s">
        <v>55</v>
      </c>
      <c r="H17" s="72"/>
      <c r="I17" s="1">
        <v>3.7856999999999998</v>
      </c>
      <c r="J17" s="1">
        <v>1.9167000000000001</v>
      </c>
      <c r="K17" s="1">
        <v>0.44440000000000002</v>
      </c>
      <c r="L17" s="1">
        <v>0.92</v>
      </c>
      <c r="M17" s="1">
        <v>0.45450000000000002</v>
      </c>
      <c r="N17" s="1">
        <v>8.7646999999999995</v>
      </c>
      <c r="O17" s="39" t="s">
        <v>55</v>
      </c>
    </row>
    <row r="18" spans="1:15">
      <c r="A18" s="77" t="s">
        <v>46</v>
      </c>
      <c r="B18" s="74" t="s">
        <v>56</v>
      </c>
      <c r="C18" s="73" t="s">
        <v>56</v>
      </c>
      <c r="D18" s="73" t="s">
        <v>35</v>
      </c>
      <c r="E18" s="94" t="s">
        <v>37</v>
      </c>
      <c r="F18" s="90" t="s">
        <v>46</v>
      </c>
      <c r="G18" s="98" t="s">
        <v>57</v>
      </c>
      <c r="H18" s="72"/>
      <c r="I18" s="1">
        <v>3.6667000000000001</v>
      </c>
      <c r="J18" s="1">
        <v>1.8824000000000001</v>
      </c>
      <c r="K18" s="1">
        <v>0.4118</v>
      </c>
      <c r="L18" s="1">
        <v>0.90910000000000002</v>
      </c>
      <c r="M18" s="1">
        <v>0.45</v>
      </c>
      <c r="N18" s="1">
        <v>8</v>
      </c>
      <c r="O18" s="39" t="s">
        <v>57</v>
      </c>
    </row>
    <row r="19" spans="1:15">
      <c r="A19" s="77" t="s">
        <v>50</v>
      </c>
      <c r="B19" s="74" t="s">
        <v>51</v>
      </c>
      <c r="C19" s="73" t="s">
        <v>22</v>
      </c>
      <c r="D19" s="73" t="s">
        <v>40</v>
      </c>
      <c r="E19" s="94" t="s">
        <v>25</v>
      </c>
      <c r="F19" s="90" t="s">
        <v>36</v>
      </c>
      <c r="G19" s="98" t="s">
        <v>58</v>
      </c>
      <c r="H19" s="72"/>
      <c r="I19" s="1">
        <v>3.5651999999999999</v>
      </c>
      <c r="J19" s="1">
        <v>1.84</v>
      </c>
      <c r="K19" s="1">
        <v>0.375</v>
      </c>
      <c r="L19" s="1">
        <v>0.78569999999999995</v>
      </c>
      <c r="M19" s="1">
        <v>0.44440000000000002</v>
      </c>
      <c r="N19" s="1">
        <v>7.8571</v>
      </c>
      <c r="O19" s="39" t="s">
        <v>58</v>
      </c>
    </row>
    <row r="20" spans="1:15">
      <c r="A20" s="77" t="s">
        <v>28</v>
      </c>
      <c r="B20" s="74" t="s">
        <v>40</v>
      </c>
      <c r="C20" s="73" t="s">
        <v>36</v>
      </c>
      <c r="D20" s="73" t="s">
        <v>19</v>
      </c>
      <c r="E20" s="94" t="s">
        <v>54</v>
      </c>
      <c r="F20" s="90" t="s">
        <v>40</v>
      </c>
      <c r="G20" s="98" t="s">
        <v>59</v>
      </c>
      <c r="H20" s="72"/>
      <c r="I20" s="1">
        <v>3.5293999999999999</v>
      </c>
      <c r="J20" s="1">
        <v>1.7857000000000001</v>
      </c>
      <c r="K20" s="1">
        <v>0.35709999999999997</v>
      </c>
      <c r="L20" s="1">
        <v>0.73909999999999998</v>
      </c>
      <c r="M20" s="1">
        <v>0.44440000000000002</v>
      </c>
      <c r="N20" s="1">
        <v>7.3571</v>
      </c>
      <c r="O20" s="39" t="s">
        <v>59</v>
      </c>
    </row>
    <row r="21" spans="1:15">
      <c r="A21" s="77" t="s">
        <v>35</v>
      </c>
      <c r="B21" s="74" t="s">
        <v>54</v>
      </c>
      <c r="C21" s="73" t="s">
        <v>40</v>
      </c>
      <c r="D21" s="73" t="s">
        <v>54</v>
      </c>
      <c r="E21" s="94" t="s">
        <v>32</v>
      </c>
      <c r="F21" s="90" t="s">
        <v>35</v>
      </c>
      <c r="G21" s="98" t="s">
        <v>60</v>
      </c>
      <c r="H21" s="72"/>
      <c r="I21" s="1">
        <v>3.4546000000000001</v>
      </c>
      <c r="J21" s="1">
        <v>1.7778</v>
      </c>
      <c r="K21" s="1">
        <v>0.35709999999999997</v>
      </c>
      <c r="L21" s="1">
        <v>0.66669999999999996</v>
      </c>
      <c r="M21" s="1">
        <v>0.4</v>
      </c>
      <c r="N21" s="1">
        <v>7.2272999999999996</v>
      </c>
      <c r="O21" s="39" t="s">
        <v>60</v>
      </c>
    </row>
    <row r="22" spans="1:15">
      <c r="A22" s="77" t="s">
        <v>54</v>
      </c>
      <c r="B22" s="74" t="s">
        <v>30</v>
      </c>
      <c r="C22" s="73" t="s">
        <v>30</v>
      </c>
      <c r="D22" s="73" t="s">
        <v>32</v>
      </c>
      <c r="E22" s="94" t="s">
        <v>50</v>
      </c>
      <c r="F22" s="90" t="s">
        <v>54</v>
      </c>
      <c r="G22" s="98" t="s">
        <v>61</v>
      </c>
      <c r="H22" s="72"/>
      <c r="I22" s="1">
        <v>3.2222</v>
      </c>
      <c r="J22" s="1">
        <v>1.75</v>
      </c>
      <c r="K22" s="1">
        <v>0.3</v>
      </c>
      <c r="L22" s="1">
        <v>0.65</v>
      </c>
      <c r="M22" s="1">
        <v>0.30430000000000001</v>
      </c>
      <c r="N22" s="1">
        <v>6.5556000000000001</v>
      </c>
      <c r="O22" s="39" t="s">
        <v>61</v>
      </c>
    </row>
    <row r="23" spans="1:15">
      <c r="A23" s="77" t="s">
        <v>36</v>
      </c>
      <c r="B23" s="74" t="s">
        <v>35</v>
      </c>
      <c r="C23" s="73" t="s">
        <v>25</v>
      </c>
      <c r="D23" s="73" t="s">
        <v>56</v>
      </c>
      <c r="E23" s="94" t="s">
        <v>24</v>
      </c>
      <c r="F23" s="90" t="s">
        <v>51</v>
      </c>
      <c r="G23" s="98" t="s">
        <v>62</v>
      </c>
      <c r="H23" s="72"/>
      <c r="I23" s="1">
        <v>2.7856999999999998</v>
      </c>
      <c r="J23" s="1">
        <v>1.7273000000000001</v>
      </c>
      <c r="K23" s="1">
        <v>0.27779999999999999</v>
      </c>
      <c r="L23" s="1">
        <v>0.64710000000000001</v>
      </c>
      <c r="M23" s="1">
        <v>0.29170000000000001</v>
      </c>
      <c r="N23" s="1">
        <v>6.44</v>
      </c>
      <c r="O23" s="39" t="s">
        <v>62</v>
      </c>
    </row>
    <row r="24" spans="1:15">
      <c r="A24" s="77" t="s">
        <v>51</v>
      </c>
      <c r="B24" s="74" t="s">
        <v>19</v>
      </c>
      <c r="C24" s="73" t="s">
        <v>37</v>
      </c>
      <c r="D24" s="73" t="s">
        <v>24</v>
      </c>
      <c r="E24" s="94" t="s">
        <v>56</v>
      </c>
      <c r="F24" s="90" t="s">
        <v>32</v>
      </c>
      <c r="G24" s="98" t="s">
        <v>63</v>
      </c>
      <c r="H24" s="72"/>
      <c r="I24" s="1">
        <v>2.64</v>
      </c>
      <c r="J24" s="1">
        <v>1.6087</v>
      </c>
      <c r="K24" s="1">
        <v>0.25</v>
      </c>
      <c r="L24" s="1">
        <v>0.625</v>
      </c>
      <c r="M24" s="1">
        <v>0.23530000000000001</v>
      </c>
      <c r="N24" s="1">
        <v>6.35</v>
      </c>
      <c r="O24" s="39" t="s">
        <v>63</v>
      </c>
    </row>
    <row r="25" spans="1:15">
      <c r="A25" s="77" t="s">
        <v>32</v>
      </c>
      <c r="B25" s="74" t="s">
        <v>24</v>
      </c>
      <c r="C25" s="73" t="s">
        <v>24</v>
      </c>
      <c r="D25" s="73" t="s">
        <v>50</v>
      </c>
      <c r="E25" s="94" t="s">
        <v>19</v>
      </c>
      <c r="F25" s="90" t="s">
        <v>50</v>
      </c>
      <c r="G25" s="98" t="s">
        <v>64</v>
      </c>
      <c r="H25" s="72"/>
      <c r="I25" s="1">
        <v>2.2000000000000002</v>
      </c>
      <c r="J25" s="1">
        <v>1.3332999999999999</v>
      </c>
      <c r="K25" s="1">
        <v>0.20830000000000001</v>
      </c>
      <c r="L25" s="1">
        <v>0.60870000000000002</v>
      </c>
      <c r="M25" s="1">
        <v>0.21740000000000001</v>
      </c>
      <c r="N25" s="1">
        <v>6.3042999999999996</v>
      </c>
      <c r="O25" s="39" t="s">
        <v>64</v>
      </c>
    </row>
    <row r="26" spans="1:15">
      <c r="A26" s="78" t="s">
        <v>56</v>
      </c>
      <c r="B26" s="79" t="s">
        <v>50</v>
      </c>
      <c r="C26" s="80" t="s">
        <v>19</v>
      </c>
      <c r="D26" s="80" t="s">
        <v>26</v>
      </c>
      <c r="E26" s="95" t="s">
        <v>26</v>
      </c>
      <c r="F26" s="91" t="s">
        <v>56</v>
      </c>
      <c r="G26" s="99" t="s">
        <v>65</v>
      </c>
      <c r="H26" s="72"/>
      <c r="I26" s="1">
        <v>1.4117999999999999</v>
      </c>
      <c r="J26" s="1">
        <v>1.3043</v>
      </c>
      <c r="K26" s="1">
        <v>0.13039999999999999</v>
      </c>
      <c r="L26" s="1">
        <v>0.25</v>
      </c>
      <c r="M26" s="1">
        <v>0.16669999999999999</v>
      </c>
      <c r="N26" s="1">
        <v>0.58819999999999995</v>
      </c>
      <c r="O26" s="39" t="s">
        <v>65</v>
      </c>
    </row>
    <row r="27" spans="1:15">
      <c r="I27" s="1"/>
      <c r="J27" s="1"/>
      <c r="K27" s="1"/>
      <c r="L27" s="1"/>
      <c r="M27" s="1"/>
      <c r="N27" s="1"/>
      <c r="O27" s="1"/>
    </row>
    <row r="28" spans="1:15">
      <c r="H28" t="s">
        <v>66</v>
      </c>
      <c r="I28" s="1">
        <f t="shared" ref="I28:N28" si="0">AVERAGE(I4:I26)</f>
        <v>5.5073260869565228</v>
      </c>
      <c r="J28" s="1">
        <f t="shared" si="0"/>
        <v>2.1942521739130436</v>
      </c>
      <c r="K28" s="1">
        <f t="shared" si="0"/>
        <v>0.50040434782608678</v>
      </c>
      <c r="L28" s="1">
        <f t="shared" si="0"/>
        <v>0.97539999999999982</v>
      </c>
      <c r="M28" s="1">
        <f t="shared" si="0"/>
        <v>0.52718695652173908</v>
      </c>
      <c r="N28" s="101">
        <f t="shared" si="0"/>
        <v>9.527552173913044</v>
      </c>
      <c r="O28" s="1"/>
    </row>
  </sheetData>
  <sortState xmlns:xlrd2="http://schemas.microsoft.com/office/spreadsheetml/2017/richdata2" ref="N4:N26">
    <sortCondition descending="1" ref="N4:N26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D75BE-F405-4976-A1A2-B4CF54002BBD}">
  <dimension ref="A1:A4"/>
  <sheetViews>
    <sheetView workbookViewId="0">
      <selection activeCell="E4" sqref="E4"/>
    </sheetView>
  </sheetViews>
  <sheetFormatPr defaultRowHeight="15"/>
  <sheetData>
    <row r="1" spans="1:1" ht="18.75">
      <c r="A1" s="102" t="s">
        <v>67</v>
      </c>
    </row>
    <row r="2" spans="1:1" ht="18.75">
      <c r="A2" s="102" t="s">
        <v>68</v>
      </c>
    </row>
    <row r="3" spans="1:1" ht="18.75">
      <c r="A3" s="102" t="s">
        <v>69</v>
      </c>
    </row>
    <row r="4" spans="1:1" ht="21" customHeight="1">
      <c r="A4" s="10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I22"/>
  <sheetViews>
    <sheetView topLeftCell="A7" workbookViewId="0">
      <selection activeCell="I7" sqref="I7"/>
    </sheetView>
  </sheetViews>
  <sheetFormatPr defaultRowHeight="15"/>
  <cols>
    <col min="1" max="1" width="7.42578125" bestFit="1" customWidth="1"/>
    <col min="2" max="2" width="11.140625" bestFit="1" customWidth="1"/>
    <col min="3" max="3" width="16.85546875" bestFit="1" customWidth="1"/>
    <col min="4" max="4" width="15.28515625" bestFit="1" customWidth="1"/>
    <col min="5" max="5" width="8.140625" bestFit="1" customWidth="1"/>
    <col min="6" max="6" width="11.42578125" bestFit="1" customWidth="1"/>
  </cols>
  <sheetData>
    <row r="1" spans="1:9" ht="18.75">
      <c r="A1" s="103" t="s">
        <v>0</v>
      </c>
      <c r="B1" s="103"/>
      <c r="C1" s="103"/>
      <c r="D1" s="103"/>
      <c r="E1" s="103"/>
      <c r="F1" s="103"/>
      <c r="G1" s="103"/>
    </row>
    <row r="2" spans="1:9" ht="15.75" thickBot="1"/>
    <row r="3" spans="1:9" ht="16.5" thickBot="1">
      <c r="A3" s="2" t="s">
        <v>1</v>
      </c>
      <c r="B3" s="2" t="s">
        <v>2</v>
      </c>
      <c r="C3" s="2" t="s">
        <v>3</v>
      </c>
      <c r="D3" s="2" t="s">
        <v>4</v>
      </c>
      <c r="E3" s="2" t="s">
        <v>8</v>
      </c>
      <c r="F3" s="2" t="s">
        <v>6</v>
      </c>
      <c r="G3" s="2" t="s">
        <v>7</v>
      </c>
    </row>
    <row r="4" spans="1:9">
      <c r="A4" s="21">
        <v>1</v>
      </c>
      <c r="B4" s="19">
        <v>2</v>
      </c>
      <c r="C4" s="16">
        <v>0</v>
      </c>
      <c r="D4" s="16">
        <v>0</v>
      </c>
      <c r="E4" s="16">
        <v>0</v>
      </c>
      <c r="F4" s="24">
        <v>0</v>
      </c>
      <c r="G4" s="11">
        <f>SUM(B4:F4)</f>
        <v>2</v>
      </c>
    </row>
    <row r="5" spans="1:9">
      <c r="A5" s="22">
        <v>2</v>
      </c>
      <c r="B5" s="20">
        <v>0</v>
      </c>
      <c r="C5" s="8">
        <v>3</v>
      </c>
      <c r="D5" s="8">
        <v>1</v>
      </c>
      <c r="E5" s="8">
        <v>0</v>
      </c>
      <c r="F5" s="25">
        <v>0</v>
      </c>
      <c r="G5" s="12">
        <f t="shared" ref="G5:G20" si="0">SUM(B5:F5)</f>
        <v>4</v>
      </c>
    </row>
    <row r="6" spans="1:9">
      <c r="A6" s="22">
        <v>3</v>
      </c>
      <c r="B6" s="20">
        <v>1</v>
      </c>
      <c r="C6" s="8">
        <v>4</v>
      </c>
      <c r="D6" s="8">
        <v>1</v>
      </c>
      <c r="E6" s="8">
        <v>0</v>
      </c>
      <c r="F6" s="25">
        <v>0</v>
      </c>
      <c r="G6" s="12">
        <f t="shared" si="0"/>
        <v>6</v>
      </c>
    </row>
    <row r="7" spans="1:9">
      <c r="A7" s="22">
        <v>4</v>
      </c>
      <c r="B7" s="20">
        <v>2</v>
      </c>
      <c r="C7" s="8">
        <v>1</v>
      </c>
      <c r="D7" s="8">
        <v>1</v>
      </c>
      <c r="E7" s="8">
        <v>2</v>
      </c>
      <c r="F7" s="25">
        <v>0</v>
      </c>
      <c r="G7" s="12">
        <f t="shared" si="0"/>
        <v>6</v>
      </c>
      <c r="I7" s="53">
        <f>78/17</f>
        <v>4.5882352941176467</v>
      </c>
    </row>
    <row r="8" spans="1:9">
      <c r="A8" s="22">
        <v>5</v>
      </c>
      <c r="B8" s="20">
        <v>3</v>
      </c>
      <c r="C8" s="8">
        <v>1</v>
      </c>
      <c r="D8" s="8">
        <v>0</v>
      </c>
      <c r="E8" s="8">
        <v>0</v>
      </c>
      <c r="F8" s="25">
        <v>0</v>
      </c>
      <c r="G8" s="12">
        <f t="shared" si="0"/>
        <v>4</v>
      </c>
    </row>
    <row r="9" spans="1:9">
      <c r="A9" s="22">
        <v>6</v>
      </c>
      <c r="B9" s="20">
        <v>3</v>
      </c>
      <c r="C9" s="8">
        <v>3</v>
      </c>
      <c r="D9" s="8">
        <v>0</v>
      </c>
      <c r="E9" s="8">
        <v>2</v>
      </c>
      <c r="F9" s="25">
        <v>0</v>
      </c>
      <c r="G9" s="12">
        <f t="shared" si="0"/>
        <v>8</v>
      </c>
    </row>
    <row r="10" spans="1:9">
      <c r="A10" s="22">
        <v>7</v>
      </c>
      <c r="B10" s="20">
        <v>1</v>
      </c>
      <c r="C10" s="8">
        <v>1</v>
      </c>
      <c r="D10" s="8">
        <v>0</v>
      </c>
      <c r="E10" s="8">
        <v>0</v>
      </c>
      <c r="F10" s="25">
        <v>0</v>
      </c>
      <c r="G10" s="12">
        <f t="shared" si="0"/>
        <v>2</v>
      </c>
    </row>
    <row r="11" spans="1:9">
      <c r="A11" s="22">
        <v>8</v>
      </c>
      <c r="B11" s="20">
        <v>1</v>
      </c>
      <c r="C11" s="8">
        <v>1</v>
      </c>
      <c r="D11" s="8">
        <v>0</v>
      </c>
      <c r="E11" s="8">
        <v>0</v>
      </c>
      <c r="F11" s="25">
        <v>0</v>
      </c>
      <c r="G11" s="12">
        <f t="shared" si="0"/>
        <v>2</v>
      </c>
    </row>
    <row r="12" spans="1:9">
      <c r="A12" s="22">
        <v>9</v>
      </c>
      <c r="B12" s="20">
        <v>3</v>
      </c>
      <c r="C12" s="8">
        <v>2</v>
      </c>
      <c r="D12" s="8">
        <v>0</v>
      </c>
      <c r="E12" s="8">
        <v>1</v>
      </c>
      <c r="F12" s="25">
        <v>0</v>
      </c>
      <c r="G12" s="12">
        <f t="shared" si="0"/>
        <v>6</v>
      </c>
    </row>
    <row r="13" spans="1:9">
      <c r="A13" s="22">
        <v>10</v>
      </c>
      <c r="B13" s="20">
        <v>1</v>
      </c>
      <c r="C13" s="8">
        <v>1</v>
      </c>
      <c r="D13" s="8">
        <v>0</v>
      </c>
      <c r="E13" s="8">
        <v>1</v>
      </c>
      <c r="F13" s="25">
        <v>0</v>
      </c>
      <c r="G13" s="12">
        <f t="shared" si="0"/>
        <v>3</v>
      </c>
    </row>
    <row r="14" spans="1:9">
      <c r="A14" s="22">
        <v>11</v>
      </c>
      <c r="B14" s="20">
        <v>2</v>
      </c>
      <c r="C14" s="8">
        <v>4</v>
      </c>
      <c r="D14" s="8">
        <v>1</v>
      </c>
      <c r="E14" s="8">
        <v>1</v>
      </c>
      <c r="F14" s="25">
        <v>1</v>
      </c>
      <c r="G14" s="12">
        <f t="shared" si="0"/>
        <v>9</v>
      </c>
    </row>
    <row r="15" spans="1:9">
      <c r="A15" s="22">
        <v>12</v>
      </c>
      <c r="B15" s="20">
        <v>0</v>
      </c>
      <c r="C15" s="8">
        <v>2</v>
      </c>
      <c r="D15" s="8">
        <v>1</v>
      </c>
      <c r="E15" s="8">
        <v>0</v>
      </c>
      <c r="F15" s="25">
        <v>0</v>
      </c>
      <c r="G15" s="12">
        <f t="shared" si="0"/>
        <v>3</v>
      </c>
    </row>
    <row r="16" spans="1:9">
      <c r="A16" s="22">
        <v>13</v>
      </c>
      <c r="B16" s="20">
        <v>1</v>
      </c>
      <c r="C16" s="8">
        <v>2</v>
      </c>
      <c r="D16" s="8">
        <v>1</v>
      </c>
      <c r="E16" s="8">
        <v>1</v>
      </c>
      <c r="F16" s="25">
        <v>1</v>
      </c>
      <c r="G16" s="12">
        <f t="shared" si="0"/>
        <v>6</v>
      </c>
    </row>
    <row r="17" spans="1:7">
      <c r="A17" s="22">
        <v>14</v>
      </c>
      <c r="B17" s="20">
        <v>1</v>
      </c>
      <c r="C17" s="8">
        <v>1</v>
      </c>
      <c r="D17" s="8">
        <v>0</v>
      </c>
      <c r="E17" s="8">
        <v>0</v>
      </c>
      <c r="F17" s="25">
        <v>1</v>
      </c>
      <c r="G17" s="12">
        <f t="shared" si="0"/>
        <v>3</v>
      </c>
    </row>
    <row r="18" spans="1:7">
      <c r="A18" s="22">
        <v>15</v>
      </c>
      <c r="B18" s="20">
        <v>0</v>
      </c>
      <c r="C18" s="8">
        <v>3</v>
      </c>
      <c r="D18" s="8">
        <v>0</v>
      </c>
      <c r="E18" s="8">
        <v>1</v>
      </c>
      <c r="F18" s="25">
        <v>1</v>
      </c>
      <c r="G18" s="12">
        <f t="shared" si="0"/>
        <v>5</v>
      </c>
    </row>
    <row r="19" spans="1:7">
      <c r="A19" s="22">
        <v>16</v>
      </c>
      <c r="B19" s="20">
        <v>2</v>
      </c>
      <c r="C19" s="8">
        <v>1</v>
      </c>
      <c r="D19" s="8">
        <v>0</v>
      </c>
      <c r="E19" s="8">
        <v>1</v>
      </c>
      <c r="F19" s="25">
        <v>0</v>
      </c>
      <c r="G19" s="12">
        <f t="shared" si="0"/>
        <v>4</v>
      </c>
    </row>
    <row r="20" spans="1:7">
      <c r="A20" s="22">
        <v>17</v>
      </c>
      <c r="B20" s="20">
        <v>1</v>
      </c>
      <c r="C20" s="8">
        <v>2</v>
      </c>
      <c r="D20" s="8">
        <v>1</v>
      </c>
      <c r="E20" s="8">
        <v>1</v>
      </c>
      <c r="F20" s="25">
        <v>0</v>
      </c>
      <c r="G20" s="12">
        <f t="shared" si="0"/>
        <v>5</v>
      </c>
    </row>
    <row r="21" spans="1:7" ht="15.75" thickBot="1">
      <c r="B21" s="37">
        <f t="shared" ref="B21:G21" si="1">SUM(B4:B20)</f>
        <v>24</v>
      </c>
      <c r="C21" s="37">
        <f t="shared" si="1"/>
        <v>32</v>
      </c>
      <c r="D21" s="37">
        <f t="shared" si="1"/>
        <v>7</v>
      </c>
      <c r="E21" s="37">
        <f t="shared" si="1"/>
        <v>11</v>
      </c>
      <c r="F21" s="37">
        <f t="shared" si="1"/>
        <v>4</v>
      </c>
      <c r="G21" s="36">
        <f t="shared" si="1"/>
        <v>78</v>
      </c>
    </row>
    <row r="22" spans="1:7">
      <c r="B22">
        <f>24/17</f>
        <v>1.411764705882353</v>
      </c>
      <c r="C22">
        <f>32/17</f>
        <v>1.8823529411764706</v>
      </c>
      <c r="D22">
        <f>7/17</f>
        <v>0.41176470588235292</v>
      </c>
      <c r="E22">
        <f>11/17</f>
        <v>0.6470588235294118</v>
      </c>
      <c r="F22">
        <f>4/17</f>
        <v>0.23529411764705882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I28"/>
  <sheetViews>
    <sheetView topLeftCell="A10" workbookViewId="0">
      <selection activeCell="I10" sqref="I10"/>
    </sheetView>
  </sheetViews>
  <sheetFormatPr defaultRowHeight="15"/>
  <cols>
    <col min="1" max="1" width="7.42578125" bestFit="1" customWidth="1"/>
    <col min="2" max="2" width="11.140625" bestFit="1" customWidth="1"/>
    <col min="3" max="3" width="16.85546875" bestFit="1" customWidth="1"/>
    <col min="4" max="4" width="15.28515625" bestFit="1" customWidth="1"/>
    <col min="5" max="5" width="8.42578125" bestFit="1" customWidth="1"/>
    <col min="6" max="6" width="11.42578125" bestFit="1" customWidth="1"/>
  </cols>
  <sheetData>
    <row r="1" spans="1:9" ht="18.75">
      <c r="A1" s="103" t="s">
        <v>0</v>
      </c>
      <c r="B1" s="103"/>
      <c r="C1" s="103"/>
      <c r="D1" s="103"/>
      <c r="E1" s="103"/>
      <c r="F1" s="103"/>
      <c r="G1" s="103"/>
    </row>
    <row r="2" spans="1:9" ht="15.75" thickBot="1"/>
    <row r="3" spans="1:9" ht="16.5" thickBot="1">
      <c r="A3" s="2" t="s">
        <v>1</v>
      </c>
      <c r="B3" s="18" t="s">
        <v>2</v>
      </c>
      <c r="C3" s="17" t="s">
        <v>3</v>
      </c>
      <c r="D3" s="17" t="s">
        <v>4</v>
      </c>
      <c r="E3" s="17" t="s">
        <v>5</v>
      </c>
      <c r="F3" s="23" t="s">
        <v>6</v>
      </c>
      <c r="G3" s="2" t="s">
        <v>7</v>
      </c>
    </row>
    <row r="4" spans="1:9">
      <c r="A4" s="21">
        <v>1</v>
      </c>
      <c r="B4" s="19">
        <v>4</v>
      </c>
      <c r="C4" s="16">
        <v>1</v>
      </c>
      <c r="D4" s="16">
        <v>1</v>
      </c>
      <c r="E4" s="16">
        <v>0</v>
      </c>
      <c r="F4" s="24">
        <v>0</v>
      </c>
      <c r="G4" s="26">
        <f>SUM(B4:F4)</f>
        <v>6</v>
      </c>
    </row>
    <row r="5" spans="1:9">
      <c r="A5" s="22">
        <v>2</v>
      </c>
      <c r="B5" s="20">
        <v>5</v>
      </c>
      <c r="C5" s="8">
        <v>0</v>
      </c>
      <c r="D5" s="8">
        <v>1</v>
      </c>
      <c r="E5" s="8">
        <v>1</v>
      </c>
      <c r="F5" s="25">
        <v>0</v>
      </c>
      <c r="G5" s="27">
        <f t="shared" ref="G5:G26" si="0">SUM(B5:F5)</f>
        <v>7</v>
      </c>
    </row>
    <row r="6" spans="1:9">
      <c r="A6" s="22">
        <v>3</v>
      </c>
      <c r="B6" s="20">
        <v>5</v>
      </c>
      <c r="C6" s="8">
        <v>0</v>
      </c>
      <c r="D6" s="8">
        <v>1</v>
      </c>
      <c r="E6" s="8">
        <v>2</v>
      </c>
      <c r="F6" s="25">
        <v>0</v>
      </c>
      <c r="G6" s="27">
        <f t="shared" si="0"/>
        <v>8</v>
      </c>
    </row>
    <row r="7" spans="1:9">
      <c r="A7" s="22">
        <v>4</v>
      </c>
      <c r="B7" s="20">
        <v>0</v>
      </c>
      <c r="C7" s="8">
        <v>2</v>
      </c>
      <c r="D7" s="8">
        <v>0</v>
      </c>
      <c r="E7" s="8">
        <v>1</v>
      </c>
      <c r="F7" s="25">
        <v>0</v>
      </c>
      <c r="G7" s="27">
        <f t="shared" si="0"/>
        <v>3</v>
      </c>
    </row>
    <row r="8" spans="1:9">
      <c r="A8" s="22">
        <v>5</v>
      </c>
      <c r="B8" s="20">
        <v>2</v>
      </c>
      <c r="C8" s="8">
        <v>2</v>
      </c>
      <c r="D8" s="8">
        <v>0</v>
      </c>
      <c r="E8" s="8">
        <v>1</v>
      </c>
      <c r="F8" s="25">
        <v>0</v>
      </c>
      <c r="G8" s="27">
        <f t="shared" si="0"/>
        <v>5</v>
      </c>
    </row>
    <row r="9" spans="1:9">
      <c r="A9" s="22">
        <v>6</v>
      </c>
      <c r="B9" s="20">
        <v>3</v>
      </c>
      <c r="C9" s="8">
        <v>4</v>
      </c>
      <c r="D9" s="8">
        <v>1</v>
      </c>
      <c r="E9" s="8">
        <v>0</v>
      </c>
      <c r="F9" s="25">
        <v>0</v>
      </c>
      <c r="G9" s="27">
        <f t="shared" si="0"/>
        <v>8</v>
      </c>
    </row>
    <row r="10" spans="1:9">
      <c r="A10" s="22">
        <v>7</v>
      </c>
      <c r="B10" s="20">
        <v>6</v>
      </c>
      <c r="C10" s="8">
        <v>3</v>
      </c>
      <c r="D10" s="8">
        <v>1</v>
      </c>
      <c r="E10" s="8">
        <v>0</v>
      </c>
      <c r="F10" s="25">
        <v>1</v>
      </c>
      <c r="G10" s="27">
        <f t="shared" si="0"/>
        <v>11</v>
      </c>
      <c r="I10" s="53">
        <f>145/23</f>
        <v>6.3043478260869561</v>
      </c>
    </row>
    <row r="11" spans="1:9">
      <c r="A11" s="22">
        <v>8</v>
      </c>
      <c r="B11" s="20">
        <v>3</v>
      </c>
      <c r="C11" s="8">
        <v>4</v>
      </c>
      <c r="D11" s="8">
        <v>1</v>
      </c>
      <c r="E11" s="8">
        <v>0</v>
      </c>
      <c r="F11" s="25">
        <v>0</v>
      </c>
      <c r="G11" s="27">
        <f t="shared" si="0"/>
        <v>8</v>
      </c>
    </row>
    <row r="12" spans="1:9">
      <c r="A12" s="22">
        <v>9</v>
      </c>
      <c r="B12" s="20">
        <v>2</v>
      </c>
      <c r="C12" s="8">
        <v>3</v>
      </c>
      <c r="D12" s="8">
        <v>0</v>
      </c>
      <c r="E12" s="8">
        <v>0</v>
      </c>
      <c r="F12" s="25">
        <v>1</v>
      </c>
      <c r="G12" s="27">
        <f t="shared" si="0"/>
        <v>6</v>
      </c>
    </row>
    <row r="13" spans="1:9">
      <c r="A13" s="22">
        <v>10</v>
      </c>
      <c r="B13" s="20">
        <v>3</v>
      </c>
      <c r="C13" s="8">
        <v>1</v>
      </c>
      <c r="D13" s="8">
        <v>0</v>
      </c>
      <c r="E13" s="8">
        <v>1</v>
      </c>
      <c r="F13" s="25">
        <v>1</v>
      </c>
      <c r="G13" s="27">
        <f t="shared" si="0"/>
        <v>6</v>
      </c>
    </row>
    <row r="14" spans="1:9">
      <c r="A14" s="22">
        <v>11</v>
      </c>
      <c r="B14" s="20">
        <v>3</v>
      </c>
      <c r="C14" s="8">
        <v>0</v>
      </c>
      <c r="D14" s="8">
        <v>1</v>
      </c>
      <c r="E14" s="8">
        <v>0</v>
      </c>
      <c r="F14" s="25">
        <v>0</v>
      </c>
      <c r="G14" s="27">
        <f t="shared" si="0"/>
        <v>4</v>
      </c>
    </row>
    <row r="15" spans="1:9">
      <c r="A15" s="22">
        <v>12</v>
      </c>
      <c r="B15" s="20">
        <v>3</v>
      </c>
      <c r="C15" s="8">
        <v>0</v>
      </c>
      <c r="D15" s="8">
        <v>1</v>
      </c>
      <c r="E15" s="8">
        <v>0</v>
      </c>
      <c r="F15" s="25">
        <v>0</v>
      </c>
      <c r="G15" s="27">
        <f t="shared" si="0"/>
        <v>4</v>
      </c>
    </row>
    <row r="16" spans="1:9">
      <c r="A16" s="22">
        <v>13</v>
      </c>
      <c r="B16" s="20">
        <v>2</v>
      </c>
      <c r="C16" s="8">
        <v>3</v>
      </c>
      <c r="D16" s="8">
        <v>1</v>
      </c>
      <c r="E16" s="8">
        <v>1</v>
      </c>
      <c r="F16" s="25">
        <v>1</v>
      </c>
      <c r="G16" s="27">
        <f t="shared" si="0"/>
        <v>8</v>
      </c>
    </row>
    <row r="17" spans="1:7">
      <c r="A17" s="22">
        <v>14</v>
      </c>
      <c r="B17" s="20">
        <v>4</v>
      </c>
      <c r="C17" s="8">
        <v>2</v>
      </c>
      <c r="D17" s="8">
        <v>1</v>
      </c>
      <c r="E17" s="8">
        <v>0</v>
      </c>
      <c r="F17" s="25">
        <v>1</v>
      </c>
      <c r="G17" s="27">
        <f t="shared" si="0"/>
        <v>8</v>
      </c>
    </row>
    <row r="18" spans="1:7">
      <c r="A18" s="22">
        <v>15</v>
      </c>
      <c r="B18" s="20">
        <v>2</v>
      </c>
      <c r="C18" s="8">
        <v>0</v>
      </c>
      <c r="D18" s="8">
        <v>0</v>
      </c>
      <c r="E18" s="8">
        <v>1</v>
      </c>
      <c r="F18" s="25">
        <v>1</v>
      </c>
      <c r="G18" s="27">
        <f t="shared" si="0"/>
        <v>4</v>
      </c>
    </row>
    <row r="19" spans="1:7">
      <c r="A19" s="22">
        <v>16</v>
      </c>
      <c r="B19" s="20">
        <v>2</v>
      </c>
      <c r="C19" s="8">
        <v>0</v>
      </c>
      <c r="D19" s="8">
        <v>0</v>
      </c>
      <c r="E19" s="8">
        <v>2</v>
      </c>
      <c r="F19" s="25">
        <v>0</v>
      </c>
      <c r="G19" s="27">
        <f t="shared" si="0"/>
        <v>4</v>
      </c>
    </row>
    <row r="20" spans="1:7">
      <c r="A20" s="22">
        <v>17</v>
      </c>
      <c r="B20" s="20">
        <v>2</v>
      </c>
      <c r="C20" s="8">
        <v>0</v>
      </c>
      <c r="D20" s="8">
        <v>0</v>
      </c>
      <c r="E20" s="8">
        <v>0</v>
      </c>
      <c r="F20" s="25">
        <v>0</v>
      </c>
      <c r="G20" s="27">
        <f t="shared" si="0"/>
        <v>2</v>
      </c>
    </row>
    <row r="21" spans="1:7">
      <c r="A21" s="22">
        <v>18</v>
      </c>
      <c r="B21" s="20">
        <v>5</v>
      </c>
      <c r="C21" s="8">
        <v>0</v>
      </c>
      <c r="D21" s="8">
        <v>0</v>
      </c>
      <c r="E21" s="8">
        <v>1</v>
      </c>
      <c r="F21" s="25">
        <v>1</v>
      </c>
      <c r="G21" s="27">
        <f t="shared" si="0"/>
        <v>7</v>
      </c>
    </row>
    <row r="22" spans="1:7">
      <c r="A22" s="22">
        <v>19</v>
      </c>
      <c r="B22" s="20">
        <v>4</v>
      </c>
      <c r="C22" s="8">
        <v>1</v>
      </c>
      <c r="D22" s="8">
        <v>0</v>
      </c>
      <c r="E22" s="8">
        <v>0</v>
      </c>
      <c r="F22" s="25">
        <v>0</v>
      </c>
      <c r="G22" s="27">
        <f t="shared" si="0"/>
        <v>5</v>
      </c>
    </row>
    <row r="23" spans="1:7">
      <c r="A23" s="22">
        <v>20</v>
      </c>
      <c r="B23" s="20">
        <v>7</v>
      </c>
      <c r="C23" s="8">
        <v>1</v>
      </c>
      <c r="D23" s="8">
        <v>0</v>
      </c>
      <c r="E23" s="8">
        <v>1</v>
      </c>
      <c r="F23" s="25">
        <v>0</v>
      </c>
      <c r="G23" s="27">
        <f t="shared" si="0"/>
        <v>9</v>
      </c>
    </row>
    <row r="24" spans="1:7">
      <c r="A24" s="22">
        <v>21</v>
      </c>
      <c r="B24" s="20">
        <v>7</v>
      </c>
      <c r="C24" s="8">
        <v>1</v>
      </c>
      <c r="D24" s="8">
        <v>0</v>
      </c>
      <c r="E24" s="8">
        <v>0</v>
      </c>
      <c r="F24" s="25">
        <v>0</v>
      </c>
      <c r="G24" s="27">
        <f t="shared" si="0"/>
        <v>8</v>
      </c>
    </row>
    <row r="25" spans="1:7">
      <c r="A25" s="22">
        <v>22</v>
      </c>
      <c r="B25" s="20">
        <v>3</v>
      </c>
      <c r="C25" s="8">
        <v>0</v>
      </c>
      <c r="D25" s="8">
        <v>1</v>
      </c>
      <c r="E25" s="8">
        <v>1</v>
      </c>
      <c r="F25" s="25">
        <v>0</v>
      </c>
      <c r="G25" s="27">
        <f t="shared" si="0"/>
        <v>5</v>
      </c>
    </row>
    <row r="26" spans="1:7">
      <c r="A26" s="22">
        <v>23</v>
      </c>
      <c r="B26" s="20">
        <v>5</v>
      </c>
      <c r="C26" s="8">
        <v>2</v>
      </c>
      <c r="D26" s="8">
        <v>1</v>
      </c>
      <c r="E26" s="8">
        <v>1</v>
      </c>
      <c r="F26" s="25">
        <v>0</v>
      </c>
      <c r="G26" s="27">
        <f t="shared" si="0"/>
        <v>9</v>
      </c>
    </row>
    <row r="27" spans="1:7" ht="15.75" thickBot="1">
      <c r="A27" s="32"/>
      <c r="B27" s="33">
        <f t="shared" ref="B27:G27" si="1">SUM(B4:B26)</f>
        <v>82</v>
      </c>
      <c r="C27" s="34">
        <f t="shared" si="1"/>
        <v>30</v>
      </c>
      <c r="D27" s="34">
        <f t="shared" si="1"/>
        <v>12</v>
      </c>
      <c r="E27" s="34">
        <f t="shared" si="1"/>
        <v>14</v>
      </c>
      <c r="F27" s="35">
        <f t="shared" si="1"/>
        <v>7</v>
      </c>
      <c r="G27" s="36">
        <f t="shared" si="1"/>
        <v>145</v>
      </c>
    </row>
    <row r="28" spans="1:7">
      <c r="B28">
        <f>82/23</f>
        <v>3.5652173913043477</v>
      </c>
      <c r="C28">
        <f>30/23</f>
        <v>1.3043478260869565</v>
      </c>
      <c r="D28">
        <f>12/23</f>
        <v>0.52173913043478259</v>
      </c>
      <c r="E28">
        <f>14/23</f>
        <v>0.60869565217391308</v>
      </c>
      <c r="F28">
        <f>7/23</f>
        <v>0.30434782608695654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I27"/>
  <sheetViews>
    <sheetView topLeftCell="A10" workbookViewId="0">
      <selection activeCell="I12" sqref="I12"/>
    </sheetView>
  </sheetViews>
  <sheetFormatPr defaultRowHeight="15"/>
  <cols>
    <col min="2" max="2" width="11.140625" bestFit="1" customWidth="1"/>
    <col min="3" max="3" width="16.85546875" bestFit="1" customWidth="1"/>
    <col min="4" max="4" width="15.28515625" bestFit="1" customWidth="1"/>
    <col min="5" max="5" width="8.42578125" bestFit="1" customWidth="1"/>
    <col min="6" max="6" width="11.42578125" bestFit="1" customWidth="1"/>
  </cols>
  <sheetData>
    <row r="1" spans="1:9" ht="18.75">
      <c r="A1" s="103" t="s">
        <v>0</v>
      </c>
      <c r="B1" s="103"/>
      <c r="C1" s="103"/>
      <c r="D1" s="103"/>
      <c r="E1" s="103"/>
      <c r="F1" s="103"/>
      <c r="G1" s="103"/>
    </row>
    <row r="2" spans="1:9" ht="15.75" thickBot="1"/>
    <row r="3" spans="1:9" ht="16.5" thickBo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9">
      <c r="A4" s="45">
        <v>1</v>
      </c>
      <c r="B4" s="19">
        <v>2</v>
      </c>
      <c r="C4" s="16">
        <v>2</v>
      </c>
      <c r="D4" s="16">
        <v>0</v>
      </c>
      <c r="E4" s="16">
        <v>1</v>
      </c>
      <c r="F4" s="24">
        <v>0</v>
      </c>
      <c r="G4" s="11">
        <f>SUM(B4:F4)</f>
        <v>5</v>
      </c>
    </row>
    <row r="5" spans="1:9">
      <c r="A5" s="22">
        <v>2</v>
      </c>
      <c r="B5" s="20">
        <v>2</v>
      </c>
      <c r="C5" s="8">
        <v>1</v>
      </c>
      <c r="D5" s="8">
        <v>0</v>
      </c>
      <c r="E5" s="8">
        <v>0</v>
      </c>
      <c r="F5" s="25">
        <v>0</v>
      </c>
      <c r="G5" s="12">
        <f t="shared" ref="G5:G25" si="0">SUM(B5:F5)</f>
        <v>3</v>
      </c>
    </row>
    <row r="6" spans="1:9">
      <c r="A6" s="22">
        <v>3</v>
      </c>
      <c r="B6" s="20">
        <v>1</v>
      </c>
      <c r="C6" s="8">
        <v>0</v>
      </c>
      <c r="D6" s="8">
        <v>1</v>
      </c>
      <c r="E6" s="8">
        <v>1</v>
      </c>
      <c r="F6" s="25">
        <v>1</v>
      </c>
      <c r="G6" s="12">
        <f t="shared" si="0"/>
        <v>4</v>
      </c>
    </row>
    <row r="7" spans="1:9">
      <c r="A7" s="22">
        <v>4</v>
      </c>
      <c r="B7" s="20">
        <v>1</v>
      </c>
      <c r="C7" s="8">
        <v>1</v>
      </c>
      <c r="D7" s="8">
        <v>0</v>
      </c>
      <c r="E7" s="8">
        <v>0</v>
      </c>
      <c r="F7" s="25">
        <v>1</v>
      </c>
      <c r="G7" s="12">
        <f t="shared" si="0"/>
        <v>3</v>
      </c>
    </row>
    <row r="8" spans="1:9">
      <c r="A8" s="22">
        <v>5</v>
      </c>
      <c r="B8" s="20">
        <v>6</v>
      </c>
      <c r="C8" s="8">
        <v>1</v>
      </c>
      <c r="D8" s="8">
        <v>1</v>
      </c>
      <c r="E8" s="8">
        <v>1</v>
      </c>
      <c r="F8" s="25">
        <v>0</v>
      </c>
      <c r="G8" s="12">
        <f t="shared" si="0"/>
        <v>9</v>
      </c>
    </row>
    <row r="9" spans="1:9">
      <c r="A9" s="22">
        <v>6</v>
      </c>
      <c r="B9" s="20">
        <v>2</v>
      </c>
      <c r="C9" s="8">
        <v>3</v>
      </c>
      <c r="D9" s="8">
        <v>1</v>
      </c>
      <c r="E9" s="8">
        <v>0</v>
      </c>
      <c r="F9" s="25">
        <v>0</v>
      </c>
      <c r="G9" s="12">
        <f t="shared" si="0"/>
        <v>6</v>
      </c>
    </row>
    <row r="10" spans="1:9">
      <c r="A10" s="22">
        <v>7</v>
      </c>
      <c r="B10" s="20">
        <v>4</v>
      </c>
      <c r="C10" s="8">
        <v>0</v>
      </c>
      <c r="D10" s="8">
        <v>1</v>
      </c>
      <c r="E10" s="8">
        <v>0</v>
      </c>
      <c r="F10" s="25">
        <v>1</v>
      </c>
      <c r="G10" s="12">
        <f t="shared" si="0"/>
        <v>6</v>
      </c>
    </row>
    <row r="11" spans="1:9">
      <c r="A11" s="22">
        <v>8</v>
      </c>
      <c r="B11" s="20">
        <v>5</v>
      </c>
      <c r="C11" s="8">
        <v>2</v>
      </c>
      <c r="D11" s="8">
        <v>1</v>
      </c>
      <c r="E11" s="8">
        <v>1</v>
      </c>
      <c r="F11" s="25">
        <v>0</v>
      </c>
      <c r="G11" s="12">
        <f t="shared" si="0"/>
        <v>9</v>
      </c>
      <c r="I11" s="54">
        <f>159/22</f>
        <v>7.2272727272727275</v>
      </c>
    </row>
    <row r="12" spans="1:9">
      <c r="A12" s="22">
        <v>9</v>
      </c>
      <c r="B12" s="20">
        <v>6</v>
      </c>
      <c r="C12" s="8">
        <v>3</v>
      </c>
      <c r="D12" s="8">
        <v>1</v>
      </c>
      <c r="E12" s="8">
        <v>0</v>
      </c>
      <c r="F12" s="25">
        <v>0</v>
      </c>
      <c r="G12" s="12">
        <f t="shared" si="0"/>
        <v>10</v>
      </c>
    </row>
    <row r="13" spans="1:9">
      <c r="A13" s="22">
        <v>10</v>
      </c>
      <c r="B13" s="20">
        <v>2</v>
      </c>
      <c r="C13" s="8">
        <v>3</v>
      </c>
      <c r="D13" s="8">
        <v>1</v>
      </c>
      <c r="E13" s="8">
        <v>2</v>
      </c>
      <c r="F13" s="25">
        <v>1</v>
      </c>
      <c r="G13" s="12">
        <f t="shared" si="0"/>
        <v>9</v>
      </c>
    </row>
    <row r="14" spans="1:9">
      <c r="A14" s="22">
        <v>11</v>
      </c>
      <c r="B14" s="20">
        <v>2</v>
      </c>
      <c r="C14" s="8">
        <v>3</v>
      </c>
      <c r="D14" s="8">
        <v>1</v>
      </c>
      <c r="E14" s="8">
        <v>0</v>
      </c>
      <c r="F14" s="25">
        <v>1</v>
      </c>
      <c r="G14" s="12">
        <f t="shared" si="0"/>
        <v>7</v>
      </c>
    </row>
    <row r="15" spans="1:9">
      <c r="A15" s="22">
        <v>12</v>
      </c>
      <c r="B15" s="20">
        <v>2</v>
      </c>
      <c r="C15" s="8">
        <v>2</v>
      </c>
      <c r="D15" s="8">
        <v>0</v>
      </c>
      <c r="E15" s="8">
        <v>1</v>
      </c>
      <c r="F15" s="25">
        <v>0</v>
      </c>
      <c r="G15" s="12">
        <f t="shared" si="0"/>
        <v>5</v>
      </c>
    </row>
    <row r="16" spans="1:9">
      <c r="A16" s="22">
        <v>13</v>
      </c>
      <c r="B16" s="20">
        <v>5</v>
      </c>
      <c r="C16" s="8">
        <v>1</v>
      </c>
      <c r="D16" s="8">
        <v>0</v>
      </c>
      <c r="E16" s="8">
        <v>2</v>
      </c>
      <c r="F16" s="25">
        <v>1</v>
      </c>
      <c r="G16" s="12">
        <f t="shared" si="0"/>
        <v>9</v>
      </c>
    </row>
    <row r="17" spans="1:7">
      <c r="A17" s="22">
        <v>14</v>
      </c>
      <c r="B17" s="20">
        <v>2</v>
      </c>
      <c r="C17" s="8">
        <v>1</v>
      </c>
      <c r="D17" s="8">
        <v>1</v>
      </c>
      <c r="E17" s="8">
        <v>2</v>
      </c>
      <c r="F17" s="25">
        <v>1</v>
      </c>
      <c r="G17" s="12">
        <f t="shared" si="0"/>
        <v>7</v>
      </c>
    </row>
    <row r="18" spans="1:7">
      <c r="A18" s="22">
        <v>15</v>
      </c>
      <c r="B18" s="20">
        <v>6</v>
      </c>
      <c r="C18" s="8">
        <v>1</v>
      </c>
      <c r="D18" s="8">
        <v>1</v>
      </c>
      <c r="E18" s="8">
        <v>0</v>
      </c>
      <c r="F18" s="25">
        <v>0</v>
      </c>
      <c r="G18" s="12">
        <f t="shared" si="0"/>
        <v>8</v>
      </c>
    </row>
    <row r="19" spans="1:7">
      <c r="A19" s="22">
        <v>16</v>
      </c>
      <c r="B19" s="20">
        <v>2</v>
      </c>
      <c r="C19" s="8">
        <v>1</v>
      </c>
      <c r="D19" s="8">
        <v>1</v>
      </c>
      <c r="E19" s="8">
        <v>2</v>
      </c>
      <c r="F19" s="25">
        <v>0</v>
      </c>
      <c r="G19" s="12">
        <f t="shared" si="0"/>
        <v>6</v>
      </c>
    </row>
    <row r="20" spans="1:7">
      <c r="A20" s="22">
        <v>17</v>
      </c>
      <c r="B20" s="20">
        <v>4</v>
      </c>
      <c r="C20" s="8">
        <v>2</v>
      </c>
      <c r="D20" s="8">
        <v>0</v>
      </c>
      <c r="E20" s="8">
        <v>0</v>
      </c>
      <c r="F20" s="25">
        <v>1</v>
      </c>
      <c r="G20" s="12">
        <f t="shared" si="0"/>
        <v>7</v>
      </c>
    </row>
    <row r="21" spans="1:7">
      <c r="A21" s="22">
        <v>18</v>
      </c>
      <c r="B21" s="20">
        <v>2</v>
      </c>
      <c r="C21" s="8">
        <v>1</v>
      </c>
      <c r="D21" s="8">
        <v>1</v>
      </c>
      <c r="E21" s="8">
        <v>2</v>
      </c>
      <c r="F21" s="25">
        <v>0</v>
      </c>
      <c r="G21" s="12">
        <f t="shared" si="0"/>
        <v>6</v>
      </c>
    </row>
    <row r="22" spans="1:7">
      <c r="A22" s="22">
        <v>19</v>
      </c>
      <c r="B22" s="20">
        <v>6</v>
      </c>
      <c r="C22" s="8">
        <v>3</v>
      </c>
      <c r="D22" s="8">
        <v>1</v>
      </c>
      <c r="E22" s="8">
        <v>1</v>
      </c>
      <c r="F22" s="25">
        <v>0</v>
      </c>
      <c r="G22" s="12">
        <f t="shared" si="0"/>
        <v>11</v>
      </c>
    </row>
    <row r="23" spans="1:7">
      <c r="A23" s="22">
        <v>20</v>
      </c>
      <c r="B23" s="20">
        <v>4</v>
      </c>
      <c r="C23" s="8">
        <v>3</v>
      </c>
      <c r="D23" s="8">
        <v>1</v>
      </c>
      <c r="E23" s="8">
        <v>1</v>
      </c>
      <c r="F23" s="25">
        <v>0</v>
      </c>
      <c r="G23" s="12">
        <f t="shared" si="0"/>
        <v>9</v>
      </c>
    </row>
    <row r="24" spans="1:7">
      <c r="A24" s="22">
        <v>21</v>
      </c>
      <c r="B24" s="20">
        <v>3</v>
      </c>
      <c r="C24" s="8">
        <v>3</v>
      </c>
      <c r="D24" s="8">
        <v>1</v>
      </c>
      <c r="E24" s="8">
        <v>2</v>
      </c>
      <c r="F24" s="25">
        <v>1</v>
      </c>
      <c r="G24" s="12">
        <f t="shared" si="0"/>
        <v>10</v>
      </c>
    </row>
    <row r="25" spans="1:7">
      <c r="A25" s="22">
        <v>22</v>
      </c>
      <c r="B25" s="20">
        <v>7</v>
      </c>
      <c r="C25" s="8">
        <v>1</v>
      </c>
      <c r="D25" s="8">
        <v>0</v>
      </c>
      <c r="E25" s="8">
        <v>1</v>
      </c>
      <c r="F25" s="25">
        <v>1</v>
      </c>
      <c r="G25" s="12">
        <f t="shared" si="0"/>
        <v>10</v>
      </c>
    </row>
    <row r="26" spans="1:7" ht="15.75" thickBot="1">
      <c r="B26" s="46">
        <f t="shared" ref="B26:G26" si="1">SUM(B4:B25)</f>
        <v>76</v>
      </c>
      <c r="C26" s="46">
        <f t="shared" si="1"/>
        <v>38</v>
      </c>
      <c r="D26" s="46">
        <f t="shared" si="1"/>
        <v>15</v>
      </c>
      <c r="E26" s="46">
        <f t="shared" si="1"/>
        <v>20</v>
      </c>
      <c r="F26" s="46">
        <f t="shared" si="1"/>
        <v>10</v>
      </c>
      <c r="G26" s="38">
        <f t="shared" si="1"/>
        <v>159</v>
      </c>
    </row>
    <row r="27" spans="1:7">
      <c r="B27">
        <f>76/22</f>
        <v>3.4545454545454546</v>
      </c>
      <c r="C27">
        <f>38/22</f>
        <v>1.7272727272727273</v>
      </c>
      <c r="D27">
        <f>15/22</f>
        <v>0.68181818181818177</v>
      </c>
      <c r="E27">
        <f>20/22</f>
        <v>0.90909090909090906</v>
      </c>
      <c r="F27">
        <f>10/22</f>
        <v>0.45454545454545453</v>
      </c>
    </row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I19"/>
  <sheetViews>
    <sheetView topLeftCell="A5" workbookViewId="0">
      <selection activeCell="I6" sqref="I6"/>
    </sheetView>
  </sheetViews>
  <sheetFormatPr defaultRowHeight="15"/>
  <cols>
    <col min="2" max="2" width="11.140625" bestFit="1" customWidth="1"/>
    <col min="3" max="3" width="16.85546875" bestFit="1" customWidth="1"/>
    <col min="4" max="4" width="15.28515625" bestFit="1" customWidth="1"/>
    <col min="6" max="6" width="11.42578125" bestFit="1" customWidth="1"/>
  </cols>
  <sheetData>
    <row r="1" spans="1:9" ht="18.75">
      <c r="A1" s="103" t="s">
        <v>0</v>
      </c>
      <c r="B1" s="103"/>
      <c r="C1" s="103"/>
      <c r="D1" s="103"/>
      <c r="E1" s="103"/>
      <c r="F1" s="103"/>
      <c r="G1" s="103"/>
    </row>
    <row r="2" spans="1:9" ht="15.75" thickBot="1"/>
    <row r="3" spans="1:9" ht="16.5" thickBot="1">
      <c r="A3" s="2" t="s">
        <v>1</v>
      </c>
      <c r="B3" s="51" t="s">
        <v>2</v>
      </c>
      <c r="C3" s="2" t="s">
        <v>3</v>
      </c>
      <c r="D3" s="2" t="s">
        <v>4</v>
      </c>
      <c r="E3" s="2" t="s">
        <v>8</v>
      </c>
      <c r="F3" s="2" t="s">
        <v>6</v>
      </c>
      <c r="G3" s="2" t="s">
        <v>7</v>
      </c>
    </row>
    <row r="4" spans="1:9" ht="15.75" thickBot="1">
      <c r="A4" s="21">
        <v>1</v>
      </c>
      <c r="B4" s="19">
        <v>3</v>
      </c>
      <c r="C4" s="16">
        <v>1</v>
      </c>
      <c r="D4" s="16">
        <v>1</v>
      </c>
      <c r="E4" s="16">
        <v>1</v>
      </c>
      <c r="F4" s="24">
        <v>1</v>
      </c>
      <c r="G4" s="50">
        <f>SUM(B4:F4)</f>
        <v>7</v>
      </c>
    </row>
    <row r="5" spans="1:9" ht="15.75" thickBot="1">
      <c r="A5" s="22">
        <v>2</v>
      </c>
      <c r="B5" s="20">
        <v>7</v>
      </c>
      <c r="C5" s="8">
        <v>2</v>
      </c>
      <c r="D5" s="8">
        <v>0</v>
      </c>
      <c r="E5" s="8">
        <v>1</v>
      </c>
      <c r="F5" s="25">
        <v>0</v>
      </c>
      <c r="G5" s="37">
        <f t="shared" ref="G5:G17" si="0">SUM(B5:F5)</f>
        <v>10</v>
      </c>
    </row>
    <row r="6" spans="1:9" ht="15.75" thickBot="1">
      <c r="A6" s="22">
        <v>3</v>
      </c>
      <c r="B6" s="20">
        <v>3</v>
      </c>
      <c r="C6" s="8">
        <v>2</v>
      </c>
      <c r="D6" s="8">
        <v>1</v>
      </c>
      <c r="E6" s="8">
        <v>1</v>
      </c>
      <c r="F6" s="25">
        <v>1</v>
      </c>
      <c r="G6" s="37">
        <f t="shared" si="0"/>
        <v>8</v>
      </c>
      <c r="I6" s="53">
        <f>103/14</f>
        <v>7.3571428571428568</v>
      </c>
    </row>
    <row r="7" spans="1:9" ht="15.75" thickBot="1">
      <c r="A7" s="22">
        <v>4</v>
      </c>
      <c r="B7" s="20">
        <v>5</v>
      </c>
      <c r="C7" s="8">
        <v>2</v>
      </c>
      <c r="D7" s="8">
        <v>0</v>
      </c>
      <c r="E7" s="8">
        <v>2</v>
      </c>
      <c r="F7" s="25">
        <v>1</v>
      </c>
      <c r="G7" s="37">
        <f t="shared" si="0"/>
        <v>10</v>
      </c>
    </row>
    <row r="8" spans="1:9" ht="15.75" thickBot="1">
      <c r="A8" s="22">
        <v>5</v>
      </c>
      <c r="B8" s="20">
        <v>3</v>
      </c>
      <c r="C8" s="8">
        <v>2</v>
      </c>
      <c r="D8" s="8">
        <v>0</v>
      </c>
      <c r="E8" s="8">
        <v>1</v>
      </c>
      <c r="F8" s="25">
        <v>1</v>
      </c>
      <c r="G8" s="37">
        <f t="shared" si="0"/>
        <v>7</v>
      </c>
    </row>
    <row r="9" spans="1:9" ht="15.75" thickBot="1">
      <c r="A9" s="22">
        <v>6</v>
      </c>
      <c r="B9" s="20">
        <v>3</v>
      </c>
      <c r="C9" s="8">
        <v>2</v>
      </c>
      <c r="D9" s="8">
        <v>0</v>
      </c>
      <c r="E9" s="8">
        <v>0</v>
      </c>
      <c r="F9" s="25">
        <v>1</v>
      </c>
      <c r="G9" s="37">
        <f t="shared" si="0"/>
        <v>6</v>
      </c>
    </row>
    <row r="10" spans="1:9" ht="15.75" thickBot="1">
      <c r="A10" s="22">
        <v>7</v>
      </c>
      <c r="B10" s="20">
        <v>3</v>
      </c>
      <c r="C10" s="8">
        <v>3</v>
      </c>
      <c r="D10" s="8">
        <v>0</v>
      </c>
      <c r="E10" s="8">
        <v>0</v>
      </c>
      <c r="F10" s="25">
        <v>1</v>
      </c>
      <c r="G10" s="37">
        <f t="shared" si="0"/>
        <v>7</v>
      </c>
    </row>
    <row r="11" spans="1:9" ht="15.75" thickBot="1">
      <c r="A11" s="22">
        <v>8</v>
      </c>
      <c r="B11" s="20">
        <v>4</v>
      </c>
      <c r="C11" s="8">
        <v>2</v>
      </c>
      <c r="D11" s="8">
        <v>1</v>
      </c>
      <c r="E11" s="8">
        <v>1</v>
      </c>
      <c r="F11" s="25">
        <v>0</v>
      </c>
      <c r="G11" s="37">
        <f t="shared" si="0"/>
        <v>8</v>
      </c>
    </row>
    <row r="12" spans="1:9" ht="15.75" thickBot="1">
      <c r="A12" s="22">
        <v>9</v>
      </c>
      <c r="B12" s="20">
        <v>3</v>
      </c>
      <c r="C12" s="8">
        <v>0</v>
      </c>
      <c r="D12" s="8">
        <v>0</v>
      </c>
      <c r="E12" s="8">
        <v>0</v>
      </c>
      <c r="F12" s="25">
        <v>1</v>
      </c>
      <c r="G12" s="37">
        <f t="shared" si="0"/>
        <v>4</v>
      </c>
    </row>
    <row r="13" spans="1:9" ht="15.75" thickBot="1">
      <c r="A13" s="22">
        <v>10</v>
      </c>
      <c r="B13" s="20">
        <v>2</v>
      </c>
      <c r="C13" s="8">
        <v>1</v>
      </c>
      <c r="D13" s="8">
        <v>1</v>
      </c>
      <c r="E13" s="8">
        <v>1</v>
      </c>
      <c r="F13" s="25">
        <v>0</v>
      </c>
      <c r="G13" s="37">
        <f t="shared" si="0"/>
        <v>5</v>
      </c>
    </row>
    <row r="14" spans="1:9" ht="15.75" thickBot="1">
      <c r="A14" s="22">
        <v>11</v>
      </c>
      <c r="B14" s="20">
        <v>2</v>
      </c>
      <c r="C14" s="8">
        <v>3</v>
      </c>
      <c r="D14" s="8">
        <v>0</v>
      </c>
      <c r="E14" s="8">
        <v>0</v>
      </c>
      <c r="F14" s="25">
        <v>0</v>
      </c>
      <c r="G14" s="37">
        <f t="shared" si="0"/>
        <v>5</v>
      </c>
    </row>
    <row r="15" spans="1:9">
      <c r="A15" s="22">
        <v>12</v>
      </c>
      <c r="B15" s="20">
        <v>3</v>
      </c>
      <c r="C15" s="8">
        <v>1</v>
      </c>
      <c r="D15" s="8">
        <v>1</v>
      </c>
      <c r="E15" s="8">
        <v>1</v>
      </c>
      <c r="F15" s="25">
        <v>1</v>
      </c>
      <c r="G15" s="37">
        <f t="shared" si="0"/>
        <v>7</v>
      </c>
    </row>
    <row r="16" spans="1:9">
      <c r="A16" s="22">
        <v>13</v>
      </c>
      <c r="B16" s="20">
        <v>6</v>
      </c>
      <c r="C16" s="8">
        <v>2</v>
      </c>
      <c r="D16" s="8">
        <v>0</v>
      </c>
      <c r="E16" s="8">
        <v>1</v>
      </c>
      <c r="F16" s="25">
        <v>1</v>
      </c>
      <c r="G16" s="37">
        <f>B16+C16+D16+E16+F16</f>
        <v>10</v>
      </c>
    </row>
    <row r="17" spans="1:7">
      <c r="A17" s="22">
        <v>14</v>
      </c>
      <c r="B17" s="20">
        <v>6</v>
      </c>
      <c r="C17" s="8">
        <v>2</v>
      </c>
      <c r="D17" s="8">
        <v>0</v>
      </c>
      <c r="E17" s="8">
        <v>1</v>
      </c>
      <c r="F17" s="25">
        <v>1</v>
      </c>
      <c r="G17" s="37">
        <f t="shared" si="0"/>
        <v>10</v>
      </c>
    </row>
    <row r="18" spans="1:7" ht="15.75" thickBot="1">
      <c r="A18" s="47"/>
      <c r="B18" s="37">
        <f t="shared" ref="B18:G18" si="1">SUM(B4:B17)</f>
        <v>53</v>
      </c>
      <c r="C18" s="37">
        <f t="shared" si="1"/>
        <v>25</v>
      </c>
      <c r="D18" s="37">
        <f t="shared" si="1"/>
        <v>5</v>
      </c>
      <c r="E18" s="37">
        <f t="shared" si="1"/>
        <v>11</v>
      </c>
      <c r="F18" s="49">
        <f t="shared" si="1"/>
        <v>10</v>
      </c>
      <c r="G18" s="48">
        <f t="shared" si="1"/>
        <v>104</v>
      </c>
    </row>
    <row r="19" spans="1:7">
      <c r="A19" s="1"/>
      <c r="B19" s="39">
        <f>53/14</f>
        <v>3.7857142857142856</v>
      </c>
      <c r="C19" s="39">
        <f>25/14</f>
        <v>1.7857142857142858</v>
      </c>
      <c r="D19" s="39">
        <f>5/14</f>
        <v>0.35714285714285715</v>
      </c>
      <c r="E19" s="39">
        <f>11/14</f>
        <v>0.7857142857142857</v>
      </c>
      <c r="F19" s="39">
        <f>10/14</f>
        <v>0.7142857142857143</v>
      </c>
      <c r="G19" s="39"/>
    </row>
  </sheetData>
  <mergeCells count="1">
    <mergeCell ref="A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I20"/>
  <sheetViews>
    <sheetView topLeftCell="A6" workbookViewId="0">
      <selection activeCell="L26" sqref="L26"/>
    </sheetView>
  </sheetViews>
  <sheetFormatPr defaultRowHeight="15"/>
  <cols>
    <col min="2" max="2" width="11" bestFit="1" customWidth="1"/>
    <col min="3" max="3" width="16.85546875" bestFit="1" customWidth="1"/>
    <col min="4" max="4" width="15.28515625" bestFit="1" customWidth="1"/>
    <col min="6" max="6" width="11.42578125" bestFit="1" customWidth="1"/>
  </cols>
  <sheetData>
    <row r="1" spans="1:9" ht="18.75">
      <c r="A1" s="103" t="s">
        <v>0</v>
      </c>
      <c r="B1" s="103"/>
      <c r="C1" s="103"/>
      <c r="D1" s="103"/>
      <c r="E1" s="103"/>
      <c r="F1" s="103"/>
      <c r="G1" s="103"/>
    </row>
    <row r="2" spans="1:9" ht="15.75" thickBot="1"/>
    <row r="3" spans="1:9" ht="16.5" thickBot="1">
      <c r="A3" s="2" t="s">
        <v>1</v>
      </c>
      <c r="B3" s="2" t="s">
        <v>2</v>
      </c>
      <c r="C3" s="2" t="s">
        <v>3</v>
      </c>
      <c r="D3" s="2" t="s">
        <v>4</v>
      </c>
      <c r="E3" s="2" t="s">
        <v>8</v>
      </c>
      <c r="F3" s="55" t="s">
        <v>6</v>
      </c>
      <c r="G3" s="2" t="s">
        <v>7</v>
      </c>
    </row>
    <row r="4" spans="1:9">
      <c r="A4" s="21">
        <v>1</v>
      </c>
      <c r="B4" s="19">
        <v>12</v>
      </c>
      <c r="C4" s="16">
        <v>5</v>
      </c>
      <c r="D4" s="16">
        <v>1</v>
      </c>
      <c r="E4" s="16">
        <v>2</v>
      </c>
      <c r="F4" s="24">
        <v>1</v>
      </c>
      <c r="G4" s="56">
        <f>SUM(B4:F4)</f>
        <v>21</v>
      </c>
    </row>
    <row r="5" spans="1:9">
      <c r="A5" s="22">
        <v>2</v>
      </c>
      <c r="B5" s="20">
        <v>12</v>
      </c>
      <c r="C5" s="8">
        <v>3</v>
      </c>
      <c r="D5" s="8">
        <v>1</v>
      </c>
      <c r="E5" s="8">
        <v>2</v>
      </c>
      <c r="F5" s="25">
        <v>0</v>
      </c>
      <c r="G5" s="12">
        <f t="shared" ref="G5:G18" si="0">SUM(B5:F5)</f>
        <v>18</v>
      </c>
    </row>
    <row r="6" spans="1:9">
      <c r="A6" s="22">
        <v>3</v>
      </c>
      <c r="B6" s="20">
        <v>1</v>
      </c>
      <c r="C6" s="8">
        <v>1</v>
      </c>
      <c r="D6" s="8">
        <v>1</v>
      </c>
      <c r="E6" s="8">
        <v>1</v>
      </c>
      <c r="F6" s="25">
        <v>0</v>
      </c>
      <c r="G6" s="12">
        <f t="shared" si="0"/>
        <v>4</v>
      </c>
    </row>
    <row r="7" spans="1:9">
      <c r="A7" s="22">
        <v>4</v>
      </c>
      <c r="B7" s="20">
        <v>2</v>
      </c>
      <c r="C7" s="8">
        <v>3</v>
      </c>
      <c r="D7" s="8">
        <v>1</v>
      </c>
      <c r="E7" s="8">
        <v>0</v>
      </c>
      <c r="F7" s="25">
        <v>0</v>
      </c>
      <c r="G7" s="12">
        <f t="shared" si="0"/>
        <v>6</v>
      </c>
    </row>
    <row r="8" spans="1:9">
      <c r="A8" s="22">
        <v>5</v>
      </c>
      <c r="B8" s="20">
        <v>2</v>
      </c>
      <c r="C8" s="8">
        <v>1</v>
      </c>
      <c r="D8" s="8">
        <v>0</v>
      </c>
      <c r="E8" s="8">
        <v>1</v>
      </c>
      <c r="F8" s="25">
        <v>1</v>
      </c>
      <c r="G8" s="12">
        <f t="shared" si="0"/>
        <v>5</v>
      </c>
      <c r="I8" s="53">
        <f>169/15</f>
        <v>11.266666666666667</v>
      </c>
    </row>
    <row r="9" spans="1:9">
      <c r="A9" s="22">
        <v>6</v>
      </c>
      <c r="B9" s="20">
        <v>12</v>
      </c>
      <c r="C9" s="8">
        <v>5</v>
      </c>
      <c r="D9" s="8">
        <v>1</v>
      </c>
      <c r="E9" s="8">
        <v>1</v>
      </c>
      <c r="F9" s="25">
        <v>1</v>
      </c>
      <c r="G9" s="12">
        <f t="shared" si="0"/>
        <v>20</v>
      </c>
    </row>
    <row r="10" spans="1:9">
      <c r="A10" s="22">
        <v>7</v>
      </c>
      <c r="B10" s="20">
        <v>3</v>
      </c>
      <c r="C10" s="8">
        <v>1</v>
      </c>
      <c r="D10" s="8">
        <v>0</v>
      </c>
      <c r="E10" s="8">
        <v>0</v>
      </c>
      <c r="F10" s="25">
        <v>1</v>
      </c>
      <c r="G10" s="12">
        <f t="shared" si="0"/>
        <v>5</v>
      </c>
    </row>
    <row r="11" spans="1:9">
      <c r="A11" s="22">
        <v>8</v>
      </c>
      <c r="B11" s="20">
        <v>12</v>
      </c>
      <c r="C11" s="8">
        <v>4</v>
      </c>
      <c r="D11" s="8">
        <v>1</v>
      </c>
      <c r="E11" s="8">
        <v>2</v>
      </c>
      <c r="F11" s="25">
        <v>1</v>
      </c>
      <c r="G11" s="12">
        <f t="shared" si="0"/>
        <v>20</v>
      </c>
    </row>
    <row r="12" spans="1:9">
      <c r="A12" s="22">
        <v>9</v>
      </c>
      <c r="B12" s="20">
        <v>6</v>
      </c>
      <c r="C12" s="8">
        <v>5</v>
      </c>
      <c r="D12" s="8">
        <v>1</v>
      </c>
      <c r="E12" s="8">
        <v>2</v>
      </c>
      <c r="F12" s="25">
        <v>1</v>
      </c>
      <c r="G12" s="12">
        <f t="shared" si="0"/>
        <v>15</v>
      </c>
    </row>
    <row r="13" spans="1:9">
      <c r="A13" s="22">
        <v>10</v>
      </c>
      <c r="B13" s="20">
        <v>9</v>
      </c>
      <c r="C13" s="8">
        <v>3</v>
      </c>
      <c r="D13" s="8">
        <v>1</v>
      </c>
      <c r="E13" s="8">
        <v>1</v>
      </c>
      <c r="F13" s="25">
        <v>1</v>
      </c>
      <c r="G13" s="12">
        <f t="shared" si="0"/>
        <v>15</v>
      </c>
    </row>
    <row r="14" spans="1:9">
      <c r="A14" s="22">
        <v>11</v>
      </c>
      <c r="B14" s="20">
        <v>10</v>
      </c>
      <c r="C14" s="8">
        <v>3</v>
      </c>
      <c r="D14" s="8">
        <v>1</v>
      </c>
      <c r="E14" s="8">
        <v>0</v>
      </c>
      <c r="F14" s="25">
        <v>1</v>
      </c>
      <c r="G14" s="12">
        <f t="shared" si="0"/>
        <v>15</v>
      </c>
    </row>
    <row r="15" spans="1:9">
      <c r="A15" s="22">
        <v>12</v>
      </c>
      <c r="B15" s="20">
        <v>11</v>
      </c>
      <c r="C15" s="8">
        <v>2</v>
      </c>
      <c r="D15" s="8">
        <v>0</v>
      </c>
      <c r="E15" s="8">
        <v>0</v>
      </c>
      <c r="F15" s="25">
        <v>0</v>
      </c>
      <c r="G15" s="12">
        <f t="shared" si="0"/>
        <v>13</v>
      </c>
    </row>
    <row r="16" spans="1:9">
      <c r="A16" s="22">
        <v>13</v>
      </c>
      <c r="B16" s="20">
        <v>1</v>
      </c>
      <c r="C16" s="8">
        <v>1</v>
      </c>
      <c r="D16" s="8">
        <v>0</v>
      </c>
      <c r="E16" s="8">
        <v>1</v>
      </c>
      <c r="F16" s="25">
        <v>0</v>
      </c>
      <c r="G16" s="12">
        <f t="shared" si="0"/>
        <v>3</v>
      </c>
    </row>
    <row r="17" spans="1:7">
      <c r="A17" s="22">
        <v>14</v>
      </c>
      <c r="B17" s="20">
        <v>1</v>
      </c>
      <c r="C17" s="8">
        <v>1</v>
      </c>
      <c r="D17" s="8">
        <v>0</v>
      </c>
      <c r="E17" s="8">
        <v>1</v>
      </c>
      <c r="F17" s="25">
        <v>1</v>
      </c>
      <c r="G17" s="12">
        <f t="shared" si="0"/>
        <v>4</v>
      </c>
    </row>
    <row r="18" spans="1:7">
      <c r="A18" s="22">
        <v>15</v>
      </c>
      <c r="B18" s="20">
        <v>3</v>
      </c>
      <c r="C18" s="8">
        <v>1</v>
      </c>
      <c r="D18" s="8">
        <v>0</v>
      </c>
      <c r="E18" s="8">
        <v>0</v>
      </c>
      <c r="F18" s="25">
        <v>1</v>
      </c>
      <c r="G18" s="12">
        <f t="shared" si="0"/>
        <v>5</v>
      </c>
    </row>
    <row r="19" spans="1:7" ht="15.75" thickBot="1">
      <c r="A19" s="1"/>
      <c r="B19" s="37">
        <f t="shared" ref="B19:G19" si="1">SUM(B4:B18)</f>
        <v>97</v>
      </c>
      <c r="C19" s="37">
        <f t="shared" si="1"/>
        <v>39</v>
      </c>
      <c r="D19" s="37">
        <f t="shared" si="1"/>
        <v>9</v>
      </c>
      <c r="E19" s="37">
        <f t="shared" si="1"/>
        <v>14</v>
      </c>
      <c r="F19" s="37">
        <f t="shared" si="1"/>
        <v>10</v>
      </c>
      <c r="G19" s="38">
        <f t="shared" si="1"/>
        <v>169</v>
      </c>
    </row>
    <row r="20" spans="1:7">
      <c r="B20">
        <f>97/15</f>
        <v>6.4666666666666668</v>
      </c>
      <c r="C20">
        <f>39/15</f>
        <v>2.6</v>
      </c>
      <c r="D20">
        <f>9/15</f>
        <v>0.6</v>
      </c>
      <c r="E20">
        <f>14/15</f>
        <v>0.93333333333333335</v>
      </c>
      <c r="F20">
        <f>10/15</f>
        <v>0.66666666666666663</v>
      </c>
    </row>
  </sheetData>
  <mergeCells count="1">
    <mergeCell ref="A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I22"/>
  <sheetViews>
    <sheetView topLeftCell="A2" workbookViewId="0">
      <selection activeCell="I8" sqref="I8"/>
    </sheetView>
  </sheetViews>
  <sheetFormatPr defaultRowHeight="15"/>
  <cols>
    <col min="2" max="2" width="11.140625" bestFit="1" customWidth="1"/>
    <col min="3" max="3" width="16.85546875" bestFit="1" customWidth="1"/>
    <col min="4" max="4" width="15.28515625" bestFit="1" customWidth="1"/>
    <col min="6" max="6" width="11.42578125" bestFit="1" customWidth="1"/>
  </cols>
  <sheetData>
    <row r="1" spans="1:9" ht="18.75">
      <c r="A1" s="103" t="s">
        <v>0</v>
      </c>
      <c r="B1" s="103"/>
      <c r="C1" s="103"/>
      <c r="D1" s="103"/>
      <c r="E1" s="103"/>
      <c r="F1" s="103"/>
      <c r="G1" s="103"/>
    </row>
    <row r="2" spans="1:9" ht="15.75" thickBot="1"/>
    <row r="3" spans="1:9" ht="16.5" thickBot="1">
      <c r="A3" s="41" t="s">
        <v>1</v>
      </c>
      <c r="B3" s="51" t="s">
        <v>2</v>
      </c>
      <c r="C3" s="2" t="s">
        <v>3</v>
      </c>
      <c r="D3" s="2" t="s">
        <v>4</v>
      </c>
      <c r="E3" s="2" t="s">
        <v>8</v>
      </c>
      <c r="F3" s="2" t="s">
        <v>6</v>
      </c>
      <c r="G3" s="2" t="s">
        <v>7</v>
      </c>
    </row>
    <row r="4" spans="1:9">
      <c r="A4" s="22">
        <v>1</v>
      </c>
      <c r="B4" s="19">
        <v>8</v>
      </c>
      <c r="C4" s="16">
        <v>3</v>
      </c>
      <c r="D4" s="16">
        <v>1</v>
      </c>
      <c r="E4" s="16">
        <v>2</v>
      </c>
      <c r="F4" s="24">
        <v>0</v>
      </c>
      <c r="G4" s="11">
        <f>SUM(B4:F4)</f>
        <v>14</v>
      </c>
    </row>
    <row r="5" spans="1:9">
      <c r="A5" s="22">
        <v>2</v>
      </c>
      <c r="B5" s="20">
        <v>7</v>
      </c>
      <c r="C5" s="8">
        <v>4</v>
      </c>
      <c r="D5" s="8">
        <v>1</v>
      </c>
      <c r="E5" s="8">
        <v>2</v>
      </c>
      <c r="F5" s="25">
        <v>1</v>
      </c>
      <c r="G5" s="12">
        <f t="shared" ref="G5:G18" si="0">SUM(B5:F5)</f>
        <v>15</v>
      </c>
    </row>
    <row r="6" spans="1:9">
      <c r="A6" s="22">
        <v>3</v>
      </c>
      <c r="B6" s="20">
        <v>10</v>
      </c>
      <c r="C6" s="8">
        <v>4</v>
      </c>
      <c r="D6" s="8">
        <v>1</v>
      </c>
      <c r="E6" s="8">
        <v>2</v>
      </c>
      <c r="F6" s="25">
        <v>1</v>
      </c>
      <c r="G6" s="12">
        <f t="shared" si="0"/>
        <v>18</v>
      </c>
    </row>
    <row r="7" spans="1:9">
      <c r="A7" s="22">
        <v>4</v>
      </c>
      <c r="B7" s="20">
        <v>5</v>
      </c>
      <c r="C7" s="8">
        <v>1</v>
      </c>
      <c r="D7" s="8">
        <v>0</v>
      </c>
      <c r="E7" s="8">
        <v>1</v>
      </c>
      <c r="F7" s="25">
        <v>0</v>
      </c>
      <c r="G7" s="12">
        <f t="shared" si="0"/>
        <v>7</v>
      </c>
      <c r="I7" s="54">
        <f>206/15</f>
        <v>13.733333333333333</v>
      </c>
    </row>
    <row r="8" spans="1:9">
      <c r="A8" s="22">
        <v>5</v>
      </c>
      <c r="B8" s="20">
        <v>5</v>
      </c>
      <c r="C8" s="8">
        <v>4</v>
      </c>
      <c r="D8" s="8">
        <v>1</v>
      </c>
      <c r="E8" s="8">
        <v>2</v>
      </c>
      <c r="F8" s="25">
        <v>1</v>
      </c>
      <c r="G8" s="12">
        <f t="shared" si="0"/>
        <v>13</v>
      </c>
    </row>
    <row r="9" spans="1:9">
      <c r="A9" s="22">
        <v>6</v>
      </c>
      <c r="B9" s="20">
        <v>9</v>
      </c>
      <c r="C9" s="8">
        <v>3</v>
      </c>
      <c r="D9" s="8">
        <v>1</v>
      </c>
      <c r="E9" s="8">
        <v>2</v>
      </c>
      <c r="F9" s="25">
        <v>1</v>
      </c>
      <c r="G9" s="12">
        <f t="shared" si="0"/>
        <v>16</v>
      </c>
    </row>
    <row r="10" spans="1:9">
      <c r="A10" s="22">
        <v>7</v>
      </c>
      <c r="B10" s="20">
        <v>7</v>
      </c>
      <c r="C10" s="8">
        <v>4</v>
      </c>
      <c r="D10" s="8">
        <v>1</v>
      </c>
      <c r="E10" s="8">
        <v>2</v>
      </c>
      <c r="F10" s="25">
        <v>1</v>
      </c>
      <c r="G10" s="12">
        <f t="shared" si="0"/>
        <v>15</v>
      </c>
    </row>
    <row r="11" spans="1:9">
      <c r="A11" s="22">
        <v>8</v>
      </c>
      <c r="B11" s="20">
        <v>8</v>
      </c>
      <c r="C11" s="8">
        <v>3</v>
      </c>
      <c r="D11" s="8">
        <v>1</v>
      </c>
      <c r="E11" s="8">
        <v>2</v>
      </c>
      <c r="F11" s="25">
        <v>1</v>
      </c>
      <c r="G11" s="12">
        <f t="shared" si="0"/>
        <v>15</v>
      </c>
    </row>
    <row r="12" spans="1:9">
      <c r="A12" s="22">
        <v>9</v>
      </c>
      <c r="B12" s="20">
        <v>5</v>
      </c>
      <c r="C12" s="8">
        <v>4</v>
      </c>
      <c r="D12" s="8">
        <v>1</v>
      </c>
      <c r="E12" s="8">
        <v>2</v>
      </c>
      <c r="F12" s="25">
        <v>0</v>
      </c>
      <c r="G12" s="12">
        <f t="shared" si="0"/>
        <v>12</v>
      </c>
    </row>
    <row r="13" spans="1:9">
      <c r="A13" s="22">
        <v>10</v>
      </c>
      <c r="B13" s="20">
        <v>10</v>
      </c>
      <c r="C13" s="8">
        <v>3</v>
      </c>
      <c r="D13" s="8">
        <v>1</v>
      </c>
      <c r="E13" s="8">
        <v>1</v>
      </c>
      <c r="F13" s="25">
        <v>1</v>
      </c>
      <c r="G13" s="12">
        <f t="shared" si="0"/>
        <v>16</v>
      </c>
    </row>
    <row r="14" spans="1:9">
      <c r="A14" s="22">
        <v>11</v>
      </c>
      <c r="B14" s="20">
        <v>6</v>
      </c>
      <c r="C14" s="8">
        <v>2</v>
      </c>
      <c r="D14" s="8">
        <v>1</v>
      </c>
      <c r="E14" s="8">
        <v>2</v>
      </c>
      <c r="F14" s="25">
        <v>1</v>
      </c>
      <c r="G14" s="12">
        <f t="shared" si="0"/>
        <v>12</v>
      </c>
    </row>
    <row r="15" spans="1:9">
      <c r="A15" s="22">
        <v>12</v>
      </c>
      <c r="B15" s="20">
        <v>8</v>
      </c>
      <c r="C15" s="8">
        <v>4</v>
      </c>
      <c r="D15" s="8">
        <v>1</v>
      </c>
      <c r="E15" s="8">
        <v>2</v>
      </c>
      <c r="F15" s="25">
        <v>1</v>
      </c>
      <c r="G15" s="12">
        <f t="shared" si="0"/>
        <v>16</v>
      </c>
    </row>
    <row r="16" spans="1:9">
      <c r="A16" s="22">
        <v>13</v>
      </c>
      <c r="B16" s="20">
        <v>6</v>
      </c>
      <c r="C16" s="8">
        <v>1</v>
      </c>
      <c r="D16" s="8">
        <v>1</v>
      </c>
      <c r="E16" s="8">
        <v>1</v>
      </c>
      <c r="F16" s="25">
        <v>1</v>
      </c>
      <c r="G16" s="12">
        <f t="shared" si="0"/>
        <v>10</v>
      </c>
    </row>
    <row r="17" spans="1:7">
      <c r="A17" s="22">
        <v>14</v>
      </c>
      <c r="B17" s="20">
        <v>8</v>
      </c>
      <c r="C17" s="8">
        <v>4</v>
      </c>
      <c r="D17" s="8">
        <v>0</v>
      </c>
      <c r="E17" s="8">
        <v>2</v>
      </c>
      <c r="F17" s="25">
        <v>0</v>
      </c>
      <c r="G17" s="12">
        <f t="shared" si="0"/>
        <v>14</v>
      </c>
    </row>
    <row r="18" spans="1:7" ht="15.75" thickBot="1">
      <c r="A18" s="42">
        <v>15</v>
      </c>
      <c r="B18" s="40">
        <v>5</v>
      </c>
      <c r="C18" s="10">
        <v>4</v>
      </c>
      <c r="D18" s="10">
        <v>1</v>
      </c>
      <c r="E18" s="10">
        <v>2</v>
      </c>
      <c r="F18" s="43">
        <v>1</v>
      </c>
      <c r="G18" s="13">
        <f t="shared" si="0"/>
        <v>13</v>
      </c>
    </row>
    <row r="19" spans="1:7" ht="15.75" thickBot="1">
      <c r="A19" s="1"/>
      <c r="B19" s="37">
        <f>SUM(B4:B18)</f>
        <v>107</v>
      </c>
      <c r="C19" s="37">
        <f t="shared" ref="C19:F19" si="1">SUM(C4:C18)</f>
        <v>48</v>
      </c>
      <c r="D19" s="37">
        <f t="shared" si="1"/>
        <v>13</v>
      </c>
      <c r="E19" s="37">
        <f t="shared" si="1"/>
        <v>27</v>
      </c>
      <c r="F19" s="37">
        <f t="shared" si="1"/>
        <v>11</v>
      </c>
      <c r="G19" s="38">
        <f>SUM(G4:G18)</f>
        <v>206</v>
      </c>
    </row>
    <row r="20" spans="1:7">
      <c r="A20" s="1"/>
      <c r="B20" s="39">
        <f>107/15</f>
        <v>7.1333333333333337</v>
      </c>
      <c r="C20" s="39">
        <f>48/15</f>
        <v>3.2</v>
      </c>
      <c r="D20" s="39">
        <f>13/15</f>
        <v>0.8666666666666667</v>
      </c>
      <c r="E20" s="39">
        <f>27/15</f>
        <v>1.8</v>
      </c>
      <c r="F20" s="39">
        <f>11/15</f>
        <v>0.73333333333333328</v>
      </c>
      <c r="G20" s="39"/>
    </row>
    <row r="21" spans="1:7">
      <c r="A21" s="1"/>
      <c r="B21" s="39"/>
      <c r="C21" s="39"/>
      <c r="D21" s="39"/>
      <c r="E21" s="39"/>
      <c r="F21" s="39"/>
      <c r="G21" s="39"/>
    </row>
    <row r="22" spans="1:7">
      <c r="A22" s="1"/>
      <c r="B22" s="39"/>
      <c r="C22" s="39"/>
      <c r="D22" s="39"/>
      <c r="E22" s="39"/>
      <c r="F22" s="39"/>
      <c r="G22" s="39"/>
    </row>
  </sheetData>
  <mergeCells count="1">
    <mergeCell ref="A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I20"/>
  <sheetViews>
    <sheetView topLeftCell="A5" workbookViewId="0">
      <selection activeCell="I18" sqref="I18"/>
    </sheetView>
  </sheetViews>
  <sheetFormatPr defaultRowHeight="15"/>
  <cols>
    <col min="2" max="2" width="11.140625" bestFit="1" customWidth="1"/>
    <col min="3" max="3" width="16.85546875" bestFit="1" customWidth="1"/>
    <col min="4" max="4" width="15.28515625" bestFit="1" customWidth="1"/>
    <col min="6" max="6" width="11.42578125" bestFit="1" customWidth="1"/>
  </cols>
  <sheetData>
    <row r="1" spans="1:9" ht="18.75">
      <c r="A1" s="103" t="s">
        <v>0</v>
      </c>
      <c r="B1" s="103"/>
      <c r="C1" s="103"/>
      <c r="D1" s="103"/>
      <c r="E1" s="103"/>
      <c r="F1" s="103"/>
      <c r="G1" s="103"/>
    </row>
    <row r="2" spans="1:9" ht="15.75" thickBot="1"/>
    <row r="3" spans="1:9" ht="16.5" thickBo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9">
      <c r="A4" s="21">
        <v>1</v>
      </c>
      <c r="B4" s="19">
        <v>1</v>
      </c>
      <c r="C4" s="16">
        <v>2</v>
      </c>
      <c r="D4" s="16">
        <v>1</v>
      </c>
      <c r="E4" s="16">
        <v>0</v>
      </c>
      <c r="F4" s="24">
        <v>0</v>
      </c>
      <c r="G4" s="56">
        <f>SUM(B4:F4)</f>
        <v>4</v>
      </c>
    </row>
    <row r="5" spans="1:9">
      <c r="A5" s="22">
        <v>2</v>
      </c>
      <c r="B5" s="20">
        <v>8</v>
      </c>
      <c r="C5" s="8">
        <v>2</v>
      </c>
      <c r="D5" s="8">
        <v>0</v>
      </c>
      <c r="E5" s="8">
        <v>0</v>
      </c>
      <c r="F5" s="25">
        <v>0</v>
      </c>
      <c r="G5" s="12">
        <f t="shared" ref="G5:G15" si="0">SUM(B5:F5)</f>
        <v>10</v>
      </c>
    </row>
    <row r="6" spans="1:9">
      <c r="A6" s="22">
        <v>3</v>
      </c>
      <c r="B6" s="20">
        <v>8</v>
      </c>
      <c r="C6" s="8">
        <v>3</v>
      </c>
      <c r="D6" s="8">
        <v>1</v>
      </c>
      <c r="E6" s="8">
        <v>0</v>
      </c>
      <c r="F6" s="25">
        <v>0</v>
      </c>
      <c r="G6" s="12">
        <f t="shared" si="0"/>
        <v>12</v>
      </c>
    </row>
    <row r="7" spans="1:9">
      <c r="A7" s="22">
        <v>4</v>
      </c>
      <c r="B7" s="20">
        <v>8</v>
      </c>
      <c r="C7" s="8">
        <v>3</v>
      </c>
      <c r="D7" s="8">
        <v>1</v>
      </c>
      <c r="E7" s="8">
        <v>0</v>
      </c>
      <c r="F7" s="25">
        <v>0</v>
      </c>
      <c r="G7" s="12">
        <f t="shared" si="0"/>
        <v>12</v>
      </c>
      <c r="I7" s="54">
        <f>115/12</f>
        <v>9.5833333333333339</v>
      </c>
    </row>
    <row r="8" spans="1:9">
      <c r="A8" s="22">
        <v>5</v>
      </c>
      <c r="B8" s="20">
        <v>7</v>
      </c>
      <c r="C8" s="8">
        <v>3</v>
      </c>
      <c r="D8" s="8">
        <v>1</v>
      </c>
      <c r="E8" s="8">
        <v>0</v>
      </c>
      <c r="F8" s="25">
        <v>0</v>
      </c>
      <c r="G8" s="12">
        <f t="shared" si="0"/>
        <v>11</v>
      </c>
    </row>
    <row r="9" spans="1:9">
      <c r="A9" s="22">
        <v>6</v>
      </c>
      <c r="B9" s="20">
        <v>7</v>
      </c>
      <c r="C9" s="8">
        <v>2</v>
      </c>
      <c r="D9" s="8">
        <v>0</v>
      </c>
      <c r="E9" s="8">
        <v>0</v>
      </c>
      <c r="F9" s="25">
        <v>0</v>
      </c>
      <c r="G9" s="12">
        <f t="shared" si="0"/>
        <v>9</v>
      </c>
    </row>
    <row r="10" spans="1:9">
      <c r="A10" s="22">
        <v>7</v>
      </c>
      <c r="B10" s="20">
        <v>6</v>
      </c>
      <c r="C10" s="8">
        <v>2</v>
      </c>
      <c r="D10" s="8">
        <v>1</v>
      </c>
      <c r="E10" s="8">
        <v>0</v>
      </c>
      <c r="F10" s="25">
        <v>0</v>
      </c>
      <c r="G10" s="12">
        <f t="shared" si="0"/>
        <v>9</v>
      </c>
    </row>
    <row r="11" spans="1:9">
      <c r="A11" s="22">
        <v>8</v>
      </c>
      <c r="B11" s="20">
        <v>3</v>
      </c>
      <c r="C11" s="8">
        <v>0</v>
      </c>
      <c r="D11" s="8">
        <v>1</v>
      </c>
      <c r="E11" s="8">
        <v>1</v>
      </c>
      <c r="F11" s="25">
        <v>0</v>
      </c>
      <c r="G11" s="12">
        <f t="shared" si="0"/>
        <v>5</v>
      </c>
    </row>
    <row r="12" spans="1:9">
      <c r="A12" s="22">
        <v>9</v>
      </c>
      <c r="B12" s="20">
        <v>7</v>
      </c>
      <c r="C12" s="8">
        <v>2</v>
      </c>
      <c r="D12" s="8">
        <v>1</v>
      </c>
      <c r="E12" s="8">
        <v>0</v>
      </c>
      <c r="F12" s="25">
        <v>0</v>
      </c>
      <c r="G12" s="12">
        <f t="shared" si="0"/>
        <v>10</v>
      </c>
    </row>
    <row r="13" spans="1:9">
      <c r="A13" s="22">
        <v>10</v>
      </c>
      <c r="B13" s="20">
        <v>8</v>
      </c>
      <c r="C13" s="8">
        <v>2</v>
      </c>
      <c r="D13" s="8">
        <v>1</v>
      </c>
      <c r="E13" s="8">
        <v>0</v>
      </c>
      <c r="F13" s="25">
        <v>0</v>
      </c>
      <c r="G13" s="12">
        <f t="shared" si="0"/>
        <v>11</v>
      </c>
    </row>
    <row r="14" spans="1:9">
      <c r="A14" s="22">
        <v>11</v>
      </c>
      <c r="B14" s="20">
        <v>6</v>
      </c>
      <c r="C14" s="8">
        <v>1</v>
      </c>
      <c r="D14" s="8">
        <v>1</v>
      </c>
      <c r="E14" s="8">
        <v>2</v>
      </c>
      <c r="F14" s="25">
        <v>1</v>
      </c>
      <c r="G14" s="12">
        <f t="shared" si="0"/>
        <v>11</v>
      </c>
    </row>
    <row r="15" spans="1:9">
      <c r="A15" s="22">
        <v>12</v>
      </c>
      <c r="B15" s="20">
        <v>8</v>
      </c>
      <c r="C15" s="8">
        <v>1</v>
      </c>
      <c r="D15" s="8">
        <v>1</v>
      </c>
      <c r="E15" s="8">
        <v>0</v>
      </c>
      <c r="F15" s="25">
        <v>1</v>
      </c>
      <c r="G15" s="12">
        <f t="shared" si="0"/>
        <v>11</v>
      </c>
    </row>
    <row r="16" spans="1:9" ht="15.75" thickBot="1">
      <c r="A16" s="1"/>
      <c r="B16" s="37">
        <f t="shared" ref="B16:G16" si="1">SUM(B4:B15)</f>
        <v>77</v>
      </c>
      <c r="C16" s="37">
        <f t="shared" si="1"/>
        <v>23</v>
      </c>
      <c r="D16" s="37">
        <f t="shared" si="1"/>
        <v>10</v>
      </c>
      <c r="E16" s="37">
        <f t="shared" si="1"/>
        <v>3</v>
      </c>
      <c r="F16" s="49">
        <f t="shared" si="1"/>
        <v>2</v>
      </c>
      <c r="G16" s="38">
        <f t="shared" si="1"/>
        <v>115</v>
      </c>
    </row>
    <row r="17" spans="1:7">
      <c r="A17" s="1"/>
      <c r="B17" s="39">
        <f>77/12</f>
        <v>6.416666666666667</v>
      </c>
      <c r="C17" s="39">
        <f>23/12</f>
        <v>1.9166666666666667</v>
      </c>
      <c r="D17" s="39">
        <f>10/12</f>
        <v>0.83333333333333337</v>
      </c>
      <c r="E17" s="39">
        <f>3/12</f>
        <v>0.25</v>
      </c>
      <c r="F17" s="39">
        <f>2/12</f>
        <v>0.16666666666666666</v>
      </c>
      <c r="G17" s="39"/>
    </row>
    <row r="18" spans="1:7">
      <c r="A18" s="1"/>
      <c r="B18" s="39"/>
      <c r="C18" s="39"/>
      <c r="D18" s="39"/>
      <c r="E18" s="39"/>
      <c r="F18" s="39"/>
      <c r="G18" s="39"/>
    </row>
    <row r="19" spans="1:7">
      <c r="A19" s="1"/>
      <c r="B19" s="39"/>
      <c r="C19" s="39"/>
      <c r="D19" s="39"/>
      <c r="E19" s="39"/>
      <c r="F19" s="39"/>
      <c r="G19" s="39"/>
    </row>
    <row r="20" spans="1:7">
      <c r="A20" s="1"/>
      <c r="B20" s="39"/>
      <c r="C20" s="39"/>
      <c r="D20" s="39"/>
      <c r="E20" s="39"/>
      <c r="F20" s="39"/>
      <c r="G20" s="39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Sasenka</dc:creator>
  <cp:keywords/>
  <dc:description/>
  <cp:lastModifiedBy>Křenková Lucie</cp:lastModifiedBy>
  <cp:revision/>
  <dcterms:created xsi:type="dcterms:W3CDTF">2019-03-29T21:40:32Z</dcterms:created>
  <dcterms:modified xsi:type="dcterms:W3CDTF">2020-03-26T18:58:36Z</dcterms:modified>
  <cp:category/>
  <cp:contentStatus/>
</cp:coreProperties>
</file>