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/>
  <mc:AlternateContent xmlns:mc="http://schemas.openxmlformats.org/markup-compatibility/2006">
    <mc:Choice Requires="x15">
      <x15ac:absPath xmlns:x15ac="http://schemas.microsoft.com/office/spreadsheetml/2010/11/ac" url="C:\Users\lucie\Documents\ŠKOLA\INFO\6.semestr LS TŘEŤÁK\Bakalářská práce 3\Biometrický podpis a jeho bezpečnost - výpočty\"/>
    </mc:Choice>
  </mc:AlternateContent>
  <xr:revisionPtr revIDLastSave="0" documentId="13_ncr:1_{49D8B374-2E01-4677-9DB5-F90ED7C061DB}" xr6:coauthVersionLast="47" xr6:coauthVersionMax="47" xr10:uidLastSave="{00000000-0000-0000-0000-000000000000}"/>
  <bookViews>
    <workbookView xWindow="14835" yWindow="0" windowWidth="13725" windowHeight="15600" xr2:uid="{00000000-000D-0000-FFFF-FFFF00000000}"/>
  </bookViews>
  <sheets>
    <sheet name="List1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14" i="1" l="1"/>
  <c r="S9" i="1"/>
  <c r="U14" i="1"/>
  <c r="U13" i="1"/>
  <c r="U12" i="1"/>
  <c r="U11" i="1"/>
  <c r="U10" i="1"/>
  <c r="U9" i="1"/>
  <c r="U8" i="1"/>
  <c r="U7" i="1"/>
  <c r="U6" i="1"/>
  <c r="T14" i="1"/>
  <c r="T13" i="1"/>
  <c r="T12" i="1"/>
  <c r="T11" i="1"/>
  <c r="T10" i="1"/>
  <c r="T9" i="1"/>
  <c r="T8" i="1"/>
  <c r="T7" i="1"/>
  <c r="T6" i="1"/>
  <c r="S14" i="1"/>
  <c r="S13" i="1"/>
  <c r="S12" i="1"/>
  <c r="S11" i="1"/>
  <c r="S10" i="1"/>
  <c r="S8" i="1"/>
  <c r="S7" i="1"/>
  <c r="S6" i="1"/>
  <c r="R14" i="1"/>
  <c r="R13" i="1"/>
  <c r="R12" i="1"/>
  <c r="R11" i="1"/>
  <c r="R10" i="1"/>
  <c r="R9" i="1"/>
  <c r="R8" i="1"/>
  <c r="R7" i="1"/>
  <c r="R6" i="1"/>
  <c r="Q14" i="1"/>
  <c r="Q13" i="1"/>
  <c r="Q12" i="1"/>
  <c r="Q11" i="1"/>
  <c r="Q10" i="1"/>
  <c r="Q9" i="1"/>
  <c r="Q8" i="1"/>
  <c r="Q7" i="1"/>
  <c r="Q6" i="1"/>
  <c r="O14" i="1"/>
  <c r="O13" i="1"/>
  <c r="O12" i="1"/>
  <c r="O11" i="1"/>
  <c r="O10" i="1"/>
  <c r="O9" i="1"/>
  <c r="O8" i="1"/>
  <c r="O7" i="1"/>
  <c r="O6" i="1"/>
  <c r="O3" i="1"/>
  <c r="N14" i="1"/>
  <c r="N13" i="1"/>
  <c r="N12" i="1"/>
  <c r="N11" i="1"/>
  <c r="N10" i="1"/>
  <c r="N9" i="1"/>
  <c r="N8" i="1"/>
  <c r="N7" i="1"/>
  <c r="N6" i="1"/>
  <c r="M13" i="1"/>
  <c r="M12" i="1"/>
  <c r="M11" i="1"/>
  <c r="M10" i="1"/>
  <c r="M9" i="1"/>
  <c r="M8" i="1"/>
  <c r="M7" i="1"/>
  <c r="M6" i="1"/>
  <c r="L14" i="1"/>
  <c r="L13" i="1"/>
  <c r="L12" i="1"/>
  <c r="L11" i="1"/>
  <c r="L10" i="1"/>
  <c r="L9" i="1"/>
  <c r="L8" i="1"/>
  <c r="L7" i="1"/>
  <c r="L6" i="1"/>
  <c r="J14" i="1"/>
  <c r="J13" i="1"/>
  <c r="J12" i="1"/>
  <c r="J11" i="1"/>
  <c r="J10" i="1"/>
  <c r="J9" i="1"/>
  <c r="J8" i="1"/>
  <c r="J7" i="1"/>
  <c r="J6" i="1"/>
  <c r="I14" i="1"/>
  <c r="I13" i="1"/>
  <c r="I12" i="1"/>
  <c r="I11" i="1"/>
  <c r="I10" i="1"/>
  <c r="I9" i="1"/>
  <c r="I8" i="1"/>
  <c r="I7" i="1"/>
  <c r="I6" i="1"/>
  <c r="H14" i="1"/>
  <c r="H13" i="1"/>
  <c r="H12" i="1"/>
  <c r="H11" i="1"/>
  <c r="H10" i="1"/>
  <c r="H9" i="1"/>
  <c r="H8" i="1"/>
  <c r="H7" i="1"/>
  <c r="H6" i="1"/>
  <c r="G14" i="1"/>
  <c r="G13" i="1"/>
  <c r="G12" i="1"/>
  <c r="G11" i="1"/>
  <c r="G10" i="1"/>
  <c r="G9" i="1"/>
  <c r="G8" i="1"/>
  <c r="G7" i="1"/>
  <c r="G6" i="1"/>
  <c r="E14" i="1"/>
  <c r="E13" i="1"/>
  <c r="E12" i="1"/>
  <c r="E11" i="1"/>
  <c r="E10" i="1"/>
  <c r="E9" i="1"/>
  <c r="E8" i="1"/>
  <c r="E7" i="1"/>
  <c r="D14" i="1"/>
  <c r="D13" i="1"/>
  <c r="D12" i="1"/>
  <c r="D11" i="1"/>
  <c r="D10" i="1"/>
  <c r="D9" i="1"/>
  <c r="D8" i="1"/>
  <c r="D7" i="1"/>
  <c r="C14" i="1"/>
  <c r="C13" i="1"/>
  <c r="C11" i="1"/>
  <c r="C10" i="1"/>
  <c r="C9" i="1"/>
  <c r="C8" i="1"/>
  <c r="C7" i="1"/>
  <c r="B14" i="1"/>
  <c r="B13" i="1"/>
  <c r="B12" i="1"/>
  <c r="B11" i="1"/>
  <c r="B10" i="1"/>
  <c r="B9" i="1"/>
  <c r="B8" i="1"/>
  <c r="B7" i="1"/>
  <c r="E6" i="1"/>
  <c r="D6" i="1"/>
  <c r="C6" i="1"/>
  <c r="B6" i="1"/>
  <c r="U5" i="1"/>
  <c r="T5" i="1"/>
  <c r="S5" i="1"/>
  <c r="R5" i="1"/>
  <c r="Q5" i="1"/>
  <c r="O5" i="1"/>
  <c r="N5" i="1"/>
  <c r="M5" i="1"/>
  <c r="L5" i="1"/>
  <c r="J5" i="1"/>
  <c r="I5" i="1"/>
  <c r="H5" i="1"/>
  <c r="G5" i="1"/>
  <c r="E5" i="1"/>
  <c r="D5" i="1"/>
  <c r="C5" i="1"/>
  <c r="B5" i="1"/>
  <c r="U4" i="1"/>
  <c r="T4" i="1"/>
  <c r="S4" i="1"/>
  <c r="R4" i="1"/>
  <c r="Q4" i="1"/>
  <c r="O4" i="1"/>
  <c r="N4" i="1"/>
  <c r="M4" i="1"/>
  <c r="L4" i="1"/>
  <c r="J4" i="1"/>
  <c r="I4" i="1"/>
  <c r="H4" i="1"/>
  <c r="G4" i="1"/>
  <c r="E4" i="1"/>
  <c r="D4" i="1"/>
  <c r="C4" i="1"/>
  <c r="B4" i="1"/>
  <c r="B3" i="1"/>
  <c r="V12" i="1" l="1"/>
  <c r="V9" i="1"/>
  <c r="V4" i="1"/>
  <c r="U3" i="1"/>
  <c r="T3" i="1"/>
  <c r="S3" i="1"/>
  <c r="R3" i="1"/>
  <c r="Q3" i="1"/>
  <c r="N3" i="1"/>
  <c r="M3" i="1"/>
  <c r="L3" i="1"/>
  <c r="J3" i="1"/>
  <c r="I3" i="1"/>
  <c r="H3" i="1"/>
  <c r="G3" i="1"/>
  <c r="E3" i="1"/>
  <c r="D3" i="1"/>
  <c r="C3" i="1"/>
  <c r="V3" i="1" l="1"/>
  <c r="X14" i="1"/>
  <c r="X28" i="1" s="1"/>
  <c r="M28" i="1"/>
  <c r="N28" i="1"/>
  <c r="H28" i="1"/>
  <c r="H17" i="1"/>
  <c r="C28" i="1"/>
  <c r="W14" i="1"/>
  <c r="W28" i="1" s="1"/>
  <c r="V14" i="1"/>
  <c r="V28" i="1" s="1"/>
  <c r="O28" i="1"/>
  <c r="J28" i="1"/>
  <c r="I28" i="1"/>
  <c r="E28" i="1"/>
  <c r="D28" i="1"/>
  <c r="D42" i="1" l="1"/>
  <c r="C42" i="1"/>
  <c r="E42" i="1"/>
  <c r="O27" i="1"/>
  <c r="N27" i="1"/>
  <c r="M27" i="1"/>
  <c r="J27" i="1"/>
  <c r="I27" i="1"/>
  <c r="H27" i="1"/>
  <c r="E27" i="1"/>
  <c r="D27" i="1"/>
  <c r="C27" i="1"/>
  <c r="V13" i="1" l="1"/>
  <c r="V27" i="1" s="1"/>
  <c r="C41" i="1" s="1"/>
  <c r="W13" i="1"/>
  <c r="W27" i="1" s="1"/>
  <c r="D41" i="1" s="1"/>
  <c r="X13" i="1"/>
  <c r="X27" i="1" s="1"/>
  <c r="E41" i="1" s="1"/>
  <c r="O26" i="1"/>
  <c r="N26" i="1"/>
  <c r="M26" i="1"/>
  <c r="J26" i="1"/>
  <c r="I26" i="1"/>
  <c r="H26" i="1"/>
  <c r="E26" i="1"/>
  <c r="D26" i="1"/>
  <c r="W12" i="1" l="1"/>
  <c r="W26" i="1" s="1"/>
  <c r="D40" i="1" s="1"/>
  <c r="X12" i="1"/>
  <c r="X26" i="1" s="1"/>
  <c r="E40" i="1" s="1"/>
  <c r="V26" i="1"/>
  <c r="O25" i="1"/>
  <c r="N25" i="1"/>
  <c r="M25" i="1"/>
  <c r="J25" i="1"/>
  <c r="I25" i="1"/>
  <c r="H25" i="1"/>
  <c r="E25" i="1"/>
  <c r="D25" i="1"/>
  <c r="C25" i="1"/>
  <c r="V11" i="1" l="1"/>
  <c r="V25" i="1" s="1"/>
  <c r="C39" i="1" s="1"/>
  <c r="X11" i="1"/>
  <c r="X25" i="1" s="1"/>
  <c r="E39" i="1" s="1"/>
  <c r="W11" i="1"/>
  <c r="W25" i="1" s="1"/>
  <c r="D39" i="1" s="1"/>
  <c r="O24" i="1"/>
  <c r="N24" i="1"/>
  <c r="M24" i="1"/>
  <c r="J24" i="1"/>
  <c r="I24" i="1"/>
  <c r="H24" i="1"/>
  <c r="E24" i="1"/>
  <c r="D24" i="1"/>
  <c r="C24" i="1"/>
  <c r="W10" i="1" l="1"/>
  <c r="W24" i="1" s="1"/>
  <c r="D38" i="1" s="1"/>
  <c r="X10" i="1"/>
  <c r="X24" i="1" s="1"/>
  <c r="E38" i="1" s="1"/>
  <c r="V10" i="1"/>
  <c r="V24" i="1" s="1"/>
  <c r="C38" i="1" s="1"/>
  <c r="O23" i="1"/>
  <c r="N23" i="1"/>
  <c r="M23" i="1"/>
  <c r="J23" i="1"/>
  <c r="I23" i="1"/>
  <c r="H23" i="1"/>
  <c r="E23" i="1"/>
  <c r="D23" i="1"/>
  <c r="C23" i="1"/>
  <c r="V23" i="1" l="1"/>
  <c r="C37" i="1" s="1"/>
  <c r="W9" i="1"/>
  <c r="W23" i="1" s="1"/>
  <c r="D37" i="1" s="1"/>
  <c r="X9" i="1"/>
  <c r="X23" i="1" s="1"/>
  <c r="E37" i="1" s="1"/>
  <c r="O22" i="1"/>
  <c r="N22" i="1"/>
  <c r="M22" i="1"/>
  <c r="J22" i="1"/>
  <c r="I22" i="1"/>
  <c r="H22" i="1"/>
  <c r="E22" i="1"/>
  <c r="D22" i="1"/>
  <c r="C22" i="1"/>
  <c r="W8" i="1" l="1"/>
  <c r="W22" i="1" s="1"/>
  <c r="D36" i="1" s="1"/>
  <c r="X8" i="1"/>
  <c r="X22" i="1" s="1"/>
  <c r="E36" i="1" s="1"/>
  <c r="V8" i="1"/>
  <c r="V22" i="1" s="1"/>
  <c r="C36" i="1" s="1"/>
  <c r="V7" i="1"/>
  <c r="V21" i="1" s="1"/>
  <c r="O21" i="1"/>
  <c r="N21" i="1"/>
  <c r="M21" i="1"/>
  <c r="J21" i="1"/>
  <c r="I21" i="1"/>
  <c r="H21" i="1"/>
  <c r="E21" i="1"/>
  <c r="D21" i="1"/>
  <c r="C21" i="1"/>
  <c r="C35" i="1" l="1"/>
  <c r="W7" i="1"/>
  <c r="W21" i="1" s="1"/>
  <c r="D35" i="1" s="1"/>
  <c r="X7" i="1"/>
  <c r="X21" i="1" s="1"/>
  <c r="E35" i="1" s="1"/>
  <c r="O20" i="1"/>
  <c r="N20" i="1"/>
  <c r="M20" i="1"/>
  <c r="J20" i="1"/>
  <c r="I20" i="1"/>
  <c r="H20" i="1"/>
  <c r="E20" i="1"/>
  <c r="D20" i="1"/>
  <c r="C20" i="1"/>
  <c r="W6" i="1" l="1"/>
  <c r="W20" i="1" s="1"/>
  <c r="D34" i="1" s="1"/>
  <c r="X6" i="1"/>
  <c r="X20" i="1" s="1"/>
  <c r="E34" i="1" s="1"/>
  <c r="V6" i="1"/>
  <c r="V20" i="1" s="1"/>
  <c r="C34" i="1" s="1"/>
  <c r="X5" i="1"/>
  <c r="X19" i="1" s="1"/>
  <c r="O19" i="1"/>
  <c r="N19" i="1"/>
  <c r="M19" i="1"/>
  <c r="J19" i="1"/>
  <c r="I19" i="1"/>
  <c r="H19" i="1"/>
  <c r="E19" i="1"/>
  <c r="D19" i="1"/>
  <c r="C19" i="1"/>
  <c r="E33" i="1" l="1"/>
  <c r="V5" i="1"/>
  <c r="V19" i="1" s="1"/>
  <c r="C33" i="1" s="1"/>
  <c r="W5" i="1"/>
  <c r="W19" i="1" s="1"/>
  <c r="D33" i="1" s="1"/>
  <c r="O18" i="1"/>
  <c r="N18" i="1"/>
  <c r="M18" i="1"/>
  <c r="J18" i="1"/>
  <c r="I18" i="1"/>
  <c r="H18" i="1"/>
  <c r="E18" i="1"/>
  <c r="D18" i="1"/>
  <c r="C18" i="1"/>
  <c r="W4" i="1" l="1"/>
  <c r="W18" i="1" s="1"/>
  <c r="D32" i="1" s="1"/>
  <c r="V18" i="1"/>
  <c r="C32" i="1" s="1"/>
  <c r="X4" i="1"/>
  <c r="X18" i="1" s="1"/>
  <c r="E32" i="1" s="1"/>
  <c r="O17" i="1"/>
  <c r="N17" i="1"/>
  <c r="M17" i="1"/>
  <c r="J17" i="1"/>
  <c r="I17" i="1"/>
  <c r="E17" i="1"/>
  <c r="D17" i="1"/>
  <c r="C17" i="1"/>
  <c r="V17" i="1" l="1"/>
  <c r="C31" i="1" s="1"/>
  <c r="W3" i="1"/>
  <c r="W17" i="1" s="1"/>
  <c r="D31" i="1" s="1"/>
  <c r="X3" i="1"/>
  <c r="X17" i="1" s="1"/>
  <c r="E31" i="1" s="1"/>
  <c r="C12" i="1" l="1"/>
  <c r="C26" i="1" s="1"/>
  <c r="C40" i="1" s="1"/>
</calcChain>
</file>

<file path=xl/sharedStrings.xml><?xml version="1.0" encoding="utf-8"?>
<sst xmlns="http://schemas.openxmlformats.org/spreadsheetml/2006/main" count="107" uniqueCount="31">
  <si>
    <t>PRESSURE</t>
  </si>
  <si>
    <t>Průměrná směrodatná odchylka podpisového vzoru</t>
  </si>
  <si>
    <t>Test12</t>
  </si>
  <si>
    <t>Procento bodů v průměrné směrodatné odchylce pravého podpisu</t>
  </si>
  <si>
    <t>Procento bodů v průměrné směrodatné odchylce falešného podpisu</t>
  </si>
  <si>
    <t>č. Testu</t>
  </si>
  <si>
    <t>OSA X</t>
  </si>
  <si>
    <t>OSA Y</t>
  </si>
  <si>
    <t>TIME</t>
  </si>
  <si>
    <t>Směrodatná odchylka času podpisového vzoru</t>
  </si>
  <si>
    <t>Maximální odchylka v podpisovém vzoru od průměru</t>
  </si>
  <si>
    <t>Odchylka pravého podpisu od podpisového vzoru</t>
  </si>
  <si>
    <t>Odchylka falešného podpisu od podpisového vzoru</t>
  </si>
  <si>
    <t>Test11</t>
  </si>
  <si>
    <t>Test10</t>
  </si>
  <si>
    <t>Test9</t>
  </si>
  <si>
    <t>Test8</t>
  </si>
  <si>
    <t>Test7</t>
  </si>
  <si>
    <t>Test6</t>
  </si>
  <si>
    <t>Test5</t>
  </si>
  <si>
    <t>Test4</t>
  </si>
  <si>
    <t>Test3</t>
  </si>
  <si>
    <t>Test2</t>
  </si>
  <si>
    <t>Test1</t>
  </si>
  <si>
    <t>Pravý</t>
  </si>
  <si>
    <t xml:space="preserve">Falešný </t>
  </si>
  <si>
    <t>Falešný</t>
  </si>
  <si>
    <t>&gt; 70%</t>
  </si>
  <si>
    <t>&lt; 50%</t>
  </si>
  <si>
    <t>Přijatelná hranice 70%</t>
  </si>
  <si>
    <t>Hledání hranice mezi 72% a 59%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</si>
</sst>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sz val="11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5B5B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61">
    <xf numFmtId="0" fontId="0" fillId="0" borderId="0" xfId="0"/>
    <xf numFmtId="0" fontId="0" fillId="0" borderId="0" xfId="0" applyAlignment="1">
      <alignment wrapText="1"/>
    </xf>
    <xf numFmtId="10" fontId="0" fillId="2" borderId="0" xfId="0" applyNumberFormat="1" applyFill="1" applyBorder="1"/>
    <xf numFmtId="0" fontId="2" fillId="2" borderId="0" xfId="0" applyFont="1" applyFill="1" applyBorder="1"/>
    <xf numFmtId="0" fontId="0" fillId="0" borderId="1" xfId="0" applyBorder="1"/>
    <xf numFmtId="10" fontId="2" fillId="3" borderId="0" xfId="0" applyNumberFormat="1" applyFont="1" applyFill="1" applyBorder="1"/>
    <xf numFmtId="0" fontId="2" fillId="0" borderId="0" xfId="0" applyFont="1" applyBorder="1"/>
    <xf numFmtId="0" fontId="2" fillId="3" borderId="0" xfId="0" applyFont="1" applyFill="1" applyBorder="1"/>
    <xf numFmtId="0" fontId="0" fillId="0" borderId="3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0" xfId="0" applyBorder="1"/>
    <xf numFmtId="0" fontId="4" fillId="0" borderId="1" xfId="0" applyFont="1" applyBorder="1"/>
    <xf numFmtId="0" fontId="4" fillId="0" borderId="0" xfId="0" applyFont="1"/>
    <xf numFmtId="9" fontId="0" fillId="0" borderId="0" xfId="1" applyFont="1" applyBorder="1"/>
    <xf numFmtId="9" fontId="0" fillId="0" borderId="0" xfId="1" applyFont="1" applyFill="1" applyBorder="1"/>
    <xf numFmtId="0" fontId="0" fillId="0" borderId="15" xfId="0" applyBorder="1"/>
    <xf numFmtId="0" fontId="0" fillId="0" borderId="16" xfId="0" applyBorder="1" applyAlignment="1">
      <alignment wrapText="1"/>
    </xf>
    <xf numFmtId="0" fontId="0" fillId="2" borderId="16" xfId="0" applyFill="1" applyBorder="1" applyAlignment="1">
      <alignment wrapText="1"/>
    </xf>
    <xf numFmtId="0" fontId="0" fillId="3" borderId="16" xfId="0" applyFill="1" applyBorder="1" applyAlignment="1">
      <alignment wrapText="1"/>
    </xf>
    <xf numFmtId="0" fontId="0" fillId="0" borderId="17" xfId="0" applyBorder="1" applyAlignment="1">
      <alignment wrapText="1"/>
    </xf>
    <xf numFmtId="0" fontId="0" fillId="3" borderId="18" xfId="0" applyFill="1" applyBorder="1" applyAlignment="1">
      <alignment wrapText="1"/>
    </xf>
    <xf numFmtId="2" fontId="0" fillId="0" borderId="19" xfId="0" applyNumberFormat="1" applyBorder="1"/>
    <xf numFmtId="10" fontId="2" fillId="3" borderId="20" xfId="0" applyNumberFormat="1" applyFont="1" applyFill="1" applyBorder="1"/>
    <xf numFmtId="2" fontId="0" fillId="0" borderId="17" xfId="0" applyNumberFormat="1" applyBorder="1"/>
    <xf numFmtId="10" fontId="0" fillId="2" borderId="16" xfId="0" applyNumberFormat="1" applyFill="1" applyBorder="1"/>
    <xf numFmtId="10" fontId="2" fillId="3" borderId="16" xfId="0" applyNumberFormat="1" applyFont="1" applyFill="1" applyBorder="1"/>
    <xf numFmtId="10" fontId="2" fillId="3" borderId="18" xfId="0" applyNumberFormat="1" applyFont="1" applyFill="1" applyBorder="1"/>
    <xf numFmtId="2" fontId="2" fillId="0" borderId="19" xfId="0" applyNumberFormat="1" applyFont="1" applyBorder="1"/>
    <xf numFmtId="2" fontId="2" fillId="0" borderId="17" xfId="0" applyNumberFormat="1" applyFont="1" applyBorder="1"/>
    <xf numFmtId="0" fontId="2" fillId="3" borderId="20" xfId="0" applyFont="1" applyFill="1" applyBorder="1"/>
    <xf numFmtId="0" fontId="2" fillId="0" borderId="16" xfId="0" applyFont="1" applyBorder="1"/>
    <xf numFmtId="0" fontId="2" fillId="2" borderId="16" xfId="0" applyFont="1" applyFill="1" applyBorder="1"/>
    <xf numFmtId="0" fontId="2" fillId="3" borderId="16" xfId="0" applyFont="1" applyFill="1" applyBorder="1"/>
    <xf numFmtId="0" fontId="2" fillId="3" borderId="18" xfId="0" applyFont="1" applyFill="1" applyBorder="1"/>
    <xf numFmtId="0" fontId="4" fillId="0" borderId="1" xfId="0" applyFont="1" applyFill="1" applyBorder="1" applyAlignment="1">
      <alignment wrapText="1"/>
    </xf>
    <xf numFmtId="0" fontId="4" fillId="0" borderId="15" xfId="0" applyFont="1" applyFill="1" applyBorder="1" applyAlignment="1">
      <alignment wrapText="1"/>
    </xf>
    <xf numFmtId="0" fontId="4" fillId="0" borderId="21" xfId="0" applyFont="1" applyFill="1" applyBorder="1" applyAlignment="1">
      <alignment wrapText="1"/>
    </xf>
    <xf numFmtId="9" fontId="0" fillId="0" borderId="19" xfId="1" applyFont="1" applyBorder="1"/>
    <xf numFmtId="9" fontId="0" fillId="0" borderId="20" xfId="1" applyFont="1" applyBorder="1"/>
    <xf numFmtId="9" fontId="0" fillId="0" borderId="17" xfId="1" applyFont="1" applyBorder="1"/>
    <xf numFmtId="9" fontId="0" fillId="0" borderId="16" xfId="1" applyFont="1" applyBorder="1"/>
    <xf numFmtId="9" fontId="0" fillId="0" borderId="18" xfId="1" applyFont="1" applyBorder="1"/>
    <xf numFmtId="0" fontId="0" fillId="0" borderId="0" xfId="0" applyAlignment="1">
      <alignment horizontal="center"/>
    </xf>
    <xf numFmtId="0" fontId="0" fillId="4" borderId="0" xfId="0" applyFill="1" applyAlignment="1">
      <alignment horizontal="center"/>
    </xf>
    <xf numFmtId="0" fontId="0" fillId="5" borderId="0" xfId="0" applyFill="1" applyAlignment="1">
      <alignment horizontal="center"/>
    </xf>
    <xf numFmtId="0" fontId="5" fillId="0" borderId="0" xfId="0" applyFont="1" applyFill="1"/>
    <xf numFmtId="9" fontId="0" fillId="0" borderId="3" xfId="1" applyNumberFormat="1" applyFont="1" applyBorder="1"/>
    <xf numFmtId="9" fontId="0" fillId="0" borderId="4" xfId="1" applyNumberFormat="1" applyFont="1" applyBorder="1"/>
    <xf numFmtId="9" fontId="0" fillId="0" borderId="5" xfId="1" applyNumberFormat="1" applyFont="1" applyBorder="1"/>
    <xf numFmtId="9" fontId="0" fillId="0" borderId="6" xfId="1" applyNumberFormat="1" applyFont="1" applyBorder="1"/>
    <xf numFmtId="9" fontId="0" fillId="0" borderId="2" xfId="1" applyNumberFormat="1" applyFont="1" applyBorder="1"/>
    <xf numFmtId="9" fontId="0" fillId="0" borderId="7" xfId="1" applyNumberFormat="1" applyFont="1" applyBorder="1"/>
    <xf numFmtId="9" fontId="0" fillId="0" borderId="8" xfId="1" applyNumberFormat="1" applyFont="1" applyBorder="1"/>
    <xf numFmtId="9" fontId="0" fillId="0" borderId="9" xfId="1" applyNumberFormat="1" applyFont="1" applyBorder="1"/>
    <xf numFmtId="9" fontId="0" fillId="0" borderId="10" xfId="1" applyNumberFormat="1" applyFont="1" applyBorder="1"/>
    <xf numFmtId="0" fontId="0" fillId="0" borderId="1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21" xfId="0" applyBorder="1" applyAlignment="1">
      <alignment horizontal="center"/>
    </xf>
  </cellXfs>
  <cellStyles count="2">
    <cellStyle name="Normální" xfId="0" builtinId="0"/>
    <cellStyle name="Procenta" xfId="1" builtinId="5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5B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Test12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Test3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Test2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Test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Test1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Test10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Test9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Test8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Test7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Test6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Test5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Test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al1"/>
      <sheetName val="Real2"/>
      <sheetName val="Real3"/>
      <sheetName val="Real4"/>
      <sheetName val="Fake1"/>
      <sheetName val="Fake2"/>
      <sheetName val="Porovnání Grafů - vztah času"/>
      <sheetName val="PRESSURE"/>
      <sheetName val="OSA X"/>
      <sheetName val="OSA Y"/>
      <sheetName val="TIM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H2">
            <v>51.108497366796534</v>
          </cell>
          <cell r="O2">
            <v>0.74641148325358853</v>
          </cell>
          <cell r="U2">
            <v>0.15254237288135597</v>
          </cell>
          <cell r="AA2">
            <v>0.22764227642276424</v>
          </cell>
        </row>
      </sheetData>
      <sheetData sheetId="8">
        <row r="2">
          <cell r="H2">
            <v>28.252970928642977</v>
          </cell>
          <cell r="O2">
            <v>1</v>
          </cell>
          <cell r="U2">
            <v>0.54201680672268915</v>
          </cell>
          <cell r="AA2">
            <v>0.72983870967741937</v>
          </cell>
        </row>
      </sheetData>
      <sheetData sheetId="9">
        <row r="2">
          <cell r="H2">
            <v>13.784348929892369</v>
          </cell>
          <cell r="O2">
            <v>0.95260663507109</v>
          </cell>
          <cell r="U2">
            <v>0.5714285714285714</v>
          </cell>
          <cell r="AA2">
            <v>0.69354838709677424</v>
          </cell>
        </row>
      </sheetData>
      <sheetData sheetId="10">
        <row r="4">
          <cell r="G4">
            <v>23.678400846904054</v>
          </cell>
          <cell r="M4">
            <v>5</v>
          </cell>
          <cell r="S4">
            <v>92</v>
          </cell>
          <cell r="T4">
            <v>129</v>
          </cell>
        </row>
        <row r="7">
          <cell r="I7">
            <v>29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al1"/>
      <sheetName val="Real2"/>
      <sheetName val="Real3"/>
      <sheetName val="Real4"/>
      <sheetName val="Fake1"/>
      <sheetName val="Fake2"/>
      <sheetName val="Porovnání Grafů - vztah času"/>
      <sheetName val="PRESSURE"/>
      <sheetName val="OSA X"/>
      <sheetName val="OSA Y"/>
      <sheetName val="TIM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H2">
            <v>25.985716376938012</v>
          </cell>
          <cell r="O2">
            <v>0.78421052631578947</v>
          </cell>
          <cell r="U2">
            <v>0.62478184991273999</v>
          </cell>
          <cell r="AA2">
            <v>0.2471220260936301</v>
          </cell>
        </row>
      </sheetData>
      <sheetData sheetId="8">
        <row r="2">
          <cell r="H2">
            <v>16.601511556260533</v>
          </cell>
          <cell r="O2">
            <v>0.75684210526315787</v>
          </cell>
          <cell r="U2">
            <v>0.36125654450261779</v>
          </cell>
          <cell r="AA2">
            <v>0.32693783576362245</v>
          </cell>
        </row>
      </sheetData>
      <sheetData sheetId="9">
        <row r="2">
          <cell r="H2">
            <v>9.5906787961610842</v>
          </cell>
          <cell r="O2">
            <v>0.77684210526315789</v>
          </cell>
          <cell r="U2">
            <v>0.61867364746945896</v>
          </cell>
          <cell r="AA2">
            <v>0.53338449731389104</v>
          </cell>
        </row>
      </sheetData>
      <sheetData sheetId="10">
        <row r="4">
          <cell r="G4">
            <v>181.33272058720001</v>
          </cell>
          <cell r="M4">
            <v>202.33333333333348</v>
          </cell>
          <cell r="S4">
            <v>1303.3333333333335</v>
          </cell>
          <cell r="T4">
            <v>3358.3333333333335</v>
          </cell>
        </row>
        <row r="7">
          <cell r="I7">
            <v>256.33333333333348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al1"/>
      <sheetName val="Real2"/>
      <sheetName val="Real3"/>
      <sheetName val="Real4"/>
      <sheetName val="Fake1"/>
      <sheetName val="Fake2"/>
      <sheetName val="Porovnání Grafů - vztah času"/>
      <sheetName val="PRESSURE"/>
      <sheetName val="OSA X"/>
      <sheetName val="OSA Y"/>
      <sheetName val="TIM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H2">
            <v>50.930110522908734</v>
          </cell>
          <cell r="O2">
            <v>0.69339622641509435</v>
          </cell>
          <cell r="U2">
            <v>0.59467455621301779</v>
          </cell>
          <cell r="AA2">
            <v>0.67636363636363639</v>
          </cell>
        </row>
      </sheetData>
      <sheetData sheetId="8">
        <row r="2">
          <cell r="H2">
            <v>33.866711953832478</v>
          </cell>
          <cell r="O2">
            <v>0.86792452830188682</v>
          </cell>
          <cell r="U2">
            <v>0.39940828402366868</v>
          </cell>
          <cell r="AA2">
            <v>0.65090909090909088</v>
          </cell>
        </row>
      </sheetData>
      <sheetData sheetId="9">
        <row r="2">
          <cell r="H2">
            <v>19.393140657451383</v>
          </cell>
          <cell r="O2">
            <v>0.8632075471698113</v>
          </cell>
          <cell r="U2">
            <v>0.48816568047337283</v>
          </cell>
          <cell r="AA2">
            <v>0.66181818181818186</v>
          </cell>
        </row>
      </sheetData>
      <sheetData sheetId="10">
        <row r="4">
          <cell r="G4">
            <v>57.249939349798055</v>
          </cell>
          <cell r="M4">
            <v>10.333333333333371</v>
          </cell>
          <cell r="S4">
            <v>795.33333333333337</v>
          </cell>
          <cell r="T4">
            <v>378.33333333333337</v>
          </cell>
        </row>
        <row r="7">
          <cell r="I7">
            <v>79.666666666666629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al1"/>
      <sheetName val="Real2"/>
      <sheetName val="Real3"/>
      <sheetName val="Real4"/>
      <sheetName val="Fake1"/>
      <sheetName val="Fake2"/>
      <sheetName val="Porovnání Grafů - vztah času"/>
      <sheetName val="PRESSURE"/>
      <sheetName val="OSA X"/>
      <sheetName val="OSA Y"/>
      <sheetName val="TIM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H2">
            <v>25.425692368642071</v>
          </cell>
          <cell r="O2">
            <v>0.19689119170984459</v>
          </cell>
          <cell r="U2">
            <v>0.66969696969696968</v>
          </cell>
          <cell r="AA2">
            <v>0.75454545454545452</v>
          </cell>
        </row>
      </sheetData>
      <sheetData sheetId="8">
        <row r="2">
          <cell r="H2">
            <v>18.047702868911152</v>
          </cell>
          <cell r="O2">
            <v>0.47668393782383423</v>
          </cell>
          <cell r="U2">
            <v>0.4939393939393939</v>
          </cell>
          <cell r="AA2">
            <v>0.46060606060606057</v>
          </cell>
        </row>
      </sheetData>
      <sheetData sheetId="9">
        <row r="2">
          <cell r="H2">
            <v>22.172145432088818</v>
          </cell>
          <cell r="O2">
            <v>0.70207253886010368</v>
          </cell>
          <cell r="U2">
            <v>0.53939393939393931</v>
          </cell>
          <cell r="AA2">
            <v>0.47575757575757571</v>
          </cell>
        </row>
      </sheetData>
      <sheetData sheetId="10">
        <row r="4">
          <cell r="G4">
            <v>12.256517540566824</v>
          </cell>
          <cell r="M4">
            <v>247.66666666666674</v>
          </cell>
          <cell r="S4">
            <v>69.333333333333258</v>
          </cell>
          <cell r="T4">
            <v>128.33333333333326</v>
          </cell>
        </row>
        <row r="7">
          <cell r="I7">
            <v>15.333333333333258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al1"/>
      <sheetName val="Real2"/>
      <sheetName val="Real3"/>
      <sheetName val="Real4"/>
      <sheetName val="Fake1"/>
      <sheetName val="Fake2"/>
      <sheetName val="Porovnání Grafů - vztah času"/>
      <sheetName val="PRESSURE"/>
      <sheetName val="OSA X"/>
      <sheetName val="OSA Y"/>
      <sheetName val="TIM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H2">
            <v>49.377870857308544</v>
          </cell>
          <cell r="O2">
            <v>0.8202247191011236</v>
          </cell>
          <cell r="U2">
            <v>0.41744548286604366</v>
          </cell>
          <cell r="AA2">
            <v>0.32352941176470584</v>
          </cell>
        </row>
      </sheetData>
      <sheetData sheetId="8">
        <row r="2">
          <cell r="H2">
            <v>24.662891830030947</v>
          </cell>
          <cell r="O2">
            <v>0.9550561797752809</v>
          </cell>
          <cell r="U2">
            <v>0.77881619937694702</v>
          </cell>
          <cell r="AA2">
            <v>0.27058823529411768</v>
          </cell>
        </row>
      </sheetData>
      <sheetData sheetId="9">
        <row r="2">
          <cell r="H2">
            <v>7.1235991947467845</v>
          </cell>
          <cell r="O2">
            <v>0.75280898876404501</v>
          </cell>
          <cell r="U2">
            <v>0.28037383177570097</v>
          </cell>
          <cell r="AA2">
            <v>0.29117647058823526</v>
          </cell>
        </row>
      </sheetData>
      <sheetData sheetId="10">
        <row r="4">
          <cell r="G4">
            <v>49.412099283025356</v>
          </cell>
          <cell r="M4">
            <v>7.3333333333332575</v>
          </cell>
          <cell r="S4">
            <v>569.33333333333326</v>
          </cell>
          <cell r="T4">
            <v>2352.333333333333</v>
          </cell>
        </row>
        <row r="7">
          <cell r="I7">
            <v>61.333333333333258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al1"/>
      <sheetName val="Real2"/>
      <sheetName val="Real3"/>
      <sheetName val="Real4"/>
      <sheetName val="Fake1"/>
      <sheetName val="Fake2"/>
      <sheetName val="Porovnání Grafů - vztah času"/>
      <sheetName val="PRESSURE"/>
      <sheetName val="OSA X"/>
      <sheetName val="OSA Y"/>
      <sheetName val="TIM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H2">
            <v>71.445923011498607</v>
          </cell>
          <cell r="O2">
            <v>0.81463414634146347</v>
          </cell>
          <cell r="U2">
            <v>0.7789783889980354</v>
          </cell>
          <cell r="AA2">
            <v>0.57116451016635861</v>
          </cell>
        </row>
      </sheetData>
      <sheetData sheetId="8">
        <row r="2">
          <cell r="H2">
            <v>9.8131738595720996</v>
          </cell>
          <cell r="O2">
            <v>0.74146341463414633</v>
          </cell>
          <cell r="U2">
            <v>0.22789783889980353</v>
          </cell>
          <cell r="AA2">
            <v>0.20702402957486132</v>
          </cell>
        </row>
      </sheetData>
      <sheetData sheetId="9">
        <row r="2">
          <cell r="H2">
            <v>8.6340367934721343</v>
          </cell>
          <cell r="O2">
            <v>0.72212389380530972</v>
          </cell>
          <cell r="U2">
            <v>0.2210216110019646</v>
          </cell>
          <cell r="AA2">
            <v>0.11737523105360448</v>
          </cell>
        </row>
      </sheetData>
      <sheetData sheetId="10">
        <row r="4">
          <cell r="G4">
            <v>249.36853583936099</v>
          </cell>
          <cell r="M4">
            <v>36</v>
          </cell>
          <cell r="S4">
            <v>6553</v>
          </cell>
          <cell r="T4">
            <v>6229</v>
          </cell>
        </row>
        <row r="7">
          <cell r="I7">
            <v>347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al1"/>
      <sheetName val="Real2"/>
      <sheetName val="Real3"/>
      <sheetName val="Real4"/>
      <sheetName val="Fake1"/>
      <sheetName val="Fake2"/>
      <sheetName val="Porovnání Grafů - vztah času"/>
      <sheetName val="PRESSURE"/>
      <sheetName val="OSA X"/>
      <sheetName val="OSA Y"/>
      <sheetName val="TIM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H2">
            <v>55.895693270505781</v>
          </cell>
          <cell r="O2">
            <v>0.74036281179138319</v>
          </cell>
          <cell r="U2">
            <v>0.60540540540540544</v>
          </cell>
          <cell r="AA2">
            <v>0.66893424036281179</v>
          </cell>
        </row>
      </sheetData>
      <sheetData sheetId="8">
        <row r="2">
          <cell r="H2">
            <v>10.68554612295984</v>
          </cell>
          <cell r="O2">
            <v>0.91043083900226751</v>
          </cell>
          <cell r="U2">
            <v>8.6486486486486713E-3</v>
          </cell>
          <cell r="AA2">
            <v>0</v>
          </cell>
        </row>
      </sheetData>
      <sheetData sheetId="9">
        <row r="2">
          <cell r="H2">
            <v>7.0548534246155219</v>
          </cell>
          <cell r="O2">
            <v>0.77891156462585032</v>
          </cell>
          <cell r="U2">
            <v>0.17081081081081084</v>
          </cell>
          <cell r="AA2">
            <v>5.7823129251700633E-2</v>
          </cell>
        </row>
      </sheetData>
      <sheetData sheetId="10">
        <row r="4">
          <cell r="G4">
            <v>124.61407090159067</v>
          </cell>
          <cell r="M4">
            <v>53</v>
          </cell>
          <cell r="S4">
            <v>335</v>
          </cell>
          <cell r="T4">
            <v>195</v>
          </cell>
        </row>
        <row r="7">
          <cell r="I7">
            <v>156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al1"/>
      <sheetName val="Real2"/>
      <sheetName val="Real3"/>
      <sheetName val="Real4"/>
      <sheetName val="Fake1"/>
      <sheetName val="Fake2"/>
      <sheetName val="Porovnání Grafů - vztah času"/>
      <sheetName val="PRESSURE"/>
      <sheetName val="OSA X"/>
      <sheetName val="OSA Y"/>
      <sheetName val="TIM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H2">
            <v>27.239161272632952</v>
          </cell>
          <cell r="O2">
            <v>0.607773851590106</v>
          </cell>
          <cell r="U2">
            <v>0.83392226148409898</v>
          </cell>
          <cell r="AA2">
            <v>0.78005865102639294</v>
          </cell>
        </row>
      </sheetData>
      <sheetData sheetId="8">
        <row r="2">
          <cell r="H2">
            <v>11.310330111741992</v>
          </cell>
          <cell r="O2">
            <v>0.87632508833922262</v>
          </cell>
          <cell r="U2">
            <v>8.1272084805653733E-2</v>
          </cell>
          <cell r="AA2">
            <v>6.1583577712609916E-2</v>
          </cell>
        </row>
      </sheetData>
      <sheetData sheetId="9">
        <row r="2">
          <cell r="H2">
            <v>15.923159571675264</v>
          </cell>
          <cell r="O2">
            <v>0.81625441696113077</v>
          </cell>
          <cell r="U2">
            <v>0.4204946996466431</v>
          </cell>
          <cell r="AA2">
            <v>0.5161290322580645</v>
          </cell>
        </row>
      </sheetData>
      <sheetData sheetId="10">
        <row r="4">
          <cell r="G4">
            <v>68.558166706981183</v>
          </cell>
          <cell r="M4">
            <v>48.666666666666742</v>
          </cell>
          <cell r="S4">
            <v>55.333333333333258</v>
          </cell>
          <cell r="T4">
            <v>338.33333333333326</v>
          </cell>
        </row>
        <row r="7">
          <cell r="I7">
            <v>96.333333333333258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al1"/>
      <sheetName val="Real2"/>
      <sheetName val="Real3"/>
      <sheetName val="Real4"/>
      <sheetName val="Fake1"/>
      <sheetName val="Fake2"/>
      <sheetName val="Porovnání Grafů - vztah času"/>
      <sheetName val="PRESSURE"/>
      <sheetName val="OSA X"/>
      <sheetName val="OSA Y"/>
      <sheetName val="TIM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H2">
            <v>28.904803173504</v>
          </cell>
          <cell r="O2">
            <v>0.70873786407766992</v>
          </cell>
          <cell r="U2">
            <v>0.56497622820919169</v>
          </cell>
          <cell r="AA2">
            <v>0.4472537053182214</v>
          </cell>
        </row>
      </sheetData>
      <sheetData sheetId="8">
        <row r="2">
          <cell r="H2">
            <v>10.250467502613578</v>
          </cell>
          <cell r="O2">
            <v>0.82740021574973033</v>
          </cell>
          <cell r="U2">
            <v>0.28288431061806651</v>
          </cell>
          <cell r="AA2">
            <v>0.29991281604184827</v>
          </cell>
        </row>
      </sheetData>
      <sheetData sheetId="9">
        <row r="2">
          <cell r="H2">
            <v>9.6220995559050326</v>
          </cell>
          <cell r="O2">
            <v>0.73570658036677461</v>
          </cell>
          <cell r="U2">
            <v>3.961965134706813E-3</v>
          </cell>
          <cell r="AA2">
            <v>0.11421098517872708</v>
          </cell>
        </row>
      </sheetData>
      <sheetData sheetId="10">
        <row r="4">
          <cell r="G4">
            <v>258.95559464896678</v>
          </cell>
          <cell r="M4">
            <v>367</v>
          </cell>
          <cell r="S4">
            <v>1234</v>
          </cell>
          <cell r="T4">
            <v>755</v>
          </cell>
        </row>
        <row r="7">
          <cell r="I7">
            <v>362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al1"/>
      <sheetName val="Real2"/>
      <sheetName val="Real3"/>
      <sheetName val="Real4"/>
      <sheetName val="Fake1"/>
      <sheetName val="Fake2"/>
      <sheetName val="Porovnání Grafů - vztah času"/>
      <sheetName val="PRESSURE"/>
      <sheetName val="OSA X"/>
      <sheetName val="OSA Y"/>
      <sheetName val="TIM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H2">
            <v>27.49911208097712</v>
          </cell>
          <cell r="O2">
            <v>0.79949874686716793</v>
          </cell>
          <cell r="U2">
            <v>0.49874686716791983</v>
          </cell>
          <cell r="AA2">
            <v>0.55137844611528819</v>
          </cell>
        </row>
      </sheetData>
      <sheetData sheetId="8">
        <row r="2">
          <cell r="H2">
            <v>15.322178139581592</v>
          </cell>
          <cell r="O2">
            <v>0.79652605459057069</v>
          </cell>
          <cell r="U2">
            <v>0.30521091811414391</v>
          </cell>
          <cell r="AA2">
            <v>0.49131513647642677</v>
          </cell>
        </row>
      </sheetData>
      <sheetData sheetId="9">
        <row r="2">
          <cell r="H2">
            <v>15.041921236558263</v>
          </cell>
          <cell r="O2">
            <v>0.80148883374689828</v>
          </cell>
          <cell r="U2">
            <v>0.54590570719602982</v>
          </cell>
          <cell r="AA2">
            <v>0.43920595533498763</v>
          </cell>
        </row>
      </sheetData>
      <sheetData sheetId="10">
        <row r="4">
          <cell r="G4">
            <v>82.826458467220618</v>
          </cell>
          <cell r="M4">
            <v>115.66666666666674</v>
          </cell>
          <cell r="S4">
            <v>39.666666666666742</v>
          </cell>
          <cell r="T4">
            <v>1006.3333333333333</v>
          </cell>
        </row>
        <row r="7">
          <cell r="I7">
            <v>113.66666666666674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al1"/>
      <sheetName val="Real2"/>
      <sheetName val="Real3"/>
      <sheetName val="Real4"/>
      <sheetName val="Fake1"/>
      <sheetName val="Fake2"/>
      <sheetName val="Porovnání Grafů - vztah času"/>
      <sheetName val="PRESSURE"/>
      <sheetName val="OSA X"/>
      <sheetName val="OSA Y"/>
      <sheetName val="TIM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H2">
            <v>59.832244599566643</v>
          </cell>
          <cell r="O2">
            <v>0.73364485981308414</v>
          </cell>
          <cell r="U2">
            <v>0.79707916986933125</v>
          </cell>
          <cell r="AA2">
            <v>0.82669983416252069</v>
          </cell>
        </row>
      </sheetData>
      <sheetData sheetId="8">
        <row r="2">
          <cell r="H2">
            <v>21.06484672342464</v>
          </cell>
          <cell r="O2">
            <v>0.9</v>
          </cell>
          <cell r="U2">
            <v>0.72790161414296695</v>
          </cell>
          <cell r="AA2">
            <v>0.8872305140961857</v>
          </cell>
        </row>
      </sheetData>
      <sheetData sheetId="9">
        <row r="2">
          <cell r="H2">
            <v>9.9704376345549246</v>
          </cell>
          <cell r="O2">
            <v>0.76635514018691586</v>
          </cell>
          <cell r="U2">
            <v>0.48885472713297462</v>
          </cell>
          <cell r="AA2">
            <v>0.62189054726368154</v>
          </cell>
        </row>
      </sheetData>
      <sheetData sheetId="10">
        <row r="4">
          <cell r="G4">
            <v>251.39212398163949</v>
          </cell>
          <cell r="M4">
            <v>73</v>
          </cell>
          <cell r="S4">
            <v>8616</v>
          </cell>
          <cell r="T4">
            <v>1739</v>
          </cell>
        </row>
        <row r="7">
          <cell r="I7">
            <v>348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al1"/>
      <sheetName val="Real2"/>
      <sheetName val="Real3"/>
      <sheetName val="Real4"/>
      <sheetName val="Fake1"/>
      <sheetName val="Fake2"/>
      <sheetName val="Porovnání Grafů - vztah času"/>
      <sheetName val="PRESSURE"/>
      <sheetName val="OSA X"/>
      <sheetName val="OSA Y"/>
      <sheetName val="TIM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H2">
            <v>23.432121778319104</v>
          </cell>
          <cell r="O2">
            <v>0.66869671132764918</v>
          </cell>
          <cell r="U2">
            <v>0.36137750653879686</v>
          </cell>
          <cell r="AA2">
            <v>0.37284181054596355</v>
          </cell>
        </row>
      </sheetData>
      <sheetData sheetId="8">
        <row r="2">
          <cell r="H2">
            <v>8.3430046778996481</v>
          </cell>
          <cell r="O2">
            <v>0.93666260657734468</v>
          </cell>
          <cell r="U2">
            <v>0</v>
          </cell>
          <cell r="AA2">
            <v>0</v>
          </cell>
        </row>
      </sheetData>
      <sheetData sheetId="9">
        <row r="2">
          <cell r="H2">
            <v>5.6802118476503107</v>
          </cell>
          <cell r="O2">
            <v>0.73447015834348361</v>
          </cell>
          <cell r="U2">
            <v>0.2018308631211857</v>
          </cell>
          <cell r="AA2">
            <v>0.16798880074661693</v>
          </cell>
        </row>
      </sheetData>
      <sheetData sheetId="10">
        <row r="4">
          <cell r="G4">
            <v>60.602530200204235</v>
          </cell>
          <cell r="M4">
            <v>47</v>
          </cell>
          <cell r="S4">
            <v>13363</v>
          </cell>
          <cell r="T4">
            <v>6465</v>
          </cell>
        </row>
        <row r="7">
          <cell r="I7">
            <v>83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45"/>
  <sheetViews>
    <sheetView tabSelected="1" workbookViewId="0">
      <selection activeCell="I45" sqref="I45"/>
    </sheetView>
  </sheetViews>
  <sheetFormatPr defaultRowHeight="15" x14ac:dyDescent="0.25"/>
  <cols>
    <col min="2" max="2" width="13.7109375" customWidth="1"/>
    <col min="3" max="3" width="14.5703125" customWidth="1"/>
    <col min="4" max="4" width="14.85546875" customWidth="1"/>
    <col min="5" max="5" width="13.7109375" customWidth="1"/>
    <col min="6" max="6" width="9" customWidth="1"/>
    <col min="7" max="7" width="13.5703125" customWidth="1"/>
    <col min="8" max="10" width="14" customWidth="1"/>
    <col min="11" max="11" width="8.42578125" customWidth="1"/>
    <col min="12" max="12" width="13.140625" customWidth="1"/>
    <col min="13" max="13" width="14" customWidth="1"/>
    <col min="14" max="15" width="14.5703125" customWidth="1"/>
    <col min="16" max="16" width="8.42578125" customWidth="1"/>
    <col min="17" max="17" width="12.140625" customWidth="1"/>
    <col min="18" max="18" width="12" customWidth="1"/>
    <col min="19" max="19" width="12.85546875" customWidth="1"/>
    <col min="20" max="20" width="12.7109375" customWidth="1"/>
    <col min="21" max="21" width="13.7109375" customWidth="1"/>
    <col min="22" max="23" width="11.28515625" customWidth="1"/>
    <col min="24" max="24" width="11.5703125" customWidth="1"/>
  </cols>
  <sheetData>
    <row r="1" spans="1:24" x14ac:dyDescent="0.25">
      <c r="A1" s="4" t="s">
        <v>5</v>
      </c>
      <c r="B1" s="58" t="s">
        <v>0</v>
      </c>
      <c r="C1" s="59"/>
      <c r="D1" s="59"/>
      <c r="E1" s="60"/>
      <c r="F1" s="18" t="s">
        <v>5</v>
      </c>
      <c r="G1" s="58" t="s">
        <v>6</v>
      </c>
      <c r="H1" s="59"/>
      <c r="I1" s="59"/>
      <c r="J1" s="60"/>
      <c r="K1" s="18" t="s">
        <v>5</v>
      </c>
      <c r="L1" s="58" t="s">
        <v>7</v>
      </c>
      <c r="M1" s="59"/>
      <c r="N1" s="59"/>
      <c r="O1" s="60"/>
      <c r="P1" s="18" t="s">
        <v>5</v>
      </c>
      <c r="Q1" s="58" t="s">
        <v>8</v>
      </c>
      <c r="R1" s="59"/>
      <c r="S1" s="59"/>
      <c r="T1" s="59"/>
      <c r="U1" s="60"/>
    </row>
    <row r="2" spans="1:24" s="1" customFormat="1" ht="90.75" customHeight="1" x14ac:dyDescent="0.25">
      <c r="A2" s="22"/>
      <c r="B2" s="22" t="s">
        <v>1</v>
      </c>
      <c r="C2" s="20" t="s">
        <v>3</v>
      </c>
      <c r="D2" s="21" t="s">
        <v>4</v>
      </c>
      <c r="E2" s="23" t="s">
        <v>4</v>
      </c>
      <c r="F2" s="19"/>
      <c r="G2" s="22" t="s">
        <v>1</v>
      </c>
      <c r="H2" s="20" t="s">
        <v>3</v>
      </c>
      <c r="I2" s="21" t="s">
        <v>4</v>
      </c>
      <c r="J2" s="23" t="s">
        <v>4</v>
      </c>
      <c r="K2" s="19"/>
      <c r="L2" s="22" t="s">
        <v>1</v>
      </c>
      <c r="M2" s="20" t="s">
        <v>3</v>
      </c>
      <c r="N2" s="21" t="s">
        <v>4</v>
      </c>
      <c r="O2" s="23" t="s">
        <v>4</v>
      </c>
      <c r="P2" s="19"/>
      <c r="Q2" s="22" t="s">
        <v>9</v>
      </c>
      <c r="R2" s="19" t="s">
        <v>10</v>
      </c>
      <c r="S2" s="20" t="s">
        <v>11</v>
      </c>
      <c r="T2" s="21" t="s">
        <v>12</v>
      </c>
      <c r="U2" s="23" t="s">
        <v>12</v>
      </c>
      <c r="V2" s="37" t="s">
        <v>11</v>
      </c>
      <c r="W2" s="38" t="s">
        <v>12</v>
      </c>
      <c r="X2" s="39" t="s">
        <v>12</v>
      </c>
    </row>
    <row r="3" spans="1:24" x14ac:dyDescent="0.25">
      <c r="A3" s="4" t="s">
        <v>2</v>
      </c>
      <c r="B3" s="24">
        <f>[1]PRESSURE!$H$2</f>
        <v>51.108497366796534</v>
      </c>
      <c r="C3" s="2">
        <f>[1]PRESSURE!$O$2</f>
        <v>0.74641148325358853</v>
      </c>
      <c r="D3" s="5">
        <f>[1]PRESSURE!$U$2</f>
        <v>0.15254237288135597</v>
      </c>
      <c r="E3" s="25">
        <f>[1]PRESSURE!$AA$2</f>
        <v>0.22764227642276424</v>
      </c>
      <c r="F3" s="18" t="s">
        <v>2</v>
      </c>
      <c r="G3" s="30">
        <f>'[1]OSA X'!$H$2</f>
        <v>28.252970928642977</v>
      </c>
      <c r="H3" s="2">
        <f>'[1]OSA X'!$O$2</f>
        <v>1</v>
      </c>
      <c r="I3" s="5">
        <f>'[1]OSA X'!$U$2</f>
        <v>0.54201680672268915</v>
      </c>
      <c r="J3" s="25">
        <f>'[1]OSA X'!$AA$2</f>
        <v>0.72983870967741937</v>
      </c>
      <c r="K3" s="18" t="s">
        <v>2</v>
      </c>
      <c r="L3" s="30">
        <f>'[1]OSA Y'!$H$2</f>
        <v>13.784348929892369</v>
      </c>
      <c r="M3" s="2">
        <f>'[1]OSA Y'!$O$2</f>
        <v>0.95260663507109</v>
      </c>
      <c r="N3" s="5">
        <f>'[1]OSA Y'!$U$2</f>
        <v>0.5714285714285714</v>
      </c>
      <c r="O3" s="25">
        <f>'[1]OSA Y'!$AA$2</f>
        <v>0.69354838709677424</v>
      </c>
      <c r="P3" s="18" t="s">
        <v>2</v>
      </c>
      <c r="Q3" s="30">
        <f>[1]TIME!$G$4</f>
        <v>23.678400846904054</v>
      </c>
      <c r="R3" s="6">
        <f>[1]TIME!$I$7</f>
        <v>29</v>
      </c>
      <c r="S3" s="3">
        <f>[1]TIME!$M$4</f>
        <v>5</v>
      </c>
      <c r="T3" s="7">
        <f>[1]TIME!$S$4</f>
        <v>92</v>
      </c>
      <c r="U3" s="32">
        <f>[1]TIME!$T$4</f>
        <v>129</v>
      </c>
      <c r="V3" s="40">
        <f>IF(S3&lt;$Q3,1,IF(S3&lt;$R3,0.9,IF(S3&lt;($Q3*2),0.6,0)))</f>
        <v>1</v>
      </c>
      <c r="W3" s="16">
        <f>IF(T3&lt;$Q3,1,IF(T3&lt;$R3,0.9,IF(T3&lt;($Q3*2),0.6,0)))</f>
        <v>0</v>
      </c>
      <c r="X3" s="41">
        <f>IF(U3&lt;$Q3,1,IF(U3&lt;$R3,0.9,IF(U3&lt;($Q3*2),0.6,0)))</f>
        <v>0</v>
      </c>
    </row>
    <row r="4" spans="1:24" x14ac:dyDescent="0.25">
      <c r="A4" s="4" t="s">
        <v>13</v>
      </c>
      <c r="B4" s="24">
        <f>[2]PRESSURE!$H$2</f>
        <v>49.377870857308544</v>
      </c>
      <c r="C4" s="2">
        <f>[2]PRESSURE!$O$2</f>
        <v>0.8202247191011236</v>
      </c>
      <c r="D4" s="5">
        <f>[2]PRESSURE!$U$2</f>
        <v>0.41744548286604366</v>
      </c>
      <c r="E4" s="25">
        <f>[2]PRESSURE!$AA$2</f>
        <v>0.32352941176470584</v>
      </c>
      <c r="F4" s="18" t="s">
        <v>13</v>
      </c>
      <c r="G4" s="30">
        <f>'[2]OSA X'!$H$2</f>
        <v>24.662891830030947</v>
      </c>
      <c r="H4" s="2">
        <f>'[2]OSA X'!$O$2</f>
        <v>0.9550561797752809</v>
      </c>
      <c r="I4" s="5">
        <f>'[2]OSA X'!$U$2</f>
        <v>0.77881619937694702</v>
      </c>
      <c r="J4" s="25">
        <f>'[2]OSA X'!$AA$2</f>
        <v>0.27058823529411768</v>
      </c>
      <c r="K4" s="18" t="s">
        <v>13</v>
      </c>
      <c r="L4" s="30">
        <f>'[2]OSA Y'!$H$2</f>
        <v>7.1235991947467845</v>
      </c>
      <c r="M4" s="2">
        <f>'[2]OSA Y'!$O$2</f>
        <v>0.75280898876404501</v>
      </c>
      <c r="N4" s="5">
        <f>'[2]OSA Y'!$U$2</f>
        <v>0.28037383177570097</v>
      </c>
      <c r="O4" s="25">
        <f>'[2]OSA Y'!$AA$2</f>
        <v>0.29117647058823526</v>
      </c>
      <c r="P4" s="18" t="s">
        <v>13</v>
      </c>
      <c r="Q4" s="30">
        <f>[2]TIME!$G$4</f>
        <v>49.412099283025356</v>
      </c>
      <c r="R4" s="6">
        <f>[2]TIME!$I$7</f>
        <v>61.333333333333258</v>
      </c>
      <c r="S4" s="3">
        <f>[2]TIME!$M$4</f>
        <v>7.3333333333332575</v>
      </c>
      <c r="T4" s="7">
        <f>[2]TIME!$S$4</f>
        <v>569.33333333333326</v>
      </c>
      <c r="U4" s="32">
        <f>[2]TIME!$T$4</f>
        <v>2352.333333333333</v>
      </c>
      <c r="V4" s="40">
        <f>IF(S4&lt;$Q4,1,IF(S4&lt;$R4,0.9,IF(S4&lt;($Q4*2),0.6,0)))</f>
        <v>1</v>
      </c>
      <c r="W4" s="16">
        <f t="shared" ref="W4:W14" si="0">IF(T4&lt;$Q4,1,IF(T4&lt;$R4,0.9,IF(T4&lt;($Q4*2),0.6,0)))</f>
        <v>0</v>
      </c>
      <c r="X4" s="41">
        <f t="shared" ref="X4:X14" si="1">IF(U4&lt;$Q4,1,IF(U4&lt;$R4,0.9,IF(U4&lt;($Q4*2),0.6,0)))</f>
        <v>0</v>
      </c>
    </row>
    <row r="5" spans="1:24" x14ac:dyDescent="0.25">
      <c r="A5" s="4" t="s">
        <v>14</v>
      </c>
      <c r="B5" s="24">
        <f>[3]PRESSURE!$H$2</f>
        <v>71.445923011498607</v>
      </c>
      <c r="C5" s="2">
        <f>[3]PRESSURE!$O$2</f>
        <v>0.81463414634146347</v>
      </c>
      <c r="D5" s="5">
        <f>[3]PRESSURE!$U$2</f>
        <v>0.7789783889980354</v>
      </c>
      <c r="E5" s="25">
        <f>[3]PRESSURE!$AA$2</f>
        <v>0.57116451016635861</v>
      </c>
      <c r="F5" s="18" t="s">
        <v>14</v>
      </c>
      <c r="G5" s="30">
        <f>'[3]OSA X'!$H$2</f>
        <v>9.8131738595720996</v>
      </c>
      <c r="H5" s="2">
        <f>'[3]OSA X'!$O$2</f>
        <v>0.74146341463414633</v>
      </c>
      <c r="I5" s="5">
        <f>'[3]OSA X'!$U$2</f>
        <v>0.22789783889980353</v>
      </c>
      <c r="J5" s="25">
        <f>'[3]OSA X'!$AA$2</f>
        <v>0.20702402957486132</v>
      </c>
      <c r="K5" s="18" t="s">
        <v>14</v>
      </c>
      <c r="L5" s="30">
        <f>'[3]OSA Y'!$H$2</f>
        <v>8.6340367934721343</v>
      </c>
      <c r="M5" s="2">
        <f>'[3]OSA Y'!$O$2</f>
        <v>0.72212389380530972</v>
      </c>
      <c r="N5" s="5">
        <f>'[3]OSA Y'!$U$2</f>
        <v>0.2210216110019646</v>
      </c>
      <c r="O5" s="25">
        <f>'[3]OSA Y'!$AA$2</f>
        <v>0.11737523105360448</v>
      </c>
      <c r="P5" s="18" t="s">
        <v>14</v>
      </c>
      <c r="Q5" s="30">
        <f>[3]TIME!$G$4</f>
        <v>249.36853583936099</v>
      </c>
      <c r="R5" s="6">
        <f>[3]TIME!$I$7</f>
        <v>347</v>
      </c>
      <c r="S5" s="3">
        <f>[3]TIME!$M$4</f>
        <v>36</v>
      </c>
      <c r="T5" s="7">
        <f>[3]TIME!$S$4</f>
        <v>6553</v>
      </c>
      <c r="U5" s="32">
        <f>[3]TIME!$T$4</f>
        <v>6229</v>
      </c>
      <c r="V5" s="40">
        <f>IF(S5&lt;$Q5,1,IF(S5&lt;$R5,0.9,IF(S5&lt;($Q5*2),0.6,0)))</f>
        <v>1</v>
      </c>
      <c r="W5" s="16">
        <f t="shared" si="0"/>
        <v>0</v>
      </c>
      <c r="X5" s="41">
        <f t="shared" si="1"/>
        <v>0</v>
      </c>
    </row>
    <row r="6" spans="1:24" x14ac:dyDescent="0.25">
      <c r="A6" s="4" t="s">
        <v>15</v>
      </c>
      <c r="B6" s="24">
        <f>[4]PRESSURE!$H$2</f>
        <v>55.895693270505781</v>
      </c>
      <c r="C6" s="2">
        <f>[4]PRESSURE!$O$2</f>
        <v>0.74036281179138319</v>
      </c>
      <c r="D6" s="5">
        <f>[4]PRESSURE!$U$2</f>
        <v>0.60540540540540544</v>
      </c>
      <c r="E6" s="25">
        <f>[4]PRESSURE!$AA$2</f>
        <v>0.66893424036281179</v>
      </c>
      <c r="F6" s="18" t="s">
        <v>15</v>
      </c>
      <c r="G6" s="30">
        <f>'[4]OSA X'!$H$2</f>
        <v>10.68554612295984</v>
      </c>
      <c r="H6" s="2">
        <f>'[4]OSA X'!$O$2</f>
        <v>0.91043083900226751</v>
      </c>
      <c r="I6" s="5">
        <f>'[4]OSA X'!$U$2</f>
        <v>8.6486486486486713E-3</v>
      </c>
      <c r="J6" s="25">
        <f>'[4]OSA X'!$AA$2</f>
        <v>0</v>
      </c>
      <c r="K6" s="18" t="s">
        <v>15</v>
      </c>
      <c r="L6" s="30">
        <f>'[4]OSA Y'!$H$2</f>
        <v>7.0548534246155219</v>
      </c>
      <c r="M6" s="2">
        <f>'[4]OSA Y'!$O$2</f>
        <v>0.77891156462585032</v>
      </c>
      <c r="N6" s="5">
        <f>'[4]OSA Y'!$U$2</f>
        <v>0.17081081081081084</v>
      </c>
      <c r="O6" s="25">
        <f>'[4]OSA Y'!$AA$2</f>
        <v>5.7823129251700633E-2</v>
      </c>
      <c r="P6" s="18" t="s">
        <v>15</v>
      </c>
      <c r="Q6" s="30">
        <f>[4]TIME!$G$4</f>
        <v>124.61407090159067</v>
      </c>
      <c r="R6" s="6">
        <f>[4]TIME!$I$7</f>
        <v>156</v>
      </c>
      <c r="S6" s="3">
        <f>[4]TIME!$M$4</f>
        <v>53</v>
      </c>
      <c r="T6" s="7">
        <f>[4]TIME!$S$4</f>
        <v>335</v>
      </c>
      <c r="U6" s="32">
        <f>[4]TIME!$T$4</f>
        <v>195</v>
      </c>
      <c r="V6" s="40">
        <f t="shared" ref="V6:V14" si="2">IF(S6&lt;$Q6,1,IF(S6&lt;$R6,0.9,IF(S6&lt;($Q6*2),0.6,0)))</f>
        <v>1</v>
      </c>
      <c r="W6" s="16">
        <f t="shared" si="0"/>
        <v>0</v>
      </c>
      <c r="X6" s="41">
        <f>IF(U6&lt;$Q6,1,IF(U6&lt;$R6,0.9,IF(U6&lt;($Q6*2),0.6,0)))</f>
        <v>0.6</v>
      </c>
    </row>
    <row r="7" spans="1:24" x14ac:dyDescent="0.25">
      <c r="A7" s="4" t="s">
        <v>16</v>
      </c>
      <c r="B7" s="24">
        <f>[5]PRESSURE!$H$2</f>
        <v>27.239161272632952</v>
      </c>
      <c r="C7" s="2">
        <f>[5]PRESSURE!$O$2</f>
        <v>0.607773851590106</v>
      </c>
      <c r="D7" s="5">
        <f>[5]PRESSURE!$U$2</f>
        <v>0.83392226148409898</v>
      </c>
      <c r="E7" s="25">
        <f>[5]PRESSURE!$AA$2</f>
        <v>0.78005865102639294</v>
      </c>
      <c r="F7" s="18" t="s">
        <v>16</v>
      </c>
      <c r="G7" s="30">
        <f>'[5]OSA X'!$H$2</f>
        <v>11.310330111741992</v>
      </c>
      <c r="H7" s="2">
        <f>'[5]OSA X'!$O$2</f>
        <v>0.87632508833922262</v>
      </c>
      <c r="I7" s="5">
        <f>'[5]OSA X'!$U$2</f>
        <v>8.1272084805653733E-2</v>
      </c>
      <c r="J7" s="25">
        <f>'[5]OSA X'!$AA$2</f>
        <v>6.1583577712609916E-2</v>
      </c>
      <c r="K7" s="18" t="s">
        <v>16</v>
      </c>
      <c r="L7" s="30">
        <f>'[5]OSA Y'!$H$2</f>
        <v>15.923159571675264</v>
      </c>
      <c r="M7" s="2">
        <f>'[5]OSA Y'!$O$2</f>
        <v>0.81625441696113077</v>
      </c>
      <c r="N7" s="5">
        <f>'[5]OSA Y'!$U$2</f>
        <v>0.4204946996466431</v>
      </c>
      <c r="O7" s="25">
        <f>'[5]OSA Y'!$AA$2</f>
        <v>0.5161290322580645</v>
      </c>
      <c r="P7" s="18" t="s">
        <v>16</v>
      </c>
      <c r="Q7" s="30">
        <f>[5]TIME!$G$4</f>
        <v>68.558166706981183</v>
      </c>
      <c r="R7" s="6">
        <f>[5]TIME!$I$7</f>
        <v>96.333333333333258</v>
      </c>
      <c r="S7" s="3">
        <f>[5]TIME!$M$4</f>
        <v>48.666666666666742</v>
      </c>
      <c r="T7" s="7">
        <f>[5]TIME!$S$4</f>
        <v>55.333333333333258</v>
      </c>
      <c r="U7" s="32">
        <f>[5]TIME!$T$4</f>
        <v>338.33333333333326</v>
      </c>
      <c r="V7" s="40">
        <f t="shared" si="2"/>
        <v>1</v>
      </c>
      <c r="W7" s="16">
        <f t="shared" si="0"/>
        <v>1</v>
      </c>
      <c r="X7" s="41">
        <f t="shared" si="1"/>
        <v>0</v>
      </c>
    </row>
    <row r="8" spans="1:24" x14ac:dyDescent="0.25">
      <c r="A8" s="4" t="s">
        <v>17</v>
      </c>
      <c r="B8" s="24">
        <f>[6]PRESSURE!$H$2</f>
        <v>28.904803173504</v>
      </c>
      <c r="C8" s="2">
        <f>[6]PRESSURE!$O$2</f>
        <v>0.70873786407766992</v>
      </c>
      <c r="D8" s="5">
        <f>[6]PRESSURE!$U$2</f>
        <v>0.56497622820919169</v>
      </c>
      <c r="E8" s="25">
        <f>[6]PRESSURE!$AA$2</f>
        <v>0.4472537053182214</v>
      </c>
      <c r="F8" s="18" t="s">
        <v>17</v>
      </c>
      <c r="G8" s="30">
        <f>'[6]OSA X'!$H$2</f>
        <v>10.250467502613578</v>
      </c>
      <c r="H8" s="2">
        <f>'[6]OSA X'!$O$2</f>
        <v>0.82740021574973033</v>
      </c>
      <c r="I8" s="5">
        <f>'[6]OSA X'!$U$2</f>
        <v>0.28288431061806651</v>
      </c>
      <c r="J8" s="25">
        <f>'[6]OSA X'!$AA$2</f>
        <v>0.29991281604184827</v>
      </c>
      <c r="K8" s="18" t="s">
        <v>17</v>
      </c>
      <c r="L8" s="30">
        <f>'[6]OSA Y'!$H$2</f>
        <v>9.6220995559050326</v>
      </c>
      <c r="M8" s="2">
        <f>'[6]OSA Y'!$O$2</f>
        <v>0.73570658036677461</v>
      </c>
      <c r="N8" s="5">
        <f>'[6]OSA Y'!$U$2</f>
        <v>3.961965134706813E-3</v>
      </c>
      <c r="O8" s="25">
        <f>'[6]OSA Y'!$AA$2</f>
        <v>0.11421098517872708</v>
      </c>
      <c r="P8" s="18" t="s">
        <v>17</v>
      </c>
      <c r="Q8" s="30">
        <f>[6]TIME!$G$4</f>
        <v>258.95559464896678</v>
      </c>
      <c r="R8" s="6">
        <f>[6]TIME!$I$7</f>
        <v>362</v>
      </c>
      <c r="S8" s="3">
        <f>[6]TIME!$M$4</f>
        <v>367</v>
      </c>
      <c r="T8" s="7">
        <f>[6]TIME!$S$4</f>
        <v>1234</v>
      </c>
      <c r="U8" s="32">
        <f>[6]TIME!$T$4</f>
        <v>755</v>
      </c>
      <c r="V8" s="40">
        <f>IF(S8&lt;$Q8,1,IF(S8&lt;$R8,0.9,IF(S8&lt;($Q8*2),0.6,0)))</f>
        <v>0.6</v>
      </c>
      <c r="W8" s="16">
        <f t="shared" si="0"/>
        <v>0</v>
      </c>
      <c r="X8" s="41">
        <f t="shared" si="1"/>
        <v>0</v>
      </c>
    </row>
    <row r="9" spans="1:24" x14ac:dyDescent="0.25">
      <c r="A9" s="4" t="s">
        <v>18</v>
      </c>
      <c r="B9" s="24">
        <f>[7]PRESSURE!$H$2</f>
        <v>27.49911208097712</v>
      </c>
      <c r="C9" s="2">
        <f>[7]PRESSURE!$O$2</f>
        <v>0.79949874686716793</v>
      </c>
      <c r="D9" s="5">
        <f>[7]PRESSURE!$U$2</f>
        <v>0.49874686716791983</v>
      </c>
      <c r="E9" s="25">
        <f>[7]PRESSURE!$AA$2</f>
        <v>0.55137844611528819</v>
      </c>
      <c r="F9" s="18" t="s">
        <v>18</v>
      </c>
      <c r="G9" s="30">
        <f>'[7]OSA X'!$H$2</f>
        <v>15.322178139581592</v>
      </c>
      <c r="H9" s="2">
        <f>'[7]OSA X'!$O$2</f>
        <v>0.79652605459057069</v>
      </c>
      <c r="I9" s="5">
        <f>'[7]OSA X'!$U$2</f>
        <v>0.30521091811414391</v>
      </c>
      <c r="J9" s="25">
        <f>'[7]OSA X'!$AA$2</f>
        <v>0.49131513647642677</v>
      </c>
      <c r="K9" s="18" t="s">
        <v>18</v>
      </c>
      <c r="L9" s="30">
        <f>'[7]OSA Y'!$H$2</f>
        <v>15.041921236558263</v>
      </c>
      <c r="M9" s="2">
        <f>'[7]OSA Y'!$O$2</f>
        <v>0.80148883374689828</v>
      </c>
      <c r="N9" s="5">
        <f>'[7]OSA Y'!$U$2</f>
        <v>0.54590570719602982</v>
      </c>
      <c r="O9" s="25">
        <f>'[7]OSA Y'!$AA$2</f>
        <v>0.43920595533498763</v>
      </c>
      <c r="P9" s="18" t="s">
        <v>18</v>
      </c>
      <c r="Q9" s="30">
        <f>[7]TIME!$G$4</f>
        <v>82.826458467220618</v>
      </c>
      <c r="R9" s="6">
        <f>[7]TIME!$I$7</f>
        <v>113.66666666666674</v>
      </c>
      <c r="S9" s="3">
        <f>[7]TIME!$M$4</f>
        <v>115.66666666666674</v>
      </c>
      <c r="T9" s="7">
        <f>[7]TIME!$S$4</f>
        <v>39.666666666666742</v>
      </c>
      <c r="U9" s="32">
        <f>[7]TIME!$T$4</f>
        <v>1006.3333333333333</v>
      </c>
      <c r="V9" s="40">
        <f>IF(S9&lt;$Q9,1,IF(S9&lt;$R9,0.9,IF(S9&lt;($Q9*2),0.6,0)))</f>
        <v>0.6</v>
      </c>
      <c r="W9" s="16">
        <f t="shared" si="0"/>
        <v>1</v>
      </c>
      <c r="X9" s="41">
        <f t="shared" si="1"/>
        <v>0</v>
      </c>
    </row>
    <row r="10" spans="1:24" x14ac:dyDescent="0.25">
      <c r="A10" s="4" t="s">
        <v>19</v>
      </c>
      <c r="B10" s="24">
        <f>[8]PRESSURE!$H$2</f>
        <v>59.832244599566643</v>
      </c>
      <c r="C10" s="2">
        <f>[8]PRESSURE!$O$2</f>
        <v>0.73364485981308414</v>
      </c>
      <c r="D10" s="5">
        <f>[8]PRESSURE!$U$2</f>
        <v>0.79707916986933125</v>
      </c>
      <c r="E10" s="25">
        <f>[8]PRESSURE!$AA$2</f>
        <v>0.82669983416252069</v>
      </c>
      <c r="F10" s="18" t="s">
        <v>19</v>
      </c>
      <c r="G10" s="30">
        <f>'[8]OSA X'!$H$2</f>
        <v>21.06484672342464</v>
      </c>
      <c r="H10" s="2">
        <f>'[8]OSA X'!$O$2</f>
        <v>0.9</v>
      </c>
      <c r="I10" s="5">
        <f>'[8]OSA X'!$U$2</f>
        <v>0.72790161414296695</v>
      </c>
      <c r="J10" s="25">
        <f>'[8]OSA X'!$AA$2</f>
        <v>0.8872305140961857</v>
      </c>
      <c r="K10" s="18" t="s">
        <v>19</v>
      </c>
      <c r="L10" s="30">
        <f>'[8]OSA Y'!$H$2</f>
        <v>9.9704376345549246</v>
      </c>
      <c r="M10" s="2">
        <f>'[8]OSA Y'!$O$2</f>
        <v>0.76635514018691586</v>
      </c>
      <c r="N10" s="5">
        <f>'[8]OSA Y'!$U$2</f>
        <v>0.48885472713297462</v>
      </c>
      <c r="O10" s="25">
        <f>'[8]OSA Y'!$AA$2</f>
        <v>0.62189054726368154</v>
      </c>
      <c r="P10" s="18" t="s">
        <v>19</v>
      </c>
      <c r="Q10" s="30">
        <f>[8]TIME!$G$4</f>
        <v>251.39212398163949</v>
      </c>
      <c r="R10" s="6">
        <f>[8]TIME!$I$7</f>
        <v>348</v>
      </c>
      <c r="S10" s="3">
        <f>[8]TIME!$M$4</f>
        <v>73</v>
      </c>
      <c r="T10" s="7">
        <f>[8]TIME!$S$4</f>
        <v>8616</v>
      </c>
      <c r="U10" s="32">
        <f>[8]TIME!$T$4</f>
        <v>1739</v>
      </c>
      <c r="V10" s="40">
        <f t="shared" si="2"/>
        <v>1</v>
      </c>
      <c r="W10" s="16">
        <f t="shared" si="0"/>
        <v>0</v>
      </c>
      <c r="X10" s="41">
        <f t="shared" si="1"/>
        <v>0</v>
      </c>
    </row>
    <row r="11" spans="1:24" x14ac:dyDescent="0.25">
      <c r="A11" s="4" t="s">
        <v>20</v>
      </c>
      <c r="B11" s="24">
        <f>[9]PRESSURE!$H$2</f>
        <v>23.432121778319104</v>
      </c>
      <c r="C11" s="2">
        <f>[9]PRESSURE!$O$2</f>
        <v>0.66869671132764918</v>
      </c>
      <c r="D11" s="5">
        <f>[9]PRESSURE!$U$2</f>
        <v>0.36137750653879686</v>
      </c>
      <c r="E11" s="25">
        <f>[9]PRESSURE!$AA$2</f>
        <v>0.37284181054596355</v>
      </c>
      <c r="F11" s="18" t="s">
        <v>20</v>
      </c>
      <c r="G11" s="30">
        <f>'[9]OSA X'!$H$2</f>
        <v>8.3430046778996481</v>
      </c>
      <c r="H11" s="2">
        <f>'[9]OSA X'!$O$2</f>
        <v>0.93666260657734468</v>
      </c>
      <c r="I11" s="5">
        <f>'[9]OSA X'!$U$2</f>
        <v>0</v>
      </c>
      <c r="J11" s="25">
        <f>'[9]OSA X'!$AA$2</f>
        <v>0</v>
      </c>
      <c r="K11" s="18" t="s">
        <v>20</v>
      </c>
      <c r="L11" s="30">
        <f>'[9]OSA Y'!$H$2</f>
        <v>5.6802118476503107</v>
      </c>
      <c r="M11" s="2">
        <f>'[9]OSA Y'!$O$2</f>
        <v>0.73447015834348361</v>
      </c>
      <c r="N11" s="5">
        <f>'[9]OSA Y'!$U$2</f>
        <v>0.2018308631211857</v>
      </c>
      <c r="O11" s="25">
        <f>'[9]OSA Y'!$AA$2</f>
        <v>0.16798880074661693</v>
      </c>
      <c r="P11" s="18" t="s">
        <v>20</v>
      </c>
      <c r="Q11" s="30">
        <f>[9]TIME!$G$4</f>
        <v>60.602530200204235</v>
      </c>
      <c r="R11" s="6">
        <f>[9]TIME!$I$7</f>
        <v>83</v>
      </c>
      <c r="S11" s="3">
        <f>[9]TIME!$M$4</f>
        <v>47</v>
      </c>
      <c r="T11" s="7">
        <f>[9]TIME!$S$4</f>
        <v>13363</v>
      </c>
      <c r="U11" s="32">
        <f>[9]TIME!$T$4</f>
        <v>6465</v>
      </c>
      <c r="V11" s="40">
        <f t="shared" si="2"/>
        <v>1</v>
      </c>
      <c r="W11" s="16">
        <f t="shared" si="0"/>
        <v>0</v>
      </c>
      <c r="X11" s="41">
        <f t="shared" si="1"/>
        <v>0</v>
      </c>
    </row>
    <row r="12" spans="1:24" x14ac:dyDescent="0.25">
      <c r="A12" s="4" t="s">
        <v>21</v>
      </c>
      <c r="B12" s="24">
        <f>[10]PRESSURE!$H$2</f>
        <v>25.985716376938012</v>
      </c>
      <c r="C12" s="2">
        <f>[10]PRESSURE!$O$2</f>
        <v>0.78421052631578947</v>
      </c>
      <c r="D12" s="5">
        <f>[10]PRESSURE!$U$2</f>
        <v>0.62478184991273999</v>
      </c>
      <c r="E12" s="25">
        <f>[10]PRESSURE!$AA$2</f>
        <v>0.2471220260936301</v>
      </c>
      <c r="F12" s="18" t="s">
        <v>21</v>
      </c>
      <c r="G12" s="30">
        <f>'[10]OSA X'!$H$2</f>
        <v>16.601511556260533</v>
      </c>
      <c r="H12" s="2">
        <f>'[10]OSA X'!$O$2</f>
        <v>0.75684210526315787</v>
      </c>
      <c r="I12" s="5">
        <f>'[10]OSA X'!$U$2</f>
        <v>0.36125654450261779</v>
      </c>
      <c r="J12" s="25">
        <f>'[10]OSA X'!$AA$2</f>
        <v>0.32693783576362245</v>
      </c>
      <c r="K12" s="18" t="s">
        <v>21</v>
      </c>
      <c r="L12" s="30">
        <f>'[10]OSA Y'!$H$2</f>
        <v>9.5906787961610842</v>
      </c>
      <c r="M12" s="2">
        <f>'[10]OSA Y'!$O$2</f>
        <v>0.77684210526315789</v>
      </c>
      <c r="N12" s="5">
        <f>'[10]OSA Y'!$U$2</f>
        <v>0.61867364746945896</v>
      </c>
      <c r="O12" s="25">
        <f>'[10]OSA Y'!$AA$2</f>
        <v>0.53338449731389104</v>
      </c>
      <c r="P12" s="18" t="s">
        <v>21</v>
      </c>
      <c r="Q12" s="30">
        <f>[10]TIME!$G$4</f>
        <v>181.33272058720001</v>
      </c>
      <c r="R12" s="6">
        <f>[10]TIME!$I$7</f>
        <v>256.33333333333348</v>
      </c>
      <c r="S12" s="3">
        <f>[10]TIME!$M$4</f>
        <v>202.33333333333348</v>
      </c>
      <c r="T12" s="7">
        <f>[10]TIME!$S$4</f>
        <v>1303.3333333333335</v>
      </c>
      <c r="U12" s="32">
        <f>[10]TIME!$T$4</f>
        <v>3358.3333333333335</v>
      </c>
      <c r="V12" s="40">
        <f t="shared" si="2"/>
        <v>0.9</v>
      </c>
      <c r="W12" s="16">
        <f t="shared" si="0"/>
        <v>0</v>
      </c>
      <c r="X12" s="41">
        <f t="shared" si="1"/>
        <v>0</v>
      </c>
    </row>
    <row r="13" spans="1:24" x14ac:dyDescent="0.25">
      <c r="A13" s="4" t="s">
        <v>22</v>
      </c>
      <c r="B13" s="24">
        <f>[11]PRESSURE!$H$2</f>
        <v>50.930110522908734</v>
      </c>
      <c r="C13" s="2">
        <f>[11]PRESSURE!$O$2</f>
        <v>0.69339622641509435</v>
      </c>
      <c r="D13" s="5">
        <f>[11]PRESSURE!$U$2</f>
        <v>0.59467455621301779</v>
      </c>
      <c r="E13" s="25">
        <f>[11]PRESSURE!$AA$2</f>
        <v>0.67636363636363639</v>
      </c>
      <c r="F13" s="18" t="s">
        <v>22</v>
      </c>
      <c r="G13" s="30">
        <f>'[11]OSA X'!$H$2</f>
        <v>33.866711953832478</v>
      </c>
      <c r="H13" s="2">
        <f>'[11]OSA X'!$O$2</f>
        <v>0.86792452830188682</v>
      </c>
      <c r="I13" s="5">
        <f>'[11]OSA X'!$U$2</f>
        <v>0.39940828402366868</v>
      </c>
      <c r="J13" s="25">
        <f>'[11]OSA X'!$AA$2</f>
        <v>0.65090909090909088</v>
      </c>
      <c r="K13" s="18" t="s">
        <v>22</v>
      </c>
      <c r="L13" s="30">
        <f>'[11]OSA Y'!$H$2</f>
        <v>19.393140657451383</v>
      </c>
      <c r="M13" s="2">
        <f>'[11]OSA Y'!$O$2</f>
        <v>0.8632075471698113</v>
      </c>
      <c r="N13" s="5">
        <f>'[11]OSA Y'!$U$2</f>
        <v>0.48816568047337283</v>
      </c>
      <c r="O13" s="25">
        <f>'[11]OSA Y'!$AA$2</f>
        <v>0.66181818181818186</v>
      </c>
      <c r="P13" s="18" t="s">
        <v>22</v>
      </c>
      <c r="Q13" s="30">
        <f>[11]TIME!$G$4</f>
        <v>57.249939349798055</v>
      </c>
      <c r="R13" s="6">
        <f>[11]TIME!$I$7</f>
        <v>79.666666666666629</v>
      </c>
      <c r="S13" s="3">
        <f>[11]TIME!$M$4</f>
        <v>10.333333333333371</v>
      </c>
      <c r="T13" s="7">
        <f>[11]TIME!$S$4</f>
        <v>795.33333333333337</v>
      </c>
      <c r="U13" s="32">
        <f>[11]TIME!$T$4</f>
        <v>378.33333333333337</v>
      </c>
      <c r="V13" s="40">
        <f t="shared" si="2"/>
        <v>1</v>
      </c>
      <c r="W13" s="16">
        <f t="shared" si="0"/>
        <v>0</v>
      </c>
      <c r="X13" s="41">
        <f t="shared" si="1"/>
        <v>0</v>
      </c>
    </row>
    <row r="14" spans="1:24" x14ac:dyDescent="0.25">
      <c r="A14" s="4" t="s">
        <v>23</v>
      </c>
      <c r="B14" s="26">
        <f>[12]PRESSURE!$H$2</f>
        <v>25.425692368642071</v>
      </c>
      <c r="C14" s="27">
        <f>[12]PRESSURE!$O$2</f>
        <v>0.19689119170984459</v>
      </c>
      <c r="D14" s="28">
        <f>[12]PRESSURE!$U$2</f>
        <v>0.66969696969696968</v>
      </c>
      <c r="E14" s="29">
        <f>[12]PRESSURE!$AA$2</f>
        <v>0.75454545454545452</v>
      </c>
      <c r="F14" s="18" t="s">
        <v>23</v>
      </c>
      <c r="G14" s="31">
        <f>'[12]OSA X'!$H$2</f>
        <v>18.047702868911152</v>
      </c>
      <c r="H14" s="27">
        <f>'[12]OSA X'!$O$2</f>
        <v>0.47668393782383423</v>
      </c>
      <c r="I14" s="28">
        <f>'[12]OSA X'!$U$2</f>
        <v>0.4939393939393939</v>
      </c>
      <c r="J14" s="29">
        <f>'[12]OSA X'!$AA$2</f>
        <v>0.46060606060606057</v>
      </c>
      <c r="K14" s="18" t="s">
        <v>23</v>
      </c>
      <c r="L14" s="31">
        <f>'[12]OSA Y'!$H$2</f>
        <v>22.172145432088818</v>
      </c>
      <c r="M14" s="27">
        <f>'[12]OSA Y'!$O$2</f>
        <v>0.70207253886010368</v>
      </c>
      <c r="N14" s="28">
        <f>'[12]OSA Y'!$U$2</f>
        <v>0.53939393939393931</v>
      </c>
      <c r="O14" s="29">
        <f>'[12]OSA Y'!$AA$2</f>
        <v>0.47575757575757571</v>
      </c>
      <c r="P14" s="18" t="s">
        <v>23</v>
      </c>
      <c r="Q14" s="31">
        <f>[12]TIME!$G$4</f>
        <v>12.256517540566824</v>
      </c>
      <c r="R14" s="33">
        <f>[12]TIME!$I$7</f>
        <v>15.333333333333258</v>
      </c>
      <c r="S14" s="34">
        <f>[12]TIME!$M$4</f>
        <v>247.66666666666674</v>
      </c>
      <c r="T14" s="35">
        <f>[12]TIME!$S$4</f>
        <v>69.333333333333258</v>
      </c>
      <c r="U14" s="36">
        <f>[12]TIME!$T$4</f>
        <v>128.33333333333326</v>
      </c>
      <c r="V14" s="42">
        <f t="shared" si="2"/>
        <v>0</v>
      </c>
      <c r="W14" s="43">
        <f t="shared" si="0"/>
        <v>0</v>
      </c>
      <c r="X14" s="44">
        <f t="shared" si="1"/>
        <v>0</v>
      </c>
    </row>
    <row r="17" spans="2:24" x14ac:dyDescent="0.25">
      <c r="B17" s="14" t="s">
        <v>2</v>
      </c>
      <c r="C17" s="15">
        <f>0.25*C3</f>
        <v>0.18660287081339713</v>
      </c>
      <c r="D17" s="15">
        <f t="shared" ref="D17:X17" si="3">0.25*D3</f>
        <v>3.8135593220338992E-2</v>
      </c>
      <c r="E17" s="15">
        <f t="shared" si="3"/>
        <v>5.6910569105691061E-2</v>
      </c>
      <c r="F17" s="15"/>
      <c r="G17" s="15"/>
      <c r="H17" s="15">
        <f t="shared" si="3"/>
        <v>0.25</v>
      </c>
      <c r="I17" s="15">
        <f t="shared" si="3"/>
        <v>0.13550420168067229</v>
      </c>
      <c r="J17" s="15">
        <f t="shared" si="3"/>
        <v>0.18245967741935484</v>
      </c>
      <c r="K17" s="15"/>
      <c r="L17" s="15"/>
      <c r="M17" s="15">
        <f t="shared" si="3"/>
        <v>0.2381516587677725</v>
      </c>
      <c r="N17" s="15">
        <f t="shared" si="3"/>
        <v>0.14285714285714285</v>
      </c>
      <c r="O17" s="15">
        <f t="shared" si="3"/>
        <v>0.17338709677419356</v>
      </c>
      <c r="P17" s="15"/>
      <c r="Q17" s="15"/>
      <c r="R17" s="15"/>
      <c r="S17" s="15"/>
      <c r="T17" s="15"/>
      <c r="U17" s="15"/>
      <c r="V17" s="15">
        <f>0.25*V3</f>
        <v>0.25</v>
      </c>
      <c r="W17" s="15">
        <f t="shared" si="3"/>
        <v>0</v>
      </c>
      <c r="X17" s="15">
        <f t="shared" si="3"/>
        <v>0</v>
      </c>
    </row>
    <row r="18" spans="2:24" x14ac:dyDescent="0.25">
      <c r="B18" s="14" t="s">
        <v>13</v>
      </c>
      <c r="C18" s="15">
        <f t="shared" ref="C18:E18" si="4">0.25*C4</f>
        <v>0.2050561797752809</v>
      </c>
      <c r="D18" s="15">
        <f t="shared" si="4"/>
        <v>0.10436137071651092</v>
      </c>
      <c r="E18" s="15">
        <f t="shared" si="4"/>
        <v>8.0882352941176461E-2</v>
      </c>
      <c r="F18" s="15"/>
      <c r="G18" s="15"/>
      <c r="H18" s="15">
        <f t="shared" ref="H18:J18" si="5">0.25*H4</f>
        <v>0.23876404494382023</v>
      </c>
      <c r="I18" s="15">
        <f t="shared" si="5"/>
        <v>0.19470404984423675</v>
      </c>
      <c r="J18" s="15">
        <f t="shared" si="5"/>
        <v>6.7647058823529421E-2</v>
      </c>
      <c r="K18" s="15"/>
      <c r="L18" s="15"/>
      <c r="M18" s="15">
        <f t="shared" ref="M18:O18" si="6">0.25*M4</f>
        <v>0.18820224719101125</v>
      </c>
      <c r="N18" s="15">
        <f t="shared" si="6"/>
        <v>7.0093457943925241E-2</v>
      </c>
      <c r="O18" s="15">
        <f t="shared" si="6"/>
        <v>7.2794117647058815E-2</v>
      </c>
      <c r="P18" s="15"/>
      <c r="Q18" s="15"/>
      <c r="R18" s="15"/>
      <c r="S18" s="15"/>
      <c r="T18" s="15"/>
      <c r="U18" s="15"/>
      <c r="V18" s="15">
        <f t="shared" ref="V18:X18" si="7">0.25*V4</f>
        <v>0.25</v>
      </c>
      <c r="W18" s="15">
        <f t="shared" si="7"/>
        <v>0</v>
      </c>
      <c r="X18" s="15">
        <f t="shared" si="7"/>
        <v>0</v>
      </c>
    </row>
    <row r="19" spans="2:24" x14ac:dyDescent="0.25">
      <c r="B19" s="14" t="s">
        <v>14</v>
      </c>
      <c r="C19" s="15">
        <f t="shared" ref="C19:E19" si="8">0.25*C5</f>
        <v>0.20365853658536587</v>
      </c>
      <c r="D19" s="15">
        <f t="shared" si="8"/>
        <v>0.19474459724950885</v>
      </c>
      <c r="E19" s="15">
        <f t="shared" si="8"/>
        <v>0.14279112754158965</v>
      </c>
      <c r="F19" s="15"/>
      <c r="G19" s="15"/>
      <c r="H19" s="15">
        <f t="shared" ref="H19:J19" si="9">0.25*H5</f>
        <v>0.18536585365853658</v>
      </c>
      <c r="I19" s="15">
        <f t="shared" si="9"/>
        <v>5.6974459724950882E-2</v>
      </c>
      <c r="J19" s="15">
        <f t="shared" si="9"/>
        <v>5.1756007393715331E-2</v>
      </c>
      <c r="K19" s="15"/>
      <c r="L19" s="15"/>
      <c r="M19" s="15">
        <f t="shared" ref="M19:O19" si="10">0.25*M5</f>
        <v>0.18053097345132743</v>
      </c>
      <c r="N19" s="15">
        <f t="shared" si="10"/>
        <v>5.525540275049115E-2</v>
      </c>
      <c r="O19" s="15">
        <f t="shared" si="10"/>
        <v>2.934380776340112E-2</v>
      </c>
      <c r="P19" s="15"/>
      <c r="Q19" s="15"/>
      <c r="R19" s="15"/>
      <c r="S19" s="15"/>
      <c r="T19" s="15"/>
      <c r="U19" s="15"/>
      <c r="V19" s="15">
        <f t="shared" ref="V19:X19" si="11">0.25*V5</f>
        <v>0.25</v>
      </c>
      <c r="W19" s="15">
        <f t="shared" si="11"/>
        <v>0</v>
      </c>
      <c r="X19" s="15">
        <f t="shared" si="11"/>
        <v>0</v>
      </c>
    </row>
    <row r="20" spans="2:24" x14ac:dyDescent="0.25">
      <c r="B20" s="14" t="s">
        <v>15</v>
      </c>
      <c r="C20" s="15">
        <f t="shared" ref="C20:E20" si="12">0.25*C6</f>
        <v>0.1850907029478458</v>
      </c>
      <c r="D20" s="15">
        <f t="shared" si="12"/>
        <v>0.15135135135135136</v>
      </c>
      <c r="E20" s="15">
        <f t="shared" si="12"/>
        <v>0.16723356009070295</v>
      </c>
      <c r="F20" s="15"/>
      <c r="G20" s="15"/>
      <c r="H20" s="15">
        <f t="shared" ref="H20:J20" si="13">0.25*H6</f>
        <v>0.22760770975056688</v>
      </c>
      <c r="I20" s="15">
        <f t="shared" si="13"/>
        <v>2.1621621621621678E-3</v>
      </c>
      <c r="J20" s="15">
        <f t="shared" si="13"/>
        <v>0</v>
      </c>
      <c r="K20" s="15"/>
      <c r="L20" s="15"/>
      <c r="M20" s="15">
        <f t="shared" ref="M20:O20" si="14">0.25*M6</f>
        <v>0.19472789115646258</v>
      </c>
      <c r="N20" s="15">
        <f t="shared" si="14"/>
        <v>4.2702702702702711E-2</v>
      </c>
      <c r="O20" s="15">
        <f t="shared" si="14"/>
        <v>1.4455782312925158E-2</v>
      </c>
      <c r="P20" s="15"/>
      <c r="Q20" s="15"/>
      <c r="R20" s="15"/>
      <c r="S20" s="15"/>
      <c r="T20" s="15"/>
      <c r="U20" s="15"/>
      <c r="V20" s="15">
        <f t="shared" ref="V20:X20" si="15">0.25*V6</f>
        <v>0.25</v>
      </c>
      <c r="W20" s="15">
        <f t="shared" si="15"/>
        <v>0</v>
      </c>
      <c r="X20" s="15">
        <f t="shared" si="15"/>
        <v>0.15</v>
      </c>
    </row>
    <row r="21" spans="2:24" x14ac:dyDescent="0.25">
      <c r="B21" s="14" t="s">
        <v>16</v>
      </c>
      <c r="C21" s="15">
        <f t="shared" ref="C21:E21" si="16">0.25*C7</f>
        <v>0.1519434628975265</v>
      </c>
      <c r="D21" s="15">
        <f t="shared" si="16"/>
        <v>0.20848056537102475</v>
      </c>
      <c r="E21" s="15">
        <f t="shared" si="16"/>
        <v>0.19501466275659823</v>
      </c>
      <c r="F21" s="15"/>
      <c r="G21" s="15"/>
      <c r="H21" s="15">
        <f t="shared" ref="H21:J21" si="17">0.25*H7</f>
        <v>0.21908127208480566</v>
      </c>
      <c r="I21" s="15">
        <f t="shared" si="17"/>
        <v>2.0318021201413433E-2</v>
      </c>
      <c r="J21" s="15">
        <f t="shared" si="17"/>
        <v>1.5395894428152479E-2</v>
      </c>
      <c r="K21" s="15"/>
      <c r="L21" s="15"/>
      <c r="M21" s="15">
        <f t="shared" ref="M21:O21" si="18">0.25*M7</f>
        <v>0.20406360424028269</v>
      </c>
      <c r="N21" s="15">
        <f t="shared" si="18"/>
        <v>0.10512367491166077</v>
      </c>
      <c r="O21" s="15">
        <f t="shared" si="18"/>
        <v>0.12903225806451613</v>
      </c>
      <c r="P21" s="15"/>
      <c r="Q21" s="15"/>
      <c r="R21" s="15"/>
      <c r="S21" s="15"/>
      <c r="T21" s="15"/>
      <c r="U21" s="15"/>
      <c r="V21" s="15">
        <f t="shared" ref="V21:X21" si="19">0.25*V7</f>
        <v>0.25</v>
      </c>
      <c r="W21" s="15">
        <f t="shared" si="19"/>
        <v>0.25</v>
      </c>
      <c r="X21" s="15">
        <f t="shared" si="19"/>
        <v>0</v>
      </c>
    </row>
    <row r="22" spans="2:24" x14ac:dyDescent="0.25">
      <c r="B22" s="14" t="s">
        <v>17</v>
      </c>
      <c r="C22" s="15">
        <f t="shared" ref="C22:E22" si="20">0.25*C8</f>
        <v>0.17718446601941748</v>
      </c>
      <c r="D22" s="15">
        <f t="shared" si="20"/>
        <v>0.14124405705229792</v>
      </c>
      <c r="E22" s="15">
        <f t="shared" si="20"/>
        <v>0.11181342632955535</v>
      </c>
      <c r="F22" s="15"/>
      <c r="G22" s="15"/>
      <c r="H22" s="15">
        <f t="shared" ref="H22:J22" si="21">0.25*H8</f>
        <v>0.20685005393743258</v>
      </c>
      <c r="I22" s="15">
        <f t="shared" si="21"/>
        <v>7.0721077654516629E-2</v>
      </c>
      <c r="J22" s="15">
        <f t="shared" si="21"/>
        <v>7.4978204010462068E-2</v>
      </c>
      <c r="K22" s="15"/>
      <c r="L22" s="15"/>
      <c r="M22" s="15">
        <f t="shared" ref="M22:O22" si="22">0.25*M8</f>
        <v>0.18392664509169365</v>
      </c>
      <c r="N22" s="15">
        <f t="shared" si="22"/>
        <v>9.9049128367670325E-4</v>
      </c>
      <c r="O22" s="15">
        <f t="shared" si="22"/>
        <v>2.8552746294681769E-2</v>
      </c>
      <c r="P22" s="15"/>
      <c r="Q22" s="15"/>
      <c r="R22" s="15"/>
      <c r="S22" s="15"/>
      <c r="T22" s="15"/>
      <c r="U22" s="15"/>
      <c r="V22" s="15">
        <f t="shared" ref="V22:X22" si="23">0.25*V8</f>
        <v>0.15</v>
      </c>
      <c r="W22" s="15">
        <f t="shared" si="23"/>
        <v>0</v>
      </c>
      <c r="X22" s="15">
        <f t="shared" si="23"/>
        <v>0</v>
      </c>
    </row>
    <row r="23" spans="2:24" x14ac:dyDescent="0.25">
      <c r="B23" s="14" t="s">
        <v>18</v>
      </c>
      <c r="C23" s="15">
        <f t="shared" ref="C23:E23" si="24">0.25*C9</f>
        <v>0.19987468671679198</v>
      </c>
      <c r="D23" s="15">
        <f t="shared" si="24"/>
        <v>0.12468671679197996</v>
      </c>
      <c r="E23" s="15">
        <f t="shared" si="24"/>
        <v>0.13784461152882205</v>
      </c>
      <c r="F23" s="15"/>
      <c r="G23" s="15"/>
      <c r="H23" s="15">
        <f t="shared" ref="H23:J23" si="25">0.25*H9</f>
        <v>0.19913151364764267</v>
      </c>
      <c r="I23" s="15">
        <f t="shared" si="25"/>
        <v>7.6302729528535979E-2</v>
      </c>
      <c r="J23" s="15">
        <f t="shared" si="25"/>
        <v>0.12282878411910669</v>
      </c>
      <c r="K23" s="15"/>
      <c r="L23" s="15"/>
      <c r="M23" s="15">
        <f t="shared" ref="M23:O23" si="26">0.25*M9</f>
        <v>0.20037220843672457</v>
      </c>
      <c r="N23" s="15">
        <f t="shared" si="26"/>
        <v>0.13647642679900746</v>
      </c>
      <c r="O23" s="15">
        <f t="shared" si="26"/>
        <v>0.10980148883374691</v>
      </c>
      <c r="P23" s="15"/>
      <c r="Q23" s="15"/>
      <c r="R23" s="15"/>
      <c r="S23" s="15"/>
      <c r="T23" s="15"/>
      <c r="U23" s="15"/>
      <c r="V23" s="15">
        <f t="shared" ref="V23:X23" si="27">0.25*V9</f>
        <v>0.15</v>
      </c>
      <c r="W23" s="15">
        <f t="shared" si="27"/>
        <v>0.25</v>
      </c>
      <c r="X23" s="15">
        <f t="shared" si="27"/>
        <v>0</v>
      </c>
    </row>
    <row r="24" spans="2:24" x14ac:dyDescent="0.25">
      <c r="B24" s="14" t="s">
        <v>19</v>
      </c>
      <c r="C24" s="15">
        <f t="shared" ref="C24:E24" si="28">0.25*C10</f>
        <v>0.18341121495327103</v>
      </c>
      <c r="D24" s="15">
        <f t="shared" si="28"/>
        <v>0.19926979246733281</v>
      </c>
      <c r="E24" s="15">
        <f t="shared" si="28"/>
        <v>0.20667495854063017</v>
      </c>
      <c r="F24" s="15"/>
      <c r="G24" s="15"/>
      <c r="H24" s="15">
        <f t="shared" ref="H24:J24" si="29">0.25*H10</f>
        <v>0.22500000000000001</v>
      </c>
      <c r="I24" s="15">
        <f t="shared" si="29"/>
        <v>0.18197540353574174</v>
      </c>
      <c r="J24" s="15">
        <f t="shared" si="29"/>
        <v>0.22180762852404642</v>
      </c>
      <c r="K24" s="15"/>
      <c r="L24" s="15"/>
      <c r="M24" s="15">
        <f t="shared" ref="M24:O24" si="30">0.25*M10</f>
        <v>0.19158878504672897</v>
      </c>
      <c r="N24" s="15">
        <f t="shared" si="30"/>
        <v>0.12221368178324366</v>
      </c>
      <c r="O24" s="15">
        <f t="shared" si="30"/>
        <v>0.15547263681592038</v>
      </c>
      <c r="P24" s="15"/>
      <c r="Q24" s="15"/>
      <c r="R24" s="15"/>
      <c r="S24" s="15"/>
      <c r="T24" s="15"/>
      <c r="U24" s="15"/>
      <c r="V24" s="15">
        <f t="shared" ref="V24:X24" si="31">0.25*V10</f>
        <v>0.25</v>
      </c>
      <c r="W24" s="15">
        <f t="shared" si="31"/>
        <v>0</v>
      </c>
      <c r="X24" s="15">
        <f t="shared" si="31"/>
        <v>0</v>
      </c>
    </row>
    <row r="25" spans="2:24" x14ac:dyDescent="0.25">
      <c r="B25" s="14" t="s">
        <v>20</v>
      </c>
      <c r="C25" s="15">
        <f t="shared" ref="C25:E25" si="32">0.25*C11</f>
        <v>0.1671741778319123</v>
      </c>
      <c r="D25" s="15">
        <f t="shared" si="32"/>
        <v>9.0344376634699214E-2</v>
      </c>
      <c r="E25" s="15">
        <f t="shared" si="32"/>
        <v>9.3210452636490887E-2</v>
      </c>
      <c r="F25" s="15"/>
      <c r="G25" s="15"/>
      <c r="H25" s="15">
        <f t="shared" ref="H25:J25" si="33">0.25*H11</f>
        <v>0.23416565164433617</v>
      </c>
      <c r="I25" s="15">
        <f t="shared" si="33"/>
        <v>0</v>
      </c>
      <c r="J25" s="15">
        <f t="shared" si="33"/>
        <v>0</v>
      </c>
      <c r="K25" s="15"/>
      <c r="L25" s="15"/>
      <c r="M25" s="15">
        <f t="shared" ref="M25:O25" si="34">0.25*M11</f>
        <v>0.1836175395858709</v>
      </c>
      <c r="N25" s="15">
        <f t="shared" si="34"/>
        <v>5.0457715780296425E-2</v>
      </c>
      <c r="O25" s="15">
        <f t="shared" si="34"/>
        <v>4.1997200186654232E-2</v>
      </c>
      <c r="P25" s="15"/>
      <c r="Q25" s="15"/>
      <c r="R25" s="15"/>
      <c r="S25" s="15"/>
      <c r="T25" s="15"/>
      <c r="U25" s="15"/>
      <c r="V25" s="15">
        <f t="shared" ref="V25:X25" si="35">0.25*V11</f>
        <v>0.25</v>
      </c>
      <c r="W25" s="15">
        <f t="shared" si="35"/>
        <v>0</v>
      </c>
      <c r="X25" s="15">
        <f t="shared" si="35"/>
        <v>0</v>
      </c>
    </row>
    <row r="26" spans="2:24" x14ac:dyDescent="0.25">
      <c r="B26" s="14" t="s">
        <v>21</v>
      </c>
      <c r="C26" s="15">
        <f t="shared" ref="C26:E26" si="36">0.25*C12</f>
        <v>0.19605263157894737</v>
      </c>
      <c r="D26" s="15">
        <f t="shared" si="36"/>
        <v>0.156195462478185</v>
      </c>
      <c r="E26" s="15">
        <f t="shared" si="36"/>
        <v>6.1780506523407525E-2</v>
      </c>
      <c r="F26" s="15"/>
      <c r="G26" s="15"/>
      <c r="H26" s="15">
        <f t="shared" ref="H26:J26" si="37">0.25*H12</f>
        <v>0.18921052631578947</v>
      </c>
      <c r="I26" s="15">
        <f t="shared" si="37"/>
        <v>9.0314136125654448E-2</v>
      </c>
      <c r="J26" s="15">
        <f t="shared" si="37"/>
        <v>8.1734458940905613E-2</v>
      </c>
      <c r="K26" s="15"/>
      <c r="L26" s="15"/>
      <c r="M26" s="15">
        <f t="shared" ref="M26:O26" si="38">0.25*M12</f>
        <v>0.19421052631578947</v>
      </c>
      <c r="N26" s="15">
        <f t="shared" si="38"/>
        <v>0.15466841186736474</v>
      </c>
      <c r="O26" s="15">
        <f t="shared" si="38"/>
        <v>0.13334612432847276</v>
      </c>
      <c r="P26" s="15"/>
      <c r="Q26" s="15"/>
      <c r="R26" s="15"/>
      <c r="S26" s="15"/>
      <c r="T26" s="15"/>
      <c r="U26" s="15"/>
      <c r="V26" s="15">
        <f t="shared" ref="V26:X26" si="39">0.25*V12</f>
        <v>0.22500000000000001</v>
      </c>
      <c r="W26" s="15">
        <f t="shared" si="39"/>
        <v>0</v>
      </c>
      <c r="X26" s="15">
        <f t="shared" si="39"/>
        <v>0</v>
      </c>
    </row>
    <row r="27" spans="2:24" x14ac:dyDescent="0.25">
      <c r="B27" s="14" t="s">
        <v>22</v>
      </c>
      <c r="C27" s="15">
        <f t="shared" ref="C27:E27" si="40">0.25*C13</f>
        <v>0.17334905660377359</v>
      </c>
      <c r="D27" s="15">
        <f t="shared" si="40"/>
        <v>0.14866863905325445</v>
      </c>
      <c r="E27" s="15">
        <f t="shared" si="40"/>
        <v>0.1690909090909091</v>
      </c>
      <c r="F27" s="15"/>
      <c r="G27" s="15"/>
      <c r="H27" s="15">
        <f t="shared" ref="H27:J27" si="41">0.25*H13</f>
        <v>0.21698113207547171</v>
      </c>
      <c r="I27" s="15">
        <f t="shared" si="41"/>
        <v>9.985207100591717E-2</v>
      </c>
      <c r="J27" s="15">
        <f t="shared" si="41"/>
        <v>0.16272727272727272</v>
      </c>
      <c r="K27" s="15"/>
      <c r="L27" s="15"/>
      <c r="M27" s="15">
        <f t="shared" ref="M27:O27" si="42">0.25*M13</f>
        <v>0.21580188679245282</v>
      </c>
      <c r="N27" s="15">
        <f t="shared" si="42"/>
        <v>0.12204142011834321</v>
      </c>
      <c r="O27" s="15">
        <f t="shared" si="42"/>
        <v>0.16545454545454547</v>
      </c>
      <c r="P27" s="15"/>
      <c r="Q27" s="15"/>
      <c r="R27" s="15"/>
      <c r="S27" s="15"/>
      <c r="T27" s="15"/>
      <c r="U27" s="15"/>
      <c r="V27" s="15">
        <f t="shared" ref="V27:X27" si="43">0.25*V13</f>
        <v>0.25</v>
      </c>
      <c r="W27" s="15">
        <f t="shared" si="43"/>
        <v>0</v>
      </c>
      <c r="X27" s="15">
        <f t="shared" si="43"/>
        <v>0</v>
      </c>
    </row>
    <row r="28" spans="2:24" x14ac:dyDescent="0.25">
      <c r="B28" s="14" t="s">
        <v>23</v>
      </c>
      <c r="C28" s="15">
        <f t="shared" ref="C28:D28" si="44">0.25*C14</f>
        <v>4.9222797927461148E-2</v>
      </c>
      <c r="D28" s="15">
        <f t="shared" si="44"/>
        <v>0.16742424242424242</v>
      </c>
      <c r="E28" s="15">
        <f>0.25*E14</f>
        <v>0.18863636363636363</v>
      </c>
      <c r="F28" s="15"/>
      <c r="G28" s="15"/>
      <c r="H28" s="15">
        <f t="shared" ref="H28:J28" si="45">0.25*H14</f>
        <v>0.11917098445595856</v>
      </c>
      <c r="I28" s="15">
        <f t="shared" si="45"/>
        <v>0.12348484848484848</v>
      </c>
      <c r="J28" s="15">
        <f t="shared" si="45"/>
        <v>0.11515151515151514</v>
      </c>
      <c r="K28" s="15"/>
      <c r="L28" s="15"/>
      <c r="M28" s="15">
        <f t="shared" ref="M28:O28" si="46">0.25*M14</f>
        <v>0.17551813471502592</v>
      </c>
      <c r="N28" s="15">
        <f t="shared" si="46"/>
        <v>0.13484848484848483</v>
      </c>
      <c r="O28" s="15">
        <f t="shared" si="46"/>
        <v>0.11893939393939393</v>
      </c>
      <c r="P28" s="15"/>
      <c r="Q28" s="15"/>
      <c r="R28" s="15"/>
      <c r="S28" s="15"/>
      <c r="T28" s="15"/>
      <c r="U28" s="15"/>
      <c r="V28" s="15">
        <f t="shared" ref="V28:X28" si="47">0.25*V14</f>
        <v>0</v>
      </c>
      <c r="W28" s="15">
        <f t="shared" si="47"/>
        <v>0</v>
      </c>
      <c r="X28" s="15">
        <f t="shared" si="47"/>
        <v>0</v>
      </c>
    </row>
    <row r="29" spans="2:24" ht="15.75" thickBot="1" x14ac:dyDescent="0.3"/>
    <row r="30" spans="2:24" ht="15.75" thickBot="1" x14ac:dyDescent="0.3">
      <c r="B30" s="8"/>
      <c r="C30" s="9" t="s">
        <v>24</v>
      </c>
      <c r="D30" s="9" t="s">
        <v>25</v>
      </c>
      <c r="E30" s="10" t="s">
        <v>26</v>
      </c>
      <c r="F30" s="13"/>
    </row>
    <row r="31" spans="2:24" x14ac:dyDescent="0.25">
      <c r="B31" s="11" t="s">
        <v>2</v>
      </c>
      <c r="C31" s="49">
        <f t="shared" ref="C31:C42" si="48">C17+H17+M17+V17</f>
        <v>0.92475452958116966</v>
      </c>
      <c r="D31" s="50">
        <f t="shared" ref="D31:D42" si="49">D17+I17+N17+W17</f>
        <v>0.31649693775815413</v>
      </c>
      <c r="E31" s="51">
        <f t="shared" ref="E31:E42" si="50">E17+J17+O17+X17</f>
        <v>0.41275734329923947</v>
      </c>
      <c r="F31" s="17"/>
      <c r="G31" s="48"/>
    </row>
    <row r="32" spans="2:24" x14ac:dyDescent="0.25">
      <c r="B32" s="11" t="s">
        <v>13</v>
      </c>
      <c r="C32" s="52">
        <f t="shared" si="48"/>
        <v>0.8820224719101124</v>
      </c>
      <c r="D32" s="53">
        <f t="shared" si="49"/>
        <v>0.36915887850467294</v>
      </c>
      <c r="E32" s="54">
        <f t="shared" si="50"/>
        <v>0.2213235294117647</v>
      </c>
      <c r="F32" s="17"/>
    </row>
    <row r="33" spans="2:7" x14ac:dyDescent="0.25">
      <c r="B33" s="11" t="s">
        <v>14</v>
      </c>
      <c r="C33" s="52">
        <f t="shared" si="48"/>
        <v>0.81955536369522985</v>
      </c>
      <c r="D33" s="53">
        <f t="shared" si="49"/>
        <v>0.30697445972495085</v>
      </c>
      <c r="E33" s="54">
        <f t="shared" si="50"/>
        <v>0.2238909426987061</v>
      </c>
      <c r="F33" s="17"/>
    </row>
    <row r="34" spans="2:7" x14ac:dyDescent="0.25">
      <c r="B34" s="11" t="s">
        <v>15</v>
      </c>
      <c r="C34" s="52">
        <f t="shared" si="48"/>
        <v>0.85742630385487528</v>
      </c>
      <c r="D34" s="53">
        <f t="shared" si="49"/>
        <v>0.19621621621621624</v>
      </c>
      <c r="E34" s="54">
        <f t="shared" si="50"/>
        <v>0.33168934240362813</v>
      </c>
      <c r="F34" s="17"/>
    </row>
    <row r="35" spans="2:7" x14ac:dyDescent="0.25">
      <c r="B35" s="11" t="s">
        <v>16</v>
      </c>
      <c r="C35" s="52">
        <f t="shared" si="48"/>
        <v>0.82508833922261482</v>
      </c>
      <c r="D35" s="53">
        <f t="shared" si="49"/>
        <v>0.58392226148409898</v>
      </c>
      <c r="E35" s="54">
        <f t="shared" si="50"/>
        <v>0.33944281524926684</v>
      </c>
      <c r="F35" s="17"/>
    </row>
    <row r="36" spans="2:7" x14ac:dyDescent="0.25">
      <c r="B36" s="11" t="s">
        <v>17</v>
      </c>
      <c r="C36" s="52">
        <f t="shared" si="48"/>
        <v>0.71796116504854368</v>
      </c>
      <c r="D36" s="53">
        <f t="shared" si="49"/>
        <v>0.21295562599049125</v>
      </c>
      <c r="E36" s="54">
        <f t="shared" si="50"/>
        <v>0.21534437663469919</v>
      </c>
      <c r="F36" s="17"/>
      <c r="G36" t="s">
        <v>30</v>
      </c>
    </row>
    <row r="37" spans="2:7" x14ac:dyDescent="0.25">
      <c r="B37" s="11" t="s">
        <v>18</v>
      </c>
      <c r="C37" s="52">
        <f t="shared" si="48"/>
        <v>0.74937840880115925</v>
      </c>
      <c r="D37" s="53">
        <f t="shared" si="49"/>
        <v>0.58746587311952336</v>
      </c>
      <c r="E37" s="54">
        <f t="shared" si="50"/>
        <v>0.37047488448167565</v>
      </c>
      <c r="F37" s="17"/>
    </row>
    <row r="38" spans="2:7" x14ac:dyDescent="0.25">
      <c r="B38" s="11" t="s">
        <v>19</v>
      </c>
      <c r="C38" s="52">
        <f t="shared" si="48"/>
        <v>0.85</v>
      </c>
      <c r="D38" s="53">
        <f t="shared" si="49"/>
        <v>0.50345887778631826</v>
      </c>
      <c r="E38" s="54">
        <f t="shared" si="50"/>
        <v>0.58395522388059695</v>
      </c>
      <c r="F38" s="17"/>
    </row>
    <row r="39" spans="2:7" x14ac:dyDescent="0.25">
      <c r="B39" s="11" t="s">
        <v>20</v>
      </c>
      <c r="C39" s="52">
        <f t="shared" si="48"/>
        <v>0.83495736906211937</v>
      </c>
      <c r="D39" s="53">
        <f t="shared" si="49"/>
        <v>0.14080209241499564</v>
      </c>
      <c r="E39" s="54">
        <f t="shared" si="50"/>
        <v>0.13520765282314512</v>
      </c>
      <c r="F39" s="17"/>
    </row>
    <row r="40" spans="2:7" x14ac:dyDescent="0.25">
      <c r="B40" s="11" t="s">
        <v>21</v>
      </c>
      <c r="C40" s="52">
        <f t="shared" si="48"/>
        <v>0.80447368421052634</v>
      </c>
      <c r="D40" s="53">
        <f t="shared" si="49"/>
        <v>0.40117801047120416</v>
      </c>
      <c r="E40" s="54">
        <f t="shared" si="50"/>
        <v>0.2768610897927859</v>
      </c>
      <c r="F40" s="17"/>
    </row>
    <row r="41" spans="2:7" x14ac:dyDescent="0.25">
      <c r="B41" s="11" t="s">
        <v>22</v>
      </c>
      <c r="C41" s="52">
        <f t="shared" si="48"/>
        <v>0.85613207547169812</v>
      </c>
      <c r="D41" s="53">
        <f t="shared" si="49"/>
        <v>0.37056213017751483</v>
      </c>
      <c r="E41" s="54">
        <f t="shared" si="50"/>
        <v>0.49727272727272726</v>
      </c>
      <c r="F41" s="17"/>
    </row>
    <row r="42" spans="2:7" ht="15.75" thickBot="1" x14ac:dyDescent="0.3">
      <c r="B42" s="12" t="s">
        <v>23</v>
      </c>
      <c r="C42" s="55">
        <f t="shared" si="48"/>
        <v>0.3439119170984456</v>
      </c>
      <c r="D42" s="56">
        <f t="shared" si="49"/>
        <v>0.42575757575757572</v>
      </c>
      <c r="E42" s="57">
        <f t="shared" si="50"/>
        <v>0.42272727272727273</v>
      </c>
      <c r="F42" s="17"/>
    </row>
    <row r="43" spans="2:7" x14ac:dyDescent="0.25">
      <c r="C43" s="46" t="s">
        <v>27</v>
      </c>
      <c r="D43" s="45"/>
      <c r="E43" s="47" t="s">
        <v>28</v>
      </c>
    </row>
    <row r="45" spans="2:7" x14ac:dyDescent="0.25">
      <c r="C45" t="s">
        <v>29</v>
      </c>
    </row>
  </sheetData>
  <mergeCells count="4">
    <mergeCell ref="B1:E1"/>
    <mergeCell ref="G1:J1"/>
    <mergeCell ref="L1:O1"/>
    <mergeCell ref="Q1:U1"/>
  </mergeCells>
  <phoneticPr fontId="1" type="noConversion"/>
  <conditionalFormatting sqref="S3:U3">
    <cfRule type="colorScale" priority="155">
      <colorScale>
        <cfvo type="min"/>
        <cfvo type="num" val="$R$3"/>
        <cfvo type="max"/>
        <color rgb="FF63BE7B"/>
        <color rgb="FFFFEB84"/>
        <color rgb="FFF8696B"/>
      </colorScale>
    </cfRule>
  </conditionalFormatting>
  <conditionalFormatting sqref="C3:E3">
    <cfRule type="colorScale" priority="132">
      <colorScale>
        <cfvo type="num" val="0"/>
        <cfvo type="num" val="0.6"/>
        <cfvo type="num" val="1"/>
        <color rgb="FFF8696B"/>
        <color rgb="FFFFEB84"/>
        <color rgb="FF63BE7B"/>
      </colorScale>
    </cfRule>
  </conditionalFormatting>
  <conditionalFormatting sqref="H3:J3">
    <cfRule type="colorScale" priority="96">
      <colorScale>
        <cfvo type="num" val="0"/>
        <cfvo type="num" val="0.6"/>
        <cfvo type="num" val="1"/>
        <color rgb="FFF8696B"/>
        <color rgb="FFFFEB84"/>
        <color rgb="FF63BE7B"/>
      </colorScale>
    </cfRule>
  </conditionalFormatting>
  <conditionalFormatting sqref="M3:O3">
    <cfRule type="colorScale" priority="84">
      <colorScale>
        <cfvo type="num" val="0"/>
        <cfvo type="num" val="0.6"/>
        <cfvo type="num" val="1"/>
        <color rgb="FFF8696B"/>
        <color rgb="FFFFEB84"/>
        <color rgb="FF63BE7B"/>
      </colorScale>
    </cfRule>
  </conditionalFormatting>
  <conditionalFormatting sqref="V3:X3">
    <cfRule type="colorScale" priority="7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4:X4">
    <cfRule type="colorScale" priority="7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5:X5">
    <cfRule type="colorScale" priority="6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6:X6">
    <cfRule type="colorScale" priority="6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7:X7">
    <cfRule type="colorScale" priority="6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8:X8">
    <cfRule type="colorScale" priority="6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9:X9">
    <cfRule type="colorScale" priority="6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10:X10">
    <cfRule type="colorScale" priority="6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11:X11">
    <cfRule type="colorScale" priority="6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12:X12">
    <cfRule type="colorScale" priority="6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13:X13">
    <cfRule type="colorScale" priority="6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31:E42">
    <cfRule type="cellIs" dxfId="1" priority="58" operator="lessThan">
      <formula>0.5</formula>
    </cfRule>
    <cfRule type="cellIs" dxfId="0" priority="59" operator="greaterThan">
      <formula>0.7</formula>
    </cfRule>
  </conditionalFormatting>
  <conditionalFormatting sqref="C4">
    <cfRule type="colorScale" priority="56">
      <colorScale>
        <cfvo type="num" val="0"/>
        <cfvo type="num" val="0.6"/>
        <cfvo type="num" val="1"/>
        <color rgb="FFF8696B"/>
        <color rgb="FFFFEB84"/>
        <color rgb="FF63BE7B"/>
      </colorScale>
    </cfRule>
  </conditionalFormatting>
  <conditionalFormatting sqref="S4:U4">
    <cfRule type="colorScale" priority="55">
      <colorScale>
        <cfvo type="min"/>
        <cfvo type="num" val="$R$4"/>
        <cfvo type="max"/>
        <color rgb="FF63BE7B"/>
        <color rgb="FFFFEB84"/>
        <color rgb="FFF8696B"/>
      </colorScale>
    </cfRule>
  </conditionalFormatting>
  <conditionalFormatting sqref="D4:E4">
    <cfRule type="colorScale" priority="54">
      <colorScale>
        <cfvo type="num" val="0"/>
        <cfvo type="num" val="0.6"/>
        <cfvo type="num" val="1"/>
        <color rgb="FFF8696B"/>
        <color rgb="FFFFEB84"/>
        <color rgb="FF63BE7B"/>
      </colorScale>
    </cfRule>
  </conditionalFormatting>
  <conditionalFormatting sqref="H4:J4">
    <cfRule type="colorScale" priority="53">
      <colorScale>
        <cfvo type="num" val="0"/>
        <cfvo type="num" val="0.6"/>
        <cfvo type="num" val="1"/>
        <color rgb="FFF8696B"/>
        <color rgb="FFFFEB84"/>
        <color rgb="FF63BE7B"/>
      </colorScale>
    </cfRule>
  </conditionalFormatting>
  <conditionalFormatting sqref="M4:O4">
    <cfRule type="colorScale" priority="52">
      <colorScale>
        <cfvo type="num" val="0"/>
        <cfvo type="num" val="0.6"/>
        <cfvo type="num" val="1"/>
        <color rgb="FFF8696B"/>
        <color rgb="FFFFEB84"/>
        <color rgb="FF63BE7B"/>
      </colorScale>
    </cfRule>
  </conditionalFormatting>
  <conditionalFormatting sqref="C5">
    <cfRule type="colorScale" priority="51">
      <colorScale>
        <cfvo type="num" val="0"/>
        <cfvo type="num" val="0.6"/>
        <cfvo type="num" val="1"/>
        <color rgb="FFF8696B"/>
        <color rgb="FFFFEB84"/>
        <color rgb="FF63BE7B"/>
      </colorScale>
    </cfRule>
  </conditionalFormatting>
  <conditionalFormatting sqref="S5:U5">
    <cfRule type="colorScale" priority="50">
      <colorScale>
        <cfvo type="min"/>
        <cfvo type="num" val="$R$5"/>
        <cfvo type="max"/>
        <color rgb="FF63BE7B"/>
        <color rgb="FFFFEB84"/>
        <color rgb="FFF8696B"/>
      </colorScale>
    </cfRule>
  </conditionalFormatting>
  <conditionalFormatting sqref="D5:E5">
    <cfRule type="colorScale" priority="49">
      <colorScale>
        <cfvo type="num" val="0"/>
        <cfvo type="num" val="0.6"/>
        <cfvo type="num" val="1"/>
        <color rgb="FFF8696B"/>
        <color rgb="FFFFEB84"/>
        <color rgb="FF63BE7B"/>
      </colorScale>
    </cfRule>
  </conditionalFormatting>
  <conditionalFormatting sqref="H5:J5">
    <cfRule type="colorScale" priority="48">
      <colorScale>
        <cfvo type="num" val="0"/>
        <cfvo type="num" val="0.6"/>
        <cfvo type="num" val="1"/>
        <color rgb="FFF8696B"/>
        <color rgb="FFFFEB84"/>
        <color rgb="FF63BE7B"/>
      </colorScale>
    </cfRule>
  </conditionalFormatting>
  <conditionalFormatting sqref="M5:O5">
    <cfRule type="colorScale" priority="47">
      <colorScale>
        <cfvo type="num" val="0"/>
        <cfvo type="num" val="0.6"/>
        <cfvo type="num" val="1"/>
        <color rgb="FFF8696B"/>
        <color rgb="FFFFEB84"/>
        <color rgb="FF63BE7B"/>
      </colorScale>
    </cfRule>
  </conditionalFormatting>
  <conditionalFormatting sqref="C6">
    <cfRule type="colorScale" priority="46">
      <colorScale>
        <cfvo type="num" val="0"/>
        <cfvo type="num" val="0.6"/>
        <cfvo type="num" val="1"/>
        <color rgb="FFF8696B"/>
        <color rgb="FFFFEB84"/>
        <color rgb="FF63BE7B"/>
      </colorScale>
    </cfRule>
  </conditionalFormatting>
  <conditionalFormatting sqref="S6:U6">
    <cfRule type="colorScale" priority="45">
      <colorScale>
        <cfvo type="min"/>
        <cfvo type="num" val="$R$6"/>
        <cfvo type="max"/>
        <color rgb="FF63BE7B"/>
        <color rgb="FFFFEB84"/>
        <color rgb="FFF8696B"/>
      </colorScale>
    </cfRule>
  </conditionalFormatting>
  <conditionalFormatting sqref="D6:E6">
    <cfRule type="colorScale" priority="44">
      <colorScale>
        <cfvo type="num" val="0"/>
        <cfvo type="num" val="0.6"/>
        <cfvo type="num" val="1"/>
        <color rgb="FFF8696B"/>
        <color rgb="FFFFEB84"/>
        <color rgb="FF63BE7B"/>
      </colorScale>
    </cfRule>
  </conditionalFormatting>
  <conditionalFormatting sqref="H6:J6">
    <cfRule type="colorScale" priority="43">
      <colorScale>
        <cfvo type="num" val="0"/>
        <cfvo type="num" val="0.6"/>
        <cfvo type="num" val="1"/>
        <color rgb="FFF8696B"/>
        <color rgb="FFFFEB84"/>
        <color rgb="FF63BE7B"/>
      </colorScale>
    </cfRule>
  </conditionalFormatting>
  <conditionalFormatting sqref="M6:O6">
    <cfRule type="colorScale" priority="42">
      <colorScale>
        <cfvo type="num" val="0"/>
        <cfvo type="num" val="0.6"/>
        <cfvo type="num" val="1"/>
        <color rgb="FFF8696B"/>
        <color rgb="FFFFEB84"/>
        <color rgb="FF63BE7B"/>
      </colorScale>
    </cfRule>
  </conditionalFormatting>
  <conditionalFormatting sqref="C7">
    <cfRule type="colorScale" priority="41">
      <colorScale>
        <cfvo type="num" val="0"/>
        <cfvo type="num" val="0.6"/>
        <cfvo type="num" val="1"/>
        <color rgb="FFF8696B"/>
        <color rgb="FFFFEB84"/>
        <color rgb="FF63BE7B"/>
      </colorScale>
    </cfRule>
  </conditionalFormatting>
  <conditionalFormatting sqref="S7:U7">
    <cfRule type="colorScale" priority="40">
      <colorScale>
        <cfvo type="min"/>
        <cfvo type="num" val="$R$7"/>
        <cfvo type="max"/>
        <color rgb="FF63BE7B"/>
        <color rgb="FFFFEB84"/>
        <color rgb="FFF8696B"/>
      </colorScale>
    </cfRule>
  </conditionalFormatting>
  <conditionalFormatting sqref="D7:E7">
    <cfRule type="colorScale" priority="39">
      <colorScale>
        <cfvo type="num" val="0"/>
        <cfvo type="num" val="0.6"/>
        <cfvo type="num" val="1"/>
        <color rgb="FFF8696B"/>
        <color rgb="FFFFEB84"/>
        <color rgb="FF63BE7B"/>
      </colorScale>
    </cfRule>
  </conditionalFormatting>
  <conditionalFormatting sqref="H7:J7">
    <cfRule type="colorScale" priority="38">
      <colorScale>
        <cfvo type="num" val="0"/>
        <cfvo type="num" val="0.6"/>
        <cfvo type="num" val="1"/>
        <color rgb="FFF8696B"/>
        <color rgb="FFFFEB84"/>
        <color rgb="FF63BE7B"/>
      </colorScale>
    </cfRule>
  </conditionalFormatting>
  <conditionalFormatting sqref="M7:O7">
    <cfRule type="colorScale" priority="37">
      <colorScale>
        <cfvo type="num" val="0"/>
        <cfvo type="num" val="0.6"/>
        <cfvo type="num" val="1"/>
        <color rgb="FFF8696B"/>
        <color rgb="FFFFEB84"/>
        <color rgb="FF63BE7B"/>
      </colorScale>
    </cfRule>
  </conditionalFormatting>
  <conditionalFormatting sqref="C8">
    <cfRule type="colorScale" priority="36">
      <colorScale>
        <cfvo type="num" val="0"/>
        <cfvo type="num" val="0.6"/>
        <cfvo type="num" val="1"/>
        <color rgb="FFF8696B"/>
        <color rgb="FFFFEB84"/>
        <color rgb="FF63BE7B"/>
      </colorScale>
    </cfRule>
  </conditionalFormatting>
  <conditionalFormatting sqref="S8:U8">
    <cfRule type="colorScale" priority="35">
      <colorScale>
        <cfvo type="min"/>
        <cfvo type="num" val="$R$8"/>
        <cfvo type="max"/>
        <color rgb="FF63BE7B"/>
        <color rgb="FFFFEB84"/>
        <color rgb="FFF8696B"/>
      </colorScale>
    </cfRule>
  </conditionalFormatting>
  <conditionalFormatting sqref="D8:E8">
    <cfRule type="colorScale" priority="34">
      <colorScale>
        <cfvo type="num" val="0"/>
        <cfvo type="num" val="0.6"/>
        <cfvo type="num" val="1"/>
        <color rgb="FFF8696B"/>
        <color rgb="FFFFEB84"/>
        <color rgb="FF63BE7B"/>
      </colorScale>
    </cfRule>
  </conditionalFormatting>
  <conditionalFormatting sqref="H8:J8">
    <cfRule type="colorScale" priority="33">
      <colorScale>
        <cfvo type="num" val="0"/>
        <cfvo type="num" val="0.6"/>
        <cfvo type="num" val="1"/>
        <color rgb="FFF8696B"/>
        <color rgb="FFFFEB84"/>
        <color rgb="FF63BE7B"/>
      </colorScale>
    </cfRule>
  </conditionalFormatting>
  <conditionalFormatting sqref="M8:O8">
    <cfRule type="colorScale" priority="32">
      <colorScale>
        <cfvo type="num" val="0"/>
        <cfvo type="num" val="0.6"/>
        <cfvo type="num" val="1"/>
        <color rgb="FFF8696B"/>
        <color rgb="FFFFEB84"/>
        <color rgb="FF63BE7B"/>
      </colorScale>
    </cfRule>
  </conditionalFormatting>
  <conditionalFormatting sqref="C9">
    <cfRule type="colorScale" priority="31">
      <colorScale>
        <cfvo type="num" val="0"/>
        <cfvo type="num" val="0.6"/>
        <cfvo type="num" val="1"/>
        <color rgb="FFF8696B"/>
        <color rgb="FFFFEB84"/>
        <color rgb="FF63BE7B"/>
      </colorScale>
    </cfRule>
  </conditionalFormatting>
  <conditionalFormatting sqref="S9:U9">
    <cfRule type="colorScale" priority="30">
      <colorScale>
        <cfvo type="min"/>
        <cfvo type="num" val="$R$9"/>
        <cfvo type="max"/>
        <color rgb="FF63BE7B"/>
        <color rgb="FFFFEB84"/>
        <color rgb="FFF8696B"/>
      </colorScale>
    </cfRule>
  </conditionalFormatting>
  <conditionalFormatting sqref="D9:E9">
    <cfRule type="colorScale" priority="29">
      <colorScale>
        <cfvo type="num" val="0"/>
        <cfvo type="num" val="0.6"/>
        <cfvo type="num" val="1"/>
        <color rgb="FFF8696B"/>
        <color rgb="FFFFEB84"/>
        <color rgb="FF63BE7B"/>
      </colorScale>
    </cfRule>
  </conditionalFormatting>
  <conditionalFormatting sqref="H9:J9">
    <cfRule type="colorScale" priority="28">
      <colorScale>
        <cfvo type="num" val="0"/>
        <cfvo type="num" val="0.6"/>
        <cfvo type="num" val="1"/>
        <color rgb="FFF8696B"/>
        <color rgb="FFFFEB84"/>
        <color rgb="FF63BE7B"/>
      </colorScale>
    </cfRule>
  </conditionalFormatting>
  <conditionalFormatting sqref="M9:O9">
    <cfRule type="colorScale" priority="27">
      <colorScale>
        <cfvo type="num" val="0"/>
        <cfvo type="num" val="0.6"/>
        <cfvo type="num" val="1"/>
        <color rgb="FFF8696B"/>
        <color rgb="FFFFEB84"/>
        <color rgb="FF63BE7B"/>
      </colorScale>
    </cfRule>
  </conditionalFormatting>
  <conditionalFormatting sqref="C10">
    <cfRule type="colorScale" priority="26">
      <colorScale>
        <cfvo type="num" val="0"/>
        <cfvo type="num" val="0.6"/>
        <cfvo type="num" val="1"/>
        <color rgb="FFF8696B"/>
        <color rgb="FFFFEB84"/>
        <color rgb="FF63BE7B"/>
      </colorScale>
    </cfRule>
  </conditionalFormatting>
  <conditionalFormatting sqref="S10:U10">
    <cfRule type="colorScale" priority="25">
      <colorScale>
        <cfvo type="min"/>
        <cfvo type="num" val="$R$10"/>
        <cfvo type="max"/>
        <color rgb="FF63BE7B"/>
        <color rgb="FFFFEB84"/>
        <color rgb="FFF8696B"/>
      </colorScale>
    </cfRule>
  </conditionalFormatting>
  <conditionalFormatting sqref="D10:E10">
    <cfRule type="colorScale" priority="24">
      <colorScale>
        <cfvo type="num" val="0"/>
        <cfvo type="num" val="0.6"/>
        <cfvo type="num" val="1"/>
        <color rgb="FFF8696B"/>
        <color rgb="FFFFEB84"/>
        <color rgb="FF63BE7B"/>
      </colorScale>
    </cfRule>
  </conditionalFormatting>
  <conditionalFormatting sqref="H10:J10">
    <cfRule type="colorScale" priority="23">
      <colorScale>
        <cfvo type="num" val="0"/>
        <cfvo type="num" val="0.6"/>
        <cfvo type="num" val="1"/>
        <color rgb="FFF8696B"/>
        <color rgb="FFFFEB84"/>
        <color rgb="FF63BE7B"/>
      </colorScale>
    </cfRule>
  </conditionalFormatting>
  <conditionalFormatting sqref="M10:O10">
    <cfRule type="colorScale" priority="22">
      <colorScale>
        <cfvo type="num" val="0"/>
        <cfvo type="num" val="0.6"/>
        <cfvo type="num" val="1"/>
        <color rgb="FFF8696B"/>
        <color rgb="FFFFEB84"/>
        <color rgb="FF63BE7B"/>
      </colorScale>
    </cfRule>
  </conditionalFormatting>
  <conditionalFormatting sqref="C11">
    <cfRule type="colorScale" priority="21">
      <colorScale>
        <cfvo type="num" val="0"/>
        <cfvo type="num" val="0.6"/>
        <cfvo type="num" val="1"/>
        <color rgb="FFF8696B"/>
        <color rgb="FFFFEB84"/>
        <color rgb="FF63BE7B"/>
      </colorScale>
    </cfRule>
  </conditionalFormatting>
  <conditionalFormatting sqref="S11:U11">
    <cfRule type="colorScale" priority="20">
      <colorScale>
        <cfvo type="min"/>
        <cfvo type="num" val="$R$11"/>
        <cfvo type="max"/>
        <color rgb="FF63BE7B"/>
        <color rgb="FFFFEB84"/>
        <color rgb="FFF8696B"/>
      </colorScale>
    </cfRule>
  </conditionalFormatting>
  <conditionalFormatting sqref="D11:E11">
    <cfRule type="colorScale" priority="19">
      <colorScale>
        <cfvo type="num" val="0"/>
        <cfvo type="num" val="0.6"/>
        <cfvo type="num" val="1"/>
        <color rgb="FFF8696B"/>
        <color rgb="FFFFEB84"/>
        <color rgb="FF63BE7B"/>
      </colorScale>
    </cfRule>
  </conditionalFormatting>
  <conditionalFormatting sqref="H11:J11">
    <cfRule type="colorScale" priority="18">
      <colorScale>
        <cfvo type="num" val="0"/>
        <cfvo type="num" val="0.6"/>
        <cfvo type="num" val="1"/>
        <color rgb="FFF8696B"/>
        <color rgb="FFFFEB84"/>
        <color rgb="FF63BE7B"/>
      </colorScale>
    </cfRule>
  </conditionalFormatting>
  <conditionalFormatting sqref="M11:O11">
    <cfRule type="colorScale" priority="17">
      <colorScale>
        <cfvo type="num" val="0"/>
        <cfvo type="num" val="0.6"/>
        <cfvo type="num" val="1"/>
        <color rgb="FFF8696B"/>
        <color rgb="FFFFEB84"/>
        <color rgb="FF63BE7B"/>
      </colorScale>
    </cfRule>
  </conditionalFormatting>
  <conditionalFormatting sqref="C12">
    <cfRule type="colorScale" priority="16">
      <colorScale>
        <cfvo type="num" val="0"/>
        <cfvo type="num" val="0.6"/>
        <cfvo type="num" val="1"/>
        <color rgb="FFF8696B"/>
        <color rgb="FFFFEB84"/>
        <color rgb="FF63BE7B"/>
      </colorScale>
    </cfRule>
  </conditionalFormatting>
  <conditionalFormatting sqref="S12:U12">
    <cfRule type="colorScale" priority="15">
      <colorScale>
        <cfvo type="min"/>
        <cfvo type="num" val="$R$12"/>
        <cfvo type="max"/>
        <color rgb="FF63BE7B"/>
        <color rgb="FFFFEB84"/>
        <color rgb="FFF8696B"/>
      </colorScale>
    </cfRule>
  </conditionalFormatting>
  <conditionalFormatting sqref="D12:E12">
    <cfRule type="colorScale" priority="14">
      <colorScale>
        <cfvo type="num" val="0"/>
        <cfvo type="num" val="0.6"/>
        <cfvo type="num" val="1"/>
        <color rgb="FFF8696B"/>
        <color rgb="FFFFEB84"/>
        <color rgb="FF63BE7B"/>
      </colorScale>
    </cfRule>
  </conditionalFormatting>
  <conditionalFormatting sqref="H12:J12">
    <cfRule type="colorScale" priority="13">
      <colorScale>
        <cfvo type="num" val="0"/>
        <cfvo type="num" val="0.6"/>
        <cfvo type="num" val="1"/>
        <color rgb="FFF8696B"/>
        <color rgb="FFFFEB84"/>
        <color rgb="FF63BE7B"/>
      </colorScale>
    </cfRule>
  </conditionalFormatting>
  <conditionalFormatting sqref="M12:O12">
    <cfRule type="colorScale" priority="12">
      <colorScale>
        <cfvo type="num" val="0"/>
        <cfvo type="num" val="0.6"/>
        <cfvo type="num" val="1"/>
        <color rgb="FFF8696B"/>
        <color rgb="FFFFEB84"/>
        <color rgb="FF63BE7B"/>
      </colorScale>
    </cfRule>
  </conditionalFormatting>
  <conditionalFormatting sqref="C13">
    <cfRule type="colorScale" priority="11">
      <colorScale>
        <cfvo type="num" val="0"/>
        <cfvo type="num" val="0.6"/>
        <cfvo type="num" val="1"/>
        <color rgb="FFF8696B"/>
        <color rgb="FFFFEB84"/>
        <color rgb="FF63BE7B"/>
      </colorScale>
    </cfRule>
  </conditionalFormatting>
  <conditionalFormatting sqref="S13:U13">
    <cfRule type="colorScale" priority="10">
      <colorScale>
        <cfvo type="min"/>
        <cfvo type="num" val="$R$13"/>
        <cfvo type="max"/>
        <color rgb="FF63BE7B"/>
        <color rgb="FFFFEB84"/>
        <color rgb="FFF8696B"/>
      </colorScale>
    </cfRule>
  </conditionalFormatting>
  <conditionalFormatting sqref="D13:E13">
    <cfRule type="colorScale" priority="9">
      <colorScale>
        <cfvo type="num" val="0"/>
        <cfvo type="num" val="0.6"/>
        <cfvo type="num" val="1"/>
        <color rgb="FFF8696B"/>
        <color rgb="FFFFEB84"/>
        <color rgb="FF63BE7B"/>
      </colorScale>
    </cfRule>
  </conditionalFormatting>
  <conditionalFormatting sqref="H13:J13">
    <cfRule type="colorScale" priority="8">
      <colorScale>
        <cfvo type="num" val="0"/>
        <cfvo type="num" val="0.6"/>
        <cfvo type="num" val="1"/>
        <color rgb="FFF8696B"/>
        <color rgb="FFFFEB84"/>
        <color rgb="FF63BE7B"/>
      </colorScale>
    </cfRule>
  </conditionalFormatting>
  <conditionalFormatting sqref="M13:O13">
    <cfRule type="colorScale" priority="7">
      <colorScale>
        <cfvo type="num" val="0"/>
        <cfvo type="num" val="0.6"/>
        <cfvo type="num" val="1"/>
        <color rgb="FFF8696B"/>
        <color rgb="FFFFEB84"/>
        <color rgb="FF63BE7B"/>
      </colorScale>
    </cfRule>
  </conditionalFormatting>
  <conditionalFormatting sqref="C14">
    <cfRule type="colorScale" priority="6">
      <colorScale>
        <cfvo type="num" val="0"/>
        <cfvo type="num" val="0.6"/>
        <cfvo type="num" val="1"/>
        <color rgb="FFF8696B"/>
        <color rgb="FFFFEB84"/>
        <color rgb="FF63BE7B"/>
      </colorScale>
    </cfRule>
  </conditionalFormatting>
  <conditionalFormatting sqref="S14:U14">
    <cfRule type="colorScale" priority="5">
      <colorScale>
        <cfvo type="min"/>
        <cfvo type="num" val="$R$14"/>
        <cfvo type="max"/>
        <color rgb="FF63BE7B"/>
        <color rgb="FFFFEB84"/>
        <color rgb="FFF8696B"/>
      </colorScale>
    </cfRule>
  </conditionalFormatting>
  <conditionalFormatting sqref="D14:E14">
    <cfRule type="colorScale" priority="4">
      <colorScale>
        <cfvo type="num" val="0"/>
        <cfvo type="num" val="0.6"/>
        <cfvo type="num" val="1"/>
        <color rgb="FFF8696B"/>
        <color rgb="FFFFEB84"/>
        <color rgb="FF63BE7B"/>
      </colorScale>
    </cfRule>
  </conditionalFormatting>
  <conditionalFormatting sqref="H14:J14">
    <cfRule type="colorScale" priority="3">
      <colorScale>
        <cfvo type="num" val="0"/>
        <cfvo type="num" val="0.6"/>
        <cfvo type="num" val="1"/>
        <color rgb="FFF8696B"/>
        <color rgb="FFFFEB84"/>
        <color rgb="FF63BE7B"/>
      </colorScale>
    </cfRule>
  </conditionalFormatting>
  <conditionalFormatting sqref="M14:O14">
    <cfRule type="colorScale" priority="2">
      <colorScale>
        <cfvo type="num" val="0"/>
        <cfvo type="num" val="0.6"/>
        <cfvo type="num" val="1"/>
        <color rgb="FFF8696B"/>
        <color rgb="FFFFEB84"/>
        <color rgb="FF63BE7B"/>
      </colorScale>
    </cfRule>
  </conditionalFormatting>
  <conditionalFormatting sqref="V14:X14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Lucie Šeredová</dc:creator>
  <cp:lastModifiedBy>Lucie Šeredová</cp:lastModifiedBy>
  <dcterms:created xsi:type="dcterms:W3CDTF">2015-06-05T18:19:34Z</dcterms:created>
  <dcterms:modified xsi:type="dcterms:W3CDTF">2022-03-10T15:15:33Z</dcterms:modified>
</cp:coreProperties>
</file>