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imon\Diplomka\EXCEL CALCULATION\FINAL\Excel sheets\"/>
    </mc:Choice>
  </mc:AlternateContent>
  <xr:revisionPtr revIDLastSave="0" documentId="13_ncr:1_{51422C92-B0C1-49A5-BB00-24D7F5D80270}" xr6:coauthVersionLast="47" xr6:coauthVersionMax="47" xr10:uidLastSave="{00000000-0000-0000-0000-000000000000}"/>
  <bookViews>
    <workbookView xWindow="-120" yWindow="-120" windowWidth="29040" windowHeight="15840" xr2:uid="{DACB2209-524C-4373-BB71-F7CBA0E02E5B}"/>
  </bookViews>
  <sheets>
    <sheet name="Main page" sheetId="11" r:id="rId1"/>
    <sheet name="IMPORT BASIC " sheetId="5" r:id="rId2"/>
    <sheet name="Result LCC+SLCA" sheetId="14" r:id="rId3"/>
    <sheet name="Results E-LCA - scenario 1" sheetId="13" r:id="rId4"/>
    <sheet name="Results E-LCA - scenario 2" sheetId="16" r:id="rId5"/>
    <sheet name="Results E-LCA - scenario 3" sheetId="17" r:id="rId6"/>
    <sheet name="Results E-LCA - scenario 4" sheetId="18" r:id="rId7"/>
    <sheet name="Backround process" sheetId="2" r:id="rId8"/>
    <sheet name="Backrounf Transport&amp;Acco" sheetId="10" r:id="rId9"/>
  </sheets>
  <externalReferences>
    <externalReference r:id="rId10"/>
    <externalReference r:id="rId11"/>
  </externalReferences>
  <definedNames>
    <definedName name="_xlnm._FilterDatabase" localSheetId="7" hidden="1">'Backround process'!$A$3:$C$11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1" l="1"/>
  <c r="F23" i="11"/>
  <c r="M13" i="18" s="1"/>
  <c r="F20" i="11"/>
  <c r="F19" i="11"/>
  <c r="M15" i="17" s="1"/>
  <c r="F16" i="11"/>
  <c r="F15" i="11"/>
  <c r="F12" i="11"/>
  <c r="E53" i="14" s="1"/>
  <c r="E62" i="14" s="1"/>
  <c r="F11" i="11"/>
  <c r="T9" i="18"/>
  <c r="T10" i="18"/>
  <c r="T11" i="18"/>
  <c r="T12" i="18"/>
  <c r="T13" i="18"/>
  <c r="T14" i="18"/>
  <c r="T15" i="18"/>
  <c r="T16" i="18"/>
  <c r="T17" i="18"/>
  <c r="T18" i="18"/>
  <c r="T19" i="18"/>
  <c r="T20" i="18"/>
  <c r="T21" i="18"/>
  <c r="T22" i="18"/>
  <c r="T23" i="18"/>
  <c r="T24" i="18"/>
  <c r="T25" i="18"/>
  <c r="T8" i="18"/>
  <c r="M14" i="18"/>
  <c r="M22" i="18"/>
  <c r="K15" i="18"/>
  <c r="K23" i="18"/>
  <c r="T9" i="16"/>
  <c r="T10" i="16"/>
  <c r="T11" i="16"/>
  <c r="T12" i="16"/>
  <c r="T13" i="16"/>
  <c r="T14" i="16"/>
  <c r="T15" i="16"/>
  <c r="T16" i="16"/>
  <c r="T17" i="16"/>
  <c r="T18" i="16"/>
  <c r="T19" i="16"/>
  <c r="T20" i="16"/>
  <c r="T21" i="16"/>
  <c r="T22" i="16"/>
  <c r="T23" i="16"/>
  <c r="T24" i="16"/>
  <c r="T25" i="16"/>
  <c r="T8" i="16"/>
  <c r="T9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T22" i="17"/>
  <c r="T23" i="17"/>
  <c r="T24" i="17"/>
  <c r="T25" i="17"/>
  <c r="T8" i="17"/>
  <c r="I43" i="5"/>
  <c r="N43" i="5"/>
  <c r="S43" i="5"/>
  <c r="X43" i="5"/>
  <c r="E44" i="14"/>
  <c r="T13" i="2"/>
  <c r="T12" i="2" s="1"/>
  <c r="O13" i="2"/>
  <c r="O12" i="2" s="1"/>
  <c r="J13" i="2"/>
  <c r="J12" i="2" s="1"/>
  <c r="E12" i="2"/>
  <c r="E14" i="14" s="1"/>
  <c r="E13" i="2"/>
  <c r="E9" i="2"/>
  <c r="T43" i="2"/>
  <c r="T44" i="2" s="1"/>
  <c r="T36" i="14" s="1"/>
  <c r="T41" i="2"/>
  <c r="T42" i="2" s="1"/>
  <c r="T35" i="14" s="1"/>
  <c r="T39" i="2"/>
  <c r="T40" i="2" s="1"/>
  <c r="T34" i="14" s="1"/>
  <c r="T42" i="14" s="1"/>
  <c r="T38" i="2"/>
  <c r="T33" i="14" s="1"/>
  <c r="T37" i="2"/>
  <c r="O43" i="2"/>
  <c r="O44" i="2" s="1"/>
  <c r="O36" i="14" s="1"/>
  <c r="O41" i="2"/>
  <c r="O42" i="2" s="1"/>
  <c r="O35" i="14" s="1"/>
  <c r="O39" i="2"/>
  <c r="O37" i="2"/>
  <c r="J43" i="2"/>
  <c r="J44" i="2" s="1"/>
  <c r="J36" i="14" s="1"/>
  <c r="J41" i="2"/>
  <c r="J42" i="2" s="1"/>
  <c r="J35" i="14" s="1"/>
  <c r="J39" i="2"/>
  <c r="J40" i="2" s="1"/>
  <c r="J34" i="14" s="1"/>
  <c r="J42" i="14" s="1"/>
  <c r="J37" i="2"/>
  <c r="T32" i="14"/>
  <c r="T25" i="14"/>
  <c r="T24" i="14"/>
  <c r="O32" i="14"/>
  <c r="O25" i="14"/>
  <c r="O24" i="14"/>
  <c r="J32" i="14"/>
  <c r="J25" i="14"/>
  <c r="J24" i="14"/>
  <c r="E44" i="2"/>
  <c r="E36" i="14" s="1"/>
  <c r="E32" i="14"/>
  <c r="E25" i="14"/>
  <c r="E24" i="14"/>
  <c r="T19" i="14"/>
  <c r="O19" i="14"/>
  <c r="J19" i="14"/>
  <c r="E19" i="14"/>
  <c r="T13" i="14"/>
  <c r="O13" i="14"/>
  <c r="J13" i="14"/>
  <c r="T7" i="5"/>
  <c r="Y7" i="5"/>
  <c r="T30" i="2"/>
  <c r="T31" i="2" s="1"/>
  <c r="T26" i="14" s="1"/>
  <c r="T28" i="2"/>
  <c r="T29" i="2" s="1"/>
  <c r="T26" i="2"/>
  <c r="T27" i="2" s="1"/>
  <c r="T24" i="2"/>
  <c r="T25" i="2" s="1"/>
  <c r="T22" i="14" s="1"/>
  <c r="T19" i="2"/>
  <c r="T17" i="2"/>
  <c r="T10" i="2"/>
  <c r="T11" i="2" s="1"/>
  <c r="T10" i="14" s="1"/>
  <c r="T8" i="2"/>
  <c r="T9" i="2" s="1"/>
  <c r="T12" i="14" s="1"/>
  <c r="V25" i="10"/>
  <c r="Q12" i="18" s="1"/>
  <c r="V20" i="10"/>
  <c r="R15" i="18" s="1"/>
  <c r="V17" i="10"/>
  <c r="S10" i="18" s="1"/>
  <c r="V5" i="10"/>
  <c r="Y8" i="5"/>
  <c r="Q25" i="10"/>
  <c r="Q11" i="17" s="1"/>
  <c r="Q20" i="10"/>
  <c r="R9" i="17" s="1"/>
  <c r="Q17" i="10"/>
  <c r="S11" i="17" s="1"/>
  <c r="Q5" i="10"/>
  <c r="O30" i="2"/>
  <c r="O31" i="2" s="1"/>
  <c r="O26" i="14" s="1"/>
  <c r="O28" i="2"/>
  <c r="O29" i="2" s="1"/>
  <c r="O26" i="2"/>
  <c r="O27" i="2" s="1"/>
  <c r="O24" i="2"/>
  <c r="O25" i="2" s="1"/>
  <c r="O22" i="14" s="1"/>
  <c r="O19" i="2"/>
  <c r="O17" i="2"/>
  <c r="O18" i="2" s="1"/>
  <c r="O10" i="2"/>
  <c r="O11" i="2" s="1"/>
  <c r="O10" i="14" s="1"/>
  <c r="O8" i="2"/>
  <c r="O9" i="2" s="1"/>
  <c r="O12" i="14" s="1"/>
  <c r="T8" i="5"/>
  <c r="L5" i="10"/>
  <c r="G5" i="10"/>
  <c r="T14" i="13" s="1"/>
  <c r="L25" i="10"/>
  <c r="Q11" i="16" s="1"/>
  <c r="L20" i="10"/>
  <c r="R9" i="16" s="1"/>
  <c r="L17" i="10"/>
  <c r="S12" i="16" s="1"/>
  <c r="G25" i="10"/>
  <c r="Q14" i="13" s="1"/>
  <c r="G20" i="10"/>
  <c r="G17" i="10"/>
  <c r="S8" i="13" s="1"/>
  <c r="J30" i="2"/>
  <c r="J31" i="2" s="1"/>
  <c r="J26" i="14" s="1"/>
  <c r="J28" i="2"/>
  <c r="J29" i="2" s="1"/>
  <c r="J26" i="2"/>
  <c r="J27" i="2" s="1"/>
  <c r="J24" i="2"/>
  <c r="J25" i="2" s="1"/>
  <c r="J22" i="14" s="1"/>
  <c r="J19" i="2"/>
  <c r="J17" i="2"/>
  <c r="J10" i="2"/>
  <c r="J11" i="2" s="1"/>
  <c r="J10" i="14" s="1"/>
  <c r="J8" i="2"/>
  <c r="J9" i="2" s="1"/>
  <c r="J12" i="14" s="1"/>
  <c r="O8" i="5"/>
  <c r="O7" i="5"/>
  <c r="E43" i="2"/>
  <c r="E41" i="2"/>
  <c r="E42" i="2" s="1"/>
  <c r="E35" i="14" s="1"/>
  <c r="E39" i="2"/>
  <c r="E37" i="2"/>
  <c r="E38" i="2" s="1"/>
  <c r="E33" i="14" s="1"/>
  <c r="E30" i="2"/>
  <c r="E28" i="2"/>
  <c r="E26" i="2"/>
  <c r="E27" i="2" s="1"/>
  <c r="E23" i="14" s="1"/>
  <c r="E24" i="2"/>
  <c r="E19" i="2"/>
  <c r="E18" i="14" s="1"/>
  <c r="E17" i="2"/>
  <c r="E18" i="2" s="1"/>
  <c r="E16" i="14" s="1"/>
  <c r="E13" i="14"/>
  <c r="E8" i="2"/>
  <c r="J8" i="5"/>
  <c r="J7" i="5"/>
  <c r="E10" i="2"/>
  <c r="I20" i="18" l="1"/>
  <c r="I24" i="18"/>
  <c r="I12" i="18"/>
  <c r="I19" i="18"/>
  <c r="I11" i="18"/>
  <c r="M21" i="18"/>
  <c r="I8" i="18"/>
  <c r="I18" i="18"/>
  <c r="I10" i="18"/>
  <c r="M20" i="18"/>
  <c r="M12" i="18"/>
  <c r="I25" i="18"/>
  <c r="I17" i="18"/>
  <c r="I9" i="18"/>
  <c r="M19" i="18"/>
  <c r="M11" i="18"/>
  <c r="M10" i="18"/>
  <c r="M9" i="18"/>
  <c r="M8" i="18"/>
  <c r="M25" i="18"/>
  <c r="M16" i="18"/>
  <c r="I16" i="18"/>
  <c r="M18" i="18"/>
  <c r="I23" i="18"/>
  <c r="I15" i="18"/>
  <c r="M17" i="18"/>
  <c r="T51" i="14"/>
  <c r="T60" i="14" s="1"/>
  <c r="I22" i="18"/>
  <c r="I14" i="18"/>
  <c r="M24" i="18"/>
  <c r="G12" i="18"/>
  <c r="I21" i="18"/>
  <c r="I13" i="18"/>
  <c r="M23" i="18"/>
  <c r="M15" i="18"/>
  <c r="I19" i="17"/>
  <c r="M21" i="17"/>
  <c r="I8" i="17"/>
  <c r="I18" i="17"/>
  <c r="I10" i="17"/>
  <c r="M20" i="17"/>
  <c r="M12" i="17"/>
  <c r="I25" i="17"/>
  <c r="I17" i="17"/>
  <c r="I9" i="17"/>
  <c r="M19" i="17"/>
  <c r="M11" i="17"/>
  <c r="I20" i="17"/>
  <c r="M18" i="17"/>
  <c r="M22" i="17"/>
  <c r="I11" i="17"/>
  <c r="I24" i="17"/>
  <c r="I16" i="17"/>
  <c r="M8" i="17"/>
  <c r="M10" i="17"/>
  <c r="I23" i="17"/>
  <c r="I15" i="17"/>
  <c r="M25" i="17"/>
  <c r="M17" i="17"/>
  <c r="M9" i="17"/>
  <c r="I12" i="17"/>
  <c r="M14" i="17"/>
  <c r="M13" i="17"/>
  <c r="I22" i="17"/>
  <c r="I14" i="17"/>
  <c r="M24" i="17"/>
  <c r="M16" i="17"/>
  <c r="N14" i="17"/>
  <c r="I21" i="17"/>
  <c r="I13" i="17"/>
  <c r="M23" i="17"/>
  <c r="J51" i="14"/>
  <c r="J60" i="14" s="1"/>
  <c r="I14" i="16"/>
  <c r="G16" i="16"/>
  <c r="M25" i="16"/>
  <c r="M17" i="16"/>
  <c r="M9" i="16"/>
  <c r="I19" i="16"/>
  <c r="I11" i="16"/>
  <c r="M24" i="16"/>
  <c r="M16" i="16"/>
  <c r="I8" i="16"/>
  <c r="I18" i="16"/>
  <c r="I10" i="16"/>
  <c r="M19" i="16"/>
  <c r="I13" i="16"/>
  <c r="M8" i="16"/>
  <c r="I20" i="16"/>
  <c r="M23" i="16"/>
  <c r="I17" i="16"/>
  <c r="I24" i="16"/>
  <c r="I15" i="16"/>
  <c r="M11" i="16"/>
  <c r="I21" i="16"/>
  <c r="M18" i="16"/>
  <c r="M10" i="16"/>
  <c r="I12" i="16"/>
  <c r="M15" i="16"/>
  <c r="I25" i="16"/>
  <c r="I9" i="16"/>
  <c r="M22" i="16"/>
  <c r="M14" i="16"/>
  <c r="I16" i="16"/>
  <c r="M21" i="16"/>
  <c r="M13" i="16"/>
  <c r="I23" i="16"/>
  <c r="M20" i="16"/>
  <c r="M12" i="16"/>
  <c r="I22" i="16"/>
  <c r="N16" i="13"/>
  <c r="K9" i="13"/>
  <c r="I12" i="13"/>
  <c r="E14" i="13"/>
  <c r="J14" i="13"/>
  <c r="F14" i="13"/>
  <c r="K23" i="16"/>
  <c r="E17" i="18"/>
  <c r="K19" i="16"/>
  <c r="E9" i="18"/>
  <c r="K18" i="16"/>
  <c r="K15" i="16"/>
  <c r="K11" i="16"/>
  <c r="K8" i="16"/>
  <c r="K10" i="16"/>
  <c r="E25" i="16"/>
  <c r="E9" i="16"/>
  <c r="E43" i="14"/>
  <c r="E52" i="14" s="1"/>
  <c r="E61" i="14" s="1"/>
  <c r="E19" i="17"/>
  <c r="E11" i="17"/>
  <c r="E17" i="16"/>
  <c r="E25" i="18"/>
  <c r="N12" i="18"/>
  <c r="K24" i="16"/>
  <c r="K16" i="16"/>
  <c r="E8" i="16"/>
  <c r="E18" i="16"/>
  <c r="E10" i="16"/>
  <c r="E20" i="17"/>
  <c r="E12" i="17"/>
  <c r="K24" i="17"/>
  <c r="K16" i="17"/>
  <c r="K24" i="18"/>
  <c r="K16" i="18"/>
  <c r="E8" i="18"/>
  <c r="E18" i="18"/>
  <c r="E10" i="18"/>
  <c r="K15" i="17"/>
  <c r="K22" i="16"/>
  <c r="K14" i="16"/>
  <c r="E24" i="16"/>
  <c r="E16" i="16"/>
  <c r="E8" i="17"/>
  <c r="E18" i="17"/>
  <c r="E10" i="17"/>
  <c r="K22" i="17"/>
  <c r="K14" i="17"/>
  <c r="K22" i="18"/>
  <c r="K14" i="18"/>
  <c r="E24" i="18"/>
  <c r="E16" i="18"/>
  <c r="K23" i="17"/>
  <c r="K21" i="16"/>
  <c r="K13" i="16"/>
  <c r="E23" i="16"/>
  <c r="E15" i="16"/>
  <c r="E25" i="17"/>
  <c r="E17" i="17"/>
  <c r="E9" i="17"/>
  <c r="K21" i="17"/>
  <c r="K13" i="17"/>
  <c r="K21" i="18"/>
  <c r="K13" i="18"/>
  <c r="E23" i="18"/>
  <c r="E15" i="18"/>
  <c r="K20" i="16"/>
  <c r="K12" i="16"/>
  <c r="E22" i="16"/>
  <c r="E14" i="16"/>
  <c r="E24" i="17"/>
  <c r="E16" i="17"/>
  <c r="K20" i="17"/>
  <c r="K12" i="17"/>
  <c r="K20" i="18"/>
  <c r="K12" i="18"/>
  <c r="E22" i="18"/>
  <c r="E14" i="18"/>
  <c r="E21" i="16"/>
  <c r="E13" i="16"/>
  <c r="E23" i="17"/>
  <c r="E15" i="17"/>
  <c r="K19" i="17"/>
  <c r="K11" i="17"/>
  <c r="K19" i="18"/>
  <c r="K11" i="18"/>
  <c r="E21" i="18"/>
  <c r="E13" i="18"/>
  <c r="E20" i="16"/>
  <c r="E12" i="16"/>
  <c r="E22" i="17"/>
  <c r="E14" i="17"/>
  <c r="K8" i="17"/>
  <c r="K18" i="17"/>
  <c r="K10" i="17"/>
  <c r="K8" i="18"/>
  <c r="K18" i="18"/>
  <c r="K10" i="18"/>
  <c r="E20" i="18"/>
  <c r="E12" i="18"/>
  <c r="K25" i="16"/>
  <c r="K17" i="16"/>
  <c r="K9" i="16"/>
  <c r="E19" i="16"/>
  <c r="E11" i="16"/>
  <c r="E21" i="17"/>
  <c r="E13" i="17"/>
  <c r="K25" i="17"/>
  <c r="K17" i="17"/>
  <c r="K9" i="17"/>
  <c r="K25" i="18"/>
  <c r="K17" i="18"/>
  <c r="K9" i="18"/>
  <c r="E19" i="18"/>
  <c r="E11" i="18"/>
  <c r="J41" i="14"/>
  <c r="J50" i="14" s="1"/>
  <c r="J59" i="14" s="1"/>
  <c r="R14" i="18"/>
  <c r="R13" i="18"/>
  <c r="R20" i="18"/>
  <c r="R22" i="18"/>
  <c r="R21" i="18"/>
  <c r="R12" i="18"/>
  <c r="R19" i="18"/>
  <c r="R11" i="18"/>
  <c r="R8" i="18"/>
  <c r="R18" i="18"/>
  <c r="R10" i="18"/>
  <c r="R25" i="18"/>
  <c r="R17" i="18"/>
  <c r="R9" i="18"/>
  <c r="R24" i="18"/>
  <c r="R16" i="18"/>
  <c r="R23" i="18"/>
  <c r="R16" i="16"/>
  <c r="R23" i="16"/>
  <c r="R22" i="16"/>
  <c r="R21" i="16"/>
  <c r="R20" i="16"/>
  <c r="R12" i="16"/>
  <c r="R19" i="16"/>
  <c r="R11" i="16"/>
  <c r="R8" i="16"/>
  <c r="R18" i="16"/>
  <c r="R10" i="16"/>
  <c r="R24" i="16"/>
  <c r="R15" i="16"/>
  <c r="R14" i="16"/>
  <c r="R13" i="16"/>
  <c r="R25" i="16"/>
  <c r="R17" i="16"/>
  <c r="R24" i="17"/>
  <c r="R23" i="17"/>
  <c r="R15" i="17"/>
  <c r="R22" i="17"/>
  <c r="R14" i="17"/>
  <c r="R21" i="17"/>
  <c r="R13" i="17"/>
  <c r="R8" i="17"/>
  <c r="R18" i="17"/>
  <c r="R10" i="17"/>
  <c r="R16" i="17"/>
  <c r="R20" i="17"/>
  <c r="R12" i="17"/>
  <c r="R19" i="17"/>
  <c r="R11" i="17"/>
  <c r="P11" i="17" s="1"/>
  <c r="R25" i="17"/>
  <c r="R17" i="17"/>
  <c r="O23" i="14"/>
  <c r="O43" i="14" s="1"/>
  <c r="O52" i="14" s="1"/>
  <c r="O61" i="14" s="1"/>
  <c r="O41" i="14"/>
  <c r="O50" i="14" s="1"/>
  <c r="O59" i="14" s="1"/>
  <c r="O11" i="17"/>
  <c r="J23" i="14"/>
  <c r="J43" i="14" s="1"/>
  <c r="J52" i="14" s="1"/>
  <c r="J61" i="14" s="1"/>
  <c r="J44" i="14"/>
  <c r="J53" i="14" s="1"/>
  <c r="J62" i="14" s="1"/>
  <c r="O11" i="16"/>
  <c r="O38" i="2"/>
  <c r="O33" i="14" s="1"/>
  <c r="O40" i="14" s="1"/>
  <c r="T41" i="14"/>
  <c r="T50" i="14" s="1"/>
  <c r="T59" i="14" s="1"/>
  <c r="T23" i="14"/>
  <c r="T43" i="14" s="1"/>
  <c r="T52" i="14" s="1"/>
  <c r="T61" i="14" s="1"/>
  <c r="Q11" i="18"/>
  <c r="Q8" i="18"/>
  <c r="Q18" i="18"/>
  <c r="Q10" i="18"/>
  <c r="Q25" i="18"/>
  <c r="Q17" i="18"/>
  <c r="Q9" i="18"/>
  <c r="Q24" i="18"/>
  <c r="Q16" i="18"/>
  <c r="Q19" i="18"/>
  <c r="Q15" i="18"/>
  <c r="Q22" i="18"/>
  <c r="Q21" i="18"/>
  <c r="Q13" i="18"/>
  <c r="Q23" i="18"/>
  <c r="Q14" i="18"/>
  <c r="Q20" i="18"/>
  <c r="S24" i="18"/>
  <c r="S20" i="18"/>
  <c r="S16" i="18"/>
  <c r="S12" i="18"/>
  <c r="S25" i="18"/>
  <c r="S13" i="18"/>
  <c r="S15" i="18"/>
  <c r="S8" i="18"/>
  <c r="S21" i="18"/>
  <c r="S17" i="18"/>
  <c r="S9" i="18"/>
  <c r="S23" i="18"/>
  <c r="S19" i="18"/>
  <c r="S11" i="18"/>
  <c r="S22" i="18"/>
  <c r="S18" i="18"/>
  <c r="S14" i="18"/>
  <c r="O44" i="14"/>
  <c r="O53" i="14" s="1"/>
  <c r="O62" i="14" s="1"/>
  <c r="T44" i="14"/>
  <c r="T53" i="14" s="1"/>
  <c r="T62" i="14" s="1"/>
  <c r="T40" i="14"/>
  <c r="O14" i="18"/>
  <c r="O40" i="2"/>
  <c r="O34" i="14" s="1"/>
  <c r="O42" i="14" s="1"/>
  <c r="O51" i="14" s="1"/>
  <c r="O60" i="14" s="1"/>
  <c r="J38" i="2"/>
  <c r="J33" i="14" s="1"/>
  <c r="J40" i="14" s="1"/>
  <c r="J49" i="14" s="1"/>
  <c r="N14" i="16"/>
  <c r="E40" i="2"/>
  <c r="E34" i="14" s="1"/>
  <c r="E42" i="14" s="1"/>
  <c r="E51" i="14" s="1"/>
  <c r="E60" i="14" s="1"/>
  <c r="J18" i="18"/>
  <c r="O25" i="16"/>
  <c r="G13" i="13"/>
  <c r="F25" i="18"/>
  <c r="G21" i="13"/>
  <c r="N16" i="17"/>
  <c r="F17" i="18"/>
  <c r="O21" i="18"/>
  <c r="F9" i="18"/>
  <c r="O13" i="18"/>
  <c r="G19" i="18"/>
  <c r="N11" i="18"/>
  <c r="O21" i="17"/>
  <c r="T18" i="2"/>
  <c r="F24" i="18"/>
  <c r="F16" i="18"/>
  <c r="G8" i="18"/>
  <c r="G18" i="18"/>
  <c r="G10" i="18"/>
  <c r="N8" i="18"/>
  <c r="N18" i="18"/>
  <c r="N10" i="18"/>
  <c r="O20" i="18"/>
  <c r="O12" i="18"/>
  <c r="F23" i="18"/>
  <c r="F15" i="18"/>
  <c r="G25" i="18"/>
  <c r="G17" i="18"/>
  <c r="G9" i="18"/>
  <c r="N25" i="18"/>
  <c r="N17" i="18"/>
  <c r="N9" i="18"/>
  <c r="O19" i="18"/>
  <c r="O11" i="18"/>
  <c r="F14" i="18"/>
  <c r="G24" i="18"/>
  <c r="G16" i="18"/>
  <c r="N24" i="18"/>
  <c r="N16" i="18"/>
  <c r="O8" i="18"/>
  <c r="O18" i="18"/>
  <c r="O10" i="18"/>
  <c r="N19" i="18"/>
  <c r="F21" i="16"/>
  <c r="O13" i="17"/>
  <c r="F21" i="18"/>
  <c r="F13" i="18"/>
  <c r="G23" i="18"/>
  <c r="G15" i="18"/>
  <c r="J8" i="18"/>
  <c r="J10" i="18"/>
  <c r="N23" i="18"/>
  <c r="N15" i="18"/>
  <c r="O25" i="18"/>
  <c r="O17" i="18"/>
  <c r="O9" i="18"/>
  <c r="G11" i="18"/>
  <c r="F22" i="18"/>
  <c r="N11" i="16"/>
  <c r="F20" i="18"/>
  <c r="F12" i="18"/>
  <c r="G22" i="18"/>
  <c r="G14" i="18"/>
  <c r="N22" i="18"/>
  <c r="N14" i="18"/>
  <c r="O24" i="18"/>
  <c r="O16" i="18"/>
  <c r="F19" i="18"/>
  <c r="F11" i="18"/>
  <c r="G21" i="18"/>
  <c r="G13" i="18"/>
  <c r="N21" i="18"/>
  <c r="N13" i="18"/>
  <c r="O23" i="18"/>
  <c r="O15" i="18"/>
  <c r="F8" i="18"/>
  <c r="F18" i="18"/>
  <c r="F10" i="18"/>
  <c r="G20" i="18"/>
  <c r="N20" i="18"/>
  <c r="O22" i="18"/>
  <c r="J23" i="18"/>
  <c r="J15" i="18"/>
  <c r="J20" i="18"/>
  <c r="J12" i="18"/>
  <c r="J25" i="18"/>
  <c r="J17" i="18"/>
  <c r="J9" i="18"/>
  <c r="J22" i="18"/>
  <c r="J14" i="18"/>
  <c r="J19" i="18"/>
  <c r="J11" i="18"/>
  <c r="J24" i="18"/>
  <c r="J16" i="18"/>
  <c r="J21" i="18"/>
  <c r="J13" i="18"/>
  <c r="J24" i="17"/>
  <c r="J16" i="17"/>
  <c r="J18" i="16"/>
  <c r="Q25" i="17"/>
  <c r="J8" i="16"/>
  <c r="N19" i="16"/>
  <c r="N24" i="17"/>
  <c r="G19" i="17"/>
  <c r="G15" i="16"/>
  <c r="O24" i="16"/>
  <c r="F25" i="17"/>
  <c r="F21" i="17"/>
  <c r="F17" i="17"/>
  <c r="F13" i="17"/>
  <c r="F9" i="17"/>
  <c r="G20" i="17"/>
  <c r="G12" i="17"/>
  <c r="J25" i="17"/>
  <c r="J17" i="17"/>
  <c r="J9" i="17"/>
  <c r="O24" i="17"/>
  <c r="N19" i="17"/>
  <c r="O16" i="17"/>
  <c r="N11" i="17"/>
  <c r="Q8" i="17"/>
  <c r="S22" i="17"/>
  <c r="S18" i="17"/>
  <c r="S14" i="17"/>
  <c r="S10" i="17"/>
  <c r="G11" i="17"/>
  <c r="S8" i="17"/>
  <c r="O16" i="16"/>
  <c r="F24" i="17"/>
  <c r="F20" i="17"/>
  <c r="F16" i="17"/>
  <c r="F12" i="17"/>
  <c r="G8" i="17"/>
  <c r="G18" i="17"/>
  <c r="G10" i="17"/>
  <c r="J23" i="17"/>
  <c r="J15" i="17"/>
  <c r="N21" i="17"/>
  <c r="O18" i="17"/>
  <c r="N13" i="17"/>
  <c r="O10" i="17"/>
  <c r="Q23" i="17"/>
  <c r="S25" i="17"/>
  <c r="S21" i="17"/>
  <c r="S17" i="17"/>
  <c r="S13" i="17"/>
  <c r="S9" i="17"/>
  <c r="G25" i="17"/>
  <c r="G17" i="17"/>
  <c r="G9" i="17"/>
  <c r="J22" i="17"/>
  <c r="J14" i="17"/>
  <c r="N8" i="17"/>
  <c r="O23" i="17"/>
  <c r="N18" i="17"/>
  <c r="O15" i="17"/>
  <c r="N10" i="17"/>
  <c r="Q18" i="17"/>
  <c r="F23" i="17"/>
  <c r="F19" i="17"/>
  <c r="F15" i="17"/>
  <c r="F11" i="17"/>
  <c r="G24" i="17"/>
  <c r="G16" i="17"/>
  <c r="J21" i="17"/>
  <c r="J13" i="17"/>
  <c r="O8" i="17"/>
  <c r="N23" i="17"/>
  <c r="O20" i="17"/>
  <c r="N15" i="17"/>
  <c r="O12" i="17"/>
  <c r="Q17" i="17"/>
  <c r="S24" i="17"/>
  <c r="S20" i="17"/>
  <c r="S16" i="17"/>
  <c r="S12" i="17"/>
  <c r="G23" i="17"/>
  <c r="G15" i="17"/>
  <c r="J8" i="17"/>
  <c r="J20" i="17"/>
  <c r="J12" i="17"/>
  <c r="O25" i="17"/>
  <c r="N20" i="17"/>
  <c r="O17" i="17"/>
  <c r="N12" i="17"/>
  <c r="O9" i="17"/>
  <c r="Q15" i="17"/>
  <c r="F13" i="16"/>
  <c r="F22" i="17"/>
  <c r="F18" i="17"/>
  <c r="F14" i="17"/>
  <c r="F10" i="17"/>
  <c r="G22" i="17"/>
  <c r="G14" i="17"/>
  <c r="J19" i="17"/>
  <c r="J11" i="17"/>
  <c r="N25" i="17"/>
  <c r="O22" i="17"/>
  <c r="N17" i="17"/>
  <c r="O14" i="17"/>
  <c r="N9" i="17"/>
  <c r="Q10" i="17"/>
  <c r="S23" i="17"/>
  <c r="S19" i="17"/>
  <c r="S15" i="17"/>
  <c r="G23" i="16"/>
  <c r="J10" i="16"/>
  <c r="F8" i="17"/>
  <c r="G21" i="17"/>
  <c r="G13" i="17"/>
  <c r="J18" i="17"/>
  <c r="J10" i="17"/>
  <c r="N22" i="17"/>
  <c r="O19" i="17"/>
  <c r="Q9" i="17"/>
  <c r="Q24" i="17"/>
  <c r="Q16" i="17"/>
  <c r="Q22" i="17"/>
  <c r="Q14" i="17"/>
  <c r="Q21" i="17"/>
  <c r="Q13" i="17"/>
  <c r="Q20" i="17"/>
  <c r="Q12" i="17"/>
  <c r="Q19" i="17"/>
  <c r="S25" i="16"/>
  <c r="S18" i="16"/>
  <c r="S15" i="16"/>
  <c r="Q9" i="16"/>
  <c r="G20" i="13"/>
  <c r="G12" i="13"/>
  <c r="Q22" i="16"/>
  <c r="S11" i="16"/>
  <c r="F20" i="16"/>
  <c r="F12" i="16"/>
  <c r="G22" i="16"/>
  <c r="G14" i="16"/>
  <c r="J23" i="16"/>
  <c r="J15" i="16"/>
  <c r="N24" i="16"/>
  <c r="O21" i="16"/>
  <c r="N16" i="16"/>
  <c r="O13" i="16"/>
  <c r="N25" i="16"/>
  <c r="J18" i="2"/>
  <c r="G19" i="13"/>
  <c r="G11" i="13"/>
  <c r="Q25" i="16"/>
  <c r="S21" i="16"/>
  <c r="Q18" i="16"/>
  <c r="S14" i="16"/>
  <c r="F19" i="16"/>
  <c r="F11" i="16"/>
  <c r="G21" i="16"/>
  <c r="G13" i="16"/>
  <c r="J20" i="16"/>
  <c r="J12" i="16"/>
  <c r="N21" i="16"/>
  <c r="O18" i="16"/>
  <c r="N13" i="16"/>
  <c r="O10" i="16"/>
  <c r="G10" i="13"/>
  <c r="S24" i="16"/>
  <c r="S17" i="16"/>
  <c r="S10" i="16"/>
  <c r="F8" i="16"/>
  <c r="F18" i="16"/>
  <c r="F10" i="16"/>
  <c r="G20" i="16"/>
  <c r="G12" i="16"/>
  <c r="J25" i="16"/>
  <c r="J17" i="16"/>
  <c r="J9" i="16"/>
  <c r="O23" i="16"/>
  <c r="N18" i="16"/>
  <c r="O15" i="16"/>
  <c r="N10" i="16"/>
  <c r="G18" i="13"/>
  <c r="S20" i="16"/>
  <c r="Q14" i="16"/>
  <c r="F25" i="16"/>
  <c r="F17" i="16"/>
  <c r="F9" i="16"/>
  <c r="G19" i="16"/>
  <c r="G11" i="16"/>
  <c r="J22" i="16"/>
  <c r="J14" i="16"/>
  <c r="N23" i="16"/>
  <c r="O20" i="16"/>
  <c r="N15" i="16"/>
  <c r="O12" i="16"/>
  <c r="G25" i="13"/>
  <c r="G17" i="13"/>
  <c r="G9" i="13"/>
  <c r="G24" i="13"/>
  <c r="G16" i="13"/>
  <c r="G8" i="13"/>
  <c r="S8" i="16"/>
  <c r="S23" i="16"/>
  <c r="Q17" i="16"/>
  <c r="S13" i="16"/>
  <c r="Q10" i="16"/>
  <c r="F24" i="16"/>
  <c r="F16" i="16"/>
  <c r="G8" i="16"/>
  <c r="G18" i="16"/>
  <c r="G10" i="16"/>
  <c r="J19" i="16"/>
  <c r="J11" i="16"/>
  <c r="N20" i="16"/>
  <c r="O17" i="16"/>
  <c r="N12" i="16"/>
  <c r="O9" i="16"/>
  <c r="G23" i="13"/>
  <c r="G15" i="13"/>
  <c r="S19" i="16"/>
  <c r="S16" i="16"/>
  <c r="S9" i="16"/>
  <c r="F23" i="16"/>
  <c r="F15" i="16"/>
  <c r="G25" i="16"/>
  <c r="G17" i="16"/>
  <c r="G9" i="16"/>
  <c r="J24" i="16"/>
  <c r="J16" i="16"/>
  <c r="N8" i="16"/>
  <c r="O22" i="16"/>
  <c r="N17" i="16"/>
  <c r="O14" i="16"/>
  <c r="N9" i="16"/>
  <c r="G22" i="13"/>
  <c r="G14" i="13"/>
  <c r="Q8" i="16"/>
  <c r="S22" i="16"/>
  <c r="F22" i="16"/>
  <c r="F14" i="16"/>
  <c r="G24" i="16"/>
  <c r="J21" i="16"/>
  <c r="J13" i="16"/>
  <c r="O8" i="16"/>
  <c r="N22" i="16"/>
  <c r="O19" i="16"/>
  <c r="Q24" i="16"/>
  <c r="Q16" i="16"/>
  <c r="Q21" i="16"/>
  <c r="Q13" i="16"/>
  <c r="Q15" i="16"/>
  <c r="Q23" i="16"/>
  <c r="Q20" i="16"/>
  <c r="Q12" i="16"/>
  <c r="Q19" i="16"/>
  <c r="R25" i="13"/>
  <c r="R17" i="13"/>
  <c r="R9" i="13"/>
  <c r="R23" i="13"/>
  <c r="R15" i="13"/>
  <c r="R24" i="13"/>
  <c r="R16" i="13"/>
  <c r="R22" i="13"/>
  <c r="R14" i="13"/>
  <c r="R21" i="13"/>
  <c r="R13" i="13"/>
  <c r="R20" i="13"/>
  <c r="R12" i="13"/>
  <c r="R19" i="13"/>
  <c r="R11" i="13"/>
  <c r="R8" i="13"/>
  <c r="R18" i="13"/>
  <c r="R10" i="13"/>
  <c r="O19" i="13"/>
  <c r="O18" i="13"/>
  <c r="O17" i="13"/>
  <c r="O14" i="13"/>
  <c r="O11" i="13"/>
  <c r="O8" i="13"/>
  <c r="O10" i="13"/>
  <c r="O25" i="13"/>
  <c r="O23" i="13"/>
  <c r="O22" i="13"/>
  <c r="O9" i="13"/>
  <c r="M22" i="13"/>
  <c r="I9" i="13"/>
  <c r="M21" i="13"/>
  <c r="M14" i="13"/>
  <c r="M13" i="13"/>
  <c r="O15" i="13"/>
  <c r="N23" i="13"/>
  <c r="M20" i="13"/>
  <c r="M12" i="13"/>
  <c r="N22" i="13"/>
  <c r="N14" i="13"/>
  <c r="O24" i="13"/>
  <c r="O16" i="13"/>
  <c r="N15" i="13"/>
  <c r="J8" i="13"/>
  <c r="N21" i="13"/>
  <c r="N24" i="13"/>
  <c r="M19" i="13"/>
  <c r="M8" i="13"/>
  <c r="N12" i="13"/>
  <c r="M10" i="13"/>
  <c r="M25" i="13"/>
  <c r="M17" i="13"/>
  <c r="M9" i="13"/>
  <c r="N19" i="13"/>
  <c r="N11" i="13"/>
  <c r="O21" i="13"/>
  <c r="O13" i="13"/>
  <c r="M11" i="13"/>
  <c r="N13" i="13"/>
  <c r="M18" i="13"/>
  <c r="N20" i="13"/>
  <c r="M24" i="13"/>
  <c r="M16" i="13"/>
  <c r="N8" i="13"/>
  <c r="N18" i="13"/>
  <c r="N10" i="13"/>
  <c r="O20" i="13"/>
  <c r="O12" i="13"/>
  <c r="M23" i="13"/>
  <c r="M15" i="13"/>
  <c r="N25" i="13"/>
  <c r="N17" i="13"/>
  <c r="N9" i="13"/>
  <c r="S25" i="13"/>
  <c r="S17" i="13"/>
  <c r="S9" i="13"/>
  <c r="S24" i="13"/>
  <c r="S20" i="13"/>
  <c r="S16" i="13"/>
  <c r="S12" i="13"/>
  <c r="S21" i="13"/>
  <c r="S13" i="13"/>
  <c r="S23" i="13"/>
  <c r="S15" i="13"/>
  <c r="S22" i="13"/>
  <c r="S18" i="13"/>
  <c r="S14" i="13"/>
  <c r="S10" i="13"/>
  <c r="S19" i="13"/>
  <c r="S11" i="13"/>
  <c r="Q21" i="13"/>
  <c r="Q13" i="13"/>
  <c r="T21" i="13"/>
  <c r="T12" i="13"/>
  <c r="T19" i="13"/>
  <c r="T8" i="13"/>
  <c r="T18" i="13"/>
  <c r="T10" i="13"/>
  <c r="T25" i="13"/>
  <c r="T17" i="13"/>
  <c r="T9" i="13"/>
  <c r="T13" i="13"/>
  <c r="T20" i="13"/>
  <c r="T24" i="13"/>
  <c r="T16" i="13"/>
  <c r="T23" i="13"/>
  <c r="T15" i="13"/>
  <c r="T11" i="13"/>
  <c r="T22" i="13"/>
  <c r="Q20" i="13"/>
  <c r="Q11" i="13"/>
  <c r="Q8" i="13"/>
  <c r="Q18" i="13"/>
  <c r="Q10" i="13"/>
  <c r="Q25" i="13"/>
  <c r="Q17" i="13"/>
  <c r="Q9" i="13"/>
  <c r="Q12" i="13"/>
  <c r="Q19" i="13"/>
  <c r="Q24" i="13"/>
  <c r="Q23" i="13"/>
  <c r="Q15" i="13"/>
  <c r="Q16" i="13"/>
  <c r="Q22" i="13"/>
  <c r="J17" i="13"/>
  <c r="I19" i="13"/>
  <c r="I17" i="13"/>
  <c r="K24" i="13"/>
  <c r="E21" i="13"/>
  <c r="I8" i="13"/>
  <c r="I15" i="13"/>
  <c r="K23" i="13"/>
  <c r="E17" i="13"/>
  <c r="I14" i="13"/>
  <c r="I23" i="13"/>
  <c r="K11" i="13"/>
  <c r="I18" i="13"/>
  <c r="I25" i="13"/>
  <c r="K18" i="13"/>
  <c r="I13" i="13"/>
  <c r="K16" i="13"/>
  <c r="I22" i="13"/>
  <c r="I11" i="13"/>
  <c r="I21" i="13"/>
  <c r="I10" i="13"/>
  <c r="K10" i="13"/>
  <c r="J16" i="13"/>
  <c r="F21" i="13"/>
  <c r="F13" i="13"/>
  <c r="J15" i="13"/>
  <c r="K20" i="13"/>
  <c r="F20" i="13"/>
  <c r="F12" i="13"/>
  <c r="E16" i="13"/>
  <c r="I24" i="13"/>
  <c r="I16" i="13"/>
  <c r="J13" i="13"/>
  <c r="K19" i="13"/>
  <c r="F19" i="13"/>
  <c r="F11" i="13"/>
  <c r="E13" i="13"/>
  <c r="F10" i="13"/>
  <c r="F8" i="13"/>
  <c r="J21" i="13"/>
  <c r="J25" i="13"/>
  <c r="K15" i="13"/>
  <c r="F24" i="13"/>
  <c r="F16" i="13"/>
  <c r="E25" i="13"/>
  <c r="J24" i="13"/>
  <c r="J12" i="13"/>
  <c r="F18" i="13"/>
  <c r="J23" i="13"/>
  <c r="J9" i="13"/>
  <c r="F25" i="13"/>
  <c r="F17" i="13"/>
  <c r="F9" i="13"/>
  <c r="I20" i="13"/>
  <c r="J20" i="13"/>
  <c r="K8" i="13"/>
  <c r="K12" i="13"/>
  <c r="F23" i="13"/>
  <c r="F15" i="13"/>
  <c r="E24" i="13"/>
  <c r="F22" i="13"/>
  <c r="J19" i="13"/>
  <c r="J11" i="13"/>
  <c r="K22" i="13"/>
  <c r="K14" i="13"/>
  <c r="E20" i="13"/>
  <c r="E12" i="13"/>
  <c r="J18" i="13"/>
  <c r="J10" i="13"/>
  <c r="K21" i="13"/>
  <c r="K13" i="13"/>
  <c r="E19" i="13"/>
  <c r="E11" i="13"/>
  <c r="E8" i="13"/>
  <c r="E18" i="13"/>
  <c r="E10" i="13"/>
  <c r="E9" i="13"/>
  <c r="J22" i="13"/>
  <c r="K25" i="13"/>
  <c r="K17" i="13"/>
  <c r="E23" i="13"/>
  <c r="E15" i="13"/>
  <c r="E22" i="13"/>
  <c r="E29" i="2"/>
  <c r="E31" i="2"/>
  <c r="E26" i="14" s="1"/>
  <c r="E25" i="2"/>
  <c r="E22" i="14" s="1"/>
  <c r="E12" i="14"/>
  <c r="E41" i="14" s="1"/>
  <c r="E11" i="2"/>
  <c r="E10" i="14" s="1"/>
  <c r="D14" i="13" l="1"/>
  <c r="H20" i="18"/>
  <c r="P12" i="18"/>
  <c r="D25" i="16"/>
  <c r="D9" i="16"/>
  <c r="H12" i="16"/>
  <c r="D15" i="18"/>
  <c r="D25" i="17"/>
  <c r="L9" i="17"/>
  <c r="D17" i="16"/>
  <c r="D22" i="18"/>
  <c r="D9" i="13"/>
  <c r="V9" i="13"/>
  <c r="E68" i="14" s="1"/>
  <c r="E69" i="14" s="1"/>
  <c r="E50" i="14"/>
  <c r="V13" i="13"/>
  <c r="D33" i="11" s="1"/>
  <c r="L16" i="18"/>
  <c r="V13" i="16"/>
  <c r="D34" i="11" s="1"/>
  <c r="V9" i="16"/>
  <c r="J68" i="14" s="1"/>
  <c r="J69" i="14" s="1"/>
  <c r="O49" i="14"/>
  <c r="O46" i="14"/>
  <c r="V9" i="17"/>
  <c r="O68" i="14" s="1"/>
  <c r="O69" i="14" s="1"/>
  <c r="V13" i="17"/>
  <c r="D35" i="11" s="1"/>
  <c r="T46" i="14"/>
  <c r="V9" i="18"/>
  <c r="T68" i="14" s="1"/>
  <c r="T69" i="14" s="1"/>
  <c r="D25" i="18"/>
  <c r="V13" i="18"/>
  <c r="D36" i="11" s="1"/>
  <c r="P23" i="18"/>
  <c r="P11" i="18"/>
  <c r="P20" i="18"/>
  <c r="P21" i="18"/>
  <c r="P10" i="18"/>
  <c r="L24" i="18"/>
  <c r="P24" i="18"/>
  <c r="P9" i="18"/>
  <c r="P16" i="18"/>
  <c r="P25" i="18"/>
  <c r="P14" i="18"/>
  <c r="P15" i="18"/>
  <c r="P18" i="18"/>
  <c r="P17" i="18"/>
  <c r="P22" i="18"/>
  <c r="P19" i="18"/>
  <c r="P13" i="18"/>
  <c r="P8" i="18"/>
  <c r="P18" i="17"/>
  <c r="T49" i="14"/>
  <c r="T58" i="14" s="1"/>
  <c r="T64" i="14" s="1"/>
  <c r="J58" i="14"/>
  <c r="J64" i="14" s="1"/>
  <c r="J55" i="14"/>
  <c r="J46" i="14"/>
  <c r="D17" i="18"/>
  <c r="D21" i="18"/>
  <c r="D10" i="18"/>
  <c r="E40" i="14"/>
  <c r="E49" i="14" s="1"/>
  <c r="E58" i="14" s="1"/>
  <c r="L23" i="18"/>
  <c r="D9" i="18"/>
  <c r="D8" i="18"/>
  <c r="L14" i="18"/>
  <c r="D16" i="18"/>
  <c r="L11" i="17"/>
  <c r="D24" i="18"/>
  <c r="H15" i="17"/>
  <c r="D20" i="18"/>
  <c r="L25" i="18"/>
  <c r="H8" i="18"/>
  <c r="D23" i="18"/>
  <c r="L21" i="18"/>
  <c r="L11" i="18"/>
  <c r="L10" i="18"/>
  <c r="D12" i="18"/>
  <c r="D20" i="17"/>
  <c r="D24" i="16"/>
  <c r="H19" i="16"/>
  <c r="L13" i="18"/>
  <c r="D21" i="16"/>
  <c r="L12" i="18"/>
  <c r="H25" i="17"/>
  <c r="H13" i="18"/>
  <c r="H24" i="18"/>
  <c r="L22" i="18"/>
  <c r="L20" i="18"/>
  <c r="L9" i="18"/>
  <c r="L18" i="18"/>
  <c r="D21" i="17"/>
  <c r="H18" i="18"/>
  <c r="H12" i="18"/>
  <c r="D18" i="18"/>
  <c r="H22" i="18"/>
  <c r="L17" i="18"/>
  <c r="D14" i="18"/>
  <c r="H15" i="18"/>
  <c r="D18" i="16"/>
  <c r="D11" i="18"/>
  <c r="H23" i="18"/>
  <c r="H19" i="18"/>
  <c r="D19" i="18"/>
  <c r="H25" i="18"/>
  <c r="L8" i="18"/>
  <c r="D13" i="16"/>
  <c r="D12" i="17"/>
  <c r="H10" i="18"/>
  <c r="H16" i="18"/>
  <c r="H9" i="18"/>
  <c r="L15" i="18"/>
  <c r="H11" i="18"/>
  <c r="H17" i="18"/>
  <c r="D23" i="17"/>
  <c r="H14" i="18"/>
  <c r="D20" i="16"/>
  <c r="D13" i="17"/>
  <c r="H21" i="18"/>
  <c r="D13" i="18"/>
  <c r="L19" i="18"/>
  <c r="P25" i="17"/>
  <c r="P16" i="17"/>
  <c r="D11" i="16"/>
  <c r="H15" i="16"/>
  <c r="D11" i="17"/>
  <c r="L18" i="17"/>
  <c r="L16" i="17"/>
  <c r="H22" i="16"/>
  <c r="P13" i="17"/>
  <c r="L13" i="17"/>
  <c r="D16" i="17"/>
  <c r="H10" i="17"/>
  <c r="H25" i="16"/>
  <c r="D24" i="17"/>
  <c r="P8" i="17"/>
  <c r="D17" i="17"/>
  <c r="H23" i="17"/>
  <c r="D14" i="17"/>
  <c r="L20" i="17"/>
  <c r="D9" i="17"/>
  <c r="D18" i="17"/>
  <c r="L21" i="17"/>
  <c r="H16" i="17"/>
  <c r="L17" i="17"/>
  <c r="D22" i="17"/>
  <c r="D15" i="17"/>
  <c r="H24" i="17"/>
  <c r="D19" i="17"/>
  <c r="L19" i="17"/>
  <c r="P10" i="17"/>
  <c r="H9" i="17"/>
  <c r="H11" i="16"/>
  <c r="H18" i="16"/>
  <c r="H17" i="17"/>
  <c r="H13" i="16"/>
  <c r="D15" i="16"/>
  <c r="L25" i="17"/>
  <c r="D23" i="16"/>
  <c r="D16" i="16"/>
  <c r="D12" i="16"/>
  <c r="P24" i="17"/>
  <c r="L15" i="17"/>
  <c r="L24" i="17"/>
  <c r="D8" i="17"/>
  <c r="H19" i="17"/>
  <c r="L8" i="17"/>
  <c r="H24" i="16"/>
  <c r="H10" i="16"/>
  <c r="L23" i="17"/>
  <c r="H8" i="17"/>
  <c r="L10" i="17"/>
  <c r="P23" i="17"/>
  <c r="H20" i="16"/>
  <c r="P19" i="17"/>
  <c r="P9" i="17"/>
  <c r="P17" i="17"/>
  <c r="L22" i="17"/>
  <c r="H23" i="16"/>
  <c r="P12" i="17"/>
  <c r="L12" i="17"/>
  <c r="H13" i="17"/>
  <c r="P20" i="17"/>
  <c r="P15" i="17"/>
  <c r="H21" i="17"/>
  <c r="H18" i="17"/>
  <c r="P21" i="17"/>
  <c r="H11" i="17"/>
  <c r="H12" i="17"/>
  <c r="H14" i="17"/>
  <c r="L14" i="17"/>
  <c r="H14" i="16"/>
  <c r="P14" i="17"/>
  <c r="D10" i="17"/>
  <c r="H20" i="17"/>
  <c r="H22" i="17"/>
  <c r="H16" i="16"/>
  <c r="P22" i="17"/>
  <c r="P21" i="16"/>
  <c r="P24" i="16"/>
  <c r="D10" i="16"/>
  <c r="H9" i="16"/>
  <c r="D19" i="16"/>
  <c r="H17" i="16"/>
  <c r="D14" i="16"/>
  <c r="H21" i="16"/>
  <c r="D22" i="16"/>
  <c r="P17" i="16"/>
  <c r="P14" i="16"/>
  <c r="P16" i="16"/>
  <c r="L21" i="16"/>
  <c r="P13" i="16"/>
  <c r="P11" i="16"/>
  <c r="P10" i="16"/>
  <c r="P20" i="16"/>
  <c r="P8" i="16"/>
  <c r="P12" i="16"/>
  <c r="P22" i="16"/>
  <c r="P25" i="16"/>
  <c r="P9" i="16"/>
  <c r="P15" i="16"/>
  <c r="P19" i="16"/>
  <c r="P23" i="16"/>
  <c r="P18" i="16"/>
  <c r="L11" i="13"/>
  <c r="L10" i="13"/>
  <c r="L21" i="13"/>
  <c r="L14" i="13"/>
  <c r="L19" i="13"/>
  <c r="L22" i="13"/>
  <c r="L20" i="13"/>
  <c r="L15" i="13"/>
  <c r="L13" i="16"/>
  <c r="L15" i="16"/>
  <c r="L9" i="13"/>
  <c r="H8" i="16"/>
  <c r="L19" i="16"/>
  <c r="L18" i="13"/>
  <c r="L24" i="16"/>
  <c r="L16" i="16"/>
  <c r="L17" i="13"/>
  <c r="L8" i="13"/>
  <c r="D8" i="16"/>
  <c r="L12" i="13"/>
  <c r="L25" i="13"/>
  <c r="L11" i="16"/>
  <c r="H9" i="13"/>
  <c r="L16" i="13"/>
  <c r="L13" i="13"/>
  <c r="L23" i="13"/>
  <c r="L23" i="16"/>
  <c r="L24" i="13"/>
  <c r="L20" i="16"/>
  <c r="L18" i="16"/>
  <c r="L8" i="16"/>
  <c r="L25" i="16"/>
  <c r="L17" i="16"/>
  <c r="L9" i="16"/>
  <c r="L10" i="16"/>
  <c r="L12" i="16"/>
  <c r="L14" i="16"/>
  <c r="H21" i="13"/>
  <c r="L22" i="16"/>
  <c r="H12" i="13"/>
  <c r="D23" i="13"/>
  <c r="H16" i="13"/>
  <c r="H11" i="13"/>
  <c r="H23" i="13"/>
  <c r="H17" i="13"/>
  <c r="H22" i="13"/>
  <c r="H14" i="13"/>
  <c r="H19" i="13"/>
  <c r="H20" i="13"/>
  <c r="H24" i="13"/>
  <c r="H15" i="13"/>
  <c r="H25" i="13"/>
  <c r="H8" i="13"/>
  <c r="H13" i="13"/>
  <c r="H10" i="13"/>
  <c r="H18" i="13"/>
  <c r="D22" i="13"/>
  <c r="D10" i="13"/>
  <c r="D18" i="13"/>
  <c r="D21" i="13"/>
  <c r="D11" i="13"/>
  <c r="D19" i="13"/>
  <c r="D24" i="13"/>
  <c r="D17" i="13"/>
  <c r="D13" i="13"/>
  <c r="D16" i="13"/>
  <c r="D12" i="13"/>
  <c r="D15" i="13"/>
  <c r="D8" i="13"/>
  <c r="D20" i="13"/>
  <c r="D25" i="13"/>
  <c r="P22" i="13"/>
  <c r="P9" i="13"/>
  <c r="P14" i="13"/>
  <c r="P15" i="13"/>
  <c r="P12" i="13"/>
  <c r="P11" i="13"/>
  <c r="P21" i="13"/>
  <c r="P13" i="13"/>
  <c r="P17" i="13"/>
  <c r="P20" i="13"/>
  <c r="P16" i="13"/>
  <c r="P23" i="13"/>
  <c r="P24" i="13"/>
  <c r="P10" i="13"/>
  <c r="P25" i="13"/>
  <c r="P18" i="13"/>
  <c r="P19" i="13"/>
  <c r="P8" i="13"/>
  <c r="U22" i="18" l="1"/>
  <c r="U22" i="13"/>
  <c r="U13" i="13"/>
  <c r="U23" i="13"/>
  <c r="U24" i="13"/>
  <c r="U14" i="13"/>
  <c r="U25" i="13"/>
  <c r="U8" i="13"/>
  <c r="T55" i="14"/>
  <c r="U19" i="13"/>
  <c r="U9" i="13"/>
  <c r="U17" i="13"/>
  <c r="U20" i="13"/>
  <c r="U25" i="17"/>
  <c r="E46" i="14"/>
  <c r="U11" i="13"/>
  <c r="U21" i="17"/>
  <c r="U15" i="13"/>
  <c r="U12" i="13"/>
  <c r="U18" i="13"/>
  <c r="U21" i="13"/>
  <c r="U17" i="16"/>
  <c r="U16" i="13"/>
  <c r="U10" i="13"/>
  <c r="E55" i="14"/>
  <c r="E59" i="14"/>
  <c r="E64" i="14" s="1"/>
  <c r="U14" i="18"/>
  <c r="U8" i="17"/>
  <c r="U9" i="17"/>
  <c r="U16" i="17"/>
  <c r="U18" i="17"/>
  <c r="U11" i="17"/>
  <c r="U9" i="16"/>
  <c r="U10" i="16"/>
  <c r="U25" i="16"/>
  <c r="U11" i="16"/>
  <c r="U18" i="16"/>
  <c r="U8" i="16"/>
  <c r="U19" i="16"/>
  <c r="U13" i="16"/>
  <c r="U21" i="16"/>
  <c r="U12" i="16"/>
  <c r="U16" i="16"/>
  <c r="U24" i="16"/>
  <c r="U22" i="16"/>
  <c r="U23" i="16"/>
  <c r="U14" i="16"/>
  <c r="U15" i="16"/>
  <c r="U20" i="16"/>
  <c r="U13" i="17"/>
  <c r="U12" i="17"/>
  <c r="U15" i="17"/>
  <c r="U14" i="17"/>
  <c r="U23" i="17"/>
  <c r="U19" i="17"/>
  <c r="U10" i="17"/>
  <c r="U17" i="17"/>
  <c r="O58" i="14"/>
  <c r="O64" i="14" s="1"/>
  <c r="O55" i="14"/>
  <c r="U22" i="17"/>
  <c r="U24" i="17"/>
  <c r="U20" i="17"/>
  <c r="U15" i="18"/>
  <c r="U23" i="18"/>
  <c r="U9" i="18"/>
  <c r="U20" i="18"/>
  <c r="U19" i="18"/>
  <c r="U24" i="18"/>
  <c r="U12" i="18"/>
  <c r="U8" i="18"/>
  <c r="U13" i="18"/>
  <c r="U18" i="18"/>
  <c r="U17" i="18"/>
  <c r="U10" i="18"/>
  <c r="U11" i="18"/>
  <c r="U25" i="18"/>
  <c r="U16" i="18"/>
  <c r="U21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E11" authorId="0" shapeId="0" xr:uid="{7801EEBC-0F21-49BB-94D1-3AF5D64359BC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
T - Bar lift</t>
        </r>
      </text>
    </comment>
    <comment ref="E12" authorId="0" shapeId="0" xr:uid="{8954316B-3275-481F-94BF-B5895C4796F3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- T bar</t>
        </r>
      </text>
    </comment>
    <comment ref="E15" authorId="0" shapeId="0" xr:uid="{54C07BC4-0EBC-4319-9242-CFF4A6F31538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
T - Bar lift</t>
        </r>
      </text>
    </comment>
    <comment ref="E16" authorId="0" shapeId="0" xr:uid="{B15AC711-22D7-43FE-AE06-A2DAE449771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- T bar</t>
        </r>
      </text>
    </comment>
    <comment ref="E19" authorId="0" shapeId="0" xr:uid="{A03D880C-07ED-447D-9ABE-4F8D11F44AB8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
T - Bar lift</t>
        </r>
      </text>
    </comment>
    <comment ref="E20" authorId="0" shapeId="0" xr:uid="{99A85A78-6E30-4BCE-8F1D-6C647D9D2C63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- T bar</t>
        </r>
      </text>
    </comment>
    <comment ref="E23" authorId="0" shapeId="0" xr:uid="{207084EF-A5F9-4D38-9DFE-BBC3533EAB4D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
T - Bar lift</t>
        </r>
      </text>
    </comment>
    <comment ref="E24" authorId="0" shapeId="0" xr:uid="{5D888E1A-B112-4E90-9282-0C9A2D4A0854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- T bar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H8" authorId="0" shapeId="0" xr:uid="{FFCDC0A6-7DCC-440D-80D8-9C15AA2E3273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1m of snow per square meter for slope 2,2 ha = 22000
</t>
        </r>
      </text>
    </comment>
    <comment ref="M8" authorId="0" shapeId="0" xr:uid="{A8997255-4356-4282-9C49-A13F5E633DE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1m of snow per square meter for slope 2,2 ha = 22000
</t>
        </r>
      </text>
    </comment>
    <comment ref="R8" authorId="0" shapeId="0" xr:uid="{F649AF0C-4E67-4015-B491-ACD1BCC4B9EE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1m of snow per square meter for slope 2,2 ha = 22000
</t>
        </r>
      </text>
    </comment>
    <comment ref="W8" authorId="0" shapeId="0" xr:uid="{0068C5B7-9DB8-4D94-8C80-A8D1BE09595E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1m of snow per square meter for slope 2,2 ha = 22000
</t>
        </r>
      </text>
    </comment>
    <comment ref="H9" authorId="0" shapeId="0" xr:uid="{F573558A-BEC3-4B24-B5EF-1BE7AE8E47EE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M9" authorId="0" shapeId="0" xr:uid="{4C757AFC-1325-4A24-8C5D-03B3F95A604A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R9" authorId="0" shapeId="0" xr:uid="{8591DE28-A97C-40E7-81C1-0D6576AE72F5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W9" authorId="0" shapeId="0" xr:uid="{9D589AA3-F6AF-46B1-AB97-DF6B93025BE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H10" authorId="0" shapeId="0" xr:uid="{EC8CA0D6-F513-4780-BA64-78787532F304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1900
</t>
        </r>
      </text>
    </comment>
    <comment ref="M10" authorId="0" shapeId="0" xr:uid="{7948C839-157E-4C8B-9720-E962C850CBAA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1900
</t>
        </r>
      </text>
    </comment>
    <comment ref="R10" authorId="0" shapeId="0" xr:uid="{B757F2FD-5BC0-4FF3-B1D4-8F876685BDD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1900
</t>
        </r>
      </text>
    </comment>
    <comment ref="W10" authorId="0" shapeId="0" xr:uid="{22FD5B0C-EC98-4BF1-AEBF-66A57CA19CCC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1900
</t>
        </r>
      </text>
    </comment>
    <comment ref="H15" authorId="0" shapeId="0" xr:uid="{F51553A2-79EB-42A1-8AC0-B8768C754BCE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T-bar lift 40000
</t>
        </r>
      </text>
    </comment>
    <comment ref="M15" authorId="0" shapeId="0" xr:uid="{725A84BC-A22B-4A62-BEFB-0E38AA841BE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T-bar lift 40000
</t>
        </r>
      </text>
    </comment>
    <comment ref="R15" authorId="0" shapeId="0" xr:uid="{9E3F6522-54CF-4FA1-B034-23B19CF327C6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T-bar lift 40000
</t>
        </r>
      </text>
    </comment>
    <comment ref="W15" authorId="0" shapeId="0" xr:uid="{C3DC9ECC-0398-404D-89E6-ACE98E354C1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T-bar lift 40000
</t>
        </r>
      </text>
    </comment>
    <comment ref="H16" authorId="0" shapeId="0" xr:uid="{54DB11A0-32FD-498F-9688-C1111A7BDFC4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3 employees 100 days plus month maintanance
Expert judgement = 3000
</t>
        </r>
      </text>
    </comment>
    <comment ref="M16" authorId="0" shapeId="0" xr:uid="{72B93644-F0DB-40E8-9881-711F0E7B334E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3 employees 100 days plus month maintanance
Expert judgement = 3000
</t>
        </r>
      </text>
    </comment>
    <comment ref="R16" authorId="0" shapeId="0" xr:uid="{9F59D34C-BD98-4912-BE8F-0EE9038B8A53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3 employees 100 days plus month maintanance
Expert judgement = 3000
</t>
        </r>
      </text>
    </comment>
    <comment ref="W16" authorId="0" shapeId="0" xr:uid="{7145D98A-4DB8-4F3D-B297-EBBF06EB5272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3 employees 100 days plus month maintanance
Expert judgement = 3000
</t>
        </r>
      </text>
    </comment>
    <comment ref="H17" authorId="0" shapeId="0" xr:uid="{45FE2DCF-1F65-4BDA-9597-EBC9FB99F62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M17" authorId="0" shapeId="0" xr:uid="{3AD8F7D2-432E-4940-945A-6AD2795A667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R17" authorId="0" shapeId="0" xr:uid="{9C3B8B41-0822-4588-8CA0-0885231B9E0D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W17" authorId="0" shapeId="0" xr:uid="{F0A910AF-8C9B-4A2E-AD08-607D4EE79DB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H22" authorId="0" shapeId="0" xr:uid="{37C03314-D58E-40F1-A87F-0274ED9B9193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3600</t>
        </r>
      </text>
    </comment>
    <comment ref="M22" authorId="0" shapeId="0" xr:uid="{9E51346C-F1A0-40B9-99E1-FD5EED02AF3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3600</t>
        </r>
      </text>
    </comment>
    <comment ref="R22" authorId="0" shapeId="0" xr:uid="{549DA393-1F3F-4758-9E48-E0D77F173D92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3600</t>
        </r>
      </text>
    </comment>
    <comment ref="W22" authorId="0" shapeId="0" xr:uid="{773186DF-AEA7-45BA-B76D-37C8747F8E14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3600</t>
        </r>
      </text>
    </comment>
    <comment ref="H23" authorId="0" shapeId="0" xr:uid="{BECDA518-DDDD-47E2-9990-30C09C7D93A2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250</t>
        </r>
      </text>
    </comment>
    <comment ref="M23" authorId="0" shapeId="0" xr:uid="{14A031FC-0D9E-49A2-B4FF-2CB724C9C62A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250</t>
        </r>
      </text>
    </comment>
    <comment ref="R23" authorId="0" shapeId="0" xr:uid="{A6CDC74E-88EA-410F-B2B1-3560D7B0A24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250</t>
        </r>
      </text>
    </comment>
    <comment ref="W23" authorId="0" shapeId="0" xr:uid="{9A4281A3-D5F0-416B-BB8B-DFC2F49972BE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250</t>
        </r>
      </text>
    </comment>
    <comment ref="H27" authorId="0" shapeId="0" xr:uid="{C3F60A31-89BA-42FF-9D9A-1CB68A7BCB8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Assessment by the avarage family house yearly
Expert judgement = 5000</t>
        </r>
      </text>
    </comment>
    <comment ref="M27" authorId="0" shapeId="0" xr:uid="{755395BF-20C8-43B5-8933-2A413E87986A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Assessment by the avarage family house yearly
Expert judgement = 5000</t>
        </r>
      </text>
    </comment>
    <comment ref="R27" authorId="0" shapeId="0" xr:uid="{F42585DD-B41B-431E-8C1E-8C2562AA296D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Assessment by the avarage family house yearly
Expert judgement = 5000</t>
        </r>
      </text>
    </comment>
    <comment ref="W27" authorId="0" shapeId="0" xr:uid="{6C035D58-61C9-45B6-BB00-0D716F5262D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Assessment by the avarage family house yearly
Expert judgement = 5000</t>
        </r>
      </text>
    </comment>
    <comment ref="H28" authorId="0" shapeId="0" xr:uid="{E918D1D7-8953-42F8-A1F9-9119CC0E373D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 by 1m2 110kWH heating yearly. 100m2 buildings (total)- recalculated to gas (10.55 KWh = 1 m3 by EON)
Expert judgement =10500</t>
        </r>
      </text>
    </comment>
    <comment ref="M28" authorId="0" shapeId="0" xr:uid="{26CF4672-5CA0-4C81-B845-39C0CFD3906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 by 1m2 110kWH heating yearly. 100m2 buildings (total)- recalculated to gas (10.55 KWh = 1 m3 by EON)
Expert judgement =10500</t>
        </r>
      </text>
    </comment>
    <comment ref="R28" authorId="0" shapeId="0" xr:uid="{36F2E5EF-D19E-4244-A372-14C4F1721F3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 by 1m2 110kWH heating yearly. 100m2 buildings (total)- recalculated to gas (10.55 KWh = 1 m3 by EON)
Expert judgement =10500</t>
        </r>
      </text>
    </comment>
    <comment ref="W28" authorId="0" shapeId="0" xr:uid="{BA8FAC3F-91AD-4591-AD8D-37FD33AF38B6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 by 1m2 110kWH heating yearly. 100m2 buildings (total)- recalculated to gas (10.55 KWh = 1 m3 by EON)
Expert judgement =10500</t>
        </r>
      </text>
    </comment>
    <comment ref="H29" authorId="0" shapeId="0" xr:uid="{9C1C73CE-5047-40FE-94CC-6BDF0660AAB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2000</t>
        </r>
      </text>
    </comment>
    <comment ref="M29" authorId="0" shapeId="0" xr:uid="{78908B31-4805-4D5A-9027-0C9E595F01A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2000</t>
        </r>
      </text>
    </comment>
    <comment ref="R29" authorId="0" shapeId="0" xr:uid="{91D3771E-125E-4504-AD42-0F22DD5F675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2000</t>
        </r>
      </text>
    </comment>
    <comment ref="W29" authorId="0" shapeId="0" xr:uid="{9EFFC680-9262-46C7-ABA0-3FB6F723F04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2000</t>
        </r>
      </text>
    </comment>
    <comment ref="H30" authorId="0" shapeId="0" xr:uid="{F55A685B-88FB-459E-85A5-8FB503CA30BB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Guess</t>
        </r>
      </text>
    </comment>
    <comment ref="M30" authorId="0" shapeId="0" xr:uid="{71B7466B-F680-48FF-BD68-D9970224A3A2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Guess</t>
        </r>
      </text>
    </comment>
    <comment ref="R30" authorId="0" shapeId="0" xr:uid="{2D186082-BE29-44B0-A9A3-61AB464386E4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Guess</t>
        </r>
      </text>
    </comment>
    <comment ref="W30" authorId="0" shapeId="0" xr:uid="{8A82172E-E46A-485F-BDBA-C50E0940EF1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Guess</t>
        </r>
      </text>
    </comment>
    <comment ref="H40" authorId="0" shapeId="0" xr:uid="{3B057D6A-FE5A-465A-855A-54CF70194CFB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airport - (Špindlerův Mlýn</t>
        </r>
      </text>
    </comment>
    <comment ref="M40" authorId="0" shapeId="0" xr:uid="{90ED3081-A32D-4E25-B055-DFF4AD32BEEF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airport - (Špindlerův Mlýn</t>
        </r>
      </text>
    </comment>
    <comment ref="R40" authorId="0" shapeId="0" xr:uid="{59F147B9-D6AC-44EC-A717-DE1AC648529B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airport - (Špindlerův Mlýn</t>
        </r>
      </text>
    </comment>
    <comment ref="W40" authorId="0" shapeId="0" xr:uid="{1750278F-97C2-4572-8572-EDF5ED802758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airport - (Špindlerův Mlýn</t>
        </r>
      </text>
    </comment>
    <comment ref="H42" authorId="0" shapeId="0" xr:uid="{21D6CFF6-12ED-47E9-AA52-CEA7F20E2368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Oslo - prague</t>
        </r>
      </text>
    </comment>
    <comment ref="M42" authorId="0" shapeId="0" xr:uid="{EA8268FC-95E2-4B6D-9BDA-B71316A6D36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Oslo - prague</t>
        </r>
      </text>
    </comment>
    <comment ref="R42" authorId="0" shapeId="0" xr:uid="{622FCA04-72D9-43B0-98EA-7FE6FC208F68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Oslo - prague</t>
        </r>
      </text>
    </comment>
    <comment ref="W42" authorId="0" shapeId="0" xr:uid="{9B759FE0-51AB-4703-844C-3BF9C6BCD17C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Oslo - prague</t>
        </r>
      </text>
    </comment>
    <comment ref="I43" authorId="0" shapeId="0" xr:uid="{EA9CC057-A7DC-4D2D-B518-C8C5D5822D68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days cannot be zero</t>
        </r>
      </text>
    </comment>
    <comment ref="N43" authorId="0" shapeId="0" xr:uid="{FBB402E0-8A67-4E4D-B36A-EAB708ED8EEB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days cannot be zero</t>
        </r>
      </text>
    </comment>
    <comment ref="S43" authorId="0" shapeId="0" xr:uid="{2C043DE6-A36D-4ADF-AFCF-E96837AADDE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days cannot be zero</t>
        </r>
      </text>
    </comment>
    <comment ref="X43" authorId="0" shapeId="0" xr:uid="{59194527-0BE2-422A-A789-ED394AA4D206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days cannot be zero</t>
        </r>
      </text>
    </comment>
  </commentList>
</comments>
</file>

<file path=xl/sharedStrings.xml><?xml version="1.0" encoding="utf-8"?>
<sst xmlns="http://schemas.openxmlformats.org/spreadsheetml/2006/main" count="613" uniqueCount="169">
  <si>
    <t>Category</t>
  </si>
  <si>
    <t>Transport</t>
  </si>
  <si>
    <t>Snowmaking machines</t>
  </si>
  <si>
    <t>Lift energy consumption</t>
  </si>
  <si>
    <t>Snow machines energy consumption</t>
  </si>
  <si>
    <t>Lift technologies</t>
  </si>
  <si>
    <t>Lifts</t>
  </si>
  <si>
    <t>KWh</t>
  </si>
  <si>
    <t>Length of the season</t>
  </si>
  <si>
    <t>Data type</t>
  </si>
  <si>
    <t>Grooming machines</t>
  </si>
  <si>
    <t>Value</t>
  </si>
  <si>
    <t>cubic meter</t>
  </si>
  <si>
    <t>Input version 2</t>
  </si>
  <si>
    <t>type</t>
  </si>
  <si>
    <t>Input version 1</t>
  </si>
  <si>
    <t>hours</t>
  </si>
  <si>
    <t>litres of diesel</t>
  </si>
  <si>
    <t>Vehicle energy consumption</t>
  </si>
  <si>
    <t xml:space="preserve">Snowmaking input </t>
  </si>
  <si>
    <t>Accommodation</t>
  </si>
  <si>
    <t xml:space="preserve">Bus </t>
  </si>
  <si>
    <t>Train</t>
  </si>
  <si>
    <t>Plane</t>
  </si>
  <si>
    <t>Unit</t>
  </si>
  <si>
    <t>Ski lift Input</t>
  </si>
  <si>
    <t>Slope preparation</t>
  </si>
  <si>
    <t>Grooming machine consumption</t>
  </si>
  <si>
    <t>Management</t>
  </si>
  <si>
    <t>Operation phase</t>
  </si>
  <si>
    <t>Snowmaking</t>
  </si>
  <si>
    <t>Snowmaking consumption per season</t>
  </si>
  <si>
    <t>Amount of snow needed</t>
  </si>
  <si>
    <t>Scenario 1</t>
  </si>
  <si>
    <t>Scenario 2</t>
  </si>
  <si>
    <t>Days</t>
  </si>
  <si>
    <t>Quantity</t>
  </si>
  <si>
    <t>BASIC INPUT - only operation phase</t>
  </si>
  <si>
    <t>Snowmaking input</t>
  </si>
  <si>
    <t>Cubic meter</t>
  </si>
  <si>
    <t>Maintanance (working hours)</t>
  </si>
  <si>
    <t xml:space="preserve">snowmaking machine transport and maintanance consumption </t>
  </si>
  <si>
    <t>agricultural land occupation - ALOP</t>
  </si>
  <si>
    <t>climate change - GWP100</t>
  </si>
  <si>
    <t>fossil depletion - FDP</t>
  </si>
  <si>
    <t>freshwater ecotoxicity - FETPinf</t>
  </si>
  <si>
    <t>freshwater eutrophication - FEP</t>
  </si>
  <si>
    <t>human toxicity - HTPinf</t>
  </si>
  <si>
    <t>ionising radiation - IRP_HE</t>
  </si>
  <si>
    <t>marine ecotoxicity - METPinf</t>
  </si>
  <si>
    <t>marine eutrophication - MEP</t>
  </si>
  <si>
    <t>metal depletion - MDP</t>
  </si>
  <si>
    <t>natural land transformation - NLTP</t>
  </si>
  <si>
    <t>ozone depletion - ODPinf</t>
  </si>
  <si>
    <t>particulate matter formation - PMFP</t>
  </si>
  <si>
    <t>photochemical oxidant formation - POFP</t>
  </si>
  <si>
    <t>terrestrial acidification - TAP100</t>
  </si>
  <si>
    <t>terrestrial ecotoxicity - TETPinf</t>
  </si>
  <si>
    <t>urban land occupation - ULOP</t>
  </si>
  <si>
    <t>water depletion - WDP</t>
  </si>
  <si>
    <t>Control mechanism</t>
  </si>
  <si>
    <t>cost</t>
  </si>
  <si>
    <t>CZK</t>
  </si>
  <si>
    <t>Working hours</t>
  </si>
  <si>
    <t xml:space="preserve">Lift cosumption </t>
  </si>
  <si>
    <t>Lift support transport (snowmobiles)</t>
  </si>
  <si>
    <t>Lift operation</t>
  </si>
  <si>
    <t>Accomodation</t>
  </si>
  <si>
    <t>Ski resort Management</t>
  </si>
  <si>
    <t>Km</t>
  </si>
  <si>
    <t>Accommodation (one guest)</t>
  </si>
  <si>
    <t>Transport (one guest)</t>
  </si>
  <si>
    <t>Type of accommodation</t>
  </si>
  <si>
    <t>Operation snowmaking machines</t>
  </si>
  <si>
    <t>maintanance snowmaking machines</t>
  </si>
  <si>
    <t>Number of skiers during the monitored period (lift)</t>
  </si>
  <si>
    <t>Snow making machines maintanance</t>
  </si>
  <si>
    <t>Maintanance (working hours grooming machines drivers)</t>
  </si>
  <si>
    <t>Grooming Machines energy consumption</t>
  </si>
  <si>
    <t>Maintanance (groomers working hours)</t>
  </si>
  <si>
    <t>cost (icluding worers sallaries)</t>
  </si>
  <si>
    <t>Lift maintanance</t>
  </si>
  <si>
    <t>Lift support snowmobile consumption</t>
  </si>
  <si>
    <t>Lights consumption</t>
  </si>
  <si>
    <t>Grooming</t>
  </si>
  <si>
    <t>snowmobile consumption</t>
  </si>
  <si>
    <t>Lights</t>
  </si>
  <si>
    <t>Car 2 passengers</t>
  </si>
  <si>
    <t>Car 1 passenger</t>
  </si>
  <si>
    <t>Car 4 passengers</t>
  </si>
  <si>
    <t xml:space="preserve">KWh /km passenger </t>
  </si>
  <si>
    <t>kg kerosene/km passenger</t>
  </si>
  <si>
    <t>Transport consumption KWh</t>
  </si>
  <si>
    <t>Transport consumption diesel litres</t>
  </si>
  <si>
    <t>Transport consumption kerosene kg</t>
  </si>
  <si>
    <t>Calculation based on input data</t>
  </si>
  <si>
    <t>operation phase</t>
  </si>
  <si>
    <t xml:space="preserve">plane </t>
  </si>
  <si>
    <t>road</t>
  </si>
  <si>
    <t>Electric car 1 passenger</t>
  </si>
  <si>
    <t>Transportation (management car)</t>
  </si>
  <si>
    <t>Accommodation Luxury</t>
  </si>
  <si>
    <t>Accommodation normal</t>
  </si>
  <si>
    <t>Accommodation budget</t>
  </si>
  <si>
    <t>Electricity consumption KWh per person per day</t>
  </si>
  <si>
    <t>Electricity consumption per day for one guest</t>
  </si>
  <si>
    <t>days</t>
  </si>
  <si>
    <t>electric</t>
  </si>
  <si>
    <t>Snowmaking total</t>
  </si>
  <si>
    <t>Building electricity consumption</t>
  </si>
  <si>
    <t>Building gas consumption</t>
  </si>
  <si>
    <t>cubic metres</t>
  </si>
  <si>
    <t>working hours</t>
  </si>
  <si>
    <t>Management total</t>
  </si>
  <si>
    <t>Buildings gas</t>
  </si>
  <si>
    <t>Buildings electricity</t>
  </si>
  <si>
    <t>transportation</t>
  </si>
  <si>
    <t>Lift total</t>
  </si>
  <si>
    <t>Basic Input scenario 1</t>
  </si>
  <si>
    <t>Overall operation - Basic Input</t>
  </si>
  <si>
    <t>Basic Input Scenario 2</t>
  </si>
  <si>
    <t>Scenario 3</t>
  </si>
  <si>
    <t>Scenario 4</t>
  </si>
  <si>
    <t>Basic Input Scenario 3</t>
  </si>
  <si>
    <t>Basic Input Scenario 4</t>
  </si>
  <si>
    <t>grooming machines</t>
  </si>
  <si>
    <t>Ski resort per day</t>
  </si>
  <si>
    <t>Ski resort total</t>
  </si>
  <si>
    <t>Electricity</t>
  </si>
  <si>
    <t>Diesel</t>
  </si>
  <si>
    <t>Gas</t>
  </si>
  <si>
    <t>Salaries</t>
  </si>
  <si>
    <t>management salary</t>
  </si>
  <si>
    <t>Worker hours</t>
  </si>
  <si>
    <t>worker salary</t>
  </si>
  <si>
    <t>Snowmaker</t>
  </si>
  <si>
    <t>Snowmaker salary</t>
  </si>
  <si>
    <t>TOTAL</t>
  </si>
  <si>
    <t>Worker salary</t>
  </si>
  <si>
    <t>Ski resort per guest per day</t>
  </si>
  <si>
    <r>
      <t>Tones of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- eq./season</t>
    </r>
  </si>
  <si>
    <t>only electricity</t>
  </si>
  <si>
    <t>EU ETS costs per season</t>
  </si>
  <si>
    <t>tones of CO2 eq.</t>
  </si>
  <si>
    <r>
      <t>kg of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- eq./day per guest</t>
    </r>
  </si>
  <si>
    <t>Transport of the guest</t>
  </si>
  <si>
    <t>Grooming total</t>
  </si>
  <si>
    <t>Climate change - GWP100</t>
  </si>
  <si>
    <t>Ski resort total - season</t>
  </si>
  <si>
    <t xml:space="preserve">BASIC INPUT - operation phase only </t>
  </si>
  <si>
    <t>Light consumption (night skiing)</t>
  </si>
  <si>
    <t>Distanced travelled - diesel transport</t>
  </si>
  <si>
    <t>Distance travelled - electric transport</t>
  </si>
  <si>
    <t>Distance travelled - plane</t>
  </si>
  <si>
    <t>Number of days in the resort (average or for one guest)</t>
  </si>
  <si>
    <t>Diesel consumption 1km/per person (škoda octavia diesel 5l/100)</t>
  </si>
  <si>
    <t>Electric car 2 passengers</t>
  </si>
  <si>
    <t>Electric car 4 passengers</t>
  </si>
  <si>
    <t>Scenario 1 - Czech energy mix</t>
  </si>
  <si>
    <t>Scenario 2 - German energy mix</t>
  </si>
  <si>
    <t>Scenario 3 - Denmark energy mix</t>
  </si>
  <si>
    <t>Scenario 4 - France energy mix</t>
  </si>
  <si>
    <t>S</t>
  </si>
  <si>
    <t>f</t>
  </si>
  <si>
    <t xml:space="preserve">kg CO2-Eq </t>
  </si>
  <si>
    <t>Backround choice of FU</t>
  </si>
  <si>
    <t>One day whole resort</t>
  </si>
  <si>
    <t>One day per one guest</t>
  </si>
  <si>
    <t>Full season whole resort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</si>
</sst>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0"/>
      <color rgb="FF21212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Fill="1"/>
    <xf numFmtId="0" fontId="4" fillId="5" borderId="0" xfId="0" applyFont="1" applyFill="1"/>
    <xf numFmtId="0" fontId="0" fillId="3" borderId="1" xfId="0" applyFill="1" applyBorder="1"/>
    <xf numFmtId="0" fontId="0" fillId="6" borderId="1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6" borderId="7" xfId="0" applyFill="1" applyBorder="1"/>
    <xf numFmtId="0" fontId="0" fillId="6" borderId="8" xfId="0" applyFill="1" applyBorder="1"/>
    <xf numFmtId="0" fontId="0" fillId="5" borderId="5" xfId="0" applyFill="1" applyBorder="1"/>
    <xf numFmtId="0" fontId="0" fillId="5" borderId="0" xfId="0" applyFill="1" applyBorder="1"/>
    <xf numFmtId="0" fontId="0" fillId="5" borderId="6" xfId="0" applyFill="1" applyBorder="1"/>
    <xf numFmtId="0" fontId="0" fillId="3" borderId="10" xfId="0" applyFill="1" applyBorder="1"/>
    <xf numFmtId="0" fontId="0" fillId="3" borderId="9" xfId="0" applyFill="1" applyBorder="1" applyAlignment="1">
      <alignment wrapText="1"/>
    </xf>
    <xf numFmtId="11" fontId="0" fillId="0" borderId="0" xfId="0" applyNumberFormat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4" borderId="0" xfId="0" applyFill="1"/>
    <xf numFmtId="0" fontId="0" fillId="0" borderId="2" xfId="0" applyBorder="1"/>
    <xf numFmtId="0" fontId="4" fillId="4" borderId="0" xfId="0" applyFont="1" applyFill="1" applyBorder="1"/>
    <xf numFmtId="0" fontId="0" fillId="0" borderId="5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7" borderId="0" xfId="0" applyFill="1" applyBorder="1"/>
    <xf numFmtId="0" fontId="0" fillId="2" borderId="6" xfId="0" applyFill="1" applyBorder="1" applyAlignment="1">
      <alignment wrapText="1"/>
    </xf>
    <xf numFmtId="0" fontId="0" fillId="2" borderId="6" xfId="0" applyFill="1" applyBorder="1"/>
    <xf numFmtId="0" fontId="0" fillId="2" borderId="11" xfId="0" applyFill="1" applyBorder="1"/>
    <xf numFmtId="0" fontId="5" fillId="2" borderId="1" xfId="0" applyFont="1" applyFill="1" applyBorder="1" applyAlignment="1">
      <alignment vertical="center" wrapText="1"/>
    </xf>
    <xf numFmtId="0" fontId="0" fillId="0" borderId="15" xfId="0" applyBorder="1"/>
    <xf numFmtId="0" fontId="0" fillId="0" borderId="16" xfId="0" applyBorder="1"/>
    <xf numFmtId="0" fontId="0" fillId="2" borderId="11" xfId="0" applyFill="1" applyBorder="1" applyAlignment="1">
      <alignment wrapText="1"/>
    </xf>
    <xf numFmtId="0" fontId="0" fillId="8" borderId="0" xfId="0" applyFill="1"/>
    <xf numFmtId="0" fontId="0" fillId="4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8" borderId="0" xfId="0" applyFill="1" applyAlignment="1"/>
    <xf numFmtId="0" fontId="3" fillId="3" borderId="0" xfId="0" applyFont="1" applyFill="1" applyAlignment="1">
      <alignment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3" borderId="17" xfId="0" applyFill="1" applyBorder="1"/>
    <xf numFmtId="0" fontId="0" fillId="4" borderId="6" xfId="0" applyFill="1" applyBorder="1" applyAlignment="1">
      <alignment wrapText="1"/>
    </xf>
    <xf numFmtId="0" fontId="0" fillId="9" borderId="0" xfId="0" applyFill="1"/>
    <xf numFmtId="0" fontId="0" fillId="9" borderId="0" xfId="0" applyFill="1" applyAlignment="1">
      <alignment wrapText="1"/>
    </xf>
    <xf numFmtId="0" fontId="0" fillId="10" borderId="0" xfId="0" applyFill="1"/>
    <xf numFmtId="0" fontId="0" fillId="0" borderId="0" xfId="0" applyAlignment="1"/>
    <xf numFmtId="0" fontId="0" fillId="11" borderId="0" xfId="0" applyFill="1"/>
    <xf numFmtId="0" fontId="0" fillId="11" borderId="0" xfId="0" applyFill="1" applyAlignment="1"/>
    <xf numFmtId="164" fontId="0" fillId="0" borderId="0" xfId="0" applyNumberFormat="1"/>
    <xf numFmtId="2" fontId="0" fillId="0" borderId="0" xfId="0" applyNumberFormat="1"/>
    <xf numFmtId="2" fontId="0" fillId="10" borderId="0" xfId="0" applyNumberFormat="1" applyFill="1"/>
    <xf numFmtId="2" fontId="0" fillId="0" borderId="12" xfId="0" applyNumberFormat="1" applyBorder="1" applyAlignment="1">
      <alignment horizontal="left"/>
    </xf>
    <xf numFmtId="0" fontId="0" fillId="10" borderId="2" xfId="0" applyFill="1" applyBorder="1"/>
    <xf numFmtId="0" fontId="0" fillId="10" borderId="4" xfId="0" applyFill="1" applyBorder="1"/>
    <xf numFmtId="1" fontId="0" fillId="0" borderId="0" xfId="0" applyNumberFormat="1"/>
    <xf numFmtId="11" fontId="0" fillId="0" borderId="6" xfId="0" applyNumberFormat="1" applyBorder="1"/>
    <xf numFmtId="11" fontId="0" fillId="0" borderId="14" xfId="0" applyNumberFormat="1" applyBorder="1"/>
    <xf numFmtId="0" fontId="9" fillId="0" borderId="21" xfId="0" applyFont="1" applyBorder="1" applyAlignment="1">
      <alignment horizontal="left" vertical="center" wrapText="1"/>
    </xf>
    <xf numFmtId="0" fontId="0" fillId="0" borderId="11" xfId="0" applyBorder="1"/>
    <xf numFmtId="0" fontId="0" fillId="2" borderId="0" xfId="0" applyFill="1" applyBorder="1" applyAlignment="1">
      <alignment wrapText="1"/>
    </xf>
    <xf numFmtId="0" fontId="0" fillId="5" borderId="0" xfId="0" applyFill="1"/>
    <xf numFmtId="11" fontId="0" fillId="5" borderId="0" xfId="0" applyNumberFormat="1" applyFill="1"/>
    <xf numFmtId="0" fontId="0" fillId="3" borderId="22" xfId="0" applyFill="1" applyBorder="1"/>
    <xf numFmtId="0" fontId="0" fillId="3" borderId="23" xfId="0" applyFill="1" applyBorder="1"/>
    <xf numFmtId="0" fontId="9" fillId="0" borderId="0" xfId="0" applyFont="1" applyBorder="1" applyAlignment="1">
      <alignment horizontal="left" vertical="center" wrapText="1"/>
    </xf>
    <xf numFmtId="11" fontId="0" fillId="0" borderId="0" xfId="0" applyNumberFormat="1" applyBorder="1"/>
    <xf numFmtId="0" fontId="0" fillId="3" borderId="10" xfId="0" applyFill="1" applyBorder="1" applyAlignment="1">
      <alignment wrapText="1"/>
    </xf>
    <xf numFmtId="0" fontId="0" fillId="3" borderId="24" xfId="0" applyFill="1" applyBorder="1"/>
    <xf numFmtId="0" fontId="0" fillId="12" borderId="7" xfId="0" applyFill="1" applyBorder="1"/>
    <xf numFmtId="0" fontId="0" fillId="12" borderId="8" xfId="0" applyFill="1" applyBorder="1"/>
    <xf numFmtId="0" fontId="0" fillId="0" borderId="17" xfId="0" applyBorder="1"/>
    <xf numFmtId="0" fontId="0" fillId="0" borderId="25" xfId="0" applyBorder="1"/>
    <xf numFmtId="0" fontId="0" fillId="0" borderId="26" xfId="0" applyBorder="1"/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8" borderId="0" xfId="0" applyFill="1" applyAlignment="1">
      <alignment horizontal="center"/>
    </xf>
  </cellXfs>
  <cellStyles count="1">
    <cellStyle name="Normal" xfId="0" builtinId="0"/>
  </cellStyles>
  <dxfs count="38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Basic</a:t>
            </a:r>
            <a:r>
              <a:rPr lang="cs-CZ" baseline="0"/>
              <a:t> Input - Scenario 1 Energy mix CZ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83747094180366"/>
          <c:y val="6.7930402930402936E-2"/>
          <c:w val="0.72867601974217233"/>
          <c:h val="0.70265755242133199"/>
        </c:manualLayout>
      </c:layout>
      <c:barChart>
        <c:barDir val="col"/>
        <c:grouping val="clustered"/>
        <c:varyColors val="0"/>
        <c:ser>
          <c:idx val="12"/>
          <c:order val="12"/>
          <c:tx>
            <c:strRef>
              <c:f>'Results E-LCA - scenario 1'!$P$7</c:f>
              <c:strCache>
                <c:ptCount val="1"/>
                <c:pt idx="0">
                  <c:v>Transport of the guest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'Results E-LCA - scenario 1'!$C$8:$C$25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1'!$P$8:$P$25</c:f>
              <c:numCache>
                <c:formatCode>0.00E+00</c:formatCode>
                <c:ptCount val="18"/>
                <c:pt idx="0">
                  <c:v>3.1105714285714289E-2</c:v>
                </c:pt>
                <c:pt idx="1">
                  <c:v>1.2002771428571428</c:v>
                </c:pt>
                <c:pt idx="2">
                  <c:v>0.25960285714285714</c:v>
                </c:pt>
                <c:pt idx="3">
                  <c:v>3.1396857142857136E-2</c:v>
                </c:pt>
                <c:pt idx="4">
                  <c:v>2.0465714285714284E-3</c:v>
                </c:pt>
                <c:pt idx="5">
                  <c:v>1.2547285714285716</c:v>
                </c:pt>
                <c:pt idx="6">
                  <c:v>0.42660571428571431</c:v>
                </c:pt>
                <c:pt idx="7">
                  <c:v>3.0038285714285712E-2</c:v>
                </c:pt>
                <c:pt idx="8">
                  <c:v>1.2212971428571429E-3</c:v>
                </c:pt>
                <c:pt idx="9">
                  <c:v>1.0600371428571427E-2</c:v>
                </c:pt>
                <c:pt idx="10">
                  <c:v>3.0631857142857144E-5</c:v>
                </c:pt>
                <c:pt idx="11">
                  <c:v>1.3503185714285713E-8</c:v>
                </c:pt>
                <c:pt idx="12">
                  <c:v>1.1383171428571428E-3</c:v>
                </c:pt>
                <c:pt idx="13">
                  <c:v>2.3141714285714286E-3</c:v>
                </c:pt>
                <c:pt idx="14">
                  <c:v>3.8779857142857139E-3</c:v>
                </c:pt>
                <c:pt idx="15">
                  <c:v>1.3296042857142857E-5</c:v>
                </c:pt>
                <c:pt idx="16">
                  <c:v>3.8183428571428569E-3</c:v>
                </c:pt>
                <c:pt idx="17">
                  <c:v>7.1801857142857143E-3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29-4B49-95E1-B2C8C5158E9B}"/>
            </c:ext>
          </c:extLst>
        </c:ser>
        <c:ser>
          <c:idx val="16"/>
          <c:order val="16"/>
          <c:tx>
            <c:strRef>
              <c:f>'Results E-LCA - scenario 1'!$T$7</c:f>
              <c:strCache>
                <c:ptCount val="1"/>
                <c:pt idx="0">
                  <c:v>Accomodation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'Results E-LCA - scenario 1'!$C$8:$C$25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1'!$T$8:$T$25</c:f>
              <c:numCache>
                <c:formatCode>0.00E+00</c:formatCode>
                <c:ptCount val="18"/>
                <c:pt idx="0">
                  <c:v>0.10887000000000001</c:v>
                </c:pt>
                <c:pt idx="1">
                  <c:v>4.2009699999999999</c:v>
                </c:pt>
                <c:pt idx="2">
                  <c:v>0.90860999999999992</c:v>
                </c:pt>
                <c:pt idx="3">
                  <c:v>0.10988899999999999</c:v>
                </c:pt>
                <c:pt idx="4">
                  <c:v>7.1630000000000001E-3</c:v>
                </c:pt>
                <c:pt idx="5">
                  <c:v>4.3915500000000005</c:v>
                </c:pt>
                <c:pt idx="6">
                  <c:v>1.49312</c:v>
                </c:pt>
                <c:pt idx="7">
                  <c:v>0.10513399999999999</c:v>
                </c:pt>
                <c:pt idx="8">
                  <c:v>4.2745400000000003E-3</c:v>
                </c:pt>
                <c:pt idx="9">
                  <c:v>3.7101299999999997E-2</c:v>
                </c:pt>
                <c:pt idx="10">
                  <c:v>1.0721149999999999E-4</c:v>
                </c:pt>
                <c:pt idx="11">
                  <c:v>4.7261149999999997E-8</c:v>
                </c:pt>
                <c:pt idx="12">
                  <c:v>3.9841099999999999E-3</c:v>
                </c:pt>
                <c:pt idx="13">
                  <c:v>8.0996000000000002E-3</c:v>
                </c:pt>
                <c:pt idx="14">
                  <c:v>1.3572949999999999E-2</c:v>
                </c:pt>
                <c:pt idx="15">
                  <c:v>4.653615E-5</c:v>
                </c:pt>
                <c:pt idx="16">
                  <c:v>1.33642E-2</c:v>
                </c:pt>
                <c:pt idx="17">
                  <c:v>2.5130650000000001E-2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B29-4B49-95E1-B2C8C5158E9B}"/>
            </c:ext>
          </c:extLst>
        </c:ser>
        <c:ser>
          <c:idx val="17"/>
          <c:order val="17"/>
          <c:tx>
            <c:strRef>
              <c:f>'Results E-LCA - scenario 1'!$U$7</c:f>
              <c:strCache>
                <c:ptCount val="1"/>
                <c:pt idx="0">
                  <c:v>Ski resort total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'Results E-LCA - scenario 1'!$C$8:$C$25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1'!$U$8:$U$25</c:f>
              <c:numCache>
                <c:formatCode>0.00E+00</c:formatCode>
                <c:ptCount val="18"/>
                <c:pt idx="0">
                  <c:v>0.43897223667111118</c:v>
                </c:pt>
                <c:pt idx="1">
                  <c:v>18.772842811851852</c:v>
                </c:pt>
                <c:pt idx="2">
                  <c:v>9.2752559071111129</c:v>
                </c:pt>
                <c:pt idx="3">
                  <c:v>0.44719122163925928</c:v>
                </c:pt>
                <c:pt idx="4">
                  <c:v>2.8170863843748149E-2</c:v>
                </c:pt>
                <c:pt idx="5">
                  <c:v>17.631663791777783</c:v>
                </c:pt>
                <c:pt idx="6">
                  <c:v>6.8444260165925925</c:v>
                </c:pt>
                <c:pt idx="7">
                  <c:v>0.4255956693859258</c:v>
                </c:pt>
                <c:pt idx="8">
                  <c:v>2.0025419945481484E-2</c:v>
                </c:pt>
                <c:pt idx="9">
                  <c:v>0.21548367274666669</c:v>
                </c:pt>
                <c:pt idx="10">
                  <c:v>6.3631610356592585E-3</c:v>
                </c:pt>
                <c:pt idx="11">
                  <c:v>3.1691588764548147E-6</c:v>
                </c:pt>
                <c:pt idx="12">
                  <c:v>2.2083613668592593E-2</c:v>
                </c:pt>
                <c:pt idx="13">
                  <c:v>4.7184228332592587E-2</c:v>
                </c:pt>
                <c:pt idx="14">
                  <c:v>7.4977071237037021E-2</c:v>
                </c:pt>
                <c:pt idx="15">
                  <c:v>6.2913115875111122E-4</c:v>
                </c:pt>
                <c:pt idx="16">
                  <c:v>7.0502327254074085E-2</c:v>
                </c:pt>
                <c:pt idx="17">
                  <c:v>9.9759160438962949E-2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93-4AB4-8ECA-0BB51FCF0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1977488"/>
        <c:axId val="10819795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'Results E-LCA - scenario 1'!$D$7</c15:sqref>
                        </c15:formulaRef>
                      </c:ext>
                    </c:extLst>
                    <c:strCache>
                      <c:ptCount val="1"/>
                      <c:pt idx="0">
                        <c:v>Snowmaking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'Results E-LCA - scenario 1'!$D$8:$D$25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0.28194475271111114</c:v>
                      </c:pt>
                      <c:pt idx="1">
                        <c:v>10.992774226074072</c:v>
                      </c:pt>
                      <c:pt idx="2">
                        <c:v>2.7703339404444445</c:v>
                      </c:pt>
                      <c:pt idx="3">
                        <c:v>0.28492860459259262</c:v>
                      </c:pt>
                      <c:pt idx="4">
                        <c:v>1.8497762151703703E-2</c:v>
                      </c:pt>
                      <c:pt idx="5">
                        <c:v>11.365334342222225</c:v>
                      </c:pt>
                      <c:pt idx="6">
                        <c:v>3.9280814423703703</c:v>
                      </c:pt>
                      <c:pt idx="7">
                        <c:v>0.27237413001481475</c:v>
                      </c:pt>
                      <c:pt idx="8">
                        <c:v>1.126741718103704E-2</c:v>
                      </c:pt>
                      <c:pt idx="9">
                        <c:v>0.10122488656888888</c:v>
                      </c:pt>
                      <c:pt idx="10">
                        <c:v>7.1866887565925929E-4</c:v>
                      </c:pt>
                      <c:pt idx="11">
                        <c:v>3.4382368934370369E-7</c:v>
                      </c:pt>
                      <c:pt idx="12">
                        <c:v>1.0725823821925926E-2</c:v>
                      </c:pt>
                      <c:pt idx="13">
                        <c:v>2.1978372574814813E-2</c:v>
                      </c:pt>
                      <c:pt idx="14">
                        <c:v>3.6523257823703699E-2</c:v>
                      </c:pt>
                      <c:pt idx="15">
                        <c:v>1.4846122164000001E-4</c:v>
                      </c:pt>
                      <c:pt idx="16">
                        <c:v>3.5850813860740745E-2</c:v>
                      </c:pt>
                      <c:pt idx="17">
                        <c:v>6.4967035669629622E-2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B29-4B49-95E1-B2C8C5158E9B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1'!$E$7</c15:sqref>
                        </c15:formulaRef>
                      </c:ext>
                    </c:extLst>
                    <c:strCache>
                      <c:ptCount val="1"/>
                      <c:pt idx="0">
                        <c:v>Operation snowmaking machines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1'!$E$8:$E$25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0.28099427644444447</c:v>
                      </c:pt>
                      <c:pt idx="1">
                        <c:v>10.842734688296295</c:v>
                      </c:pt>
                      <c:pt idx="2">
                        <c:v>2.3451291404444445</c:v>
                      </c:pt>
                      <c:pt idx="3">
                        <c:v>0.2836243229925926</c:v>
                      </c:pt>
                      <c:pt idx="4">
                        <c:v>1.8487756059259258E-2</c:v>
                      </c:pt>
                      <c:pt idx="5">
                        <c:v>11.334623080000002</c:v>
                      </c:pt>
                      <c:pt idx="6">
                        <c:v>3.8537537801481481</c:v>
                      </c:pt>
                      <c:pt idx="7">
                        <c:v>0.27135163277037033</c:v>
                      </c:pt>
                      <c:pt idx="8">
                        <c:v>1.1032619403259262E-2</c:v>
                      </c:pt>
                      <c:pt idx="9">
                        <c:v>9.5758730124444441E-2</c:v>
                      </c:pt>
                      <c:pt idx="10">
                        <c:v>2.7671367565925922E-4</c:v>
                      </c:pt>
                      <c:pt idx="11">
                        <c:v>1.2198137823259258E-7</c:v>
                      </c:pt>
                      <c:pt idx="12">
                        <c:v>1.0283017421925925E-2</c:v>
                      </c:pt>
                      <c:pt idx="13">
                        <c:v>2.0905127597037037E-2</c:v>
                      </c:pt>
                      <c:pt idx="14">
                        <c:v>3.5031884490370369E-2</c:v>
                      </c:pt>
                      <c:pt idx="15">
                        <c:v>1.2011014786222224E-4</c:v>
                      </c:pt>
                      <c:pt idx="16">
                        <c:v>3.4493099194074076E-2</c:v>
                      </c:pt>
                      <c:pt idx="17">
                        <c:v>6.486239380296295E-2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B29-4B49-95E1-B2C8C5158E9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1'!$F$7</c15:sqref>
                        </c15:formulaRef>
                      </c:ext>
                    </c:extLst>
                    <c:strCache>
                      <c:ptCount val="1"/>
                      <c:pt idx="0">
                        <c:v>maintanance snowmaking machines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1'!$F$8:$F$25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9.5047626666666662E-4</c:v>
                      </c:pt>
                      <c:pt idx="1">
                        <c:v>0.15003953777777776</c:v>
                      </c:pt>
                      <c:pt idx="2">
                        <c:v>0.42520479999999994</c:v>
                      </c:pt>
                      <c:pt idx="3">
                        <c:v>1.3042815999999998E-3</c:v>
                      </c:pt>
                      <c:pt idx="4">
                        <c:v>1.0006092444444446E-5</c:v>
                      </c:pt>
                      <c:pt idx="5">
                        <c:v>3.0711262222222223E-2</c:v>
                      </c:pt>
                      <c:pt idx="6">
                        <c:v>7.4327662222222216E-2</c:v>
                      </c:pt>
                      <c:pt idx="7">
                        <c:v>1.0224972444444443E-3</c:v>
                      </c:pt>
                      <c:pt idx="8">
                        <c:v>2.3479777777777775E-4</c:v>
                      </c:pt>
                      <c:pt idx="9">
                        <c:v>5.4661564444444446E-3</c:v>
                      </c:pt>
                      <c:pt idx="10">
                        <c:v>4.4195520000000002E-4</c:v>
                      </c:pt>
                      <c:pt idx="11">
                        <c:v>2.2184231111111113E-7</c:v>
                      </c:pt>
                      <c:pt idx="12">
                        <c:v>4.4280639999999999E-4</c:v>
                      </c:pt>
                      <c:pt idx="13">
                        <c:v>1.0732449777777779E-3</c:v>
                      </c:pt>
                      <c:pt idx="14">
                        <c:v>1.4913733333333334E-3</c:v>
                      </c:pt>
                      <c:pt idx="15">
                        <c:v>2.8351073777777778E-5</c:v>
                      </c:pt>
                      <c:pt idx="16">
                        <c:v>1.3577146666666666E-3</c:v>
                      </c:pt>
                      <c:pt idx="17">
                        <c:v>1.0464186666666669E-4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B29-4B49-95E1-B2C8C5158E9B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1'!$G$7</c15:sqref>
                        </c15:formulaRef>
                      </c:ext>
                    </c:extLst>
                    <c:strCache>
                      <c:ptCount val="1"/>
                      <c:pt idx="0">
                        <c:v>Grooming total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1'!$G$8:$G$25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1.8009024000000002E-3</c:v>
                      </c:pt>
                      <c:pt idx="1">
                        <c:v>0.28428543999999994</c:v>
                      </c:pt>
                      <c:pt idx="2">
                        <c:v>0.80565120000000001</c:v>
                      </c:pt>
                      <c:pt idx="3">
                        <c:v>2.4712703999999995E-3</c:v>
                      </c:pt>
                      <c:pt idx="4">
                        <c:v>1.8958912000000005E-5</c:v>
                      </c:pt>
                      <c:pt idx="5">
                        <c:v>5.818976E-2</c:v>
                      </c:pt>
                      <c:pt idx="6">
                        <c:v>0.14083135999999999</c:v>
                      </c:pt>
                      <c:pt idx="7">
                        <c:v>1.9373632E-3</c:v>
                      </c:pt>
                      <c:pt idx="8">
                        <c:v>4.4487999999999998E-4</c:v>
                      </c:pt>
                      <c:pt idx="9">
                        <c:v>1.0356928000000001E-2</c:v>
                      </c:pt>
                      <c:pt idx="10">
                        <c:v>8.3738879999999995E-4</c:v>
                      </c:pt>
                      <c:pt idx="11">
                        <c:v>4.203328E-7</c:v>
                      </c:pt>
                      <c:pt idx="12">
                        <c:v>8.3900160000000001E-4</c:v>
                      </c:pt>
                      <c:pt idx="13">
                        <c:v>2.0335167999999998E-3</c:v>
                      </c:pt>
                      <c:pt idx="14">
                        <c:v>2.8257599999999996E-3</c:v>
                      </c:pt>
                      <c:pt idx="15">
                        <c:v>5.3717823999999995E-5</c:v>
                      </c:pt>
                      <c:pt idx="16">
                        <c:v>2.5725119999999999E-3</c:v>
                      </c:pt>
                      <c:pt idx="17">
                        <c:v>1.9826879999999998E-4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B29-4B49-95E1-B2C8C5158E9B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1'!$H$7</c15:sqref>
                        </c15:formulaRef>
                      </c:ext>
                    </c:extLst>
                    <c:strCache>
                      <c:ptCount val="1"/>
                      <c:pt idx="0">
                        <c:v>Lift total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1'!$H$8:$H$25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0.12913116124444446</c:v>
                      </c:pt>
                      <c:pt idx="1">
                        <c:v>4.9947210429629632</c:v>
                      </c:pt>
                      <c:pt idx="2">
                        <c:v>1.1216295111111112</c:v>
                      </c:pt>
                      <c:pt idx="3">
                        <c:v>0.1303761076148148</c:v>
                      </c:pt>
                      <c:pt idx="4">
                        <c:v>8.490534754370371E-3</c:v>
                      </c:pt>
                      <c:pt idx="5">
                        <c:v>5.2080327644444449</c:v>
                      </c:pt>
                      <c:pt idx="6">
                        <c:v>1.7774476681481479</c:v>
                      </c:pt>
                      <c:pt idx="7">
                        <c:v>0.12471089054814813</c:v>
                      </c:pt>
                      <c:pt idx="8">
                        <c:v>5.0908370370370375E-3</c:v>
                      </c:pt>
                      <c:pt idx="9">
                        <c:v>4.4547296000000007E-2</c:v>
                      </c:pt>
                      <c:pt idx="10">
                        <c:v>1.735870814814815E-4</c:v>
                      </c:pt>
                      <c:pt idx="11">
                        <c:v>7.9365037037037043E-8</c:v>
                      </c:pt>
                      <c:pt idx="12">
                        <c:v>4.768519348148148E-3</c:v>
                      </c:pt>
                      <c:pt idx="13">
                        <c:v>9.7124990814814825E-3</c:v>
                      </c:pt>
                      <c:pt idx="14">
                        <c:v>1.6243445925925925E-2</c:v>
                      </c:pt>
                      <c:pt idx="15">
                        <c:v>5.8138279111111107E-5</c:v>
                      </c:pt>
                      <c:pt idx="16">
                        <c:v>1.5981969185185185E-2</c:v>
                      </c:pt>
                      <c:pt idx="17">
                        <c:v>2.9795489007407406E-2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B29-4B49-95E1-B2C8C5158E9B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1'!$I$7</c15:sqref>
                        </c15:formulaRef>
                      </c:ext>
                    </c:extLst>
                    <c:strCache>
                      <c:ptCount val="1"/>
                      <c:pt idx="0">
                        <c:v>Lift operation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1'!$I$8:$I$25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0.12903111111111112</c:v>
                      </c:pt>
                      <c:pt idx="1">
                        <c:v>4.9789274074074079</c:v>
                      </c:pt>
                      <c:pt idx="2">
                        <c:v>1.0768711111111111</c:v>
                      </c:pt>
                      <c:pt idx="3">
                        <c:v>0.13023881481481481</c:v>
                      </c:pt>
                      <c:pt idx="4">
                        <c:v>8.4894814814814815E-3</c:v>
                      </c:pt>
                      <c:pt idx="5">
                        <c:v>5.2048000000000005</c:v>
                      </c:pt>
                      <c:pt idx="6">
                        <c:v>1.7696237037037035</c:v>
                      </c:pt>
                      <c:pt idx="7">
                        <c:v>0.12460325925925925</c:v>
                      </c:pt>
                      <c:pt idx="8">
                        <c:v>5.0661214814814821E-3</c:v>
                      </c:pt>
                      <c:pt idx="9">
                        <c:v>4.3971911111111116E-2</c:v>
                      </c:pt>
                      <c:pt idx="10">
                        <c:v>1.2706548148148149E-4</c:v>
                      </c:pt>
                      <c:pt idx="11">
                        <c:v>5.6013214814814814E-8</c:v>
                      </c:pt>
                      <c:pt idx="12">
                        <c:v>4.7219081481481478E-3</c:v>
                      </c:pt>
                      <c:pt idx="13">
                        <c:v>9.5995259259259273E-3</c:v>
                      </c:pt>
                      <c:pt idx="14">
                        <c:v>1.6086459259259257E-2</c:v>
                      </c:pt>
                      <c:pt idx="15">
                        <c:v>5.5153955555555552E-5</c:v>
                      </c:pt>
                      <c:pt idx="16">
                        <c:v>1.5839051851851853E-2</c:v>
                      </c:pt>
                      <c:pt idx="17">
                        <c:v>2.9784474074074072E-2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B29-4B49-95E1-B2C8C5158E9B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1'!$J$7</c15:sqref>
                        </c15:formulaRef>
                      </c:ext>
                    </c:extLst>
                    <c:strCache>
                      <c:ptCount val="1"/>
                      <c:pt idx="0">
                        <c:v>snowmobile consumption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1'!$J$8:$J$25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1.0005013333333334E-4</c:v>
                      </c:pt>
                      <c:pt idx="1">
                        <c:v>1.5793635555555553E-2</c:v>
                      </c:pt>
                      <c:pt idx="2">
                        <c:v>4.4758399999999997E-2</c:v>
                      </c:pt>
                      <c:pt idx="3">
                        <c:v>1.3729279999999999E-4</c:v>
                      </c:pt>
                      <c:pt idx="4">
                        <c:v>1.0532728888888889E-6</c:v>
                      </c:pt>
                      <c:pt idx="5">
                        <c:v>3.2327644444444443E-3</c:v>
                      </c:pt>
                      <c:pt idx="6">
                        <c:v>7.823964444444444E-3</c:v>
                      </c:pt>
                      <c:pt idx="7">
                        <c:v>1.0763128888888887E-4</c:v>
                      </c:pt>
                      <c:pt idx="8">
                        <c:v>2.4715555555555559E-5</c:v>
                      </c:pt>
                      <c:pt idx="9">
                        <c:v>5.7538488888888889E-4</c:v>
                      </c:pt>
                      <c:pt idx="10">
                        <c:v>4.6521599999999999E-5</c:v>
                      </c:pt>
                      <c:pt idx="11">
                        <c:v>2.3351822222222223E-8</c:v>
                      </c:pt>
                      <c:pt idx="12">
                        <c:v>4.6611199999999999E-5</c:v>
                      </c:pt>
                      <c:pt idx="13">
                        <c:v>1.1297315555555556E-4</c:v>
                      </c:pt>
                      <c:pt idx="14">
                        <c:v>1.5698666666666669E-4</c:v>
                      </c:pt>
                      <c:pt idx="15">
                        <c:v>2.9843235555555557E-6</c:v>
                      </c:pt>
                      <c:pt idx="16">
                        <c:v>1.4291733333333332E-4</c:v>
                      </c:pt>
                      <c:pt idx="17">
                        <c:v>1.1014933333333334E-5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B29-4B49-95E1-B2C8C5158E9B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1'!$K$7</c15:sqref>
                        </c15:formulaRef>
                      </c:ext>
                    </c:extLst>
                    <c:strCache>
                      <c:ptCount val="1"/>
                      <c:pt idx="0">
                        <c:v>Lights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1'!$K$8:$K$25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B29-4B49-95E1-B2C8C5158E9B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1'!$L$7</c15:sqref>
                        </c15:formulaRef>
                      </c:ext>
                    </c:extLst>
                    <c:strCache>
                      <c:ptCount val="1"/>
                      <c:pt idx="0">
                        <c:v>Management total</c:v>
                      </c:pt>
                    </c:strCache>
                  </c:strRef>
                </c:tx>
                <c:spPr>
                  <a:solidFill>
                    <a:schemeClr val="bg2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1'!$L$8:$L$25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2.6095420315555558E-2</c:v>
                      </c:pt>
                      <c:pt idx="1">
                        <c:v>2.5010621028148154</c:v>
                      </c:pt>
                      <c:pt idx="2">
                        <c:v>4.5776412555555561</c:v>
                      </c:pt>
                      <c:pt idx="3">
                        <c:v>2.941523903185185E-2</c:v>
                      </c:pt>
                      <c:pt idx="4">
                        <c:v>1.1636080256740742E-3</c:v>
                      </c:pt>
                      <c:pt idx="5">
                        <c:v>1.0001069251111112</c:v>
                      </c:pt>
                      <c:pt idx="6">
                        <c:v>0.99806554607407405</c:v>
                      </c:pt>
                      <c:pt idx="7">
                        <c:v>2.6573285622962965E-2</c:v>
                      </c:pt>
                      <c:pt idx="8">
                        <c:v>3.2222857274074078E-3</c:v>
                      </c:pt>
                      <c:pt idx="9">
                        <c:v>5.9354562177777778E-2</c:v>
                      </c:pt>
                      <c:pt idx="10">
                        <c:v>4.633516278518518E-3</c:v>
                      </c:pt>
                      <c:pt idx="11">
                        <c:v>2.3256373500740743E-6</c:v>
                      </c:pt>
                      <c:pt idx="12">
                        <c:v>5.7502688985185194E-3</c:v>
                      </c:pt>
                      <c:pt idx="13">
                        <c:v>1.3459839876296297E-2</c:v>
                      </c:pt>
                      <c:pt idx="14">
                        <c:v>1.9384607487407408E-2</c:v>
                      </c:pt>
                      <c:pt idx="15">
                        <c:v>3.6881383400000004E-4</c:v>
                      </c:pt>
                      <c:pt idx="16">
                        <c:v>1.6097032208148152E-2</c:v>
                      </c:pt>
                      <c:pt idx="17">
                        <c:v>4.7983669619259253E-3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B29-4B49-95E1-B2C8C5158E9B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1'!$M$7</c15:sqref>
                        </c15:formulaRef>
                      </c:ext>
                    </c:extLst>
                    <c:strCache>
                      <c:ptCount val="1"/>
                      <c:pt idx="0">
                        <c:v>Buildings electricity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1'!$M$8:$M$25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1.6128888888888891E-2</c:v>
                      </c:pt>
                      <c:pt idx="1">
                        <c:v>0.62236592592592599</c:v>
                      </c:pt>
                      <c:pt idx="2">
                        <c:v>0.13460888888888889</c:v>
                      </c:pt>
                      <c:pt idx="3">
                        <c:v>1.6279851851851851E-2</c:v>
                      </c:pt>
                      <c:pt idx="4">
                        <c:v>1.0611851851851852E-3</c:v>
                      </c:pt>
                      <c:pt idx="5">
                        <c:v>0.65060000000000007</c:v>
                      </c:pt>
                      <c:pt idx="6">
                        <c:v>0.22120296296296293</c:v>
                      </c:pt>
                      <c:pt idx="7">
                        <c:v>1.5575407407407406E-2</c:v>
                      </c:pt>
                      <c:pt idx="8">
                        <c:v>6.3326518518518526E-4</c:v>
                      </c:pt>
                      <c:pt idx="9">
                        <c:v>5.4964888888888895E-3</c:v>
                      </c:pt>
                      <c:pt idx="10">
                        <c:v>1.5883185185185187E-5</c:v>
                      </c:pt>
                      <c:pt idx="11">
                        <c:v>7.0016518518518517E-9</c:v>
                      </c:pt>
                      <c:pt idx="12">
                        <c:v>5.9023851851851847E-4</c:v>
                      </c:pt>
                      <c:pt idx="13">
                        <c:v>1.1999407407407409E-3</c:v>
                      </c:pt>
                      <c:pt idx="14">
                        <c:v>2.0108074074074072E-3</c:v>
                      </c:pt>
                      <c:pt idx="15">
                        <c:v>6.894244444444444E-6</c:v>
                      </c:pt>
                      <c:pt idx="16">
                        <c:v>1.9798814814814816E-3</c:v>
                      </c:pt>
                      <c:pt idx="17">
                        <c:v>3.7230592592592589E-3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B29-4B49-95E1-B2C8C5158E9B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1'!$N$7</c15:sqref>
                        </c15:formulaRef>
                      </c:ext>
                    </c:extLst>
                    <c:strCache>
                      <c:ptCount val="1"/>
                      <c:pt idx="0">
                        <c:v>Buildings gas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1'!$N$8:$N$25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9.7164060933333327E-3</c:v>
                      </c:pt>
                      <c:pt idx="1">
                        <c:v>1.8392120880000002</c:v>
                      </c:pt>
                      <c:pt idx="2">
                        <c:v>4.3311363666666676</c:v>
                      </c:pt>
                      <c:pt idx="3">
                        <c:v>1.2792155180000001E-2</c:v>
                      </c:pt>
                      <c:pt idx="4">
                        <c:v>9.9789658266666683E-5</c:v>
                      </c:pt>
                      <c:pt idx="5">
                        <c:v>0.34142501400000003</c:v>
                      </c:pt>
                      <c:pt idx="6">
                        <c:v>0.75730267200000001</c:v>
                      </c:pt>
                      <c:pt idx="7">
                        <c:v>1.0728799993333336E-2</c:v>
                      </c:pt>
                      <c:pt idx="8">
                        <c:v>2.5272316533333336E-3</c:v>
                      </c:pt>
                      <c:pt idx="9">
                        <c:v>5.241961106666667E-2</c:v>
                      </c:pt>
                      <c:pt idx="10">
                        <c:v>4.5013290933333325E-3</c:v>
                      </c:pt>
                      <c:pt idx="11">
                        <c:v>2.2602561426666667E-6</c:v>
                      </c:pt>
                      <c:pt idx="12">
                        <c:v>5.0435023800000003E-3</c:v>
                      </c:pt>
                      <c:pt idx="13">
                        <c:v>1.1977466246666667E-2</c:v>
                      </c:pt>
                      <c:pt idx="14">
                        <c:v>1.6981333413333334E-2</c:v>
                      </c:pt>
                      <c:pt idx="15">
                        <c:v>3.5445878066666666E-4</c:v>
                      </c:pt>
                      <c:pt idx="16">
                        <c:v>1.3759857393333335E-2</c:v>
                      </c:pt>
                      <c:pt idx="17">
                        <c:v>1.0477703693333334E-3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B29-4B49-95E1-B2C8C5158E9B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1'!$O$7</c15:sqref>
                        </c15:formulaRef>
                      </c:ext>
                    </c:extLst>
                    <c:strCache>
                      <c:ptCount val="1"/>
                      <c:pt idx="0">
                        <c:v>transportation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1'!$O$8:$O$25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2.501253333333334E-4</c:v>
                      </c:pt>
                      <c:pt idx="1">
                        <c:v>3.9484088888888887E-2</c:v>
                      </c:pt>
                      <c:pt idx="2">
                        <c:v>0.11189599999999998</c:v>
                      </c:pt>
                      <c:pt idx="3">
                        <c:v>3.4323199999999996E-4</c:v>
                      </c:pt>
                      <c:pt idx="4">
                        <c:v>2.6331822222222226E-6</c:v>
                      </c:pt>
                      <c:pt idx="5">
                        <c:v>8.0819111111111123E-3</c:v>
                      </c:pt>
                      <c:pt idx="6">
                        <c:v>1.9559911111111113E-2</c:v>
                      </c:pt>
                      <c:pt idx="7">
                        <c:v>2.6907822222222219E-4</c:v>
                      </c:pt>
                      <c:pt idx="8">
                        <c:v>6.1788888888888885E-5</c:v>
                      </c:pt>
                      <c:pt idx="9">
                        <c:v>1.4384622222222221E-3</c:v>
                      </c:pt>
                      <c:pt idx="10">
                        <c:v>1.1630399999999999E-4</c:v>
                      </c:pt>
                      <c:pt idx="11">
                        <c:v>5.8379555555555554E-8</c:v>
                      </c:pt>
                      <c:pt idx="12">
                        <c:v>1.1652800000000001E-4</c:v>
                      </c:pt>
                      <c:pt idx="13">
                        <c:v>2.8243288888888887E-4</c:v>
                      </c:pt>
                      <c:pt idx="14">
                        <c:v>3.924666666666667E-4</c:v>
                      </c:pt>
                      <c:pt idx="15">
                        <c:v>7.4608088888888898E-6</c:v>
                      </c:pt>
                      <c:pt idx="16">
                        <c:v>3.5729333333333338E-4</c:v>
                      </c:pt>
                      <c:pt idx="17">
                        <c:v>2.7537333333333335E-5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B29-4B49-95E1-B2C8C5158E9B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1'!$Q$7</c15:sqref>
                        </c15:formulaRef>
                      </c:ext>
                    </c:extLst>
                    <c:strCache>
                      <c:ptCount val="1"/>
                      <c:pt idx="0">
                        <c:v>plane 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1'!$Q$8:$Q$25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B29-4B49-95E1-B2C8C5158E9B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1'!$R$7</c15:sqref>
                        </c15:formulaRef>
                      </c:ext>
                    </c:extLst>
                    <c:strCache>
                      <c:ptCount val="1"/>
                      <c:pt idx="0">
                        <c:v>electric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1'!$R$8:$R$25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3.1105714285714289E-2</c:v>
                      </c:pt>
                      <c:pt idx="1">
                        <c:v>1.2002771428571428</c:v>
                      </c:pt>
                      <c:pt idx="2">
                        <c:v>0.25960285714285714</c:v>
                      </c:pt>
                      <c:pt idx="3">
                        <c:v>3.1396857142857136E-2</c:v>
                      </c:pt>
                      <c:pt idx="4">
                        <c:v>2.0465714285714284E-3</c:v>
                      </c:pt>
                      <c:pt idx="5">
                        <c:v>1.2547285714285716</c:v>
                      </c:pt>
                      <c:pt idx="6">
                        <c:v>0.42660571428571431</c:v>
                      </c:pt>
                      <c:pt idx="7">
                        <c:v>3.0038285714285712E-2</c:v>
                      </c:pt>
                      <c:pt idx="8">
                        <c:v>1.2212971428571429E-3</c:v>
                      </c:pt>
                      <c:pt idx="9">
                        <c:v>1.0600371428571427E-2</c:v>
                      </c:pt>
                      <c:pt idx="10">
                        <c:v>3.0631857142857144E-5</c:v>
                      </c:pt>
                      <c:pt idx="11">
                        <c:v>1.3503185714285713E-8</c:v>
                      </c:pt>
                      <c:pt idx="12">
                        <c:v>1.1383171428571428E-3</c:v>
                      </c:pt>
                      <c:pt idx="13">
                        <c:v>2.3141714285714286E-3</c:v>
                      </c:pt>
                      <c:pt idx="14">
                        <c:v>3.8779857142857139E-3</c:v>
                      </c:pt>
                      <c:pt idx="15">
                        <c:v>1.3296042857142857E-5</c:v>
                      </c:pt>
                      <c:pt idx="16">
                        <c:v>3.8183428571428569E-3</c:v>
                      </c:pt>
                      <c:pt idx="17">
                        <c:v>7.1801857142857143E-3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B29-4B49-95E1-B2C8C5158E9B}"/>
                  </c:ext>
                </c:extLst>
              </c15:ser>
            </c15:filteredBarSeries>
            <c15:filteredBa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1'!$S$7</c15:sqref>
                        </c15:formulaRef>
                      </c:ext>
                    </c:extLst>
                    <c:strCache>
                      <c:ptCount val="1"/>
                      <c:pt idx="0">
                        <c:v>road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1'!$S$8:$S$25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B29-4B49-95E1-B2C8C5158E9B}"/>
                  </c:ext>
                </c:extLst>
              </c15:ser>
            </c15:filteredBarSeries>
          </c:ext>
        </c:extLst>
      </c:barChart>
      <c:catAx>
        <c:axId val="108197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9568"/>
        <c:crosses val="autoZero"/>
        <c:auto val="1"/>
        <c:lblAlgn val="ctr"/>
        <c:lblOffset val="100"/>
        <c:noMultiLvlLbl val="0"/>
      </c:catAx>
      <c:valAx>
        <c:axId val="10819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064910767454988"/>
          <c:y val="0.17369660523203831"/>
          <c:w val="0.35757955358209143"/>
          <c:h val="0.503959072423639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Basic</a:t>
            </a:r>
            <a:r>
              <a:rPr lang="cs-CZ" baseline="0"/>
              <a:t> Input - Scenario 2 - Energy mix - Germany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6214921527777"/>
          <c:y val="7.2633938016062521E-2"/>
          <c:w val="0.6672721736449122"/>
          <c:h val="0.68206941258540266"/>
        </c:manualLayout>
      </c:layout>
      <c:barChart>
        <c:barDir val="col"/>
        <c:grouping val="clustered"/>
        <c:varyColors val="0"/>
        <c:ser>
          <c:idx val="12"/>
          <c:order val="12"/>
          <c:tx>
            <c:strRef>
              <c:f>'Results E-LCA - scenario 2'!$P$7</c:f>
              <c:strCache>
                <c:ptCount val="1"/>
                <c:pt idx="0">
                  <c:v>Transport of the guest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'Results E-LCA - scenario 2'!$C$8:$C$25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2'!$P$8:$P$25</c:f>
              <c:numCache>
                <c:formatCode>0.00E+00</c:formatCode>
                <c:ptCount val="18"/>
                <c:pt idx="0">
                  <c:v>4.1955428571428574E-2</c:v>
                </c:pt>
                <c:pt idx="1">
                  <c:v>0.80290285714285703</c:v>
                </c:pt>
                <c:pt idx="2">
                  <c:v>0.2188542857142857</c:v>
                </c:pt>
                <c:pt idx="3">
                  <c:v>2.3285428571428572E-2</c:v>
                </c:pt>
                <c:pt idx="4">
                  <c:v>1.2836314285714287E-3</c:v>
                </c:pt>
                <c:pt idx="5">
                  <c:v>0.78355285714285705</c:v>
                </c:pt>
                <c:pt idx="6">
                  <c:v>0.13389142857142858</c:v>
                </c:pt>
                <c:pt idx="7">
                  <c:v>2.1867428571428569E-2</c:v>
                </c:pt>
                <c:pt idx="8">
                  <c:v>6.3203000000000011E-4</c:v>
                </c:pt>
                <c:pt idx="9">
                  <c:v>1.0838742857142857E-2</c:v>
                </c:pt>
                <c:pt idx="10">
                  <c:v>5.1894142857142858E-5</c:v>
                </c:pt>
                <c:pt idx="11">
                  <c:v>2.2473285714285716E-8</c:v>
                </c:pt>
                <c:pt idx="12">
                  <c:v>4.5055714285714281E-4</c:v>
                </c:pt>
                <c:pt idx="13">
                  <c:v>1.0203714285714285E-3</c:v>
                </c:pt>
                <c:pt idx="14">
                  <c:v>1.343132857142857E-3</c:v>
                </c:pt>
                <c:pt idx="15">
                  <c:v>4.0589857142857139E-5</c:v>
                </c:pt>
                <c:pt idx="16">
                  <c:v>3.9310857142857139E-3</c:v>
                </c:pt>
                <c:pt idx="17">
                  <c:v>9.1546142857142857E-3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AF7C-4FA8-8C48-6657350243FF}"/>
            </c:ext>
          </c:extLst>
        </c:ser>
        <c:ser>
          <c:idx val="16"/>
          <c:order val="16"/>
          <c:tx>
            <c:strRef>
              <c:f>'Results E-LCA - scenario 2'!$T$7</c:f>
              <c:strCache>
                <c:ptCount val="1"/>
                <c:pt idx="0">
                  <c:v>Accomodation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'Results E-LCA - scenario 2'!$C$8:$C$25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2'!$T$8:$T$25</c:f>
              <c:numCache>
                <c:formatCode>0.00E+00</c:formatCode>
                <c:ptCount val="18"/>
                <c:pt idx="0">
                  <c:v>0.146844</c:v>
                </c:pt>
                <c:pt idx="1">
                  <c:v>2.8101599999999998</c:v>
                </c:pt>
                <c:pt idx="2">
                  <c:v>0.76598999999999995</c:v>
                </c:pt>
                <c:pt idx="3">
                  <c:v>8.1499000000000002E-2</c:v>
                </c:pt>
                <c:pt idx="4">
                  <c:v>4.4927100000000005E-3</c:v>
                </c:pt>
                <c:pt idx="5">
                  <c:v>2.7424349999999995</c:v>
                </c:pt>
                <c:pt idx="6">
                  <c:v>0.46862000000000004</c:v>
                </c:pt>
                <c:pt idx="7">
                  <c:v>7.6535999999999993E-2</c:v>
                </c:pt>
                <c:pt idx="8">
                  <c:v>2.2121050000000002E-3</c:v>
                </c:pt>
                <c:pt idx="9">
                  <c:v>3.79356E-2</c:v>
                </c:pt>
                <c:pt idx="10">
                  <c:v>1.816295E-4</c:v>
                </c:pt>
                <c:pt idx="11">
                  <c:v>7.86565E-8</c:v>
                </c:pt>
                <c:pt idx="12">
                  <c:v>1.5769499999999999E-3</c:v>
                </c:pt>
                <c:pt idx="13">
                  <c:v>3.5712999999999999E-3</c:v>
                </c:pt>
                <c:pt idx="14">
                  <c:v>4.7009649999999997E-3</c:v>
                </c:pt>
                <c:pt idx="15">
                  <c:v>1.4206449999999999E-4</c:v>
                </c:pt>
                <c:pt idx="16">
                  <c:v>1.3758799999999998E-2</c:v>
                </c:pt>
                <c:pt idx="17">
                  <c:v>3.2041149999999997E-2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AF7C-4FA8-8C48-6657350243FF}"/>
            </c:ext>
          </c:extLst>
        </c:ser>
        <c:ser>
          <c:idx val="17"/>
          <c:order val="17"/>
          <c:tx>
            <c:strRef>
              <c:f>'Results E-LCA - scenario 2'!$U$7</c:f>
              <c:strCache>
                <c:ptCount val="1"/>
                <c:pt idx="0">
                  <c:v>Ski resort total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'Results E-LCA - scenario 2'!$C$8:$C$25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2'!$U$8:$U$25</c:f>
              <c:numCache>
                <c:formatCode>0.00E+00</c:formatCode>
                <c:ptCount val="18"/>
                <c:pt idx="0">
                  <c:v>0.58761541196</c:v>
                </c:pt>
                <c:pt idx="1">
                  <c:v>13.328738566222221</c:v>
                </c:pt>
                <c:pt idx="2">
                  <c:v>8.7169926306666667</c:v>
                </c:pt>
                <c:pt idx="3">
                  <c:v>0.33606308800962964</c:v>
                </c:pt>
                <c:pt idx="4">
                  <c:v>1.7718438907155555E-2</c:v>
                </c:pt>
                <c:pt idx="5">
                  <c:v>11.17646576111111</c:v>
                </c:pt>
                <c:pt idx="6">
                  <c:v>2.8341839277037035</c:v>
                </c:pt>
                <c:pt idx="7">
                  <c:v>0.31365335288222218</c:v>
                </c:pt>
                <c:pt idx="8">
                  <c:v>1.1952346599851853E-2</c:v>
                </c:pt>
                <c:pt idx="9">
                  <c:v>0.21874940722666666</c:v>
                </c:pt>
                <c:pt idx="10">
                  <c:v>6.6544584449037035E-3</c:v>
                </c:pt>
                <c:pt idx="11">
                  <c:v>3.2920509740296301E-6</c:v>
                </c:pt>
                <c:pt idx="12">
                  <c:v>1.2661169211111111E-2</c:v>
                </c:pt>
                <c:pt idx="13">
                  <c:v>2.9458919156296295E-2</c:v>
                </c:pt>
                <c:pt idx="14">
                  <c:v>4.02490989002963E-2</c:v>
                </c:pt>
                <c:pt idx="15">
                  <c:v>1.0030616710518519E-3</c:v>
                </c:pt>
                <c:pt idx="16">
                  <c:v>7.2046926110370377E-2</c:v>
                </c:pt>
                <c:pt idx="17">
                  <c:v>0.12680921212785184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89-458E-AEBB-09F97BE2F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1977488"/>
        <c:axId val="10819795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'Results E-LCA - scenario 2'!$D$7</c15:sqref>
                        </c15:formulaRef>
                      </c:ext>
                    </c:extLst>
                    <c:strCache>
                      <c:ptCount val="1"/>
                      <c:pt idx="0">
                        <c:v>Snowmaking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'Results E-LCA - scenario 2'!$D$8:$D$25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0.379955928</c:v>
                      </c:pt>
                      <c:pt idx="1">
                        <c:v>7.4030833137777767</c:v>
                      </c:pt>
                      <c:pt idx="2">
                        <c:v>2.4022306640000002</c:v>
                      </c:pt>
                      <c:pt idx="3">
                        <c:v>0.21165380429629632</c:v>
                      </c:pt>
                      <c:pt idx="4">
                        <c:v>1.1605723881777778E-2</c:v>
                      </c:pt>
                      <c:pt idx="5">
                        <c:v>7.1089563115555547</c:v>
                      </c:pt>
                      <c:pt idx="6">
                        <c:v>1.2838393534814816</c:v>
                      </c:pt>
                      <c:pt idx="7">
                        <c:v>0.19856248017777778</c:v>
                      </c:pt>
                      <c:pt idx="8">
                        <c:v>5.9442571687407415E-3</c:v>
                      </c:pt>
                      <c:pt idx="9">
                        <c:v>0.1033782210488889</c:v>
                      </c:pt>
                      <c:pt idx="10">
                        <c:v>9.1074228490370369E-4</c:v>
                      </c:pt>
                      <c:pt idx="11">
                        <c:v>4.2485532025185188E-7</c:v>
                      </c:pt>
                      <c:pt idx="12">
                        <c:v>4.5129260311111107E-3</c:v>
                      </c:pt>
                      <c:pt idx="13">
                        <c:v>1.0290796731851851E-2</c:v>
                      </c:pt>
                      <c:pt idx="14">
                        <c:v>1.3624598820296298E-2</c:v>
                      </c:pt>
                      <c:pt idx="15">
                        <c:v>3.9502060060740739E-4</c:v>
                      </c:pt>
                      <c:pt idx="16">
                        <c:v>3.6869279383703706E-2</c:v>
                      </c:pt>
                      <c:pt idx="17">
                        <c:v>8.2803087358518518E-2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F7C-4FA8-8C48-6657350243F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2'!$E$7</c15:sqref>
                        </c15:formulaRef>
                      </c:ext>
                    </c:extLst>
                    <c:strCache>
                      <c:ptCount val="1"/>
                      <c:pt idx="0">
                        <c:v>Operation snowmaking machines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2'!$E$8:$E$25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0.37900545173333333</c:v>
                      </c:pt>
                      <c:pt idx="1">
                        <c:v>7.2530437759999993</c:v>
                      </c:pt>
                      <c:pt idx="2">
                        <c:v>1.977025864</c:v>
                      </c:pt>
                      <c:pt idx="3">
                        <c:v>0.21034952269629631</c:v>
                      </c:pt>
                      <c:pt idx="4">
                        <c:v>1.1595717789333333E-2</c:v>
                      </c:pt>
                      <c:pt idx="5">
                        <c:v>7.0782450493333329</c:v>
                      </c:pt>
                      <c:pt idx="6">
                        <c:v>1.2095116912592594</c:v>
                      </c:pt>
                      <c:pt idx="7">
                        <c:v>0.19753998293333333</c:v>
                      </c:pt>
                      <c:pt idx="8">
                        <c:v>5.7094593909629635E-3</c:v>
                      </c:pt>
                      <c:pt idx="9">
                        <c:v>9.791206460444446E-2</c:v>
                      </c:pt>
                      <c:pt idx="10">
                        <c:v>4.6878708490370367E-4</c:v>
                      </c:pt>
                      <c:pt idx="11">
                        <c:v>2.0301300914074074E-7</c:v>
                      </c:pt>
                      <c:pt idx="12">
                        <c:v>4.0701196311111109E-3</c:v>
                      </c:pt>
                      <c:pt idx="13">
                        <c:v>9.2175517540740732E-3</c:v>
                      </c:pt>
                      <c:pt idx="14">
                        <c:v>1.2133225486962964E-2</c:v>
                      </c:pt>
                      <c:pt idx="15">
                        <c:v>3.6666952682962964E-4</c:v>
                      </c:pt>
                      <c:pt idx="16">
                        <c:v>3.5511564717037036E-2</c:v>
                      </c:pt>
                      <c:pt idx="17">
                        <c:v>8.2698445491851846E-2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F7C-4FA8-8C48-6657350243F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2'!$F$7</c15:sqref>
                        </c15:formulaRef>
                      </c:ext>
                    </c:extLst>
                    <c:strCache>
                      <c:ptCount val="1"/>
                      <c:pt idx="0">
                        <c:v>maintanance snowmaking machines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2'!$F$8:$F$25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9.5047626666666662E-4</c:v>
                      </c:pt>
                      <c:pt idx="1">
                        <c:v>0.15003953777777776</c:v>
                      </c:pt>
                      <c:pt idx="2">
                        <c:v>0.42520479999999994</c:v>
                      </c:pt>
                      <c:pt idx="3">
                        <c:v>1.3042815999999998E-3</c:v>
                      </c:pt>
                      <c:pt idx="4">
                        <c:v>1.0006092444444444E-5</c:v>
                      </c:pt>
                      <c:pt idx="5">
                        <c:v>3.0711262222222219E-2</c:v>
                      </c:pt>
                      <c:pt idx="6">
                        <c:v>7.4327662222222216E-2</c:v>
                      </c:pt>
                      <c:pt idx="7">
                        <c:v>1.0224972444444443E-3</c:v>
                      </c:pt>
                      <c:pt idx="8">
                        <c:v>2.3479777777777775E-4</c:v>
                      </c:pt>
                      <c:pt idx="9">
                        <c:v>5.4661564444444454E-3</c:v>
                      </c:pt>
                      <c:pt idx="10">
                        <c:v>4.4195520000000002E-4</c:v>
                      </c:pt>
                      <c:pt idx="11">
                        <c:v>2.2184231111111113E-7</c:v>
                      </c:pt>
                      <c:pt idx="12">
                        <c:v>4.4280640000000004E-4</c:v>
                      </c:pt>
                      <c:pt idx="13">
                        <c:v>1.0732449777777777E-3</c:v>
                      </c:pt>
                      <c:pt idx="14">
                        <c:v>1.4913733333333334E-3</c:v>
                      </c:pt>
                      <c:pt idx="15">
                        <c:v>2.8351073777777778E-5</c:v>
                      </c:pt>
                      <c:pt idx="16">
                        <c:v>1.3577146666666666E-3</c:v>
                      </c:pt>
                      <c:pt idx="17">
                        <c:v>1.0464186666666669E-4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F7C-4FA8-8C48-6657350243FF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2'!$G$7</c15:sqref>
                        </c15:formulaRef>
                      </c:ext>
                    </c:extLst>
                    <c:strCache>
                      <c:ptCount val="1"/>
                      <c:pt idx="0">
                        <c:v>Grooming total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2'!$G$8:$G$25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1.8009024000000002E-3</c:v>
                      </c:pt>
                      <c:pt idx="1">
                        <c:v>0.28428543999999994</c:v>
                      </c:pt>
                      <c:pt idx="2">
                        <c:v>0.8056511999999999</c:v>
                      </c:pt>
                      <c:pt idx="3">
                        <c:v>2.4712703999999999E-3</c:v>
                      </c:pt>
                      <c:pt idx="4">
                        <c:v>1.8958912000000002E-5</c:v>
                      </c:pt>
                      <c:pt idx="5">
                        <c:v>5.818976E-2</c:v>
                      </c:pt>
                      <c:pt idx="6">
                        <c:v>0.14083135999999999</c:v>
                      </c:pt>
                      <c:pt idx="7">
                        <c:v>1.9373632E-3</c:v>
                      </c:pt>
                      <c:pt idx="8">
                        <c:v>4.4487999999999993E-4</c:v>
                      </c:pt>
                      <c:pt idx="9">
                        <c:v>1.0356928000000001E-2</c:v>
                      </c:pt>
                      <c:pt idx="10">
                        <c:v>8.3738879999999984E-4</c:v>
                      </c:pt>
                      <c:pt idx="11">
                        <c:v>4.203328E-7</c:v>
                      </c:pt>
                      <c:pt idx="12">
                        <c:v>8.3900160000000001E-4</c:v>
                      </c:pt>
                      <c:pt idx="13">
                        <c:v>2.0335168000000002E-3</c:v>
                      </c:pt>
                      <c:pt idx="14">
                        <c:v>2.8257600000000001E-3</c:v>
                      </c:pt>
                      <c:pt idx="15">
                        <c:v>5.3717824000000002E-5</c:v>
                      </c:pt>
                      <c:pt idx="16">
                        <c:v>2.5725120000000003E-3</c:v>
                      </c:pt>
                      <c:pt idx="17">
                        <c:v>1.9826880000000001E-4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F7C-4FA8-8C48-6657350243FF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2'!$H$7</c15:sqref>
                        </c15:formulaRef>
                      </c:ext>
                    </c:extLst>
                    <c:strCache>
                      <c:ptCount val="1"/>
                      <c:pt idx="0">
                        <c:v>Lift total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2'!$H$8:$H$25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0.17413738346666666</c:v>
                      </c:pt>
                      <c:pt idx="1">
                        <c:v>3.3463536355555554</c:v>
                      </c:pt>
                      <c:pt idx="2">
                        <c:v>0.95259840000000007</c:v>
                      </c:pt>
                      <c:pt idx="3">
                        <c:v>9.6728700207407398E-2</c:v>
                      </c:pt>
                      <c:pt idx="4">
                        <c:v>5.3257466062222219E-3</c:v>
                      </c:pt>
                      <c:pt idx="5">
                        <c:v>3.2535260977777778</c:v>
                      </c:pt>
                      <c:pt idx="6">
                        <c:v>0.56322544592592594</c:v>
                      </c:pt>
                      <c:pt idx="7">
                        <c:v>9.0816964622222204E-2</c:v>
                      </c:pt>
                      <c:pt idx="8">
                        <c:v>2.6464696296296295E-3</c:v>
                      </c:pt>
                      <c:pt idx="9">
                        <c:v>4.5536096000000005E-2</c:v>
                      </c:pt>
                      <c:pt idx="10">
                        <c:v>2.6178619259259255E-4</c:v>
                      </c:pt>
                      <c:pt idx="11">
                        <c:v>1.1657434074074073E-7</c:v>
                      </c:pt>
                      <c:pt idx="12">
                        <c:v>1.9155889777777778E-3</c:v>
                      </c:pt>
                      <c:pt idx="13">
                        <c:v>4.3456250074074068E-3</c:v>
                      </c:pt>
                      <c:pt idx="14">
                        <c:v>5.7285007407407414E-3</c:v>
                      </c:pt>
                      <c:pt idx="15">
                        <c:v>1.7135706429629633E-4</c:v>
                      </c:pt>
                      <c:pt idx="16">
                        <c:v>1.6449643259259256E-2</c:v>
                      </c:pt>
                      <c:pt idx="17">
                        <c:v>3.7985711229629626E-2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F7C-4FA8-8C48-6657350243FF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2'!$I$7</c15:sqref>
                        </c15:formulaRef>
                      </c:ext>
                    </c:extLst>
                    <c:strCache>
                      <c:ptCount val="1"/>
                      <c:pt idx="0">
                        <c:v>Lift operation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2'!$I$8:$I$25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0.17403733333333332</c:v>
                      </c:pt>
                      <c:pt idx="1">
                        <c:v>3.3305599999999997</c:v>
                      </c:pt>
                      <c:pt idx="2">
                        <c:v>0.90784000000000009</c:v>
                      </c:pt>
                      <c:pt idx="3">
                        <c:v>9.6591407407407404E-2</c:v>
                      </c:pt>
                      <c:pt idx="4">
                        <c:v>5.3246933333333333E-3</c:v>
                      </c:pt>
                      <c:pt idx="5">
                        <c:v>3.2502933333333335</c:v>
                      </c:pt>
                      <c:pt idx="6">
                        <c:v>0.5554014814814815</c:v>
                      </c:pt>
                      <c:pt idx="7">
                        <c:v>9.0709333333333322E-2</c:v>
                      </c:pt>
                      <c:pt idx="8">
                        <c:v>2.6217540740740741E-3</c:v>
                      </c:pt>
                      <c:pt idx="9">
                        <c:v>4.4960711111111114E-2</c:v>
                      </c:pt>
                      <c:pt idx="10">
                        <c:v>2.1526459259259257E-4</c:v>
                      </c:pt>
                      <c:pt idx="11">
                        <c:v>9.322251851851851E-8</c:v>
                      </c:pt>
                      <c:pt idx="12">
                        <c:v>1.8689777777777777E-3</c:v>
                      </c:pt>
                      <c:pt idx="13">
                        <c:v>4.2326518518518517E-3</c:v>
                      </c:pt>
                      <c:pt idx="14">
                        <c:v>5.5715140740740746E-3</c:v>
                      </c:pt>
                      <c:pt idx="15">
                        <c:v>1.6837274074074077E-4</c:v>
                      </c:pt>
                      <c:pt idx="16">
                        <c:v>1.6306725925925924E-2</c:v>
                      </c:pt>
                      <c:pt idx="17">
                        <c:v>3.7974696296296295E-2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F7C-4FA8-8C48-6657350243FF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2'!$J$7</c15:sqref>
                        </c15:formulaRef>
                      </c:ext>
                    </c:extLst>
                    <c:strCache>
                      <c:ptCount val="1"/>
                      <c:pt idx="0">
                        <c:v>snowmobile consumption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2'!$J$8:$J$25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1.0005013333333333E-4</c:v>
                      </c:pt>
                      <c:pt idx="1">
                        <c:v>1.5793635555555553E-2</c:v>
                      </c:pt>
                      <c:pt idx="2">
                        <c:v>4.4758399999999997E-2</c:v>
                      </c:pt>
                      <c:pt idx="3">
                        <c:v>1.3729279999999999E-4</c:v>
                      </c:pt>
                      <c:pt idx="4">
                        <c:v>1.0532728888888889E-6</c:v>
                      </c:pt>
                      <c:pt idx="5">
                        <c:v>3.2327644444444443E-3</c:v>
                      </c:pt>
                      <c:pt idx="6">
                        <c:v>7.823964444444444E-3</c:v>
                      </c:pt>
                      <c:pt idx="7">
                        <c:v>1.0763128888888889E-4</c:v>
                      </c:pt>
                      <c:pt idx="8">
                        <c:v>2.4715555555555559E-5</c:v>
                      </c:pt>
                      <c:pt idx="9">
                        <c:v>5.7538488888888889E-4</c:v>
                      </c:pt>
                      <c:pt idx="10">
                        <c:v>4.6521599999999999E-5</c:v>
                      </c:pt>
                      <c:pt idx="11">
                        <c:v>2.3351822222222223E-8</c:v>
                      </c:pt>
                      <c:pt idx="12">
                        <c:v>4.6611200000000005E-5</c:v>
                      </c:pt>
                      <c:pt idx="13">
                        <c:v>1.1297315555555557E-4</c:v>
                      </c:pt>
                      <c:pt idx="14">
                        <c:v>1.5698666666666666E-4</c:v>
                      </c:pt>
                      <c:pt idx="15">
                        <c:v>2.9843235555555562E-6</c:v>
                      </c:pt>
                      <c:pt idx="16">
                        <c:v>1.4291733333333335E-4</c:v>
                      </c:pt>
                      <c:pt idx="17">
                        <c:v>1.1014933333333334E-5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F7C-4FA8-8C48-6657350243FF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2'!$K$7</c15:sqref>
                        </c15:formulaRef>
                      </c:ext>
                    </c:extLst>
                    <c:strCache>
                      <c:ptCount val="1"/>
                      <c:pt idx="0">
                        <c:v>Lights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2'!$K$8:$K$25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F7C-4FA8-8C48-6657350243FF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2'!$L$7</c15:sqref>
                        </c15:formulaRef>
                      </c:ext>
                    </c:extLst>
                    <c:strCache>
                      <c:ptCount val="1"/>
                      <c:pt idx="0">
                        <c:v>Management total</c:v>
                      </c:pt>
                    </c:strCache>
                  </c:strRef>
                </c:tx>
                <c:spPr>
                  <a:solidFill>
                    <a:schemeClr val="bg2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2'!$L$8:$L$25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3.1721198093333326E-2</c:v>
                      </c:pt>
                      <c:pt idx="1">
                        <c:v>2.2950161768888893</c:v>
                      </c:pt>
                      <c:pt idx="2">
                        <c:v>4.5565123666666674</c:v>
                      </c:pt>
                      <c:pt idx="3">
                        <c:v>2.5209313105925925E-2</c:v>
                      </c:pt>
                      <c:pt idx="4">
                        <c:v>7.6800950715555567E-4</c:v>
                      </c:pt>
                      <c:pt idx="5">
                        <c:v>0.75579359177777783</c:v>
                      </c:pt>
                      <c:pt idx="6">
                        <c:v>0.84628776829629626</c:v>
                      </c:pt>
                      <c:pt idx="7">
                        <c:v>2.2336544882222222E-2</c:v>
                      </c:pt>
                      <c:pt idx="8">
                        <c:v>2.9167398014814821E-3</c:v>
                      </c:pt>
                      <c:pt idx="9">
                        <c:v>5.9478162177777773E-2</c:v>
                      </c:pt>
                      <c:pt idx="10">
                        <c:v>4.6445411674074077E-3</c:v>
                      </c:pt>
                      <c:pt idx="11">
                        <c:v>2.3302885130370375E-6</c:v>
                      </c:pt>
                      <c:pt idx="12">
                        <c:v>5.3936526022222231E-3</c:v>
                      </c:pt>
                      <c:pt idx="13">
                        <c:v>1.278898061703704E-2</c:v>
                      </c:pt>
                      <c:pt idx="14">
                        <c:v>1.8070239339259261E-2</c:v>
                      </c:pt>
                      <c:pt idx="15">
                        <c:v>3.8296618214814817E-4</c:v>
                      </c:pt>
                      <c:pt idx="16">
                        <c:v>1.6155491467407409E-2</c:v>
                      </c:pt>
                      <c:pt idx="17">
                        <c:v>5.8221447397037033E-3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F7C-4FA8-8C48-6657350243FF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2'!$M$7</c15:sqref>
                        </c15:formulaRef>
                      </c:ext>
                    </c:extLst>
                    <c:strCache>
                      <c:ptCount val="1"/>
                      <c:pt idx="0">
                        <c:v>Buildings electricity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2'!$M$8:$M$25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2.1754666666666665E-2</c:v>
                      </c:pt>
                      <c:pt idx="1">
                        <c:v>0.41631999999999997</c:v>
                      </c:pt>
                      <c:pt idx="2">
                        <c:v>0.11348000000000001</c:v>
                      </c:pt>
                      <c:pt idx="3">
                        <c:v>1.2073925925925925E-2</c:v>
                      </c:pt>
                      <c:pt idx="4">
                        <c:v>6.6558666666666666E-4</c:v>
                      </c:pt>
                      <c:pt idx="5">
                        <c:v>0.40628666666666668</c:v>
                      </c:pt>
                      <c:pt idx="6">
                        <c:v>6.9425185185185187E-2</c:v>
                      </c:pt>
                      <c:pt idx="7">
                        <c:v>1.1338666666666665E-2</c:v>
                      </c:pt>
                      <c:pt idx="8">
                        <c:v>3.2771925925925927E-4</c:v>
                      </c:pt>
                      <c:pt idx="9">
                        <c:v>5.6200888888888892E-3</c:v>
                      </c:pt>
                      <c:pt idx="10">
                        <c:v>2.6908074074074071E-5</c:v>
                      </c:pt>
                      <c:pt idx="11">
                        <c:v>1.1652814814814814E-8</c:v>
                      </c:pt>
                      <c:pt idx="12">
                        <c:v>2.3362222222222221E-4</c:v>
                      </c:pt>
                      <c:pt idx="13">
                        <c:v>5.2908148148148146E-4</c:v>
                      </c:pt>
                      <c:pt idx="14">
                        <c:v>6.9643925925925933E-4</c:v>
                      </c:pt>
                      <c:pt idx="15">
                        <c:v>2.1046592592592596E-5</c:v>
                      </c:pt>
                      <c:pt idx="16">
                        <c:v>2.0383407407407405E-3</c:v>
                      </c:pt>
                      <c:pt idx="17">
                        <c:v>4.7468370370370369E-3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F7C-4FA8-8C48-6657350243FF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2'!$N$7</c15:sqref>
                        </c15:formulaRef>
                      </c:ext>
                    </c:extLst>
                    <c:strCache>
                      <c:ptCount val="1"/>
                      <c:pt idx="0">
                        <c:v>Buildings gas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2'!$N$8:$N$25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9.7164060933333345E-3</c:v>
                      </c:pt>
                      <c:pt idx="1">
                        <c:v>1.8392120880000002</c:v>
                      </c:pt>
                      <c:pt idx="2">
                        <c:v>4.3311363666666676</c:v>
                      </c:pt>
                      <c:pt idx="3">
                        <c:v>1.2792155180000001E-2</c:v>
                      </c:pt>
                      <c:pt idx="4">
                        <c:v>9.9789658266666696E-5</c:v>
                      </c:pt>
                      <c:pt idx="5">
                        <c:v>0.34142501400000003</c:v>
                      </c:pt>
                      <c:pt idx="6">
                        <c:v>0.75730267200000001</c:v>
                      </c:pt>
                      <c:pt idx="7">
                        <c:v>1.0728799993333336E-2</c:v>
                      </c:pt>
                      <c:pt idx="8">
                        <c:v>2.5272316533333341E-3</c:v>
                      </c:pt>
                      <c:pt idx="9">
                        <c:v>5.2419611066666663E-2</c:v>
                      </c:pt>
                      <c:pt idx="10">
                        <c:v>4.5013290933333333E-3</c:v>
                      </c:pt>
                      <c:pt idx="11">
                        <c:v>2.2602561426666672E-6</c:v>
                      </c:pt>
                      <c:pt idx="12">
                        <c:v>5.0435023800000003E-3</c:v>
                      </c:pt>
                      <c:pt idx="13">
                        <c:v>1.1977466246666669E-2</c:v>
                      </c:pt>
                      <c:pt idx="14">
                        <c:v>1.6981333413333334E-2</c:v>
                      </c:pt>
                      <c:pt idx="15">
                        <c:v>3.5445878066666666E-4</c:v>
                      </c:pt>
                      <c:pt idx="16">
                        <c:v>1.3759857393333335E-2</c:v>
                      </c:pt>
                      <c:pt idx="17">
                        <c:v>1.0477703693333334E-3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F7C-4FA8-8C48-6657350243FF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2'!$O$7</c15:sqref>
                        </c15:formulaRef>
                      </c:ext>
                    </c:extLst>
                    <c:strCache>
                      <c:ptCount val="1"/>
                      <c:pt idx="0">
                        <c:v>transportation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2'!$O$8:$O$25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2.5012533333333334E-4</c:v>
                      </c:pt>
                      <c:pt idx="1">
                        <c:v>3.9484088888888887E-2</c:v>
                      </c:pt>
                      <c:pt idx="2">
                        <c:v>0.11189599999999998</c:v>
                      </c:pt>
                      <c:pt idx="3">
                        <c:v>3.4323199999999996E-4</c:v>
                      </c:pt>
                      <c:pt idx="4">
                        <c:v>2.6331822222222226E-6</c:v>
                      </c:pt>
                      <c:pt idx="5">
                        <c:v>8.0819111111111105E-3</c:v>
                      </c:pt>
                      <c:pt idx="6">
                        <c:v>1.9559911111111113E-2</c:v>
                      </c:pt>
                      <c:pt idx="7">
                        <c:v>2.6907822222222219E-4</c:v>
                      </c:pt>
                      <c:pt idx="8">
                        <c:v>6.1788888888888885E-5</c:v>
                      </c:pt>
                      <c:pt idx="9">
                        <c:v>1.4384622222222221E-3</c:v>
                      </c:pt>
                      <c:pt idx="10">
                        <c:v>1.1630399999999999E-4</c:v>
                      </c:pt>
                      <c:pt idx="11">
                        <c:v>5.8379555555555547E-8</c:v>
                      </c:pt>
                      <c:pt idx="12">
                        <c:v>1.1652799999999999E-4</c:v>
                      </c:pt>
                      <c:pt idx="13">
                        <c:v>2.8243288888888892E-4</c:v>
                      </c:pt>
                      <c:pt idx="14">
                        <c:v>3.9246666666666665E-4</c:v>
                      </c:pt>
                      <c:pt idx="15">
                        <c:v>7.4608088888888889E-6</c:v>
                      </c:pt>
                      <c:pt idx="16">
                        <c:v>3.5729333333333344E-4</c:v>
                      </c:pt>
                      <c:pt idx="17">
                        <c:v>2.7537333333333335E-5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F7C-4FA8-8C48-6657350243FF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2'!$Q$7</c15:sqref>
                        </c15:formulaRef>
                      </c:ext>
                    </c:extLst>
                    <c:strCache>
                      <c:ptCount val="1"/>
                      <c:pt idx="0">
                        <c:v>plane 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2'!$Q$8:$Q$25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F7C-4FA8-8C48-6657350243FF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2'!$R$7</c15:sqref>
                        </c15:formulaRef>
                      </c:ext>
                    </c:extLst>
                    <c:strCache>
                      <c:ptCount val="1"/>
                      <c:pt idx="0">
                        <c:v>electric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2'!$R$8:$R$25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4.1955428571428574E-2</c:v>
                      </c:pt>
                      <c:pt idx="1">
                        <c:v>0.80290285714285703</c:v>
                      </c:pt>
                      <c:pt idx="2">
                        <c:v>0.2188542857142857</c:v>
                      </c:pt>
                      <c:pt idx="3">
                        <c:v>2.3285428571428572E-2</c:v>
                      </c:pt>
                      <c:pt idx="4">
                        <c:v>1.2836314285714287E-3</c:v>
                      </c:pt>
                      <c:pt idx="5">
                        <c:v>0.78355285714285705</c:v>
                      </c:pt>
                      <c:pt idx="6">
                        <c:v>0.13389142857142858</c:v>
                      </c:pt>
                      <c:pt idx="7">
                        <c:v>2.1867428571428569E-2</c:v>
                      </c:pt>
                      <c:pt idx="8">
                        <c:v>6.3203000000000011E-4</c:v>
                      </c:pt>
                      <c:pt idx="9">
                        <c:v>1.0838742857142857E-2</c:v>
                      </c:pt>
                      <c:pt idx="10">
                        <c:v>5.1894142857142858E-5</c:v>
                      </c:pt>
                      <c:pt idx="11">
                        <c:v>2.2473285714285716E-8</c:v>
                      </c:pt>
                      <c:pt idx="12">
                        <c:v>4.5055714285714281E-4</c:v>
                      </c:pt>
                      <c:pt idx="13">
                        <c:v>1.0203714285714285E-3</c:v>
                      </c:pt>
                      <c:pt idx="14">
                        <c:v>1.343132857142857E-3</c:v>
                      </c:pt>
                      <c:pt idx="15">
                        <c:v>4.0589857142857139E-5</c:v>
                      </c:pt>
                      <c:pt idx="16">
                        <c:v>3.9310857142857139E-3</c:v>
                      </c:pt>
                      <c:pt idx="17">
                        <c:v>9.1546142857142857E-3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F7C-4FA8-8C48-6657350243FF}"/>
                  </c:ext>
                </c:extLst>
              </c15:ser>
            </c15:filteredBarSeries>
            <c15:filteredBa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2'!$S$7</c15:sqref>
                        </c15:formulaRef>
                      </c:ext>
                    </c:extLst>
                    <c:strCache>
                      <c:ptCount val="1"/>
                      <c:pt idx="0">
                        <c:v>road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2'!$S$8:$S$25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F7C-4FA8-8C48-6657350243FF}"/>
                  </c:ext>
                </c:extLst>
              </c15:ser>
            </c15:filteredBarSeries>
          </c:ext>
        </c:extLst>
      </c:barChart>
      <c:catAx>
        <c:axId val="108197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9568"/>
        <c:crosses val="autoZero"/>
        <c:auto val="1"/>
        <c:lblAlgn val="ctr"/>
        <c:lblOffset val="100"/>
        <c:noMultiLvlLbl val="0"/>
      </c:catAx>
      <c:valAx>
        <c:axId val="10819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997811611265125"/>
          <c:y val="0.17369660967710299"/>
          <c:w val="0.20401032787984724"/>
          <c:h val="0.132565112053301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Basic</a:t>
            </a:r>
            <a:r>
              <a:rPr lang="cs-CZ" baseline="0"/>
              <a:t> Input - Scenario 3 - energy mix Denmark</a:t>
            </a:r>
            <a:endParaRPr lang="en-GB"/>
          </a:p>
        </c:rich>
      </c:tx>
      <c:layout>
        <c:manualLayout>
          <c:xMode val="edge"/>
          <c:yMode val="edge"/>
          <c:x val="0.35600370670517728"/>
          <c:y val="2.0924246588576438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983747094180366"/>
          <c:y val="6.4846142382233726E-2"/>
          <c:w val="0.66424599161516751"/>
          <c:h val="0.69117908953315865"/>
        </c:manualLayout>
      </c:layout>
      <c:barChart>
        <c:barDir val="col"/>
        <c:grouping val="clustered"/>
        <c:varyColors val="0"/>
        <c:ser>
          <c:idx val="17"/>
          <c:order val="0"/>
          <c:tx>
            <c:strRef>
              <c:f>'Results E-LCA - scenario 3'!$D$7</c:f>
              <c:strCache>
                <c:ptCount val="1"/>
                <c:pt idx="0">
                  <c:v>Snowmaking total</c:v>
                </c:pt>
              </c:strCache>
              <c:extLst xmlns:c15="http://schemas.microsoft.com/office/drawing/2012/chart"/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'Results E-LCA - scenario 3'!$C$8:$C$25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3'!$D$8:$D$25</c:f>
              <c:numCache>
                <c:formatCode>0.00E+00</c:formatCode>
                <c:ptCount val="18"/>
                <c:pt idx="0">
                  <c:v>2.6315132258962963</c:v>
                </c:pt>
                <c:pt idx="1">
                  <c:v>3.7666632623703711</c:v>
                </c:pt>
                <c:pt idx="2">
                  <c:v>1.4867950852296294</c:v>
                </c:pt>
                <c:pt idx="3">
                  <c:v>7.8631521626666659E-2</c:v>
                </c:pt>
                <c:pt idx="4">
                  <c:v>1.7584063202962961E-3</c:v>
                </c:pt>
                <c:pt idx="5">
                  <c:v>2.457503477037037</c:v>
                </c:pt>
                <c:pt idx="6">
                  <c:v>0.12559898721925924</c:v>
                </c:pt>
                <c:pt idx="7">
                  <c:v>7.2157900500740738E-2</c:v>
                </c:pt>
                <c:pt idx="8">
                  <c:v>3.7839926838518518E-3</c:v>
                </c:pt>
                <c:pt idx="9">
                  <c:v>0.11960578892148148</c:v>
                </c:pt>
                <c:pt idx="10">
                  <c:v>7.9297478841481488E-4</c:v>
                </c:pt>
                <c:pt idx="11">
                  <c:v>3.1884715161185188E-7</c:v>
                </c:pt>
                <c:pt idx="12">
                  <c:v>4.3704802322962954E-3</c:v>
                </c:pt>
                <c:pt idx="13">
                  <c:v>1.0676760579555555E-2</c:v>
                </c:pt>
                <c:pt idx="14">
                  <c:v>1.3502994656296298E-2</c:v>
                </c:pt>
                <c:pt idx="15">
                  <c:v>3.1384662714074071E-4</c:v>
                </c:pt>
                <c:pt idx="16">
                  <c:v>6.2846086536296308E-2</c:v>
                </c:pt>
                <c:pt idx="17">
                  <c:v>1.4825417614814814E-2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34-E91D-4A98-9A4B-5618CCEF995D}"/>
            </c:ext>
          </c:extLst>
        </c:ser>
        <c:ser>
          <c:idx val="20"/>
          <c:order val="3"/>
          <c:tx>
            <c:strRef>
              <c:f>'Results E-LCA - scenario 3'!$G$7</c:f>
              <c:strCache>
                <c:ptCount val="1"/>
                <c:pt idx="0">
                  <c:v>Grooming total</c:v>
                </c:pt>
              </c:strCache>
              <c:extLst xmlns:c15="http://schemas.microsoft.com/office/drawing/2012/chart"/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'Results E-LCA - scenario 3'!$C$8:$C$25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3'!$G$8:$G$25</c:f>
              <c:numCache>
                <c:formatCode>0.00E+00</c:formatCode>
                <c:ptCount val="18"/>
                <c:pt idx="0">
                  <c:v>1.8009024000000002E-3</c:v>
                </c:pt>
                <c:pt idx="1">
                  <c:v>0.28428543999999994</c:v>
                </c:pt>
                <c:pt idx="2">
                  <c:v>0.8056511999999999</c:v>
                </c:pt>
                <c:pt idx="3">
                  <c:v>2.4712703999999999E-3</c:v>
                </c:pt>
                <c:pt idx="4">
                  <c:v>1.8958912000000002E-5</c:v>
                </c:pt>
                <c:pt idx="5">
                  <c:v>5.818976E-2</c:v>
                </c:pt>
                <c:pt idx="6">
                  <c:v>0.14083135999999999</c:v>
                </c:pt>
                <c:pt idx="7">
                  <c:v>1.9373632E-3</c:v>
                </c:pt>
                <c:pt idx="8">
                  <c:v>4.4487999999999993E-4</c:v>
                </c:pt>
                <c:pt idx="9">
                  <c:v>1.0356928000000001E-2</c:v>
                </c:pt>
                <c:pt idx="10">
                  <c:v>8.3738879999999984E-4</c:v>
                </c:pt>
                <c:pt idx="11">
                  <c:v>4.203328E-7</c:v>
                </c:pt>
                <c:pt idx="12">
                  <c:v>8.3900160000000001E-4</c:v>
                </c:pt>
                <c:pt idx="13">
                  <c:v>2.0335168000000002E-3</c:v>
                </c:pt>
                <c:pt idx="14">
                  <c:v>2.8257600000000001E-3</c:v>
                </c:pt>
                <c:pt idx="15">
                  <c:v>5.3717824000000002E-5</c:v>
                </c:pt>
                <c:pt idx="16">
                  <c:v>2.5725120000000003E-3</c:v>
                </c:pt>
                <c:pt idx="17">
                  <c:v>1.9826880000000001E-4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37-E91D-4A98-9A4B-5618CCEF995D}"/>
            </c:ext>
          </c:extLst>
        </c:ser>
        <c:ser>
          <c:idx val="21"/>
          <c:order val="4"/>
          <c:tx>
            <c:strRef>
              <c:f>'Results E-LCA - scenario 3'!$H$7</c:f>
              <c:strCache>
                <c:ptCount val="1"/>
                <c:pt idx="0">
                  <c:v>Lift total</c:v>
                </c:pt>
              </c:strCache>
              <c:extLst xmlns:c15="http://schemas.microsoft.com/office/drawing/2012/chart"/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'Results E-LCA - scenario 3'!$C$8:$C$25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3'!$H$8:$H$25</c:f>
              <c:numCache>
                <c:formatCode>0.00E+00</c:formatCode>
                <c:ptCount val="18"/>
                <c:pt idx="0">
                  <c:v>1.2080407908740738</c:v>
                </c:pt>
                <c:pt idx="1">
                  <c:v>1.6765284503703706</c:v>
                </c:pt>
                <c:pt idx="2">
                  <c:v>0.53223514074074074</c:v>
                </c:pt>
                <c:pt idx="3">
                  <c:v>3.5645559466666664E-2</c:v>
                </c:pt>
                <c:pt idx="4">
                  <c:v>8.039095691851851E-4</c:v>
                </c:pt>
                <c:pt idx="5">
                  <c:v>1.117603134814815</c:v>
                </c:pt>
                <c:pt idx="6">
                  <c:v>3.1367490370370371E-2</c:v>
                </c:pt>
                <c:pt idx="7">
                  <c:v>3.2772638696296298E-2</c:v>
                </c:pt>
                <c:pt idx="8">
                  <c:v>1.6544874074074076E-3</c:v>
                </c:pt>
                <c:pt idx="9">
                  <c:v>5.2987710814814813E-2</c:v>
                </c:pt>
                <c:pt idx="10">
                  <c:v>2.0770797037037038E-4</c:v>
                </c:pt>
                <c:pt idx="11">
                  <c:v>6.7895940740740737E-8</c:v>
                </c:pt>
                <c:pt idx="12">
                  <c:v>1.8501786074074072E-3</c:v>
                </c:pt>
                <c:pt idx="13">
                  <c:v>4.522857600000001E-3</c:v>
                </c:pt>
                <c:pt idx="14">
                  <c:v>5.6726607407407408E-3</c:v>
                </c:pt>
                <c:pt idx="15">
                  <c:v>1.3408239762962966E-4</c:v>
                </c:pt>
                <c:pt idx="16">
                  <c:v>2.8378058074074074E-2</c:v>
                </c:pt>
                <c:pt idx="17">
                  <c:v>6.7707186370370371E-3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38-E91D-4A98-9A4B-5618CCEF995D}"/>
            </c:ext>
          </c:extLst>
        </c:ser>
        <c:ser>
          <c:idx val="25"/>
          <c:order val="8"/>
          <c:tx>
            <c:strRef>
              <c:f>'Results E-LCA - scenario 3'!$L$7</c:f>
              <c:strCache>
                <c:ptCount val="1"/>
                <c:pt idx="0">
                  <c:v>Management total</c:v>
                </c:pt>
              </c:strCache>
              <c:extLst xmlns:c15="http://schemas.microsoft.com/office/drawing/2012/chart"/>
            </c:strRef>
          </c:tx>
          <c:spPr>
            <a:solidFill>
              <a:schemeClr val="tx2"/>
            </a:solidFill>
          </c:spPr>
          <c:invertIfNegative val="0"/>
          <c:cat>
            <c:strRef>
              <c:f>'Results E-LCA - scenario 3'!$C$8:$C$25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3'!$L$8:$L$25</c:f>
              <c:numCache>
                <c:formatCode>0.00E+00</c:formatCode>
                <c:ptCount val="18"/>
                <c:pt idx="0">
                  <c:v>0.16095912401925921</c:v>
                </c:pt>
                <c:pt idx="1">
                  <c:v>2.086288028740741</c:v>
                </c:pt>
                <c:pt idx="2">
                  <c:v>4.5039669592592597</c:v>
                </c:pt>
                <c:pt idx="3">
                  <c:v>1.7573920513333334E-2</c:v>
                </c:pt>
                <c:pt idx="4">
                  <c:v>2.0277987752592594E-4</c:v>
                </c:pt>
                <c:pt idx="5">
                  <c:v>0.48880322140740745</c:v>
                </c:pt>
                <c:pt idx="6">
                  <c:v>0.77980552385185187</c:v>
                </c:pt>
                <c:pt idx="7">
                  <c:v>1.5081004141481485E-2</c:v>
                </c:pt>
                <c:pt idx="8">
                  <c:v>2.7927420237037043E-3</c:v>
                </c:pt>
                <c:pt idx="9">
                  <c:v>6.0409614029629626E-2</c:v>
                </c:pt>
                <c:pt idx="10">
                  <c:v>4.6377813896296294E-3</c:v>
                </c:pt>
                <c:pt idx="11">
                  <c:v>2.3242037130370377E-6</c:v>
                </c:pt>
                <c:pt idx="12">
                  <c:v>5.3854763059259262E-3</c:v>
                </c:pt>
                <c:pt idx="13">
                  <c:v>1.2811134691111113E-2</c:v>
                </c:pt>
                <c:pt idx="14">
                  <c:v>1.8063259339259261E-2</c:v>
                </c:pt>
                <c:pt idx="15">
                  <c:v>3.7830684881481484E-4</c:v>
                </c:pt>
                <c:pt idx="16">
                  <c:v>1.7646543319259262E-2</c:v>
                </c:pt>
                <c:pt idx="17">
                  <c:v>1.9202706656296297E-3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3C-E91D-4A98-9A4B-5618CCEF9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1977488"/>
        <c:axId val="1081979568"/>
        <c:extLst>
          <c:ext xmlns:c15="http://schemas.microsoft.com/office/drawing/2012/chart" uri="{02D57815-91ED-43cb-92C2-25804820EDAC}">
            <c15:filteredBarSeries>
              <c15:ser>
                <c:idx val="18"/>
                <c:order val="1"/>
                <c:tx>
                  <c:strRef>
                    <c:extLst>
                      <c:ext uri="{02D57815-91ED-43cb-92C2-25804820EDAC}">
                        <c15:formulaRef>
                          <c15:sqref>'Results E-LCA - scenario 3'!$E$7</c15:sqref>
                        </c15:formulaRef>
                      </c:ext>
                    </c:extLst>
                    <c:strCache>
                      <c:ptCount val="1"/>
                      <c:pt idx="0">
                        <c:v>Operation snowmaking machines</c:v>
                      </c:pt>
                    </c:strCache>
                  </c:strRef>
                </c:tx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'Results E-LCA - scenario 3'!$E$8:$E$25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2.6305627496296298</c:v>
                      </c:pt>
                      <c:pt idx="1">
                        <c:v>3.6166237245925932</c:v>
                      </c:pt>
                      <c:pt idx="2">
                        <c:v>1.0615902852296295</c:v>
                      </c:pt>
                      <c:pt idx="3">
                        <c:v>7.732724002666666E-2</c:v>
                      </c:pt>
                      <c:pt idx="4">
                        <c:v>1.7484002278518518E-3</c:v>
                      </c:pt>
                      <c:pt idx="5">
                        <c:v>2.4267922148148147</c:v>
                      </c:pt>
                      <c:pt idx="6">
                        <c:v>5.1271324997037036E-2</c:v>
                      </c:pt>
                      <c:pt idx="7">
                        <c:v>7.113540325629629E-2</c:v>
                      </c:pt>
                      <c:pt idx="8">
                        <c:v>3.5491949060740741E-3</c:v>
                      </c:pt>
                      <c:pt idx="9">
                        <c:v>0.11413963247703704</c:v>
                      </c:pt>
                      <c:pt idx="10">
                        <c:v>3.5101958841481486E-4</c:v>
                      </c:pt>
                      <c:pt idx="11">
                        <c:v>9.7004840500740735E-8</c:v>
                      </c:pt>
                      <c:pt idx="12">
                        <c:v>3.9276738322962957E-3</c:v>
                      </c:pt>
                      <c:pt idx="13">
                        <c:v>9.6035156017777769E-3</c:v>
                      </c:pt>
                      <c:pt idx="14">
                        <c:v>1.2011621322962964E-2</c:v>
                      </c:pt>
                      <c:pt idx="15">
                        <c:v>2.8549555336296296E-4</c:v>
                      </c:pt>
                      <c:pt idx="16">
                        <c:v>6.1488371869629639E-2</c:v>
                      </c:pt>
                      <c:pt idx="17">
                        <c:v>1.4720775748148148E-2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35-E91D-4A98-9A4B-5618CCEF995D}"/>
                  </c:ext>
                </c:extLst>
              </c15:ser>
            </c15:filteredBarSeries>
            <c15:filteredBarSeries>
              <c15:ser>
                <c:idx val="19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3'!$F$7</c15:sqref>
                        </c15:formulaRef>
                      </c:ext>
                    </c:extLst>
                    <c:strCache>
                      <c:ptCount val="1"/>
                      <c:pt idx="0">
                        <c:v>maintanance snowmaking machines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3'!$F$8:$F$25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9.5047626666666662E-4</c:v>
                      </c:pt>
                      <c:pt idx="1">
                        <c:v>0.15003953777777776</c:v>
                      </c:pt>
                      <c:pt idx="2">
                        <c:v>0.42520479999999994</c:v>
                      </c:pt>
                      <c:pt idx="3">
                        <c:v>1.3042815999999998E-3</c:v>
                      </c:pt>
                      <c:pt idx="4">
                        <c:v>1.0006092444444444E-5</c:v>
                      </c:pt>
                      <c:pt idx="5">
                        <c:v>3.0711262222222219E-2</c:v>
                      </c:pt>
                      <c:pt idx="6">
                        <c:v>7.4327662222222216E-2</c:v>
                      </c:pt>
                      <c:pt idx="7">
                        <c:v>1.0224972444444443E-3</c:v>
                      </c:pt>
                      <c:pt idx="8">
                        <c:v>2.3479777777777775E-4</c:v>
                      </c:pt>
                      <c:pt idx="9">
                        <c:v>5.4661564444444454E-3</c:v>
                      </c:pt>
                      <c:pt idx="10">
                        <c:v>4.4195520000000002E-4</c:v>
                      </c:pt>
                      <c:pt idx="11">
                        <c:v>2.2184231111111113E-7</c:v>
                      </c:pt>
                      <c:pt idx="12">
                        <c:v>4.4280640000000004E-4</c:v>
                      </c:pt>
                      <c:pt idx="13">
                        <c:v>1.0732449777777777E-3</c:v>
                      </c:pt>
                      <c:pt idx="14">
                        <c:v>1.4913733333333334E-3</c:v>
                      </c:pt>
                      <c:pt idx="15">
                        <c:v>2.8351073777777778E-5</c:v>
                      </c:pt>
                      <c:pt idx="16">
                        <c:v>1.3577146666666666E-3</c:v>
                      </c:pt>
                      <c:pt idx="17">
                        <c:v>1.0464186666666669E-4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6-E91D-4A98-9A4B-5618CCEF995D}"/>
                  </c:ext>
                </c:extLst>
              </c15:ser>
            </c15:filteredBarSeries>
            <c15:filteredBarSeries>
              <c15:ser>
                <c:idx val="22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3'!$I$7</c15:sqref>
                        </c15:formulaRef>
                      </c:ext>
                    </c:extLst>
                    <c:strCache>
                      <c:ptCount val="1"/>
                      <c:pt idx="0">
                        <c:v>Lift operation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3'!$I$8:$I$25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1.2079407407407405</c:v>
                      </c:pt>
                      <c:pt idx="1">
                        <c:v>1.6607348148148151</c:v>
                      </c:pt>
                      <c:pt idx="2">
                        <c:v>0.48747674074074071</c:v>
                      </c:pt>
                      <c:pt idx="3">
                        <c:v>3.5508266666666663E-2</c:v>
                      </c:pt>
                      <c:pt idx="4">
                        <c:v>8.0285629629629621E-4</c:v>
                      </c:pt>
                      <c:pt idx="5">
                        <c:v>1.1143703703703705</c:v>
                      </c:pt>
                      <c:pt idx="6">
                        <c:v>2.3543525925925929E-2</c:v>
                      </c:pt>
                      <c:pt idx="7">
                        <c:v>3.2665007407407409E-2</c:v>
                      </c:pt>
                      <c:pt idx="8">
                        <c:v>1.629771851851852E-3</c:v>
                      </c:pt>
                      <c:pt idx="9">
                        <c:v>5.2412325925925922E-2</c:v>
                      </c:pt>
                      <c:pt idx="10">
                        <c:v>1.6118637037037037E-4</c:v>
                      </c:pt>
                      <c:pt idx="11">
                        <c:v>4.4544118518518514E-8</c:v>
                      </c:pt>
                      <c:pt idx="12">
                        <c:v>1.8035674074074071E-3</c:v>
                      </c:pt>
                      <c:pt idx="13">
                        <c:v>4.409884444444445E-3</c:v>
                      </c:pt>
                      <c:pt idx="14">
                        <c:v>5.5156740740740741E-3</c:v>
                      </c:pt>
                      <c:pt idx="15">
                        <c:v>1.3109807407407409E-4</c:v>
                      </c:pt>
                      <c:pt idx="16">
                        <c:v>2.8235140740740742E-2</c:v>
                      </c:pt>
                      <c:pt idx="17">
                        <c:v>6.7597037037037035E-3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9-E91D-4A98-9A4B-5618CCEF995D}"/>
                  </c:ext>
                </c:extLst>
              </c15:ser>
            </c15:filteredBarSeries>
            <c15:filteredBarSeries>
              <c15:ser>
                <c:idx val="23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3'!$J$7</c15:sqref>
                        </c15:formulaRef>
                      </c:ext>
                    </c:extLst>
                    <c:strCache>
                      <c:ptCount val="1"/>
                      <c:pt idx="0">
                        <c:v>snowmobile consumption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3'!$J$8:$J$25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1.0005013333333333E-4</c:v>
                      </c:pt>
                      <c:pt idx="1">
                        <c:v>1.5793635555555553E-2</c:v>
                      </c:pt>
                      <c:pt idx="2">
                        <c:v>4.4758399999999997E-2</c:v>
                      </c:pt>
                      <c:pt idx="3">
                        <c:v>1.3729279999999999E-4</c:v>
                      </c:pt>
                      <c:pt idx="4">
                        <c:v>1.0532728888888889E-6</c:v>
                      </c:pt>
                      <c:pt idx="5">
                        <c:v>3.2327644444444443E-3</c:v>
                      </c:pt>
                      <c:pt idx="6">
                        <c:v>7.823964444444444E-3</c:v>
                      </c:pt>
                      <c:pt idx="7">
                        <c:v>1.0763128888888889E-4</c:v>
                      </c:pt>
                      <c:pt idx="8">
                        <c:v>2.4715555555555559E-5</c:v>
                      </c:pt>
                      <c:pt idx="9">
                        <c:v>5.7538488888888889E-4</c:v>
                      </c:pt>
                      <c:pt idx="10">
                        <c:v>4.6521599999999999E-5</c:v>
                      </c:pt>
                      <c:pt idx="11">
                        <c:v>2.3351822222222223E-8</c:v>
                      </c:pt>
                      <c:pt idx="12">
                        <c:v>4.6611200000000005E-5</c:v>
                      </c:pt>
                      <c:pt idx="13">
                        <c:v>1.1297315555555557E-4</c:v>
                      </c:pt>
                      <c:pt idx="14">
                        <c:v>1.5698666666666666E-4</c:v>
                      </c:pt>
                      <c:pt idx="15">
                        <c:v>2.9843235555555562E-6</c:v>
                      </c:pt>
                      <c:pt idx="16">
                        <c:v>1.4291733333333335E-4</c:v>
                      </c:pt>
                      <c:pt idx="17">
                        <c:v>1.1014933333333334E-5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A-E91D-4A98-9A4B-5618CCEF995D}"/>
                  </c:ext>
                </c:extLst>
              </c15:ser>
            </c15:filteredBarSeries>
            <c15:filteredBarSeries>
              <c15:ser>
                <c:idx val="2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3'!$K$7</c15:sqref>
                        </c15:formulaRef>
                      </c:ext>
                    </c:extLst>
                    <c:strCache>
                      <c:ptCount val="1"/>
                      <c:pt idx="0">
                        <c:v>Lights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3'!$K$8:$K$25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B-E91D-4A98-9A4B-5618CCEF995D}"/>
                  </c:ext>
                </c:extLst>
              </c15:ser>
            </c15:filteredBarSeries>
            <c15:filteredBarSeries>
              <c15:ser>
                <c:idx val="26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3'!$M$7</c15:sqref>
                        </c15:formulaRef>
                      </c:ext>
                    </c:extLst>
                    <c:strCache>
                      <c:ptCount val="1"/>
                      <c:pt idx="0">
                        <c:v>Buildings electricity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3'!$M$8:$M$25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0.15099259259259257</c:v>
                      </c:pt>
                      <c:pt idx="1">
                        <c:v>0.20759185185185189</c:v>
                      </c:pt>
                      <c:pt idx="2">
                        <c:v>6.0934592592592589E-2</c:v>
                      </c:pt>
                      <c:pt idx="3">
                        <c:v>4.4385333333333329E-3</c:v>
                      </c:pt>
                      <c:pt idx="4">
                        <c:v>1.0035703703703703E-4</c:v>
                      </c:pt>
                      <c:pt idx="5">
                        <c:v>0.13929629629629631</c:v>
                      </c:pt>
                      <c:pt idx="6">
                        <c:v>2.9429407407407411E-3</c:v>
                      </c:pt>
                      <c:pt idx="7">
                        <c:v>4.0831259259259262E-3</c:v>
                      </c:pt>
                      <c:pt idx="8">
                        <c:v>2.037214814814815E-4</c:v>
                      </c:pt>
                      <c:pt idx="9">
                        <c:v>6.5515407407407402E-3</c:v>
                      </c:pt>
                      <c:pt idx="10">
                        <c:v>2.0148296296296296E-5</c:v>
                      </c:pt>
                      <c:pt idx="11">
                        <c:v>5.5680148148148142E-9</c:v>
                      </c:pt>
                      <c:pt idx="12">
                        <c:v>2.2544592592592589E-4</c:v>
                      </c:pt>
                      <c:pt idx="13">
                        <c:v>5.5123555555555562E-4</c:v>
                      </c:pt>
                      <c:pt idx="14">
                        <c:v>6.8945925925925926E-4</c:v>
                      </c:pt>
                      <c:pt idx="15">
                        <c:v>1.6387259259259261E-5</c:v>
                      </c:pt>
                      <c:pt idx="16">
                        <c:v>3.5293925925925927E-3</c:v>
                      </c:pt>
                      <c:pt idx="17">
                        <c:v>8.4496296296296294E-4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D-E91D-4A98-9A4B-5618CCEF995D}"/>
                  </c:ext>
                </c:extLst>
              </c15:ser>
            </c15:filteredBarSeries>
            <c15:filteredBarSeries>
              <c15:ser>
                <c:idx val="27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3'!$N$7</c15:sqref>
                        </c15:formulaRef>
                      </c:ext>
                    </c:extLst>
                    <c:strCache>
                      <c:ptCount val="1"/>
                      <c:pt idx="0">
                        <c:v>Buildings gas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3'!$N$8:$N$25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9.7164060933333345E-3</c:v>
                      </c:pt>
                      <c:pt idx="1">
                        <c:v>1.8392120880000002</c:v>
                      </c:pt>
                      <c:pt idx="2">
                        <c:v>4.3311363666666676</c:v>
                      </c:pt>
                      <c:pt idx="3">
                        <c:v>1.2792155180000001E-2</c:v>
                      </c:pt>
                      <c:pt idx="4">
                        <c:v>9.9789658266666696E-5</c:v>
                      </c:pt>
                      <c:pt idx="5">
                        <c:v>0.34142501400000003</c:v>
                      </c:pt>
                      <c:pt idx="6">
                        <c:v>0.75730267200000001</c:v>
                      </c:pt>
                      <c:pt idx="7">
                        <c:v>1.0728799993333336E-2</c:v>
                      </c:pt>
                      <c:pt idx="8">
                        <c:v>2.5272316533333341E-3</c:v>
                      </c:pt>
                      <c:pt idx="9">
                        <c:v>5.2419611066666663E-2</c:v>
                      </c:pt>
                      <c:pt idx="10">
                        <c:v>4.5013290933333333E-3</c:v>
                      </c:pt>
                      <c:pt idx="11">
                        <c:v>2.2602561426666672E-6</c:v>
                      </c:pt>
                      <c:pt idx="12">
                        <c:v>5.0435023800000003E-3</c:v>
                      </c:pt>
                      <c:pt idx="13">
                        <c:v>1.1977466246666669E-2</c:v>
                      </c:pt>
                      <c:pt idx="14">
                        <c:v>1.6981333413333334E-2</c:v>
                      </c:pt>
                      <c:pt idx="15">
                        <c:v>3.5445878066666666E-4</c:v>
                      </c:pt>
                      <c:pt idx="16">
                        <c:v>1.3759857393333335E-2</c:v>
                      </c:pt>
                      <c:pt idx="17">
                        <c:v>1.0477703693333334E-3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E-E91D-4A98-9A4B-5618CCEF995D}"/>
                  </c:ext>
                </c:extLst>
              </c15:ser>
            </c15:filteredBarSeries>
            <c15:filteredBarSeries>
              <c15:ser>
                <c:idx val="28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3'!$O$7</c15:sqref>
                        </c15:formulaRef>
                      </c:ext>
                    </c:extLst>
                    <c:strCache>
                      <c:ptCount val="1"/>
                      <c:pt idx="0">
                        <c:v>transportation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3'!$O$8:$O$25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2.5012533333333334E-4</c:v>
                      </c:pt>
                      <c:pt idx="1">
                        <c:v>3.9484088888888887E-2</c:v>
                      </c:pt>
                      <c:pt idx="2">
                        <c:v>0.11189599999999998</c:v>
                      </c:pt>
                      <c:pt idx="3">
                        <c:v>3.4323199999999996E-4</c:v>
                      </c:pt>
                      <c:pt idx="4">
                        <c:v>2.6331822222222226E-6</c:v>
                      </c:pt>
                      <c:pt idx="5">
                        <c:v>8.0819111111111105E-3</c:v>
                      </c:pt>
                      <c:pt idx="6">
                        <c:v>1.9559911111111113E-2</c:v>
                      </c:pt>
                      <c:pt idx="7">
                        <c:v>2.6907822222222219E-4</c:v>
                      </c:pt>
                      <c:pt idx="8">
                        <c:v>6.1788888888888885E-5</c:v>
                      </c:pt>
                      <c:pt idx="9">
                        <c:v>1.4384622222222221E-3</c:v>
                      </c:pt>
                      <c:pt idx="10">
                        <c:v>1.1630399999999999E-4</c:v>
                      </c:pt>
                      <c:pt idx="11">
                        <c:v>5.8379555555555547E-8</c:v>
                      </c:pt>
                      <c:pt idx="12">
                        <c:v>1.1652799999999999E-4</c:v>
                      </c:pt>
                      <c:pt idx="13">
                        <c:v>2.8243288888888892E-4</c:v>
                      </c:pt>
                      <c:pt idx="14">
                        <c:v>3.9246666666666665E-4</c:v>
                      </c:pt>
                      <c:pt idx="15">
                        <c:v>7.4608088888888889E-6</c:v>
                      </c:pt>
                      <c:pt idx="16">
                        <c:v>3.5729333333333344E-4</c:v>
                      </c:pt>
                      <c:pt idx="17">
                        <c:v>2.7537333333333335E-5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F-E91D-4A98-9A4B-5618CCEF995D}"/>
                  </c:ext>
                </c:extLst>
              </c15:ser>
            </c15:filteredBarSeries>
            <c15:filteredBarSeries>
              <c15:ser>
                <c:idx val="29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3'!$P$7</c15:sqref>
                        </c15:formulaRef>
                      </c:ext>
                    </c:extLst>
                    <c:strCache>
                      <c:ptCount val="1"/>
                      <c:pt idx="0">
                        <c:v>Transport of the guest</c:v>
                      </c:pt>
                    </c:strCache>
                  </c:strRef>
                </c:tx>
                <c:spPr>
                  <a:solidFill>
                    <a:srgbClr val="FFFF00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3'!$P$8:$P$25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0.29119999999999996</c:v>
                      </c:pt>
                      <c:pt idx="1">
                        <c:v>0.40035571428571431</c:v>
                      </c:pt>
                      <c:pt idx="2">
                        <c:v>0.11751671428571428</c:v>
                      </c:pt>
                      <c:pt idx="3">
                        <c:v>8.5600285714285719E-3</c:v>
                      </c:pt>
                      <c:pt idx="4">
                        <c:v>1.9354571428571431E-4</c:v>
                      </c:pt>
                      <c:pt idx="5">
                        <c:v>0.26864285714285713</c:v>
                      </c:pt>
                      <c:pt idx="6">
                        <c:v>5.6756714285714285E-3</c:v>
                      </c:pt>
                      <c:pt idx="7">
                        <c:v>7.874599999999999E-3</c:v>
                      </c:pt>
                      <c:pt idx="8">
                        <c:v>3.9289142857142859E-4</c:v>
                      </c:pt>
                      <c:pt idx="9">
                        <c:v>1.2635114285714285E-2</c:v>
                      </c:pt>
                      <c:pt idx="10">
                        <c:v>3.8857428571428574E-5</c:v>
                      </c:pt>
                      <c:pt idx="11">
                        <c:v>1.0738314285714284E-8</c:v>
                      </c:pt>
                      <c:pt idx="12">
                        <c:v>4.3478857142857137E-4</c:v>
                      </c:pt>
                      <c:pt idx="13">
                        <c:v>1.0630971428571428E-3</c:v>
                      </c:pt>
                      <c:pt idx="14">
                        <c:v>1.3296714285714287E-3</c:v>
                      </c:pt>
                      <c:pt idx="15">
                        <c:v>3.1604000000000004E-5</c:v>
                      </c:pt>
                      <c:pt idx="16">
                        <c:v>6.8066857142857146E-3</c:v>
                      </c:pt>
                      <c:pt idx="17">
                        <c:v>1.6295714285714284E-3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E91D-4A98-9A4B-5618CCEF995D}"/>
                  </c:ext>
                </c:extLst>
              </c15:ser>
            </c15:filteredBarSeries>
            <c15:filteredBarSeries>
              <c15:ser>
                <c:idx val="30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3'!$Q$7</c15:sqref>
                        </c15:formulaRef>
                      </c:ext>
                    </c:extLst>
                    <c:strCache>
                      <c:ptCount val="1"/>
                      <c:pt idx="0">
                        <c:v>plane 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3'!$Q$8:$Q$25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1-E91D-4A98-9A4B-5618CCEF995D}"/>
                  </c:ext>
                </c:extLst>
              </c15:ser>
            </c15:filteredBarSeries>
            <c15:filteredBarSeries>
              <c15:ser>
                <c:idx val="31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3'!$R$7</c15:sqref>
                        </c15:formulaRef>
                      </c:ext>
                    </c:extLst>
                    <c:strCache>
                      <c:ptCount val="1"/>
                      <c:pt idx="0">
                        <c:v>electric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3'!$R$8:$R$25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0.29119999999999996</c:v>
                      </c:pt>
                      <c:pt idx="1">
                        <c:v>0.40035571428571431</c:v>
                      </c:pt>
                      <c:pt idx="2">
                        <c:v>0.11751671428571428</c:v>
                      </c:pt>
                      <c:pt idx="3">
                        <c:v>8.5600285714285719E-3</c:v>
                      </c:pt>
                      <c:pt idx="4">
                        <c:v>1.9354571428571431E-4</c:v>
                      </c:pt>
                      <c:pt idx="5">
                        <c:v>0.26864285714285713</c:v>
                      </c:pt>
                      <c:pt idx="6">
                        <c:v>5.6756714285714285E-3</c:v>
                      </c:pt>
                      <c:pt idx="7">
                        <c:v>7.874599999999999E-3</c:v>
                      </c:pt>
                      <c:pt idx="8">
                        <c:v>3.9289142857142859E-4</c:v>
                      </c:pt>
                      <c:pt idx="9">
                        <c:v>1.2635114285714285E-2</c:v>
                      </c:pt>
                      <c:pt idx="10">
                        <c:v>3.8857428571428574E-5</c:v>
                      </c:pt>
                      <c:pt idx="11">
                        <c:v>1.0738314285714284E-8</c:v>
                      </c:pt>
                      <c:pt idx="12">
                        <c:v>4.3478857142857137E-4</c:v>
                      </c:pt>
                      <c:pt idx="13">
                        <c:v>1.0630971428571428E-3</c:v>
                      </c:pt>
                      <c:pt idx="14">
                        <c:v>1.3296714285714287E-3</c:v>
                      </c:pt>
                      <c:pt idx="15">
                        <c:v>3.1604000000000004E-5</c:v>
                      </c:pt>
                      <c:pt idx="16">
                        <c:v>6.8066857142857146E-3</c:v>
                      </c:pt>
                      <c:pt idx="17">
                        <c:v>1.6295714285714284E-3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2-E91D-4A98-9A4B-5618CCEF995D}"/>
                  </c:ext>
                </c:extLst>
              </c15:ser>
            </c15:filteredBarSeries>
            <c15:filteredBarSeries>
              <c15:ser>
                <c:idx val="32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3'!$S$7</c15:sqref>
                        </c15:formulaRef>
                      </c:ext>
                    </c:extLst>
                    <c:strCache>
                      <c:ptCount val="1"/>
                      <c:pt idx="0">
                        <c:v>road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3'!$S$8:$S$25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3-E91D-4A98-9A4B-5618CCEF995D}"/>
                  </c:ext>
                </c:extLst>
              </c15:ser>
            </c15:filteredBarSeries>
            <c15:filteredBarSeries>
              <c15:ser>
                <c:idx val="33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3'!$T$7</c15:sqref>
                        </c15:formulaRef>
                      </c:ext>
                    </c:extLst>
                    <c:strCache>
                      <c:ptCount val="1"/>
                      <c:pt idx="0">
                        <c:v>Accomodation</c:v>
                      </c:pt>
                    </c:strCache>
                  </c:strRef>
                </c:tx>
                <c:spPr>
                  <a:solidFill>
                    <a:srgbClr val="FF0000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3'!$T$8:$T$25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1.0191999999999999</c:v>
                      </c:pt>
                      <c:pt idx="1">
                        <c:v>1.4012450000000001</c:v>
                      </c:pt>
                      <c:pt idx="2">
                        <c:v>0.41130849999999997</c:v>
                      </c:pt>
                      <c:pt idx="3">
                        <c:v>2.99601E-2</c:v>
                      </c:pt>
                      <c:pt idx="4">
                        <c:v>6.7741000000000003E-4</c:v>
                      </c:pt>
                      <c:pt idx="5">
                        <c:v>0.94025000000000003</c:v>
                      </c:pt>
                      <c:pt idx="6">
                        <c:v>1.986485E-2</c:v>
                      </c:pt>
                      <c:pt idx="7">
                        <c:v>2.7561099999999998E-2</c:v>
                      </c:pt>
                      <c:pt idx="8">
                        <c:v>1.3751200000000001E-3</c:v>
                      </c:pt>
                      <c:pt idx="9">
                        <c:v>4.4222899999999996E-2</c:v>
                      </c:pt>
                      <c:pt idx="10">
                        <c:v>1.3600100000000001E-4</c:v>
                      </c:pt>
                      <c:pt idx="11">
                        <c:v>3.7584099999999993E-8</c:v>
                      </c:pt>
                      <c:pt idx="12">
                        <c:v>1.5217599999999998E-3</c:v>
                      </c:pt>
                      <c:pt idx="13">
                        <c:v>3.72084E-3</c:v>
                      </c:pt>
                      <c:pt idx="14">
                        <c:v>4.6538500000000002E-3</c:v>
                      </c:pt>
                      <c:pt idx="15">
                        <c:v>1.1061400000000001E-4</c:v>
                      </c:pt>
                      <c:pt idx="16">
                        <c:v>2.3823400000000002E-2</c:v>
                      </c:pt>
                      <c:pt idx="17">
                        <c:v>5.7034999999999994E-3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4-E91D-4A98-9A4B-5618CCEF995D}"/>
                  </c:ext>
                </c:extLst>
              </c15:ser>
            </c15:filteredBarSeries>
            <c15:filteredBarSeries>
              <c15:ser>
                <c:idx val="0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3'!$U$7</c15:sqref>
                        </c15:formulaRef>
                      </c:ext>
                    </c:extLst>
                    <c:strCache>
                      <c:ptCount val="1"/>
                      <c:pt idx="0">
                        <c:v>Ski resort total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3'!$U$8:$U$25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4.0023140431896289</c:v>
                      </c:pt>
                      <c:pt idx="1">
                        <c:v>7.8137651814814824</c:v>
                      </c:pt>
                      <c:pt idx="2">
                        <c:v>7.3286483852296298</c:v>
                      </c:pt>
                      <c:pt idx="3">
                        <c:v>0.13432227200666666</c:v>
                      </c:pt>
                      <c:pt idx="4">
                        <c:v>2.7840546790074069E-3</c:v>
                      </c:pt>
                      <c:pt idx="5">
                        <c:v>4.1220995932592599</c:v>
                      </c:pt>
                      <c:pt idx="6">
                        <c:v>1.0776033614414815</c:v>
                      </c:pt>
                      <c:pt idx="7">
                        <c:v>0.12194890653851852</c:v>
                      </c:pt>
                      <c:pt idx="8">
                        <c:v>8.6761021149629643E-3</c:v>
                      </c:pt>
                      <c:pt idx="9">
                        <c:v>0.24336004176592593</c:v>
                      </c:pt>
                      <c:pt idx="10">
                        <c:v>6.4758529484148144E-3</c:v>
                      </c:pt>
                      <c:pt idx="11">
                        <c:v>3.1312796053896305E-6</c:v>
                      </c:pt>
                      <c:pt idx="12">
                        <c:v>1.244513674562963E-2</c:v>
                      </c:pt>
                      <c:pt idx="13">
                        <c:v>3.0044269670666673E-2</c:v>
                      </c:pt>
                      <c:pt idx="14">
                        <c:v>4.0064674736296296E-2</c:v>
                      </c:pt>
                      <c:pt idx="15">
                        <c:v>8.799536975851853E-4</c:v>
                      </c:pt>
                      <c:pt idx="16">
                        <c:v>0.11144319992962964</c:v>
                      </c:pt>
                      <c:pt idx="17">
                        <c:v>2.3714675717481482E-2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FA5-4C67-B443-592B2DB56352}"/>
                  </c:ext>
                </c:extLst>
              </c15:ser>
            </c15:filteredBarSeries>
          </c:ext>
        </c:extLst>
      </c:barChart>
      <c:catAx>
        <c:axId val="108197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9568"/>
        <c:crosses val="autoZero"/>
        <c:auto val="1"/>
        <c:lblAlgn val="ctr"/>
        <c:lblOffset val="100"/>
        <c:noMultiLvlLbl val="0"/>
      </c:catAx>
      <c:valAx>
        <c:axId val="10819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7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63677363640948"/>
          <c:y val="0.32206848983706199"/>
          <c:w val="0.20401032787984724"/>
          <c:h val="0.390675754310102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solidFill>
        <a:sysClr val="windowText" lastClr="000000"/>
      </a:solidFill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Basic</a:t>
            </a:r>
            <a:r>
              <a:rPr lang="cs-CZ" baseline="0"/>
              <a:t> Input - Scenario 4 - France</a:t>
            </a:r>
            <a:endParaRPr lang="en-GB"/>
          </a:p>
        </c:rich>
      </c:tx>
      <c:layout>
        <c:manualLayout>
          <c:xMode val="edge"/>
          <c:yMode val="edge"/>
          <c:x val="0.40625914579210848"/>
          <c:y val="1.331542964727591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957890399119564"/>
          <c:y val="6.4846142382233726E-2"/>
          <c:w val="0.66492910976464037"/>
          <c:h val="0.69117908953315865"/>
        </c:manualLayout>
      </c:layout>
      <c:barChart>
        <c:barDir val="col"/>
        <c:grouping val="clustered"/>
        <c:varyColors val="0"/>
        <c:ser>
          <c:idx val="29"/>
          <c:order val="12"/>
          <c:tx>
            <c:strRef>
              <c:f>'Results E-LCA - scenario 4'!$P$7</c:f>
              <c:strCache>
                <c:ptCount val="1"/>
                <c:pt idx="0">
                  <c:v>Transport of the guest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'Results E-LCA - scenario 4'!$C$8:$C$25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4'!$P$8:$P$25</c:f>
              <c:numCache>
                <c:formatCode>0.00E+00</c:formatCode>
                <c:ptCount val="18"/>
                <c:pt idx="0">
                  <c:v>4.8986857142857146E-3</c:v>
                </c:pt>
                <c:pt idx="1">
                  <c:v>4.3643500000000002E-2</c:v>
                </c:pt>
                <c:pt idx="2">
                  <c:v>1.5164357142857143E-2</c:v>
                </c:pt>
                <c:pt idx="3">
                  <c:v>7.5193571428571436E-4</c:v>
                </c:pt>
                <c:pt idx="4">
                  <c:v>9.6245714285714273E-6</c:v>
                </c:pt>
                <c:pt idx="5">
                  <c:v>2.6293071428571426E-2</c:v>
                </c:pt>
                <c:pt idx="6">
                  <c:v>0.36980571428571424</c:v>
                </c:pt>
                <c:pt idx="7">
                  <c:v>7.5972142857142855E-4</c:v>
                </c:pt>
                <c:pt idx="8">
                  <c:v>6.8158642857142851E-5</c:v>
                </c:pt>
                <c:pt idx="9">
                  <c:v>4.8925999999999996E-3</c:v>
                </c:pt>
                <c:pt idx="10">
                  <c:v>9.4932857142857134E-6</c:v>
                </c:pt>
                <c:pt idx="11">
                  <c:v>4.8750285714285718E-9</c:v>
                </c:pt>
                <c:pt idx="12">
                  <c:v>7.8394285714285722E-5</c:v>
                </c:pt>
                <c:pt idx="13">
                  <c:v>1.3429857142857143E-4</c:v>
                </c:pt>
                <c:pt idx="14">
                  <c:v>1.7959071428571427E-4</c:v>
                </c:pt>
                <c:pt idx="15">
                  <c:v>4.6022499999999999E-6</c:v>
                </c:pt>
                <c:pt idx="16">
                  <c:v>3.5893857142857145E-4</c:v>
                </c:pt>
                <c:pt idx="17">
                  <c:v>1.7856428571428572E-3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958F-41B6-8F5B-2ADA68E9BBBB}"/>
            </c:ext>
          </c:extLst>
        </c:ser>
        <c:ser>
          <c:idx val="33"/>
          <c:order val="16"/>
          <c:tx>
            <c:strRef>
              <c:f>'Results E-LCA - scenario 4'!$T$7</c:f>
              <c:strCache>
                <c:ptCount val="1"/>
                <c:pt idx="0">
                  <c:v>Accomodation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'Results E-LCA - scenario 4'!$C$8:$C$25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4'!$T$8:$T$25</c:f>
              <c:numCache>
                <c:formatCode>0.00E+00</c:formatCode>
                <c:ptCount val="18"/>
                <c:pt idx="0">
                  <c:v>3.4290800000000003E-2</c:v>
                </c:pt>
                <c:pt idx="1">
                  <c:v>0.30550450000000001</c:v>
                </c:pt>
                <c:pt idx="2">
                  <c:v>0.10615049999999999</c:v>
                </c:pt>
                <c:pt idx="3">
                  <c:v>5.2635500000000005E-3</c:v>
                </c:pt>
                <c:pt idx="4">
                  <c:v>6.7371999999999991E-5</c:v>
                </c:pt>
                <c:pt idx="5">
                  <c:v>0.18405149999999998</c:v>
                </c:pt>
                <c:pt idx="6">
                  <c:v>2.5886399999999998</c:v>
                </c:pt>
                <c:pt idx="7">
                  <c:v>5.3180499999999995E-3</c:v>
                </c:pt>
                <c:pt idx="8">
                  <c:v>4.771105E-4</c:v>
                </c:pt>
                <c:pt idx="9">
                  <c:v>3.4248199999999999E-2</c:v>
                </c:pt>
                <c:pt idx="10">
                  <c:v>6.6452999999999995E-5</c:v>
                </c:pt>
                <c:pt idx="11">
                  <c:v>3.41252E-8</c:v>
                </c:pt>
                <c:pt idx="12">
                  <c:v>5.4876000000000002E-4</c:v>
                </c:pt>
                <c:pt idx="13">
                  <c:v>9.4008999999999998E-4</c:v>
                </c:pt>
                <c:pt idx="14">
                  <c:v>1.2571349999999999E-3</c:v>
                </c:pt>
                <c:pt idx="15">
                  <c:v>3.2215750000000001E-5</c:v>
                </c:pt>
                <c:pt idx="16">
                  <c:v>2.51257E-3</c:v>
                </c:pt>
                <c:pt idx="17">
                  <c:v>1.24995E-2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958F-41B6-8F5B-2ADA68E9BBBB}"/>
            </c:ext>
          </c:extLst>
        </c:ser>
        <c:ser>
          <c:idx val="0"/>
          <c:order val="17"/>
          <c:tx>
            <c:strRef>
              <c:f>'Results E-LCA - scenario 4'!$U$7</c:f>
              <c:strCache>
                <c:ptCount val="1"/>
                <c:pt idx="0">
                  <c:v>Ski resort total</c:v>
                </c:pt>
              </c:strCache>
            </c:strRef>
          </c:tx>
          <c:invertIfNegative val="0"/>
          <c:cat>
            <c:strRef>
              <c:f>'Results E-LCA - scenario 4'!$C$8:$C$25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4'!$U$8:$U$25</c:f>
              <c:numCache>
                <c:formatCode>0.00E+00</c:formatCode>
                <c:ptCount val="18"/>
                <c:pt idx="0">
                  <c:v>0.14704383569925927</c:v>
                </c:pt>
                <c:pt idx="1">
                  <c:v>3.5246635010518519</c:v>
                </c:pt>
                <c:pt idx="2">
                  <c:v>6.134155993466667</c:v>
                </c:pt>
                <c:pt idx="3">
                  <c:v>3.7651560185925928E-2</c:v>
                </c:pt>
                <c:pt idx="4">
                  <c:v>3.9615808220740746E-4</c:v>
                </c:pt>
                <c:pt idx="5">
                  <c:v>1.1620809966222223</c:v>
                </c:pt>
                <c:pt idx="6">
                  <c:v>11.132664584888889</c:v>
                </c:pt>
                <c:pt idx="7">
                  <c:v>3.4882029725185192E-2</c:v>
                </c:pt>
                <c:pt idx="8">
                  <c:v>5.1609869435407414E-3</c:v>
                </c:pt>
                <c:pt idx="9">
                  <c:v>0.20431566717925925</c:v>
                </c:pt>
                <c:pt idx="10">
                  <c:v>6.2036183785777778E-3</c:v>
                </c:pt>
                <c:pt idx="11">
                  <c:v>3.1177402922014819E-6</c:v>
                </c:pt>
                <c:pt idx="12">
                  <c:v>8.6364832048888909E-3</c:v>
                </c:pt>
                <c:pt idx="13">
                  <c:v>1.9159466655851852E-2</c:v>
                </c:pt>
                <c:pt idx="14">
                  <c:v>2.6768774827111111E-2</c:v>
                </c:pt>
                <c:pt idx="15">
                  <c:v>5.7307623360740745E-4</c:v>
                </c:pt>
                <c:pt idx="16">
                  <c:v>2.8025349841629632E-2</c:v>
                </c:pt>
                <c:pt idx="17">
                  <c:v>5.0316535391555561E-2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D-4324-8C9E-5DD6F704A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1977488"/>
        <c:axId val="1081979568"/>
        <c:extLst>
          <c:ext xmlns:c15="http://schemas.microsoft.com/office/drawing/2012/chart" uri="{02D57815-91ED-43cb-92C2-25804820EDAC}">
            <c15:filteredBarSeries>
              <c15:ser>
                <c:idx val="17"/>
                <c:order val="0"/>
                <c:tx>
                  <c:strRef>
                    <c:extLst>
                      <c:ext uri="{02D57815-91ED-43cb-92C2-25804820EDAC}">
                        <c15:formulaRef>
                          <c15:sqref>'Results E-LCA - scenario 4'!$D$7</c15:sqref>
                        </c15:formulaRef>
                      </c:ext>
                    </c:extLst>
                    <c:strCache>
                      <c:ptCount val="1"/>
                      <c:pt idx="0">
                        <c:v>Snowmaking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'Results E-LCA - scenario 4'!$D$8:$D$25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8.9455285072592608E-2</c:v>
                      </c:pt>
                      <c:pt idx="1">
                        <c:v>0.93854891527407402</c:v>
                      </c:pt>
                      <c:pt idx="2">
                        <c:v>0.69918002679999991</c:v>
                      </c:pt>
                      <c:pt idx="3">
                        <c:v>1.4889543139259262E-2</c:v>
                      </c:pt>
                      <c:pt idx="4">
                        <c:v>1.8389372349629629E-4</c:v>
                      </c:pt>
                      <c:pt idx="5">
                        <c:v>0.50574954706666664</c:v>
                      </c:pt>
                      <c:pt idx="6">
                        <c:v>6.7556266773333338</c:v>
                      </c:pt>
                      <c:pt idx="7">
                        <c:v>1.4748423687407409E-2</c:v>
                      </c:pt>
                      <c:pt idx="8">
                        <c:v>1.4662235124296296E-3</c:v>
                      </c:pt>
                      <c:pt idx="9">
                        <c:v>9.3861014334814807E-2</c:v>
                      </c:pt>
                      <c:pt idx="10">
                        <c:v>6.1347088524444445E-4</c:v>
                      </c:pt>
                      <c:pt idx="11">
                        <c:v>3.0991970509037037E-7</c:v>
                      </c:pt>
                      <c:pt idx="12">
                        <c:v>1.859160024888889E-3</c:v>
                      </c:pt>
                      <c:pt idx="13">
                        <c:v>3.4996242314074078E-3</c:v>
                      </c:pt>
                      <c:pt idx="14">
                        <c:v>4.7360480804444442E-3</c:v>
                      </c:pt>
                      <c:pt idx="15">
                        <c:v>1.1150016316296297E-4</c:v>
                      </c:pt>
                      <c:pt idx="16">
                        <c:v>7.8426764482962957E-3</c:v>
                      </c:pt>
                      <c:pt idx="17">
                        <c:v>3.2365943955555559E-2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58F-41B6-8F5B-2ADA68E9BBBB}"/>
                  </c:ext>
                </c:extLst>
              </c15:ser>
            </c15:filteredBarSeries>
            <c15:filteredBarSeries>
              <c15:ser>
                <c:idx val="18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4'!$E$7</c15:sqref>
                        </c15:formulaRef>
                      </c:ext>
                    </c:extLst>
                    <c:strCache>
                      <c:ptCount val="1"/>
                      <c:pt idx="0">
                        <c:v>Operation snowmaking machines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4'!$E$8:$E$25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8.8504808805925941E-2</c:v>
                      </c:pt>
                      <c:pt idx="1">
                        <c:v>0.78850937749629624</c:v>
                      </c:pt>
                      <c:pt idx="2">
                        <c:v>0.27397522679999997</c:v>
                      </c:pt>
                      <c:pt idx="3">
                        <c:v>1.3585261539259262E-2</c:v>
                      </c:pt>
                      <c:pt idx="4">
                        <c:v>1.7388763105185184E-4</c:v>
                      </c:pt>
                      <c:pt idx="5">
                        <c:v>0.47503828484444438</c:v>
                      </c:pt>
                      <c:pt idx="6">
                        <c:v>6.6812990151111116</c:v>
                      </c:pt>
                      <c:pt idx="7">
                        <c:v>1.3725926442962964E-2</c:v>
                      </c:pt>
                      <c:pt idx="8">
                        <c:v>1.2314257346518519E-3</c:v>
                      </c:pt>
                      <c:pt idx="9">
                        <c:v>8.8394857890370368E-2</c:v>
                      </c:pt>
                      <c:pt idx="10">
                        <c:v>1.7151568524444445E-4</c:v>
                      </c:pt>
                      <c:pt idx="11">
                        <c:v>8.8077393979259262E-8</c:v>
                      </c:pt>
                      <c:pt idx="12">
                        <c:v>1.4163536248888889E-3</c:v>
                      </c:pt>
                      <c:pt idx="13">
                        <c:v>2.4263792536296301E-3</c:v>
                      </c:pt>
                      <c:pt idx="14">
                        <c:v>3.2446747471111107E-3</c:v>
                      </c:pt>
                      <c:pt idx="15">
                        <c:v>8.3149089385185193E-5</c:v>
                      </c:pt>
                      <c:pt idx="16">
                        <c:v>6.48496178162963E-3</c:v>
                      </c:pt>
                      <c:pt idx="17">
                        <c:v>3.2261302088888895E-2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958F-41B6-8F5B-2ADA68E9BBBB}"/>
                  </c:ext>
                </c:extLst>
              </c15:ser>
            </c15:filteredBarSeries>
            <c15:filteredBarSeries>
              <c15:ser>
                <c:idx val="19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4'!$F$7</c15:sqref>
                        </c15:formulaRef>
                      </c:ext>
                    </c:extLst>
                    <c:strCache>
                      <c:ptCount val="1"/>
                      <c:pt idx="0">
                        <c:v>maintanance snowmaking machines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4'!$F$8:$F$25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9.5047626666666662E-4</c:v>
                      </c:pt>
                      <c:pt idx="1">
                        <c:v>0.15003953777777776</c:v>
                      </c:pt>
                      <c:pt idx="2">
                        <c:v>0.42520479999999994</c:v>
                      </c:pt>
                      <c:pt idx="3">
                        <c:v>1.3042815999999998E-3</c:v>
                      </c:pt>
                      <c:pt idx="4">
                        <c:v>1.0006092444444444E-5</c:v>
                      </c:pt>
                      <c:pt idx="5">
                        <c:v>3.0711262222222219E-2</c:v>
                      </c:pt>
                      <c:pt idx="6">
                        <c:v>7.4327662222222216E-2</c:v>
                      </c:pt>
                      <c:pt idx="7">
                        <c:v>1.0224972444444443E-3</c:v>
                      </c:pt>
                      <c:pt idx="8">
                        <c:v>2.3479777777777775E-4</c:v>
                      </c:pt>
                      <c:pt idx="9">
                        <c:v>5.4661564444444454E-3</c:v>
                      </c:pt>
                      <c:pt idx="10">
                        <c:v>4.4195520000000002E-4</c:v>
                      </c:pt>
                      <c:pt idx="11">
                        <c:v>2.2184231111111113E-7</c:v>
                      </c:pt>
                      <c:pt idx="12">
                        <c:v>4.4280640000000004E-4</c:v>
                      </c:pt>
                      <c:pt idx="13">
                        <c:v>1.0732449777777777E-3</c:v>
                      </c:pt>
                      <c:pt idx="14">
                        <c:v>1.4913733333333334E-3</c:v>
                      </c:pt>
                      <c:pt idx="15">
                        <c:v>2.8351073777777778E-5</c:v>
                      </c:pt>
                      <c:pt idx="16">
                        <c:v>1.3577146666666666E-3</c:v>
                      </c:pt>
                      <c:pt idx="17">
                        <c:v>1.0464186666666669E-4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58F-41B6-8F5B-2ADA68E9BBBB}"/>
                  </c:ext>
                </c:extLst>
              </c15:ser>
            </c15:filteredBarSeries>
            <c15:filteredBarSeries>
              <c15:ser>
                <c:idx val="2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4'!$G$7</c15:sqref>
                        </c15:formulaRef>
                      </c:ext>
                    </c:extLst>
                    <c:strCache>
                      <c:ptCount val="1"/>
                      <c:pt idx="0">
                        <c:v>Grooming total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4'!$G$8:$G$25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1.8009024000000002E-3</c:v>
                      </c:pt>
                      <c:pt idx="1">
                        <c:v>0.28428543999999994</c:v>
                      </c:pt>
                      <c:pt idx="2">
                        <c:v>0.8056511999999999</c:v>
                      </c:pt>
                      <c:pt idx="3">
                        <c:v>2.4712703999999999E-3</c:v>
                      </c:pt>
                      <c:pt idx="4">
                        <c:v>1.8958912000000002E-5</c:v>
                      </c:pt>
                      <c:pt idx="5">
                        <c:v>5.818976E-2</c:v>
                      </c:pt>
                      <c:pt idx="6">
                        <c:v>0.14083135999999999</c:v>
                      </c:pt>
                      <c:pt idx="7">
                        <c:v>1.9373632E-3</c:v>
                      </c:pt>
                      <c:pt idx="8">
                        <c:v>4.4487999999999993E-4</c:v>
                      </c:pt>
                      <c:pt idx="9">
                        <c:v>1.0356928000000001E-2</c:v>
                      </c:pt>
                      <c:pt idx="10">
                        <c:v>8.3738879999999984E-4</c:v>
                      </c:pt>
                      <c:pt idx="11">
                        <c:v>4.203328E-7</c:v>
                      </c:pt>
                      <c:pt idx="12">
                        <c:v>8.3900160000000001E-4</c:v>
                      </c:pt>
                      <c:pt idx="13">
                        <c:v>2.0335168000000002E-3</c:v>
                      </c:pt>
                      <c:pt idx="14">
                        <c:v>2.8257600000000001E-3</c:v>
                      </c:pt>
                      <c:pt idx="15">
                        <c:v>5.3717824000000002E-5</c:v>
                      </c:pt>
                      <c:pt idx="16">
                        <c:v>2.5725120000000003E-3</c:v>
                      </c:pt>
                      <c:pt idx="17">
                        <c:v>1.9826880000000001E-4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58F-41B6-8F5B-2ADA68E9BBBB}"/>
                  </c:ext>
                </c:extLst>
              </c15:ser>
            </c15:filteredBarSeries>
            <c15:filteredBarSeries>
              <c15:ser>
                <c:idx val="2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4'!$H$7</c15:sqref>
                        </c15:formulaRef>
                      </c:ext>
                    </c:extLst>
                    <c:strCache>
                      <c:ptCount val="1"/>
                      <c:pt idx="0">
                        <c:v>Lift total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4'!$H$8:$H$25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4.0740998281481491E-2</c:v>
                      </c:pt>
                      <c:pt idx="1">
                        <c:v>0.37787304296296298</c:v>
                      </c:pt>
                      <c:pt idx="2">
                        <c:v>0.17056640000000001</c:v>
                      </c:pt>
                      <c:pt idx="3">
                        <c:v>6.3755742814814824E-3</c:v>
                      </c:pt>
                      <c:pt idx="4">
                        <c:v>8.0901569185185194E-5</c:v>
                      </c:pt>
                      <c:pt idx="5">
                        <c:v>0.22136787555555554</c:v>
                      </c:pt>
                      <c:pt idx="6">
                        <c:v>3.075841742222222</c:v>
                      </c:pt>
                      <c:pt idx="7">
                        <c:v>6.410505362962963E-3</c:v>
                      </c:pt>
                      <c:pt idx="8">
                        <c:v>5.9017985185185189E-4</c:v>
                      </c:pt>
                      <c:pt idx="9">
                        <c:v>4.1165844148148147E-2</c:v>
                      </c:pt>
                      <c:pt idx="10">
                        <c:v>1.252807111111111E-4</c:v>
                      </c:pt>
                      <c:pt idx="11">
                        <c:v>6.3796503703703719E-8</c:v>
                      </c:pt>
                      <c:pt idx="12">
                        <c:v>6.9699342222222216E-4</c:v>
                      </c:pt>
                      <c:pt idx="13">
                        <c:v>1.2271538962962962E-3</c:v>
                      </c:pt>
                      <c:pt idx="14">
                        <c:v>1.6469244444444441E-3</c:v>
                      </c:pt>
                      <c:pt idx="15">
                        <c:v>4.116595318518519E-5</c:v>
                      </c:pt>
                      <c:pt idx="16">
                        <c:v>3.1207780740740744E-3</c:v>
                      </c:pt>
                      <c:pt idx="17">
                        <c:v>1.4825237155555556E-2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58F-41B6-8F5B-2ADA68E9BBBB}"/>
                  </c:ext>
                </c:extLst>
              </c15:ser>
            </c15:filteredBarSeries>
            <c15:filteredBarSeries>
              <c15:ser>
                <c:idx val="22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4'!$I$7</c15:sqref>
                        </c15:formulaRef>
                      </c:ext>
                    </c:extLst>
                    <c:strCache>
                      <c:ptCount val="1"/>
                      <c:pt idx="0">
                        <c:v>Lift operation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4'!$I$8:$I$25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4.0640948148148157E-2</c:v>
                      </c:pt>
                      <c:pt idx="1">
                        <c:v>0.36207940740740741</c:v>
                      </c:pt>
                      <c:pt idx="2">
                        <c:v>0.125808</c:v>
                      </c:pt>
                      <c:pt idx="3">
                        <c:v>6.2382814814814823E-3</c:v>
                      </c:pt>
                      <c:pt idx="4">
                        <c:v>7.9848296296296308E-5</c:v>
                      </c:pt>
                      <c:pt idx="5">
                        <c:v>0.21813511111111109</c:v>
                      </c:pt>
                      <c:pt idx="6">
                        <c:v>3.0680177777777775</c:v>
                      </c:pt>
                      <c:pt idx="7">
                        <c:v>6.3028740740740741E-3</c:v>
                      </c:pt>
                      <c:pt idx="8">
                        <c:v>5.6546429629629631E-4</c:v>
                      </c:pt>
                      <c:pt idx="9">
                        <c:v>4.0590459259259255E-2</c:v>
                      </c:pt>
                      <c:pt idx="10">
                        <c:v>7.8759111111111112E-5</c:v>
                      </c:pt>
                      <c:pt idx="11">
                        <c:v>4.0444681481481489E-8</c:v>
                      </c:pt>
                      <c:pt idx="12">
                        <c:v>6.503822222222222E-4</c:v>
                      </c:pt>
                      <c:pt idx="13">
                        <c:v>1.1141807407407407E-3</c:v>
                      </c:pt>
                      <c:pt idx="14">
                        <c:v>1.4899377777777775E-3</c:v>
                      </c:pt>
                      <c:pt idx="15">
                        <c:v>3.8181629629629635E-5</c:v>
                      </c:pt>
                      <c:pt idx="16">
                        <c:v>2.977860740740741E-3</c:v>
                      </c:pt>
                      <c:pt idx="17">
                        <c:v>1.4814222222222223E-2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58F-41B6-8F5B-2ADA68E9BBBB}"/>
                  </c:ext>
                </c:extLst>
              </c15:ser>
            </c15:filteredBarSeries>
            <c15:filteredBarSeries>
              <c15:ser>
                <c:idx val="23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4'!$J$7</c15:sqref>
                        </c15:formulaRef>
                      </c:ext>
                    </c:extLst>
                    <c:strCache>
                      <c:ptCount val="1"/>
                      <c:pt idx="0">
                        <c:v>snowmobile consumption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4'!$J$8:$J$25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1.0005013333333333E-4</c:v>
                      </c:pt>
                      <c:pt idx="1">
                        <c:v>1.5793635555555553E-2</c:v>
                      </c:pt>
                      <c:pt idx="2">
                        <c:v>4.4758399999999997E-2</c:v>
                      </c:pt>
                      <c:pt idx="3">
                        <c:v>1.3729279999999999E-4</c:v>
                      </c:pt>
                      <c:pt idx="4">
                        <c:v>1.0532728888888889E-6</c:v>
                      </c:pt>
                      <c:pt idx="5">
                        <c:v>3.2327644444444443E-3</c:v>
                      </c:pt>
                      <c:pt idx="6">
                        <c:v>7.823964444444444E-3</c:v>
                      </c:pt>
                      <c:pt idx="7">
                        <c:v>1.0763128888888889E-4</c:v>
                      </c:pt>
                      <c:pt idx="8">
                        <c:v>2.4715555555555559E-5</c:v>
                      </c:pt>
                      <c:pt idx="9">
                        <c:v>5.7538488888888889E-4</c:v>
                      </c:pt>
                      <c:pt idx="10">
                        <c:v>4.6521599999999999E-5</c:v>
                      </c:pt>
                      <c:pt idx="11">
                        <c:v>2.3351822222222223E-8</c:v>
                      </c:pt>
                      <c:pt idx="12">
                        <c:v>4.6611200000000005E-5</c:v>
                      </c:pt>
                      <c:pt idx="13">
                        <c:v>1.1297315555555557E-4</c:v>
                      </c:pt>
                      <c:pt idx="14">
                        <c:v>1.5698666666666666E-4</c:v>
                      </c:pt>
                      <c:pt idx="15">
                        <c:v>2.9843235555555562E-6</c:v>
                      </c:pt>
                      <c:pt idx="16">
                        <c:v>1.4291733333333335E-4</c:v>
                      </c:pt>
                      <c:pt idx="17">
                        <c:v>1.1014933333333334E-5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58F-41B6-8F5B-2ADA68E9BBBB}"/>
                  </c:ext>
                </c:extLst>
              </c15:ser>
            </c15:filteredBarSeries>
            <c15:filteredBarSeries>
              <c15:ser>
                <c:idx val="2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4'!$K$7</c15:sqref>
                        </c15:formulaRef>
                      </c:ext>
                    </c:extLst>
                    <c:strCache>
                      <c:ptCount val="1"/>
                      <c:pt idx="0">
                        <c:v>Lights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4'!$K$8:$K$25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58F-41B6-8F5B-2ADA68E9BBBB}"/>
                  </c:ext>
                </c:extLst>
              </c15:ser>
            </c15:filteredBarSeries>
            <c15:filteredBarSeries>
              <c15:ser>
                <c:idx val="25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4'!$L$7</c15:sqref>
                        </c15:formulaRef>
                      </c:ext>
                    </c:extLst>
                    <c:strCache>
                      <c:ptCount val="1"/>
                      <c:pt idx="0">
                        <c:v>Management total</c:v>
                      </c:pt>
                    </c:strCache>
                  </c:strRef>
                </c:tx>
                <c:spPr>
                  <a:solidFill>
                    <a:schemeClr val="bg2">
                      <a:lumMod val="50000"/>
                    </a:schemeClr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4'!$L$8:$L$25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1.5046649945185188E-2</c:v>
                      </c:pt>
                      <c:pt idx="1">
                        <c:v>1.9239561028148151</c:v>
                      </c:pt>
                      <c:pt idx="2">
                        <c:v>4.4587583666666672</c:v>
                      </c:pt>
                      <c:pt idx="3">
                        <c:v>1.3915172365185186E-2</c:v>
                      </c:pt>
                      <c:pt idx="4">
                        <c:v>1.1240387752592596E-4</c:v>
                      </c:pt>
                      <c:pt idx="5">
                        <c:v>0.37677381400000004</c:v>
                      </c:pt>
                      <c:pt idx="6">
                        <c:v>1.1603648053333333</c:v>
                      </c:pt>
                      <c:pt idx="7">
                        <c:v>1.1785737474814819E-2</c:v>
                      </c:pt>
                      <c:pt idx="8">
                        <c:v>2.6597035792592597E-3</c:v>
                      </c:pt>
                      <c:pt idx="9">
                        <c:v>5.893188069629629E-2</c:v>
                      </c:pt>
                      <c:pt idx="10">
                        <c:v>4.6274779822222225E-3</c:v>
                      </c:pt>
                      <c:pt idx="11">
                        <c:v>2.3236912834074077E-6</c:v>
                      </c:pt>
                      <c:pt idx="12">
                        <c:v>5.2413281577777786E-3</c:v>
                      </c:pt>
                      <c:pt idx="13">
                        <c:v>1.239917172814815E-2</c:v>
                      </c:pt>
                      <c:pt idx="14">
                        <c:v>1.7560042302222224E-2</c:v>
                      </c:pt>
                      <c:pt idx="15">
                        <c:v>3.6669229325925928E-4</c:v>
                      </c:pt>
                      <c:pt idx="16">
                        <c:v>1.4489383319259261E-2</c:v>
                      </c:pt>
                      <c:pt idx="17">
                        <c:v>2.9270854804444449E-3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58F-41B6-8F5B-2ADA68E9BBBB}"/>
                  </c:ext>
                </c:extLst>
              </c15:ser>
            </c15:filteredBarSeries>
            <c15:filteredBarSeries>
              <c15:ser>
                <c:idx val="26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4'!$M$7</c15:sqref>
                        </c15:formulaRef>
                      </c:ext>
                    </c:extLst>
                    <c:strCache>
                      <c:ptCount val="1"/>
                      <c:pt idx="0">
                        <c:v>Buildings electricity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4'!$M$8:$M$25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5.0801185185185196E-3</c:v>
                      </c:pt>
                      <c:pt idx="1">
                        <c:v>4.5259925925925926E-2</c:v>
                      </c:pt>
                      <c:pt idx="2">
                        <c:v>1.5726E-2</c:v>
                      </c:pt>
                      <c:pt idx="3">
                        <c:v>7.7978518518518529E-4</c:v>
                      </c:pt>
                      <c:pt idx="4">
                        <c:v>9.9810370370370384E-6</c:v>
                      </c:pt>
                      <c:pt idx="5">
                        <c:v>2.7266888888888886E-2</c:v>
                      </c:pt>
                      <c:pt idx="6">
                        <c:v>0.38350222222222219</c:v>
                      </c:pt>
                      <c:pt idx="7">
                        <c:v>7.8785925925925926E-4</c:v>
                      </c:pt>
                      <c:pt idx="8">
                        <c:v>7.0683037037037039E-5</c:v>
                      </c:pt>
                      <c:pt idx="9">
                        <c:v>5.0738074074074069E-3</c:v>
                      </c:pt>
                      <c:pt idx="10">
                        <c:v>9.844888888888889E-6</c:v>
                      </c:pt>
                      <c:pt idx="11">
                        <c:v>5.0555851851851862E-9</c:v>
                      </c:pt>
                      <c:pt idx="12">
                        <c:v>8.1297777777777775E-5</c:v>
                      </c:pt>
                      <c:pt idx="13">
                        <c:v>1.3927259259259258E-4</c:v>
                      </c:pt>
                      <c:pt idx="14">
                        <c:v>1.8624222222222219E-4</c:v>
                      </c:pt>
                      <c:pt idx="15">
                        <c:v>4.7727037037037044E-6</c:v>
                      </c:pt>
                      <c:pt idx="16">
                        <c:v>3.7223259259259263E-4</c:v>
                      </c:pt>
                      <c:pt idx="17">
                        <c:v>1.8517777777777779E-3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58F-41B6-8F5B-2ADA68E9BBBB}"/>
                  </c:ext>
                </c:extLst>
              </c15:ser>
            </c15:filteredBarSeries>
            <c15:filteredBarSeries>
              <c15:ser>
                <c:idx val="27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4'!$N$7</c15:sqref>
                        </c15:formulaRef>
                      </c:ext>
                    </c:extLst>
                    <c:strCache>
                      <c:ptCount val="1"/>
                      <c:pt idx="0">
                        <c:v>Buildings gas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4'!$N$8:$N$25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9.7164060933333345E-3</c:v>
                      </c:pt>
                      <c:pt idx="1">
                        <c:v>1.8392120880000002</c:v>
                      </c:pt>
                      <c:pt idx="2">
                        <c:v>4.3311363666666676</c:v>
                      </c:pt>
                      <c:pt idx="3">
                        <c:v>1.2792155180000001E-2</c:v>
                      </c:pt>
                      <c:pt idx="4">
                        <c:v>9.9789658266666696E-5</c:v>
                      </c:pt>
                      <c:pt idx="5">
                        <c:v>0.34142501400000003</c:v>
                      </c:pt>
                      <c:pt idx="6">
                        <c:v>0.75730267200000001</c:v>
                      </c:pt>
                      <c:pt idx="7">
                        <c:v>1.0728799993333336E-2</c:v>
                      </c:pt>
                      <c:pt idx="8">
                        <c:v>2.5272316533333341E-3</c:v>
                      </c:pt>
                      <c:pt idx="9">
                        <c:v>5.2419611066666663E-2</c:v>
                      </c:pt>
                      <c:pt idx="10">
                        <c:v>4.5013290933333333E-3</c:v>
                      </c:pt>
                      <c:pt idx="11">
                        <c:v>2.2602561426666672E-6</c:v>
                      </c:pt>
                      <c:pt idx="12">
                        <c:v>5.0435023800000003E-3</c:v>
                      </c:pt>
                      <c:pt idx="13">
                        <c:v>1.1977466246666669E-2</c:v>
                      </c:pt>
                      <c:pt idx="14">
                        <c:v>1.6981333413333334E-2</c:v>
                      </c:pt>
                      <c:pt idx="15">
                        <c:v>3.5445878066666666E-4</c:v>
                      </c:pt>
                      <c:pt idx="16">
                        <c:v>1.3759857393333335E-2</c:v>
                      </c:pt>
                      <c:pt idx="17">
                        <c:v>1.0477703693333334E-3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58F-41B6-8F5B-2ADA68E9BBBB}"/>
                  </c:ext>
                </c:extLst>
              </c15:ser>
            </c15:filteredBarSeries>
            <c15:filteredBarSeries>
              <c15:ser>
                <c:idx val="28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4'!$O$7</c15:sqref>
                        </c15:formulaRef>
                      </c:ext>
                    </c:extLst>
                    <c:strCache>
                      <c:ptCount val="1"/>
                      <c:pt idx="0">
                        <c:v>transportation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4'!$O$8:$O$25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2.5012533333333334E-4</c:v>
                      </c:pt>
                      <c:pt idx="1">
                        <c:v>3.9484088888888887E-2</c:v>
                      </c:pt>
                      <c:pt idx="2">
                        <c:v>0.11189599999999998</c:v>
                      </c:pt>
                      <c:pt idx="3">
                        <c:v>3.4323199999999996E-4</c:v>
                      </c:pt>
                      <c:pt idx="4">
                        <c:v>2.6331822222222226E-6</c:v>
                      </c:pt>
                      <c:pt idx="5">
                        <c:v>8.0819111111111105E-3</c:v>
                      </c:pt>
                      <c:pt idx="6">
                        <c:v>1.9559911111111113E-2</c:v>
                      </c:pt>
                      <c:pt idx="7">
                        <c:v>2.6907822222222219E-4</c:v>
                      </c:pt>
                      <c:pt idx="8">
                        <c:v>6.1788888888888885E-5</c:v>
                      </c:pt>
                      <c:pt idx="9">
                        <c:v>1.4384622222222221E-3</c:v>
                      </c:pt>
                      <c:pt idx="10">
                        <c:v>1.1630399999999999E-4</c:v>
                      </c:pt>
                      <c:pt idx="11">
                        <c:v>5.8379555555555547E-8</c:v>
                      </c:pt>
                      <c:pt idx="12">
                        <c:v>1.1652799999999999E-4</c:v>
                      </c:pt>
                      <c:pt idx="13">
                        <c:v>2.8243288888888892E-4</c:v>
                      </c:pt>
                      <c:pt idx="14">
                        <c:v>3.9246666666666665E-4</c:v>
                      </c:pt>
                      <c:pt idx="15">
                        <c:v>7.4608088888888889E-6</c:v>
                      </c:pt>
                      <c:pt idx="16">
                        <c:v>3.5729333333333344E-4</c:v>
                      </c:pt>
                      <c:pt idx="17">
                        <c:v>2.7537333333333335E-5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58F-41B6-8F5B-2ADA68E9BBBB}"/>
                  </c:ext>
                </c:extLst>
              </c15:ser>
            </c15:filteredBarSeries>
            <c15:filteredBarSeries>
              <c15:ser>
                <c:idx val="30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4'!$Q$7</c15:sqref>
                        </c15:formulaRef>
                      </c:ext>
                    </c:extLst>
                    <c:strCache>
                      <c:ptCount val="1"/>
                      <c:pt idx="0">
                        <c:v>plane 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4'!$Q$8:$Q$25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58F-41B6-8F5B-2ADA68E9BBBB}"/>
                  </c:ext>
                </c:extLst>
              </c15:ser>
            </c15:filteredBarSeries>
            <c15:filteredBarSeries>
              <c15:ser>
                <c:idx val="31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4'!$R$7</c15:sqref>
                        </c15:formulaRef>
                      </c:ext>
                    </c:extLst>
                    <c:strCache>
                      <c:ptCount val="1"/>
                      <c:pt idx="0">
                        <c:v>electric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4'!$R$8:$R$25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4.8986857142857146E-3</c:v>
                      </c:pt>
                      <c:pt idx="1">
                        <c:v>4.3643500000000002E-2</c:v>
                      </c:pt>
                      <c:pt idx="2">
                        <c:v>1.5164357142857143E-2</c:v>
                      </c:pt>
                      <c:pt idx="3">
                        <c:v>7.5193571428571436E-4</c:v>
                      </c:pt>
                      <c:pt idx="4">
                        <c:v>9.6245714285714273E-6</c:v>
                      </c:pt>
                      <c:pt idx="5">
                        <c:v>2.6293071428571426E-2</c:v>
                      </c:pt>
                      <c:pt idx="6">
                        <c:v>0.36980571428571424</c:v>
                      </c:pt>
                      <c:pt idx="7">
                        <c:v>7.5972142857142855E-4</c:v>
                      </c:pt>
                      <c:pt idx="8">
                        <c:v>6.8158642857142851E-5</c:v>
                      </c:pt>
                      <c:pt idx="9">
                        <c:v>4.8925999999999996E-3</c:v>
                      </c:pt>
                      <c:pt idx="10">
                        <c:v>9.4932857142857134E-6</c:v>
                      </c:pt>
                      <c:pt idx="11">
                        <c:v>4.8750285714285718E-9</c:v>
                      </c:pt>
                      <c:pt idx="12">
                        <c:v>7.8394285714285722E-5</c:v>
                      </c:pt>
                      <c:pt idx="13">
                        <c:v>1.3429857142857143E-4</c:v>
                      </c:pt>
                      <c:pt idx="14">
                        <c:v>1.7959071428571427E-4</c:v>
                      </c:pt>
                      <c:pt idx="15">
                        <c:v>4.6022499999999999E-6</c:v>
                      </c:pt>
                      <c:pt idx="16">
                        <c:v>3.5893857142857145E-4</c:v>
                      </c:pt>
                      <c:pt idx="17">
                        <c:v>1.7856428571428572E-3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58F-41B6-8F5B-2ADA68E9BBBB}"/>
                  </c:ext>
                </c:extLst>
              </c15:ser>
            </c15:filteredBarSeries>
            <c15:filteredBarSeries>
              <c15:ser>
                <c:idx val="32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4'!$S$7</c15:sqref>
                        </c15:formulaRef>
                      </c:ext>
                    </c:extLst>
                    <c:strCache>
                      <c:ptCount val="1"/>
                      <c:pt idx="0">
                        <c:v>road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4'!$S$8:$S$25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58F-41B6-8F5B-2ADA68E9BBBB}"/>
                  </c:ext>
                </c:extLst>
              </c15:ser>
            </c15:filteredBarSeries>
          </c:ext>
        </c:extLst>
      </c:barChart>
      <c:catAx>
        <c:axId val="108197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9568"/>
        <c:crosses val="autoZero"/>
        <c:auto val="1"/>
        <c:lblAlgn val="ctr"/>
        <c:lblOffset val="100"/>
        <c:noMultiLvlLbl val="0"/>
      </c:catAx>
      <c:valAx>
        <c:axId val="10819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7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478127560357293"/>
          <c:y val="0.17369655948170176"/>
          <c:w val="0.20362694368733739"/>
          <c:h val="0.137682591011860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solidFill>
        <a:sysClr val="windowText" lastClr="000000"/>
      </a:solidFill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kg CO2-Eq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 page'!$D$32</c:f>
              <c:strCache>
                <c:ptCount val="1"/>
                <c:pt idx="0">
                  <c:v>kg CO2-Eq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 page'!$C$33:$C$36</c:f>
              <c:strCache>
                <c:ptCount val="4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  <c:pt idx="3">
                  <c:v>Scenario 4</c:v>
                </c:pt>
              </c:strCache>
            </c:strRef>
          </c:cat>
          <c:val>
            <c:numRef>
              <c:f>'Main page'!$D$33:$D$36</c:f>
              <c:numCache>
                <c:formatCode>0.00E+00</c:formatCode>
                <c:ptCount val="4"/>
                <c:pt idx="0">
                  <c:v>24.174089954708993</c:v>
                </c:pt>
                <c:pt idx="1">
                  <c:v>16.941801423365078</c:v>
                </c:pt>
                <c:pt idx="2">
                  <c:v>9.6153658957671961</c:v>
                </c:pt>
                <c:pt idx="3">
                  <c:v>3.8738115010518523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0-4094-9FBE-2CE01FF4E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1999504"/>
        <c:axId val="1022004496"/>
      </c:barChart>
      <c:catAx>
        <c:axId val="102199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004496"/>
        <c:crosses val="autoZero"/>
        <c:auto val="1"/>
        <c:lblAlgn val="ctr"/>
        <c:lblOffset val="100"/>
        <c:noMultiLvlLbl val="0"/>
      </c:catAx>
      <c:valAx>
        <c:axId val="102200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199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257176</xdr:colOff>
      <xdr:row>3</xdr:row>
      <xdr:rowOff>32658</xdr:rowOff>
    </xdr:from>
    <xdr:to>
      <xdr:col>21</xdr:col>
      <xdr:colOff>438150</xdr:colOff>
      <xdr:row>37</xdr:row>
      <xdr:rowOff>108858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C89C9A-86DF-40DF-A6B3-484CF2977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608240</xdr:colOff>
      <xdr:row>3</xdr:row>
      <xdr:rowOff>27215</xdr:rowOff>
    </xdr:from>
    <xdr:to>
      <xdr:col>38</xdr:col>
      <xdr:colOff>57150</xdr:colOff>
      <xdr:row>37</xdr:row>
      <xdr:rowOff>103415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1709B2-9BD4-463B-A98C-2F02659D51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252639</xdr:colOff>
      <xdr:row>38</xdr:row>
      <xdr:rowOff>117152</xdr:rowOff>
    </xdr:from>
    <xdr:to>
      <xdr:col>21</xdr:col>
      <xdr:colOff>433613</xdr:colOff>
      <xdr:row>73</xdr:row>
      <xdr:rowOff>126117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239010-DE46-4210-A58C-88F34AFF52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9525</xdr:colOff>
      <xdr:row>38</xdr:row>
      <xdr:rowOff>108979</xdr:rowOff>
    </xdr:from>
    <xdr:to>
      <xdr:col>38</xdr:col>
      <xdr:colOff>86591</xdr:colOff>
      <xdr:row>73</xdr:row>
      <xdr:rowOff>117944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5975871-EB8E-4F9F-B481-DD96EAA370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7843</xdr:colOff>
      <xdr:row>37</xdr:row>
      <xdr:rowOff>559</xdr:rowOff>
    </xdr:from>
    <xdr:to>
      <xdr:col>5</xdr:col>
      <xdr:colOff>1072402</xdr:colOff>
      <xdr:row>51</xdr:row>
      <xdr:rowOff>76759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A8ADFD6-2C20-4342-9B2E-6CE974C453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26</xdr:row>
      <xdr:rowOff>38100</xdr:rowOff>
    </xdr:from>
    <xdr:to>
      <xdr:col>5</xdr:col>
      <xdr:colOff>209550</xdr:colOff>
      <xdr:row>41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0BA8214-FD3C-4285-ACBF-3000DBEC7212}"/>
            </a:ext>
          </a:extLst>
        </xdr:cNvPr>
        <xdr:cNvSpPr txBox="1"/>
      </xdr:nvSpPr>
      <xdr:spPr>
        <a:xfrm>
          <a:off x="676275" y="6162675"/>
          <a:ext cx="6591300" cy="2924175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Sources:</a:t>
          </a:r>
        </a:p>
        <a:p>
          <a:r>
            <a:rPr lang="cs-CZ" sz="1100" b="1" u="sng"/>
            <a:t>Bus</a:t>
          </a:r>
          <a:r>
            <a:rPr lang="cs-CZ" sz="1100" baseline="0"/>
            <a:t> according to: </a:t>
          </a:r>
          <a:r>
            <a:rPr lang="cs-CZ" sz="1100" u="sng" baseline="0"/>
            <a:t>http://transportationlca.org/tlcadb-passenger.php</a:t>
          </a:r>
        </a:p>
        <a:p>
          <a:r>
            <a:rPr lang="cs-CZ" sz="1100" baseline="0"/>
            <a:t>Average between peak and off-peak operation - 2,26MJ/km passenger</a:t>
          </a:r>
        </a:p>
        <a:p>
          <a:r>
            <a:rPr lang="cs-CZ" sz="1100"/>
            <a:t>Caloric value from </a:t>
          </a:r>
          <a:r>
            <a:rPr lang="en-GB" sz="1100"/>
            <a:t>https://vytapeni.tzb-info.cz/tabulky-a-vypocty/11-vyhrevnosti-paliv</a:t>
          </a:r>
          <a:r>
            <a:rPr lang="cs-CZ" sz="1100"/>
            <a:t>  - 42,61MJ/kg -&gt; 0,05304kg Diesel/km</a:t>
          </a:r>
          <a:r>
            <a:rPr lang="cs-CZ" sz="1100" baseline="0"/>
            <a:t> passenger -&gt; 0.0445 l diesel/km passenger</a:t>
          </a:r>
          <a:endParaRPr lang="cs-CZ" sz="1100"/>
        </a:p>
        <a:p>
          <a:endParaRPr lang="cs-CZ" sz="1100"/>
        </a:p>
        <a:p>
          <a:r>
            <a:rPr lang="cs-CZ" sz="1100" b="1" u="sng"/>
            <a:t>Train</a:t>
          </a:r>
          <a:r>
            <a:rPr lang="cs-CZ" sz="1100" b="1"/>
            <a:t> </a:t>
          </a:r>
          <a:r>
            <a:rPr lang="cs-CZ" sz="1100"/>
            <a:t>according to </a:t>
          </a:r>
          <a:r>
            <a:rPr lang="cs-CZ" sz="110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http://transportationlca.org/tlcadb-passenger.php</a:t>
          </a:r>
        </a:p>
        <a:p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taken from Light Rail San Francisco 0,76MJ/km passenger -&gt; 0,21128 KWh/km passenger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Plane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according to </a:t>
          </a:r>
          <a:r>
            <a:rPr lang="cs-CZ" sz="110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http://transportationlca.org/tlcadb-passenger.php</a:t>
          </a:r>
          <a:endParaRPr lang="en-GB" u="sng">
            <a:effectLst/>
          </a:endParaRPr>
        </a:p>
        <a:p>
          <a:r>
            <a:rPr lang="cs-CZ" sz="1100"/>
            <a:t>Average from values</a:t>
          </a:r>
          <a:r>
            <a:rPr lang="cs-CZ" sz="1100" baseline="0"/>
            <a:t> for planes = 1,047MJ/km passenger -&gt; 45MJ/kg -&gt; 0,02325 kg kerosene/km passenger -&gt; 0,0186 l</a:t>
          </a:r>
        </a:p>
        <a:p>
          <a:endParaRPr lang="cs-CZ" sz="1100" baseline="0"/>
        </a:p>
        <a:p>
          <a:r>
            <a:rPr lang="cs-CZ" sz="1100" b="1" baseline="0"/>
            <a:t>Electric car </a:t>
          </a:r>
          <a:r>
            <a:rPr lang="cs-CZ" sz="1100" baseline="0"/>
            <a:t>-</a:t>
          </a:r>
          <a:r>
            <a:rPr lang="cs-CZ" sz="1100" u="sng" baseline="0"/>
            <a:t> https://www.virta.global/blog/ev-charging-101-how-much-electricity-does-an-electric-car-use</a:t>
          </a:r>
        </a:p>
        <a:p>
          <a:r>
            <a:rPr lang="cs-CZ" sz="1100" u="none" baseline="0"/>
            <a:t>Average car 0,2 kWh/km</a:t>
          </a:r>
          <a:endParaRPr lang="en-GB" sz="1100" u="none"/>
        </a:p>
      </xdr:txBody>
    </xdr:sp>
    <xdr:clientData/>
  </xdr:twoCellAnchor>
  <xdr:twoCellAnchor>
    <xdr:from>
      <xdr:col>1</xdr:col>
      <xdr:colOff>1790700</xdr:colOff>
      <xdr:row>1</xdr:row>
      <xdr:rowOff>180975</xdr:rowOff>
    </xdr:from>
    <xdr:to>
      <xdr:col>5</xdr:col>
      <xdr:colOff>1971675</xdr:colOff>
      <xdr:row>1</xdr:row>
      <xdr:rowOff>1952625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D362840-22BC-4AC8-BCE7-03509ECAF9ED}"/>
            </a:ext>
          </a:extLst>
        </xdr:cNvPr>
        <xdr:cNvSpPr txBox="1"/>
      </xdr:nvSpPr>
      <xdr:spPr>
        <a:xfrm>
          <a:off x="2400300" y="371475"/>
          <a:ext cx="6810375" cy="1771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Electricity consumption calculation: </a:t>
          </a:r>
        </a:p>
        <a:p>
          <a:r>
            <a:rPr lang="cs-CZ" sz="1100"/>
            <a:t>Consumption</a:t>
          </a:r>
          <a:r>
            <a:rPr lang="cs-CZ" sz="1100" baseline="0"/>
            <a:t> family house yearly 2000-3200 KWh yearly</a:t>
          </a:r>
        </a:p>
        <a:p>
          <a:r>
            <a:rPr lang="cs-CZ" sz="1100" baseline="0"/>
            <a:t>Electric heating yearly (heat pump) 5000 KWh</a:t>
          </a:r>
        </a:p>
        <a:p>
          <a:r>
            <a:rPr lang="cs-CZ" sz="1100" baseline="0"/>
            <a:t>Water heating per person yearly 1160 KWh</a:t>
          </a:r>
        </a:p>
        <a:p>
          <a:endParaRPr lang="cs-CZ" sz="1100" baseline="0"/>
        </a:p>
        <a:p>
          <a:r>
            <a:rPr lang="cs-CZ" sz="1100" baseline="0"/>
            <a:t>Assumption: 4 person in family house -&gt; 2910 - 3210 KWh per person yearly -&gt; 8 - 8.8 KWh daily</a:t>
          </a:r>
        </a:p>
        <a:p>
          <a:endParaRPr lang="cs-CZ" sz="1100" baseline="0"/>
        </a:p>
        <a:p>
          <a:r>
            <a:rPr lang="cs-CZ" sz="1100" baseline="0"/>
            <a:t>Source: </a:t>
          </a:r>
          <a:r>
            <a:rPr lang="cs-CZ" sz="1100" u="sng" baseline="0"/>
            <a:t>https://www.srovnejto.cz/blog/jaka-je-prumerna-spotreba-elektriny-u-rodinneho-domu/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mon/Diplomka/EXCEL%20CALCULATION/Ski%20resort%20impact%20advanced%20calcul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b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page"/>
      <sheetName val="IMPORT BASIC "/>
      <sheetName val="Results E-LCA - scenario 1"/>
      <sheetName val="Results E-LCA - scenario 2"/>
      <sheetName val="Results E-LCA - scenario 3"/>
      <sheetName val="Results E-LCA - scenario 4"/>
      <sheetName val="Result LCC+SLCA"/>
      <sheetName val="Backround process"/>
      <sheetName val="Backrounf Transport&amp;Acco"/>
      <sheetName val="SKIING - IMPORT SHEET (2)"/>
      <sheetName val="Slope preparation"/>
      <sheetName val="Water supply technologies"/>
      <sheetName val="Terrain changes"/>
      <sheetName val="Lift technologies"/>
      <sheetName val="Management and maintanance"/>
      <sheetName val="Support import"/>
      <sheetName val="Support backround"/>
      <sheetName val="support main p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9">
          <cell r="E29">
            <v>7400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s"/>
      <sheetName val="LCC"/>
      <sheetName val="Technical "/>
      <sheetName val="El. mix"/>
      <sheetName val="El. other"/>
      <sheetName val="El. transformation"/>
      <sheetName val="Fuels"/>
      <sheetName val="Materials"/>
      <sheetName val="Refferences"/>
    </sheetNames>
    <sheetDataSet>
      <sheetData sheetId="0"/>
      <sheetData sheetId="1">
        <row r="5">
          <cell r="D5">
            <v>2.5</v>
          </cell>
        </row>
        <row r="6">
          <cell r="D6">
            <v>350</v>
          </cell>
        </row>
        <row r="7">
          <cell r="D7">
            <v>37</v>
          </cell>
        </row>
        <row r="8">
          <cell r="D8">
            <v>400</v>
          </cell>
        </row>
        <row r="9">
          <cell r="D9">
            <v>220</v>
          </cell>
        </row>
        <row r="10">
          <cell r="D10">
            <v>15</v>
          </cell>
        </row>
        <row r="11">
          <cell r="D11">
            <v>350</v>
          </cell>
        </row>
        <row r="13">
          <cell r="D13">
            <v>2500</v>
          </cell>
        </row>
      </sheetData>
      <sheetData sheetId="2">
        <row r="7">
          <cell r="D7">
            <v>3.9594999999999998</v>
          </cell>
        </row>
      </sheetData>
      <sheetData sheetId="3">
        <row r="4">
          <cell r="B4">
            <v>2.1774000000000002E-2</v>
          </cell>
          <cell r="C4">
            <v>2.93688E-2</v>
          </cell>
          <cell r="D4">
            <v>0.20383999999999999</v>
          </cell>
          <cell r="E4">
            <v>6.8581600000000003E-3</v>
          </cell>
        </row>
        <row r="5">
          <cell r="B5">
            <v>0.840194</v>
          </cell>
          <cell r="C5">
            <v>0.56203199999999998</v>
          </cell>
          <cell r="D5">
            <v>0.28024900000000003</v>
          </cell>
          <cell r="E5">
            <v>6.11009E-2</v>
          </cell>
        </row>
        <row r="6">
          <cell r="B6">
            <v>0.18172199999999999</v>
          </cell>
          <cell r="C6">
            <v>0.153198</v>
          </cell>
          <cell r="D6">
            <v>8.2261699999999993E-2</v>
          </cell>
          <cell r="E6">
            <v>2.1230099999999998E-2</v>
          </cell>
        </row>
        <row r="7">
          <cell r="B7">
            <v>2.1977799999999999E-2</v>
          </cell>
          <cell r="C7">
            <v>1.62998E-2</v>
          </cell>
          <cell r="D7">
            <v>5.9920199999999998E-3</v>
          </cell>
          <cell r="E7">
            <v>1.0527100000000001E-3</v>
          </cell>
        </row>
        <row r="8">
          <cell r="B8">
            <v>1.4326E-3</v>
          </cell>
          <cell r="C8">
            <v>8.98542E-4</v>
          </cell>
          <cell r="D8">
            <v>1.35482E-4</v>
          </cell>
          <cell r="E8">
            <v>1.3474399999999999E-5</v>
          </cell>
        </row>
        <row r="9">
          <cell r="B9">
            <v>0.87831000000000004</v>
          </cell>
          <cell r="C9">
            <v>0.54848699999999995</v>
          </cell>
          <cell r="D9">
            <v>0.18804999999999999</v>
          </cell>
          <cell r="E9">
            <v>3.6810299999999997E-2</v>
          </cell>
        </row>
        <row r="10">
          <cell r="B10">
            <v>0.298624</v>
          </cell>
          <cell r="C10">
            <v>9.3724000000000002E-2</v>
          </cell>
          <cell r="D10">
            <v>3.9729700000000001E-3</v>
          </cell>
          <cell r="E10">
            <v>0.51772799999999997</v>
          </cell>
        </row>
        <row r="11">
          <cell r="B11">
            <v>2.1026799999999998E-2</v>
          </cell>
          <cell r="C11">
            <v>1.53072E-2</v>
          </cell>
          <cell r="D11">
            <v>5.51222E-3</v>
          </cell>
          <cell r="E11">
            <v>1.06361E-3</v>
          </cell>
        </row>
        <row r="12">
          <cell r="B12">
            <v>8.5490800000000004E-4</v>
          </cell>
          <cell r="C12">
            <v>4.4242100000000003E-4</v>
          </cell>
          <cell r="D12">
            <v>2.7502400000000001E-4</v>
          </cell>
          <cell r="E12">
            <v>9.5422100000000002E-5</v>
          </cell>
        </row>
        <row r="13">
          <cell r="B13">
            <v>7.4202599999999997E-3</v>
          </cell>
          <cell r="C13">
            <v>7.5871200000000001E-3</v>
          </cell>
          <cell r="D13">
            <v>8.8445799999999995E-3</v>
          </cell>
          <cell r="E13">
            <v>6.8496399999999997E-3</v>
          </cell>
        </row>
        <row r="14">
          <cell r="B14">
            <v>2.14423E-5</v>
          </cell>
          <cell r="C14">
            <v>3.6325899999999997E-5</v>
          </cell>
          <cell r="D14">
            <v>2.7200200000000001E-5</v>
          </cell>
          <cell r="E14">
            <v>1.3290599999999999E-5</v>
          </cell>
        </row>
        <row r="15">
          <cell r="B15">
            <v>9.4522299999999997E-9</v>
          </cell>
          <cell r="C15">
            <v>1.57313E-8</v>
          </cell>
          <cell r="D15">
            <v>7.5168199999999993E-9</v>
          </cell>
          <cell r="E15">
            <v>6.8250400000000002E-9</v>
          </cell>
        </row>
        <row r="16">
          <cell r="B16">
            <v>7.9682199999999998E-4</v>
          </cell>
          <cell r="C16">
            <v>3.1538999999999997E-4</v>
          </cell>
          <cell r="D16">
            <v>3.0435199999999998E-4</v>
          </cell>
          <cell r="E16">
            <v>1.09752E-4</v>
          </cell>
        </row>
        <row r="17">
          <cell r="B17">
            <v>1.61992E-3</v>
          </cell>
          <cell r="C17">
            <v>7.1425999999999998E-4</v>
          </cell>
          <cell r="D17">
            <v>7.4416800000000002E-4</v>
          </cell>
          <cell r="E17">
            <v>1.88018E-4</v>
          </cell>
        </row>
        <row r="18">
          <cell r="B18">
            <v>2.7145899999999998E-3</v>
          </cell>
          <cell r="C18">
            <v>9.4019299999999997E-4</v>
          </cell>
          <cell r="D18">
            <v>9.3077000000000003E-4</v>
          </cell>
          <cell r="E18">
            <v>2.5142699999999998E-4</v>
          </cell>
        </row>
        <row r="19">
          <cell r="B19">
            <v>9.30723E-6</v>
          </cell>
          <cell r="C19">
            <v>2.84129E-5</v>
          </cell>
          <cell r="D19">
            <v>2.2122800000000001E-5</v>
          </cell>
          <cell r="E19">
            <v>6.4431500000000003E-6</v>
          </cell>
        </row>
        <row r="20">
          <cell r="B20">
            <v>2.6728400000000001E-3</v>
          </cell>
          <cell r="C20">
            <v>2.7517599999999998E-3</v>
          </cell>
          <cell r="D20">
            <v>4.7646800000000003E-3</v>
          </cell>
          <cell r="E20">
            <v>5.0251400000000002E-4</v>
          </cell>
        </row>
        <row r="21">
          <cell r="B21">
            <v>5.0261300000000002E-3</v>
          </cell>
          <cell r="C21">
            <v>6.40823E-3</v>
          </cell>
          <cell r="D21">
            <v>1.1406999999999999E-3</v>
          </cell>
          <cell r="E21">
            <v>2.4999000000000002E-3</v>
          </cell>
        </row>
      </sheetData>
      <sheetData sheetId="4">
        <row r="5">
          <cell r="F5">
            <v>3.80756E-4</v>
          </cell>
          <cell r="H5">
            <v>5.0852400000000004E-3</v>
          </cell>
          <cell r="I5">
            <v>1.65171E-3</v>
          </cell>
        </row>
        <row r="6">
          <cell r="F6">
            <v>6.3893400000000003E-3</v>
          </cell>
          <cell r="H6">
            <v>9.1522800000000001E-2</v>
          </cell>
          <cell r="I6">
            <v>3.5447699999999999E-2</v>
          </cell>
        </row>
        <row r="7">
          <cell r="F7">
            <v>2.0111999999999999E-3</v>
          </cell>
          <cell r="H7">
            <v>2.6951599999999999E-2</v>
          </cell>
          <cell r="I7">
            <v>9.4073100000000003E-3</v>
          </cell>
        </row>
        <row r="8">
          <cell r="F8">
            <v>6.1233800000000003E-4</v>
          </cell>
          <cell r="H8">
            <v>9.8204199999999998E-3</v>
          </cell>
          <cell r="I8">
            <v>5.1202400000000002E-2</v>
          </cell>
        </row>
        <row r="9">
          <cell r="F9">
            <v>4.2282200000000002E-6</v>
          </cell>
          <cell r="H9">
            <v>4.72084E-5</v>
          </cell>
          <cell r="I9">
            <v>3.25507E-5</v>
          </cell>
        </row>
        <row r="10">
          <cell r="F10">
            <v>3.1970600000000002E-2</v>
          </cell>
          <cell r="H10">
            <v>7.5433200000000006E-2</v>
          </cell>
          <cell r="I10">
            <v>8.0190499999999998E-2</v>
          </cell>
        </row>
        <row r="11">
          <cell r="F11">
            <v>0.72216400000000003</v>
          </cell>
          <cell r="H11">
            <v>8.7797099999999996E-3</v>
          </cell>
          <cell r="I11">
            <v>2.87492E-3</v>
          </cell>
        </row>
        <row r="12">
          <cell r="F12">
            <v>6.5894100000000002E-4</v>
          </cell>
          <cell r="H12">
            <v>9.2328500000000008E-3</v>
          </cell>
          <cell r="I12">
            <v>4.4525500000000003E-2</v>
          </cell>
        </row>
        <row r="13">
          <cell r="F13">
            <v>5.5054499999999999E-5</v>
          </cell>
          <cell r="H13">
            <v>1.17707E-4</v>
          </cell>
          <cell r="I13">
            <v>5.3750099999999999E-5</v>
          </cell>
        </row>
        <row r="14">
          <cell r="F14">
            <v>4.8118800000000002E-3</v>
          </cell>
          <cell r="H14">
            <v>1.9742800000000001E-2</v>
          </cell>
          <cell r="I14">
            <v>3.3945599999999999E-2</v>
          </cell>
        </row>
        <row r="15">
          <cell r="F15">
            <v>1.5000700000000001E-6</v>
          </cell>
          <cell r="H15">
            <v>1.5833199999999999E-5</v>
          </cell>
          <cell r="I15">
            <v>8.3392499999999998E-6</v>
          </cell>
        </row>
        <row r="16">
          <cell r="F16">
            <v>6.0592599999999996E-10</v>
          </cell>
          <cell r="H16">
            <v>1.09979E-8</v>
          </cell>
          <cell r="I16">
            <v>2.6048099999999998E-9</v>
          </cell>
        </row>
        <row r="17">
          <cell r="F17">
            <v>4.4710999999999999E-5</v>
          </cell>
          <cell r="H17">
            <v>2.4144100000000001E-4</v>
          </cell>
          <cell r="I17">
            <v>1.5231000000000001E-4</v>
          </cell>
        </row>
        <row r="18">
          <cell r="F18">
            <v>4.15899E-5</v>
          </cell>
          <cell r="H18">
            <v>3.7937600000000001E-4</v>
          </cell>
          <cell r="I18">
            <v>1.81211E-4</v>
          </cell>
        </row>
        <row r="19">
          <cell r="F19">
            <v>4.1737199999999997E-5</v>
          </cell>
          <cell r="H19">
            <v>4.7406500000000002E-4</v>
          </cell>
          <cell r="I19">
            <v>3.2726000000000001E-4</v>
          </cell>
        </row>
        <row r="20">
          <cell r="F20">
            <v>4.3606100000000001E-6</v>
          </cell>
          <cell r="H20">
            <v>1.6631400000000001E-4</v>
          </cell>
          <cell r="I20">
            <v>1.4307100000000001E-5</v>
          </cell>
        </row>
        <row r="21">
          <cell r="F21">
            <v>1.9215399999999999E-4</v>
          </cell>
          <cell r="H21">
            <v>3.98436E-2</v>
          </cell>
          <cell r="I21">
            <v>2.10071E-3</v>
          </cell>
        </row>
        <row r="22">
          <cell r="F22">
            <v>3.0279700000000001E-3</v>
          </cell>
          <cell r="H22">
            <v>5.3734799999999999E-4</v>
          </cell>
          <cell r="I22">
            <v>2.9243699999999999E-4</v>
          </cell>
        </row>
      </sheetData>
      <sheetData sheetId="5"/>
      <sheetData sheetId="6">
        <row r="5">
          <cell r="C5">
            <v>2.8139100000000002E-3</v>
          </cell>
          <cell r="F5">
            <v>3.0937400000000002E-3</v>
          </cell>
          <cell r="K5">
            <v>2.81636E-3</v>
          </cell>
        </row>
        <row r="6">
          <cell r="C6">
            <v>0.44419599999999998</v>
          </cell>
          <cell r="F6">
            <v>0.58561200000000002</v>
          </cell>
          <cell r="K6">
            <v>0.44458300000000001</v>
          </cell>
        </row>
        <row r="7">
          <cell r="C7">
            <v>1.2588299999999999</v>
          </cell>
          <cell r="F7">
            <v>1.3790500000000001</v>
          </cell>
          <cell r="K7">
            <v>1.25993</v>
          </cell>
        </row>
        <row r="8">
          <cell r="C8">
            <v>3.8613599999999999E-3</v>
          </cell>
          <cell r="F8">
            <v>4.0730699999999998E-3</v>
          </cell>
          <cell r="K8">
            <v>3.8647299999999998E-3</v>
          </cell>
        </row>
        <row r="9">
          <cell r="C9">
            <v>2.9623300000000001E-5</v>
          </cell>
          <cell r="F9">
            <v>3.1773400000000003E-5</v>
          </cell>
          <cell r="K9">
            <v>2.96491E-5</v>
          </cell>
        </row>
        <row r="10">
          <cell r="C10">
            <v>9.0921500000000002E-2</v>
          </cell>
          <cell r="F10">
            <v>0.108711</v>
          </cell>
          <cell r="K10">
            <v>9.1000800000000007E-2</v>
          </cell>
        </row>
        <row r="11">
          <cell r="C11">
            <v>0.22004899999999999</v>
          </cell>
          <cell r="F11">
            <v>0.24112800000000001</v>
          </cell>
          <cell r="K11">
            <v>0.22024099999999999</v>
          </cell>
        </row>
        <row r="12">
          <cell r="C12">
            <v>3.0271299999999998E-3</v>
          </cell>
          <cell r="F12">
            <v>3.4160900000000001E-3</v>
          </cell>
          <cell r="K12">
            <v>3.0297700000000002E-3</v>
          </cell>
        </row>
        <row r="13">
          <cell r="C13">
            <v>6.95125E-4</v>
          </cell>
          <cell r="F13">
            <v>8.0468E-4</v>
          </cell>
          <cell r="K13">
            <v>6.95731E-4</v>
          </cell>
        </row>
        <row r="14">
          <cell r="C14">
            <v>1.6182700000000001E-2</v>
          </cell>
          <cell r="F14">
            <v>1.66906E-2</v>
          </cell>
          <cell r="K14">
            <v>1.6196800000000001E-2</v>
          </cell>
        </row>
        <row r="15">
          <cell r="C15">
            <v>1.30842E-3</v>
          </cell>
          <cell r="F15">
            <v>1.4332399999999999E-3</v>
          </cell>
          <cell r="K15">
            <v>1.30956E-3</v>
          </cell>
        </row>
        <row r="16">
          <cell r="C16">
            <v>6.5677000000000002E-7</v>
          </cell>
          <cell r="F16">
            <v>7.1967399999999999E-7</v>
          </cell>
          <cell r="K16">
            <v>6.5734200000000004E-7</v>
          </cell>
        </row>
        <row r="17">
          <cell r="C17">
            <v>1.31094E-3</v>
          </cell>
          <cell r="F17">
            <v>1.6058699999999999E-3</v>
          </cell>
          <cell r="K17">
            <v>1.31208E-3</v>
          </cell>
        </row>
        <row r="18">
          <cell r="C18">
            <v>3.1773700000000001E-3</v>
          </cell>
          <cell r="F18">
            <v>3.8136699999999999E-3</v>
          </cell>
          <cell r="K18">
            <v>3.1801400000000001E-3</v>
          </cell>
        </row>
        <row r="19">
          <cell r="C19">
            <v>4.4152499999999999E-3</v>
          </cell>
          <cell r="F19">
            <v>5.40692E-3</v>
          </cell>
          <cell r="K19">
            <v>4.4190999999999996E-3</v>
          </cell>
        </row>
        <row r="20">
          <cell r="C20">
            <v>8.3934100000000007E-5</v>
          </cell>
          <cell r="F20">
            <v>1.12861E-4</v>
          </cell>
          <cell r="K20">
            <v>8.4007300000000005E-5</v>
          </cell>
        </row>
        <row r="21">
          <cell r="C21">
            <v>4.0195500000000002E-3</v>
          </cell>
          <cell r="F21">
            <v>4.3811900000000001E-3</v>
          </cell>
          <cell r="K21">
            <v>4.0230500000000002E-3</v>
          </cell>
        </row>
        <row r="22">
          <cell r="C22">
            <v>3.0979500000000002E-4</v>
          </cell>
          <cell r="F22">
            <v>3.3361399999999998E-4</v>
          </cell>
          <cell r="K22">
            <v>3.1006499999999999E-4</v>
          </cell>
        </row>
        <row r="24">
          <cell r="C24">
            <v>1.2</v>
          </cell>
          <cell r="F24">
            <v>2.0190000000000001</v>
          </cell>
        </row>
      </sheetData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66730-E171-49C6-8E62-DBF878A127AE}">
  <dimension ref="C6:AQ53"/>
  <sheetViews>
    <sheetView tabSelected="1" topLeftCell="O4" zoomScaleNormal="100" workbookViewId="0">
      <selection activeCell="AP64" sqref="AP64"/>
    </sheetView>
  </sheetViews>
  <sheetFormatPr defaultRowHeight="15" x14ac:dyDescent="0.25"/>
  <cols>
    <col min="1" max="1" width="14.42578125" customWidth="1"/>
    <col min="2" max="2" width="17.140625" customWidth="1"/>
    <col min="3" max="3" width="26.42578125" customWidth="1"/>
    <col min="4" max="5" width="26.140625" customWidth="1"/>
    <col min="6" max="6" width="25.7109375" customWidth="1"/>
    <col min="11" max="11" width="16.85546875" customWidth="1"/>
    <col min="12" max="12" width="18" customWidth="1"/>
    <col min="16" max="16" width="9.140625" customWidth="1"/>
  </cols>
  <sheetData>
    <row r="6" spans="3:6" ht="15.75" thickBot="1" x14ac:dyDescent="0.3"/>
    <row r="7" spans="3:6" ht="21" x14ac:dyDescent="0.35">
      <c r="C7" s="90" t="s">
        <v>119</v>
      </c>
      <c r="D7" s="91"/>
      <c r="E7" s="91"/>
      <c r="F7" s="92"/>
    </row>
    <row r="8" spans="3:6" x14ac:dyDescent="0.25">
      <c r="C8" s="9"/>
      <c r="D8" s="10"/>
      <c r="E8" s="10"/>
      <c r="F8" s="11"/>
    </row>
    <row r="9" spans="3:6" x14ac:dyDescent="0.25">
      <c r="C9" s="14" t="s">
        <v>9</v>
      </c>
      <c r="D9" s="15" t="s">
        <v>24</v>
      </c>
      <c r="E9" s="15"/>
      <c r="F9" s="16" t="s">
        <v>11</v>
      </c>
    </row>
    <row r="10" spans="3:6" x14ac:dyDescent="0.25">
      <c r="C10" s="93" t="s">
        <v>33</v>
      </c>
      <c r="D10" s="94"/>
      <c r="E10" s="94"/>
      <c r="F10" s="95"/>
    </row>
    <row r="11" spans="3:6" ht="30" x14ac:dyDescent="0.25">
      <c r="C11" s="18" t="s">
        <v>75</v>
      </c>
      <c r="D11" s="5" t="s">
        <v>36</v>
      </c>
      <c r="E11" s="12">
        <v>6750</v>
      </c>
      <c r="F11" s="85">
        <f>IF(E13="one day per one guest",E11/E12,IF(E13="one day whole resort",1,1))</f>
        <v>67.5</v>
      </c>
    </row>
    <row r="12" spans="3:6" x14ac:dyDescent="0.25">
      <c r="C12" s="18" t="s">
        <v>8</v>
      </c>
      <c r="D12" s="5" t="s">
        <v>35</v>
      </c>
      <c r="E12" s="12">
        <v>100</v>
      </c>
      <c r="F12" s="85">
        <f>IF(E13="one day per one guest",E12,IF(E13="one day whole resort",E12,1))</f>
        <v>100</v>
      </c>
    </row>
    <row r="13" spans="3:6" ht="15.75" thickBot="1" x14ac:dyDescent="0.3">
      <c r="C13" s="83"/>
      <c r="D13" s="57"/>
      <c r="E13" s="13" t="s">
        <v>167</v>
      </c>
      <c r="F13" s="86"/>
    </row>
    <row r="14" spans="3:6" x14ac:dyDescent="0.25">
      <c r="C14" s="93" t="s">
        <v>34</v>
      </c>
      <c r="D14" s="94"/>
      <c r="E14" s="94"/>
      <c r="F14" s="95"/>
    </row>
    <row r="15" spans="3:6" ht="30" x14ac:dyDescent="0.25">
      <c r="C15" s="18" t="s">
        <v>75</v>
      </c>
      <c r="D15" s="5" t="s">
        <v>36</v>
      </c>
      <c r="E15" s="12">
        <v>6750</v>
      </c>
      <c r="F15" s="85">
        <f>IF(E17="one day per one guest",E15/E16,IF(E17="one day whole resort",1,1))</f>
        <v>67.5</v>
      </c>
    </row>
    <row r="16" spans="3:6" x14ac:dyDescent="0.25">
      <c r="C16" s="18" t="s">
        <v>8</v>
      </c>
      <c r="D16" s="5" t="s">
        <v>35</v>
      </c>
      <c r="E16" s="12">
        <v>100</v>
      </c>
      <c r="F16" s="85">
        <f>IF(E17="one day per one guest",E16,IF(E17="one day whole resort",E16,1))</f>
        <v>100</v>
      </c>
    </row>
    <row r="17" spans="3:43" ht="15.75" thickBot="1" x14ac:dyDescent="0.3">
      <c r="C17" s="84"/>
      <c r="D17" s="57"/>
      <c r="E17" s="13" t="s">
        <v>167</v>
      </c>
      <c r="F17" s="86"/>
    </row>
    <row r="18" spans="3:43" x14ac:dyDescent="0.25">
      <c r="C18" s="93" t="s">
        <v>121</v>
      </c>
      <c r="D18" s="94"/>
      <c r="E18" s="94"/>
      <c r="F18" s="95"/>
      <c r="AQ18" t="s">
        <v>162</v>
      </c>
    </row>
    <row r="19" spans="3:43" ht="30" x14ac:dyDescent="0.25">
      <c r="C19" s="18" t="s">
        <v>75</v>
      </c>
      <c r="D19" s="5" t="s">
        <v>36</v>
      </c>
      <c r="E19" s="12">
        <v>6750</v>
      </c>
      <c r="F19" s="85">
        <f>IF(E21="one day per one guest",E19/E20,IF(E21="one day whole resort",1,1))</f>
        <v>67.5</v>
      </c>
    </row>
    <row r="20" spans="3:43" x14ac:dyDescent="0.25">
      <c r="C20" s="18" t="s">
        <v>8</v>
      </c>
      <c r="D20" s="79" t="s">
        <v>35</v>
      </c>
      <c r="E20" s="12">
        <v>100</v>
      </c>
      <c r="F20" s="85">
        <f>IF(E21="one day per one guest",E20,IF(E21="one day whole resort",E20,1))</f>
        <v>100</v>
      </c>
    </row>
    <row r="21" spans="3:43" ht="15.75" thickBot="1" x14ac:dyDescent="0.3">
      <c r="C21" s="84"/>
      <c r="D21" s="80"/>
      <c r="E21" s="13" t="s">
        <v>167</v>
      </c>
      <c r="F21" s="86"/>
    </row>
    <row r="22" spans="3:43" x14ac:dyDescent="0.25">
      <c r="C22" s="93" t="s">
        <v>122</v>
      </c>
      <c r="D22" s="94"/>
      <c r="E22" s="94"/>
      <c r="F22" s="95"/>
    </row>
    <row r="23" spans="3:43" ht="30" x14ac:dyDescent="0.25">
      <c r="C23" s="18" t="s">
        <v>75</v>
      </c>
      <c r="D23" s="5" t="s">
        <v>36</v>
      </c>
      <c r="E23" s="12">
        <v>6750</v>
      </c>
      <c r="F23" s="85">
        <f>IF(E25="one day per one guest",E23/E24,IF(E25="one day whole resort",1,1))</f>
        <v>67.5</v>
      </c>
    </row>
    <row r="24" spans="3:43" x14ac:dyDescent="0.25">
      <c r="C24" s="18" t="s">
        <v>8</v>
      </c>
      <c r="D24" s="5" t="s">
        <v>35</v>
      </c>
      <c r="E24" s="12">
        <v>100</v>
      </c>
      <c r="F24" s="85">
        <f>IF(E25="one day per one guest",E24,IF(E25="one day whole resort",E24,1))</f>
        <v>100</v>
      </c>
    </row>
    <row r="25" spans="3:43" ht="15.75" thickBot="1" x14ac:dyDescent="0.3">
      <c r="C25" s="17"/>
      <c r="D25" s="57"/>
      <c r="E25" s="13" t="s">
        <v>167</v>
      </c>
      <c r="F25" s="86"/>
    </row>
    <row r="31" spans="3:43" ht="15.75" thickBot="1" x14ac:dyDescent="0.3"/>
    <row r="32" spans="3:43" ht="15.75" thickBot="1" x14ac:dyDescent="0.3">
      <c r="C32" s="75" t="s">
        <v>147</v>
      </c>
      <c r="D32" s="74" t="s">
        <v>164</v>
      </c>
      <c r="E32" s="81"/>
    </row>
    <row r="33" spans="3:5" x14ac:dyDescent="0.25">
      <c r="C33" s="9" t="s">
        <v>33</v>
      </c>
      <c r="D33" s="72">
        <f>'Results E-LCA - scenario 1'!V13</f>
        <v>24.174089954708993</v>
      </c>
      <c r="E33" s="82"/>
    </row>
    <row r="34" spans="3:5" x14ac:dyDescent="0.25">
      <c r="C34" s="9" t="s">
        <v>34</v>
      </c>
      <c r="D34" s="72">
        <f>'Results E-LCA - scenario 2'!V13</f>
        <v>16.941801423365078</v>
      </c>
      <c r="E34" s="82"/>
    </row>
    <row r="35" spans="3:5" x14ac:dyDescent="0.25">
      <c r="C35" s="9" t="s">
        <v>121</v>
      </c>
      <c r="D35" s="72">
        <f>'Results E-LCA - scenario 3'!V13</f>
        <v>9.6153658957671961</v>
      </c>
      <c r="E35" s="82"/>
    </row>
    <row r="36" spans="3:5" ht="15.75" thickBot="1" x14ac:dyDescent="0.3">
      <c r="C36" s="36" t="s">
        <v>122</v>
      </c>
      <c r="D36" s="73">
        <f>'Results E-LCA - scenario 4'!V13</f>
        <v>3.8738115010518523</v>
      </c>
      <c r="E36" s="82"/>
    </row>
    <row r="53" spans="6:6" x14ac:dyDescent="0.25">
      <c r="F53" t="s">
        <v>163</v>
      </c>
    </row>
  </sheetData>
  <mergeCells count="5">
    <mergeCell ref="C7:F7"/>
    <mergeCell ref="C10:F10"/>
    <mergeCell ref="C14:F14"/>
    <mergeCell ref="C18:F18"/>
    <mergeCell ref="C22:F22"/>
  </mergeCells>
  <dataValidations disablePrompts="1" count="1">
    <dataValidation type="list" allowBlank="1" showInputMessage="1" showErrorMessage="1" sqref="D27:F27 D29:F29 D31:F31 F33 C25:D25" xr:uid="{2E30CBF3-0F1C-451C-8556-1D035E1E8801}">
      <formula1>#REF!</formula1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C48892C-8062-4AE5-AC94-052695C2F2F9}">
          <x14:formula1>
            <xm:f>'Backround process'!$Y$5:$Y$7</xm:f>
          </x14:formula1>
          <xm:sqref>E13 E17 E21 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99563-2AB0-4C36-94F1-37EC0F723960}">
  <dimension ref="D2:AC99"/>
  <sheetViews>
    <sheetView topLeftCell="B1" zoomScale="70" zoomScaleNormal="70" workbookViewId="0">
      <pane xSplit="5" ySplit="3" topLeftCell="P4" activePane="bottomRight" state="frozen"/>
      <selection activeCell="B1" sqref="B1"/>
      <selection pane="topRight" activeCell="G1" sqref="G1"/>
      <selection pane="bottomLeft" activeCell="B4" sqref="B4"/>
      <selection pane="bottomRight" activeCell="W43" sqref="W43"/>
    </sheetView>
  </sheetViews>
  <sheetFormatPr defaultRowHeight="15" x14ac:dyDescent="0.25"/>
  <cols>
    <col min="4" max="4" width="55.85546875" customWidth="1"/>
    <col min="5" max="5" width="14.7109375" bestFit="1" customWidth="1"/>
    <col min="6" max="6" width="63.28515625" customWidth="1"/>
    <col min="7" max="7" width="21.140625" customWidth="1"/>
    <col min="8" max="8" width="29.42578125" customWidth="1"/>
    <col min="9" max="9" width="25" customWidth="1"/>
    <col min="10" max="10" width="24.5703125" customWidth="1"/>
    <col min="12" max="12" width="17" customWidth="1"/>
    <col min="13" max="13" width="23.140625" bestFit="1" customWidth="1"/>
    <col min="14" max="14" width="24.28515625" customWidth="1"/>
    <col min="15" max="15" width="38" customWidth="1"/>
    <col min="16" max="16" width="9" customWidth="1"/>
    <col min="17" max="17" width="15" bestFit="1" customWidth="1"/>
    <col min="18" max="18" width="23.140625" bestFit="1" customWidth="1"/>
    <col min="19" max="19" width="23" bestFit="1" customWidth="1"/>
    <col min="20" max="20" width="13.7109375" bestFit="1" customWidth="1"/>
    <col min="22" max="22" width="25.28515625" customWidth="1"/>
    <col min="23" max="23" width="23.140625" bestFit="1" customWidth="1"/>
    <col min="24" max="24" width="33.5703125" bestFit="1" customWidth="1"/>
    <col min="25" max="25" width="13.85546875" bestFit="1" customWidth="1"/>
  </cols>
  <sheetData>
    <row r="2" spans="4:29" ht="38.25" customHeight="1" x14ac:dyDescent="0.5">
      <c r="F2" s="96" t="s">
        <v>158</v>
      </c>
      <c r="G2" s="97"/>
      <c r="H2" s="97"/>
      <c r="I2" s="97"/>
      <c r="J2" s="97"/>
      <c r="L2" s="96" t="s">
        <v>159</v>
      </c>
      <c r="M2" s="97"/>
      <c r="N2" s="97"/>
      <c r="O2" s="97"/>
      <c r="Q2" s="96" t="s">
        <v>160</v>
      </c>
      <c r="R2" s="97"/>
      <c r="S2" s="97"/>
      <c r="T2" s="97"/>
      <c r="V2" s="99" t="s">
        <v>161</v>
      </c>
      <c r="W2" s="100"/>
      <c r="X2" s="100"/>
      <c r="Y2" s="100"/>
    </row>
    <row r="3" spans="4:29" ht="30" customHeight="1" x14ac:dyDescent="0.35">
      <c r="F3" s="98" t="s">
        <v>149</v>
      </c>
      <c r="G3" s="98"/>
      <c r="H3" s="98"/>
      <c r="I3" s="98"/>
      <c r="J3" s="98"/>
      <c r="L3" s="98" t="s">
        <v>149</v>
      </c>
      <c r="M3" s="98"/>
      <c r="N3" s="98"/>
      <c r="O3" s="98"/>
      <c r="P3" s="3"/>
      <c r="Q3" s="98" t="s">
        <v>149</v>
      </c>
      <c r="R3" s="98"/>
      <c r="S3" s="98"/>
      <c r="T3" s="98"/>
      <c r="U3" s="3"/>
      <c r="V3" s="98" t="s">
        <v>149</v>
      </c>
      <c r="W3" s="98"/>
      <c r="X3" s="98"/>
      <c r="Y3" s="98"/>
      <c r="Z3" s="3"/>
      <c r="AA3" s="3"/>
      <c r="AB3" s="3"/>
      <c r="AC3" s="3"/>
    </row>
    <row r="4" spans="4:29" ht="26.25" x14ac:dyDescent="0.4">
      <c r="D4" s="51" t="s">
        <v>19</v>
      </c>
      <c r="E4" s="52"/>
      <c r="F4" s="52"/>
      <c r="G4" s="52"/>
      <c r="H4" s="52"/>
      <c r="I4" s="52"/>
      <c r="J4" s="52"/>
      <c r="M4" s="3"/>
      <c r="N4" s="3"/>
      <c r="O4" s="22"/>
      <c r="P4" s="3"/>
      <c r="R4" s="3"/>
      <c r="S4" s="3"/>
      <c r="T4" s="22"/>
      <c r="U4" s="3"/>
      <c r="W4" s="3"/>
      <c r="X4" s="3"/>
      <c r="Y4" s="22"/>
      <c r="Z4" s="3"/>
      <c r="AA4" s="3"/>
      <c r="AB4" s="3"/>
      <c r="AC4" s="3"/>
    </row>
    <row r="5" spans="4:29" ht="19.5" customHeight="1" x14ac:dyDescent="0.25">
      <c r="M5" s="3"/>
      <c r="N5" s="3"/>
      <c r="O5" s="3"/>
      <c r="P5" s="3"/>
      <c r="R5" s="3"/>
      <c r="S5" s="3"/>
      <c r="T5" s="3"/>
      <c r="U5" s="3"/>
      <c r="W5" s="3"/>
      <c r="X5" s="3"/>
      <c r="Y5" s="3"/>
      <c r="Z5" s="3"/>
      <c r="AA5" s="3"/>
      <c r="AB5" s="3"/>
      <c r="AC5" s="3"/>
    </row>
    <row r="6" spans="4:29" x14ac:dyDescent="0.25">
      <c r="F6" s="2" t="s">
        <v>9</v>
      </c>
      <c r="G6" s="2" t="s">
        <v>24</v>
      </c>
      <c r="H6" s="2" t="s">
        <v>11</v>
      </c>
      <c r="J6" s="2" t="s">
        <v>60</v>
      </c>
      <c r="L6" s="2" t="s">
        <v>24</v>
      </c>
      <c r="M6" s="2" t="s">
        <v>11</v>
      </c>
      <c r="O6" s="2" t="s">
        <v>60</v>
      </c>
      <c r="P6" s="3"/>
      <c r="Q6" s="2" t="s">
        <v>24</v>
      </c>
      <c r="R6" s="2" t="s">
        <v>11</v>
      </c>
      <c r="T6" s="2" t="s">
        <v>60</v>
      </c>
      <c r="U6" s="3"/>
      <c r="V6" s="2" t="s">
        <v>24</v>
      </c>
      <c r="W6" s="2" t="s">
        <v>11</v>
      </c>
      <c r="Y6" s="2" t="s">
        <v>60</v>
      </c>
      <c r="Z6" s="3"/>
      <c r="AA6" s="3"/>
      <c r="AB6" s="3"/>
      <c r="AC6" s="3"/>
    </row>
    <row r="7" spans="4:29" x14ac:dyDescent="0.25">
      <c r="D7" s="101" t="s">
        <v>38</v>
      </c>
      <c r="E7" t="s">
        <v>15</v>
      </c>
      <c r="F7" t="s">
        <v>31</v>
      </c>
      <c r="G7" t="s">
        <v>7</v>
      </c>
      <c r="H7" s="6">
        <v>0</v>
      </c>
      <c r="J7" t="str">
        <f>IF(OR(AND($H$7&lt;&gt;0,$H$8&lt;&gt;0),AND($H$7=0,$H$8=0)),"error","ok")</f>
        <v>ok</v>
      </c>
      <c r="L7" t="s">
        <v>7</v>
      </c>
      <c r="M7" s="6">
        <v>0</v>
      </c>
      <c r="O7" t="str">
        <f>IF(OR(AND($M$7&lt;&gt;0,$M$8&lt;&gt;0),AND($M$7=0,$M$8=0)),"error","ok")</f>
        <v>ok</v>
      </c>
      <c r="P7" s="3"/>
      <c r="Q7" t="s">
        <v>7</v>
      </c>
      <c r="R7" s="6">
        <v>0</v>
      </c>
      <c r="T7" t="str">
        <f>IF(OR(AND($R$7&lt;&gt;0,$R$8&lt;&gt;0),AND($R$7=0,$R$8=0)),"error","ok")</f>
        <v>ok</v>
      </c>
      <c r="U7" s="3"/>
      <c r="V7" t="s">
        <v>7</v>
      </c>
      <c r="W7" s="6">
        <v>0</v>
      </c>
      <c r="Y7" t="str">
        <f>IF(OR(AND($W$7&lt;&gt;0,$W$8&lt;&gt;0),AND($W$7=0,$W$8=0)),"error","ok")</f>
        <v>ok</v>
      </c>
      <c r="Z7" s="3"/>
      <c r="AA7" s="3"/>
      <c r="AB7" s="3"/>
      <c r="AC7" s="3"/>
    </row>
    <row r="8" spans="4:29" ht="18" customHeight="1" x14ac:dyDescent="0.25">
      <c r="D8" s="101"/>
      <c r="E8" t="s">
        <v>13</v>
      </c>
      <c r="F8" t="s">
        <v>32</v>
      </c>
      <c r="G8" t="s">
        <v>39</v>
      </c>
      <c r="H8" s="6">
        <v>22000</v>
      </c>
      <c r="J8" t="str">
        <f>IF(OR(AND($H$7&lt;&gt;0,$H$8&lt;&gt;0),AND($H$7=0,$H$8=0)),"error","ok")</f>
        <v>ok</v>
      </c>
      <c r="L8" t="s">
        <v>39</v>
      </c>
      <c r="M8" s="6">
        <v>22000</v>
      </c>
      <c r="O8" t="str">
        <f>IF(OR(AND($M$7&lt;&gt;0,$M$8&lt;&gt;0),AND($M$7=0,$M$8=0)),"error","ok")</f>
        <v>ok</v>
      </c>
      <c r="P8" s="20"/>
      <c r="Q8" t="s">
        <v>39</v>
      </c>
      <c r="R8" s="6">
        <v>22000</v>
      </c>
      <c r="T8" t="str">
        <f>IF(OR(AND($M$7&lt;&gt;0,$M$8&lt;&gt;0),AND($M$7=0,$M$8=0)),"error","ok")</f>
        <v>ok</v>
      </c>
      <c r="U8" s="3"/>
      <c r="V8" t="s">
        <v>39</v>
      </c>
      <c r="W8" s="6">
        <v>22000</v>
      </c>
      <c r="Y8" t="str">
        <f>IF(OR(AND($M$7&lt;&gt;0,$M$8&lt;&gt;0),AND($M$7=0,$M$8=0)),"error","ok")</f>
        <v>ok</v>
      </c>
      <c r="Z8" s="3"/>
      <c r="AA8" s="3"/>
      <c r="AB8" s="3"/>
      <c r="AC8" s="3"/>
    </row>
    <row r="9" spans="4:29" x14ac:dyDescent="0.25">
      <c r="F9" t="s">
        <v>40</v>
      </c>
      <c r="G9" t="s">
        <v>16</v>
      </c>
      <c r="H9" s="6">
        <v>200</v>
      </c>
      <c r="L9" t="s">
        <v>16</v>
      </c>
      <c r="M9" s="6">
        <v>200</v>
      </c>
      <c r="P9" s="3"/>
      <c r="Q9" t="s">
        <v>16</v>
      </c>
      <c r="R9" s="6">
        <v>200</v>
      </c>
      <c r="U9" s="3"/>
      <c r="V9" t="s">
        <v>16</v>
      </c>
      <c r="W9" s="6">
        <v>200</v>
      </c>
      <c r="Z9" s="3"/>
      <c r="AA9" s="3"/>
      <c r="AB9" s="3"/>
      <c r="AC9" s="3"/>
    </row>
    <row r="10" spans="4:29" x14ac:dyDescent="0.25">
      <c r="F10" s="1" t="s">
        <v>41</v>
      </c>
      <c r="G10" t="s">
        <v>17</v>
      </c>
      <c r="H10" s="6">
        <v>1900</v>
      </c>
      <c r="L10" t="s">
        <v>17</v>
      </c>
      <c r="M10" s="6">
        <v>1900</v>
      </c>
      <c r="P10" s="3"/>
      <c r="Q10" t="s">
        <v>17</v>
      </c>
      <c r="R10" s="6">
        <v>1900</v>
      </c>
      <c r="U10" s="3"/>
      <c r="V10" t="s">
        <v>17</v>
      </c>
      <c r="W10" s="6">
        <v>1900</v>
      </c>
      <c r="Z10" s="3"/>
      <c r="AA10" s="3"/>
      <c r="AB10" s="3"/>
      <c r="AC10" s="3"/>
    </row>
    <row r="11" spans="4:29" x14ac:dyDescent="0.25">
      <c r="F11" s="1"/>
      <c r="P11" s="3"/>
      <c r="U11" s="3"/>
      <c r="Z11" s="3"/>
      <c r="AA11" s="3"/>
      <c r="AB11" s="3"/>
      <c r="AC11" s="3"/>
    </row>
    <row r="12" spans="4:29" ht="26.25" x14ac:dyDescent="0.4">
      <c r="D12" s="51" t="s">
        <v>25</v>
      </c>
      <c r="E12" s="53"/>
      <c r="F12" s="54"/>
      <c r="G12" s="53"/>
      <c r="H12" s="53"/>
      <c r="I12" s="53"/>
      <c r="J12" s="53"/>
      <c r="L12" s="53"/>
      <c r="M12" s="53"/>
      <c r="N12" s="53"/>
      <c r="O12" s="53"/>
      <c r="P12" s="3"/>
      <c r="Q12" s="53"/>
      <c r="R12" s="53"/>
      <c r="S12" s="53"/>
      <c r="T12" s="53"/>
      <c r="U12" s="3"/>
      <c r="V12" s="53"/>
      <c r="W12" s="53"/>
      <c r="X12" s="53"/>
      <c r="Y12" s="53"/>
      <c r="Z12" s="3"/>
      <c r="AA12" s="3"/>
      <c r="AB12" s="3"/>
      <c r="AC12" s="3"/>
    </row>
    <row r="13" spans="4:29" x14ac:dyDescent="0.25">
      <c r="D13" s="23"/>
      <c r="E13" s="23"/>
      <c r="F13" s="24"/>
      <c r="G13" s="23"/>
      <c r="H13" s="23"/>
      <c r="I13" s="23"/>
      <c r="J13" s="23"/>
      <c r="L13" s="23"/>
      <c r="M13" s="23"/>
      <c r="N13" s="23"/>
      <c r="O13" s="23"/>
      <c r="P13" s="3"/>
      <c r="Q13" s="23"/>
      <c r="R13" s="23"/>
      <c r="S13" s="23"/>
      <c r="T13" s="23"/>
      <c r="U13" s="3"/>
      <c r="V13" s="23"/>
      <c r="W13" s="23"/>
      <c r="X13" s="23"/>
      <c r="Y13" s="23"/>
      <c r="Z13" s="3"/>
      <c r="AA13" s="3"/>
      <c r="AB13" s="3"/>
      <c r="AC13" s="3"/>
    </row>
    <row r="14" spans="4:29" x14ac:dyDescent="0.25">
      <c r="D14" s="23"/>
      <c r="E14" s="23"/>
      <c r="F14" s="2" t="s">
        <v>9</v>
      </c>
      <c r="G14" s="2" t="s">
        <v>24</v>
      </c>
      <c r="H14" s="2" t="s">
        <v>11</v>
      </c>
      <c r="I14" s="23"/>
      <c r="J14" s="23"/>
      <c r="L14" s="2" t="s">
        <v>24</v>
      </c>
      <c r="M14" s="2" t="s">
        <v>11</v>
      </c>
      <c r="N14" s="23"/>
      <c r="O14" s="23"/>
      <c r="P14" s="3"/>
      <c r="Q14" s="2" t="s">
        <v>24</v>
      </c>
      <c r="R14" s="2" t="s">
        <v>11</v>
      </c>
      <c r="S14" s="23"/>
      <c r="T14" s="23"/>
      <c r="U14" s="3"/>
      <c r="V14" s="2" t="s">
        <v>24</v>
      </c>
      <c r="W14" s="2" t="s">
        <v>11</v>
      </c>
      <c r="X14" s="23"/>
      <c r="Y14" s="23"/>
      <c r="Z14" s="3"/>
      <c r="AA14" s="3"/>
      <c r="AB14" s="3"/>
      <c r="AC14" s="3"/>
    </row>
    <row r="15" spans="4:29" x14ac:dyDescent="0.25">
      <c r="D15" s="23"/>
      <c r="E15" s="23"/>
      <c r="F15" s="24" t="s">
        <v>64</v>
      </c>
      <c r="G15" s="23" t="s">
        <v>7</v>
      </c>
      <c r="H15" s="6">
        <v>40000</v>
      </c>
      <c r="I15" s="23"/>
      <c r="J15" s="23"/>
      <c r="L15" s="23" t="s">
        <v>7</v>
      </c>
      <c r="M15" s="6">
        <v>40000</v>
      </c>
      <c r="N15" s="23"/>
      <c r="O15" s="23"/>
      <c r="P15" s="20"/>
      <c r="Q15" s="23" t="s">
        <v>7</v>
      </c>
      <c r="R15" s="6">
        <v>40000</v>
      </c>
      <c r="S15" s="23"/>
      <c r="T15" s="23"/>
      <c r="U15" s="3"/>
      <c r="V15" s="23" t="s">
        <v>7</v>
      </c>
      <c r="W15" s="6">
        <v>40000</v>
      </c>
      <c r="X15" s="23"/>
      <c r="Y15" s="23"/>
      <c r="Z15" s="3"/>
      <c r="AA15" s="3"/>
      <c r="AB15" s="3"/>
      <c r="AC15" s="3"/>
    </row>
    <row r="16" spans="4:29" x14ac:dyDescent="0.25">
      <c r="D16" s="23"/>
      <c r="E16" s="23"/>
      <c r="F16" s="24" t="s">
        <v>40</v>
      </c>
      <c r="G16" t="s">
        <v>16</v>
      </c>
      <c r="H16" s="6">
        <v>3000</v>
      </c>
      <c r="I16" s="23"/>
      <c r="J16" s="23"/>
      <c r="L16" t="s">
        <v>16</v>
      </c>
      <c r="M16" s="6">
        <v>3000</v>
      </c>
      <c r="N16" s="23"/>
      <c r="O16" s="23"/>
      <c r="P16" s="3"/>
      <c r="Q16" t="s">
        <v>16</v>
      </c>
      <c r="R16" s="6">
        <v>3000</v>
      </c>
      <c r="S16" s="23"/>
      <c r="T16" s="23"/>
      <c r="U16" s="3"/>
      <c r="V16" t="s">
        <v>16</v>
      </c>
      <c r="W16" s="6">
        <v>3000</v>
      </c>
      <c r="X16" s="23"/>
      <c r="Y16" s="23"/>
      <c r="Z16" s="3"/>
      <c r="AA16" s="3"/>
      <c r="AB16" s="3"/>
      <c r="AC16" s="3"/>
    </row>
    <row r="17" spans="4:29" x14ac:dyDescent="0.25">
      <c r="D17" s="23"/>
      <c r="E17" s="23"/>
      <c r="F17" s="1" t="s">
        <v>65</v>
      </c>
      <c r="G17" t="s">
        <v>17</v>
      </c>
      <c r="H17" s="6">
        <v>200</v>
      </c>
      <c r="I17" s="23"/>
      <c r="J17" s="23"/>
      <c r="L17" t="s">
        <v>17</v>
      </c>
      <c r="M17" s="6">
        <v>200</v>
      </c>
      <c r="N17" s="23"/>
      <c r="O17" s="23"/>
      <c r="P17" s="20"/>
      <c r="Q17" t="s">
        <v>17</v>
      </c>
      <c r="R17" s="6">
        <v>200</v>
      </c>
      <c r="S17" s="23"/>
      <c r="T17" s="23"/>
      <c r="U17" s="3"/>
      <c r="V17" t="s">
        <v>17</v>
      </c>
      <c r="W17" s="6">
        <v>200</v>
      </c>
      <c r="X17" s="23"/>
      <c r="Y17" s="23"/>
      <c r="Z17" s="3"/>
      <c r="AA17" s="3"/>
      <c r="AB17" s="3"/>
      <c r="AC17" s="3"/>
    </row>
    <row r="18" spans="4:29" x14ac:dyDescent="0.25">
      <c r="D18" s="23"/>
      <c r="E18" s="23"/>
      <c r="F18" s="1" t="s">
        <v>150</v>
      </c>
      <c r="G18" t="s">
        <v>7</v>
      </c>
      <c r="H18" s="6"/>
      <c r="I18" s="23"/>
      <c r="J18" s="23"/>
      <c r="L18" t="s">
        <v>7</v>
      </c>
      <c r="M18" s="6"/>
      <c r="N18" s="23"/>
      <c r="O18" s="23"/>
      <c r="P18" s="20"/>
      <c r="Q18" t="s">
        <v>7</v>
      </c>
      <c r="R18" s="6"/>
      <c r="S18" s="23"/>
      <c r="T18" s="23"/>
      <c r="U18" s="3"/>
      <c r="V18" t="s">
        <v>7</v>
      </c>
      <c r="W18" s="6"/>
      <c r="X18" s="23"/>
      <c r="Y18" s="23"/>
      <c r="Z18" s="3"/>
      <c r="AA18" s="3"/>
      <c r="AB18" s="3"/>
      <c r="AC18" s="3"/>
    </row>
    <row r="19" spans="4:29" x14ac:dyDescent="0.25">
      <c r="D19" s="25"/>
      <c r="E19" s="23"/>
      <c r="F19" s="24"/>
      <c r="G19" s="23"/>
      <c r="H19" s="23"/>
      <c r="I19" s="23"/>
      <c r="J19" s="23"/>
      <c r="L19" s="23"/>
      <c r="M19" s="23"/>
      <c r="N19" s="23"/>
      <c r="O19" s="23"/>
      <c r="P19" s="3"/>
      <c r="Q19" s="23"/>
      <c r="R19" s="23"/>
      <c r="S19" s="23"/>
      <c r="T19" s="23"/>
      <c r="U19" s="3"/>
      <c r="V19" s="23"/>
      <c r="W19" s="23"/>
      <c r="X19" s="23"/>
      <c r="Y19" s="23"/>
      <c r="Z19" s="3"/>
      <c r="AA19" s="3"/>
      <c r="AB19" s="3"/>
      <c r="AC19" s="3"/>
    </row>
    <row r="20" spans="4:29" ht="26.25" x14ac:dyDescent="0.4">
      <c r="D20" s="51" t="s">
        <v>26</v>
      </c>
      <c r="E20" s="53"/>
      <c r="F20" s="54"/>
      <c r="G20" s="53"/>
      <c r="H20" s="53"/>
      <c r="I20" s="53"/>
      <c r="J20" s="53"/>
      <c r="L20" s="53"/>
      <c r="M20" s="53"/>
      <c r="N20" s="53"/>
      <c r="O20" s="53"/>
      <c r="P20" s="20"/>
      <c r="Q20" s="53"/>
      <c r="R20" s="53"/>
      <c r="S20" s="53"/>
      <c r="T20" s="53"/>
      <c r="U20" s="3"/>
      <c r="V20" s="53"/>
      <c r="W20" s="53"/>
      <c r="X20" s="53"/>
      <c r="Y20" s="53"/>
      <c r="Z20" s="3"/>
      <c r="AA20" s="3"/>
      <c r="AB20" s="3"/>
      <c r="AC20" s="3"/>
    </row>
    <row r="21" spans="4:29" x14ac:dyDescent="0.25">
      <c r="D21" s="25"/>
      <c r="E21" s="23"/>
      <c r="F21" s="2" t="s">
        <v>9</v>
      </c>
      <c r="G21" s="2" t="s">
        <v>24</v>
      </c>
      <c r="H21" s="2" t="s">
        <v>11</v>
      </c>
      <c r="I21" s="23"/>
      <c r="J21" s="23"/>
      <c r="L21" s="2" t="s">
        <v>24</v>
      </c>
      <c r="M21" s="2" t="s">
        <v>11</v>
      </c>
      <c r="N21" s="23"/>
      <c r="O21" s="23"/>
      <c r="P21" s="3"/>
      <c r="Q21" s="2" t="s">
        <v>24</v>
      </c>
      <c r="R21" s="2" t="s">
        <v>11</v>
      </c>
      <c r="S21" s="23"/>
      <c r="T21" s="23"/>
      <c r="U21" s="3"/>
      <c r="V21" s="2" t="s">
        <v>24</v>
      </c>
      <c r="W21" s="2" t="s">
        <v>11</v>
      </c>
      <c r="X21" s="23"/>
      <c r="Y21" s="23"/>
      <c r="Z21" s="3"/>
      <c r="AA21" s="3"/>
      <c r="AB21" s="3"/>
      <c r="AC21" s="3"/>
    </row>
    <row r="22" spans="4:29" x14ac:dyDescent="0.25">
      <c r="D22" s="25"/>
      <c r="E22" s="23"/>
      <c r="F22" t="s">
        <v>27</v>
      </c>
      <c r="G22" t="s">
        <v>17</v>
      </c>
      <c r="H22" s="6">
        <v>3600</v>
      </c>
      <c r="I22" s="23"/>
      <c r="J22" s="23"/>
      <c r="L22" t="s">
        <v>17</v>
      </c>
      <c r="M22" s="6">
        <v>3600</v>
      </c>
      <c r="N22" s="23"/>
      <c r="O22" s="23"/>
      <c r="P22" s="3"/>
      <c r="Q22" t="s">
        <v>17</v>
      </c>
      <c r="R22" s="6">
        <v>3600</v>
      </c>
      <c r="S22" s="23"/>
      <c r="T22" s="23"/>
      <c r="U22" s="3"/>
      <c r="V22" t="s">
        <v>17</v>
      </c>
      <c r="W22" s="6">
        <v>3600</v>
      </c>
      <c r="X22" s="23"/>
      <c r="Y22" s="23"/>
      <c r="Z22" s="3"/>
      <c r="AA22" s="3"/>
      <c r="AB22" s="3"/>
      <c r="AC22" s="3"/>
    </row>
    <row r="23" spans="4:29" x14ac:dyDescent="0.25">
      <c r="D23" s="23"/>
      <c r="E23" s="23"/>
      <c r="F23" s="23" t="s">
        <v>77</v>
      </c>
      <c r="G23" t="s">
        <v>16</v>
      </c>
      <c r="H23" s="6">
        <v>250</v>
      </c>
      <c r="I23" s="23"/>
      <c r="J23" s="23"/>
      <c r="L23" t="s">
        <v>16</v>
      </c>
      <c r="M23" s="6">
        <v>250</v>
      </c>
      <c r="N23" s="23"/>
      <c r="O23" s="23"/>
      <c r="P23" s="20"/>
      <c r="Q23" t="s">
        <v>16</v>
      </c>
      <c r="R23" s="6">
        <v>250</v>
      </c>
      <c r="S23" s="23"/>
      <c r="T23" s="23"/>
      <c r="U23" s="3"/>
      <c r="V23" t="s">
        <v>16</v>
      </c>
      <c r="W23" s="6">
        <v>250</v>
      </c>
      <c r="X23" s="23"/>
      <c r="Y23" s="23"/>
      <c r="Z23" s="3"/>
      <c r="AA23" s="3"/>
      <c r="AB23" s="3"/>
      <c r="AC23" s="3"/>
    </row>
    <row r="24" spans="4:29" x14ac:dyDescent="0.25">
      <c r="D24" s="29"/>
      <c r="E24" s="23"/>
      <c r="F24" s="24"/>
      <c r="G24" s="23"/>
      <c r="H24" s="23"/>
      <c r="I24" s="23"/>
      <c r="J24" s="23"/>
      <c r="L24" s="23"/>
      <c r="M24" s="23"/>
      <c r="N24" s="23"/>
      <c r="O24" s="23"/>
      <c r="P24" s="3"/>
      <c r="Q24" s="23"/>
      <c r="R24" s="23"/>
      <c r="S24" s="23"/>
      <c r="T24" s="23"/>
      <c r="U24" s="3"/>
      <c r="V24" s="23"/>
      <c r="W24" s="23"/>
      <c r="X24" s="23"/>
      <c r="Y24" s="23"/>
      <c r="Z24" s="3"/>
      <c r="AA24" s="3"/>
      <c r="AB24" s="3"/>
      <c r="AC24" s="3"/>
    </row>
    <row r="25" spans="4:29" ht="24.75" customHeight="1" x14ac:dyDescent="0.4">
      <c r="D25" s="51" t="s">
        <v>68</v>
      </c>
      <c r="E25" s="53"/>
      <c r="F25" s="54"/>
      <c r="G25" s="53"/>
      <c r="H25" s="53"/>
      <c r="I25" s="53"/>
      <c r="J25" s="53"/>
      <c r="L25" s="53"/>
      <c r="M25" s="53"/>
      <c r="N25" s="53"/>
      <c r="O25" s="53"/>
      <c r="P25" s="3"/>
      <c r="Q25" s="53"/>
      <c r="R25" s="53"/>
      <c r="S25" s="53"/>
      <c r="T25" s="53"/>
      <c r="U25" s="3"/>
      <c r="V25" s="53"/>
      <c r="W25" s="53"/>
      <c r="X25" s="53"/>
      <c r="Y25" s="53"/>
      <c r="Z25" s="3"/>
      <c r="AA25" s="3"/>
      <c r="AB25" s="3"/>
      <c r="AC25" s="3"/>
    </row>
    <row r="26" spans="4:29" x14ac:dyDescent="0.25">
      <c r="D26" s="23"/>
      <c r="E26" s="23"/>
      <c r="F26" s="2" t="s">
        <v>9</v>
      </c>
      <c r="G26" s="2" t="s">
        <v>24</v>
      </c>
      <c r="H26" s="2" t="s">
        <v>11</v>
      </c>
      <c r="I26" s="23"/>
      <c r="J26" s="23"/>
      <c r="L26" s="2" t="s">
        <v>24</v>
      </c>
      <c r="M26" s="2" t="s">
        <v>11</v>
      </c>
      <c r="N26" s="23"/>
      <c r="O26" s="23"/>
      <c r="P26" s="3"/>
      <c r="Q26" s="2" t="s">
        <v>24</v>
      </c>
      <c r="R26" s="2" t="s">
        <v>11</v>
      </c>
      <c r="S26" s="23"/>
      <c r="T26" s="23"/>
      <c r="U26" s="3"/>
      <c r="V26" s="2" t="s">
        <v>24</v>
      </c>
      <c r="W26" s="2" t="s">
        <v>11</v>
      </c>
      <c r="X26" s="23"/>
      <c r="Y26" s="23"/>
      <c r="Z26" s="3"/>
      <c r="AA26" s="3"/>
      <c r="AB26" s="3"/>
      <c r="AC26" s="3"/>
    </row>
    <row r="27" spans="4:29" x14ac:dyDescent="0.25">
      <c r="D27" s="23"/>
      <c r="E27" s="23"/>
      <c r="F27" s="23" t="s">
        <v>109</v>
      </c>
      <c r="G27" t="s">
        <v>7</v>
      </c>
      <c r="H27" s="6">
        <v>5000</v>
      </c>
      <c r="I27" s="23"/>
      <c r="J27" s="23"/>
      <c r="L27" t="s">
        <v>7</v>
      </c>
      <c r="M27" s="6">
        <v>5000</v>
      </c>
      <c r="N27" s="23"/>
      <c r="O27" s="23"/>
      <c r="P27" s="3"/>
      <c r="Q27" t="s">
        <v>7</v>
      </c>
      <c r="R27" s="6">
        <v>5000</v>
      </c>
      <c r="S27" s="23"/>
      <c r="T27" s="23"/>
      <c r="U27" s="3"/>
      <c r="V27" t="s">
        <v>7</v>
      </c>
      <c r="W27" s="6">
        <v>5000</v>
      </c>
      <c r="X27" s="23"/>
      <c r="Y27" s="23"/>
      <c r="Z27" s="3"/>
      <c r="AA27" s="3"/>
      <c r="AB27" s="3"/>
      <c r="AC27" s="3"/>
    </row>
    <row r="28" spans="4:29" x14ac:dyDescent="0.25">
      <c r="D28" s="23"/>
      <c r="E28" s="23"/>
      <c r="F28" s="23" t="s">
        <v>110</v>
      </c>
      <c r="G28" t="s">
        <v>12</v>
      </c>
      <c r="H28" s="6">
        <v>10500</v>
      </c>
      <c r="I28" s="23"/>
      <c r="J28" s="23"/>
      <c r="L28" t="s">
        <v>39</v>
      </c>
      <c r="M28" s="6">
        <v>10500</v>
      </c>
      <c r="N28" s="23"/>
      <c r="O28" s="23"/>
      <c r="P28" s="3"/>
      <c r="Q28" t="s">
        <v>39</v>
      </c>
      <c r="R28" s="6">
        <v>10500</v>
      </c>
      <c r="S28" s="23"/>
      <c r="T28" s="23"/>
      <c r="U28" s="3"/>
      <c r="V28" t="s">
        <v>39</v>
      </c>
      <c r="W28" s="6">
        <v>10500</v>
      </c>
      <c r="X28" s="23"/>
      <c r="Y28" s="23"/>
      <c r="Z28" s="3"/>
      <c r="AA28" s="3"/>
      <c r="AB28" s="3"/>
      <c r="AC28" s="3"/>
    </row>
    <row r="29" spans="4:29" x14ac:dyDescent="0.25">
      <c r="D29" s="23"/>
      <c r="E29" s="23"/>
      <c r="F29" s="23" t="s">
        <v>40</v>
      </c>
      <c r="G29" t="s">
        <v>16</v>
      </c>
      <c r="H29" s="6">
        <v>2000</v>
      </c>
      <c r="I29" s="23"/>
      <c r="J29" s="23"/>
      <c r="L29" t="s">
        <v>16</v>
      </c>
      <c r="M29" s="6">
        <v>2000</v>
      </c>
      <c r="N29" s="23"/>
      <c r="O29" s="23"/>
      <c r="P29" s="3"/>
      <c r="Q29" t="s">
        <v>16</v>
      </c>
      <c r="R29" s="6">
        <v>2000</v>
      </c>
      <c r="S29" s="23"/>
      <c r="T29" s="23"/>
      <c r="U29" s="3"/>
      <c r="V29" t="s">
        <v>16</v>
      </c>
      <c r="W29" s="6">
        <v>2000</v>
      </c>
      <c r="X29" s="23"/>
      <c r="Y29" s="23"/>
      <c r="Z29" s="3"/>
      <c r="AA29" s="3"/>
      <c r="AB29" s="3"/>
      <c r="AC29" s="3"/>
    </row>
    <row r="30" spans="4:29" ht="18" customHeight="1" x14ac:dyDescent="0.25">
      <c r="D30" s="25"/>
      <c r="E30" s="27"/>
      <c r="F30" s="23" t="s">
        <v>100</v>
      </c>
      <c r="G30" t="s">
        <v>17</v>
      </c>
      <c r="H30" s="6">
        <v>500</v>
      </c>
      <c r="I30" s="23"/>
      <c r="J30" s="23"/>
      <c r="L30" t="s">
        <v>17</v>
      </c>
      <c r="M30" s="6">
        <v>500</v>
      </c>
      <c r="N30" s="23"/>
      <c r="O30" s="23"/>
      <c r="P30" s="3"/>
      <c r="Q30" t="s">
        <v>17</v>
      </c>
      <c r="R30" s="6">
        <v>500</v>
      </c>
      <c r="S30" s="23"/>
      <c r="T30" s="23"/>
      <c r="U30" s="3"/>
      <c r="V30" t="s">
        <v>17</v>
      </c>
      <c r="W30" s="6">
        <v>500</v>
      </c>
      <c r="X30" s="23"/>
      <c r="Y30" s="23"/>
      <c r="Z30" s="3"/>
      <c r="AA30" s="3"/>
      <c r="AB30" s="3"/>
      <c r="AC30" s="3"/>
    </row>
    <row r="31" spans="4:29" x14ac:dyDescent="0.25">
      <c r="D31" s="25"/>
      <c r="E31" s="27"/>
      <c r="F31" s="23"/>
      <c r="G31" s="23"/>
      <c r="H31" s="23"/>
      <c r="I31" s="23"/>
      <c r="J31" s="23"/>
      <c r="L31" s="23"/>
      <c r="M31" s="23"/>
      <c r="N31" s="23"/>
      <c r="O31" s="23"/>
      <c r="P31" s="3"/>
      <c r="Q31" s="23"/>
      <c r="R31" s="23"/>
      <c r="S31" s="23"/>
      <c r="T31" s="23"/>
      <c r="U31" s="3"/>
      <c r="V31" s="23"/>
      <c r="W31" s="23"/>
      <c r="X31" s="23"/>
      <c r="Y31" s="23"/>
      <c r="Z31" s="3"/>
      <c r="AA31" s="3"/>
      <c r="AB31" s="3"/>
      <c r="AC31" s="3"/>
    </row>
    <row r="32" spans="4:29" ht="26.25" x14ac:dyDescent="0.4">
      <c r="D32" s="51" t="s">
        <v>70</v>
      </c>
      <c r="E32" s="55"/>
      <c r="F32" s="53"/>
      <c r="G32" s="53"/>
      <c r="H32" s="53"/>
      <c r="I32" s="53"/>
      <c r="J32" s="53"/>
      <c r="L32" s="53"/>
      <c r="M32" s="53"/>
      <c r="N32" s="53"/>
      <c r="O32" s="53"/>
      <c r="P32" s="3"/>
      <c r="Q32" s="53"/>
      <c r="R32" s="53"/>
      <c r="S32" s="53"/>
      <c r="T32" s="53"/>
      <c r="U32" s="3"/>
      <c r="V32" s="53"/>
      <c r="W32" s="53"/>
      <c r="X32" s="53"/>
      <c r="Y32" s="53"/>
      <c r="Z32" s="3"/>
      <c r="AA32" s="3"/>
      <c r="AB32" s="3"/>
      <c r="AC32" s="3"/>
    </row>
    <row r="33" spans="4:29" x14ac:dyDescent="0.25">
      <c r="D33" s="25"/>
      <c r="E33" s="27"/>
      <c r="F33" s="2" t="s">
        <v>9</v>
      </c>
      <c r="G33" s="2" t="s">
        <v>24</v>
      </c>
      <c r="H33" s="2" t="s">
        <v>11</v>
      </c>
      <c r="I33" s="23"/>
      <c r="J33" s="23"/>
      <c r="L33" s="2" t="s">
        <v>24</v>
      </c>
      <c r="M33" s="2" t="s">
        <v>11</v>
      </c>
      <c r="N33" s="23"/>
      <c r="O33" s="23"/>
      <c r="P33" s="3"/>
      <c r="Q33" s="2" t="s">
        <v>24</v>
      </c>
      <c r="R33" s="2" t="s">
        <v>11</v>
      </c>
      <c r="S33" s="23"/>
      <c r="T33" s="23"/>
      <c r="U33" s="3"/>
      <c r="V33" s="2" t="s">
        <v>24</v>
      </c>
      <c r="W33" s="2" t="s">
        <v>11</v>
      </c>
      <c r="X33" s="23"/>
      <c r="Y33" s="23"/>
      <c r="Z33" s="3"/>
      <c r="AA33" s="3"/>
      <c r="AB33" s="3"/>
      <c r="AC33" s="3"/>
    </row>
    <row r="34" spans="4:29" x14ac:dyDescent="0.25">
      <c r="D34" s="25"/>
      <c r="E34" s="27"/>
      <c r="F34" s="23" t="s">
        <v>72</v>
      </c>
      <c r="G34" s="23" t="s">
        <v>14</v>
      </c>
      <c r="H34" s="6" t="s">
        <v>103</v>
      </c>
      <c r="I34" s="23"/>
      <c r="J34" s="23"/>
      <c r="L34" s="23" t="s">
        <v>14</v>
      </c>
      <c r="M34" s="6" t="s">
        <v>103</v>
      </c>
      <c r="N34" s="23"/>
      <c r="O34" s="23"/>
      <c r="P34" s="3"/>
      <c r="Q34" s="23" t="s">
        <v>14</v>
      </c>
      <c r="R34" s="6" t="s">
        <v>103</v>
      </c>
      <c r="S34" s="23"/>
      <c r="T34" s="23"/>
      <c r="U34" s="3"/>
      <c r="V34" s="23" t="s">
        <v>14</v>
      </c>
      <c r="W34" s="6" t="s">
        <v>103</v>
      </c>
      <c r="X34" s="23"/>
      <c r="Y34" s="23"/>
      <c r="Z34" s="3"/>
      <c r="AA34" s="3"/>
      <c r="AB34" s="3"/>
      <c r="AC34" s="3"/>
    </row>
    <row r="35" spans="4:29" x14ac:dyDescent="0.25">
      <c r="D35" s="25"/>
      <c r="E35" s="27"/>
      <c r="F35" s="23"/>
      <c r="G35" s="23"/>
      <c r="H35" s="23"/>
      <c r="I35" s="23"/>
      <c r="J35" s="23"/>
      <c r="L35" s="23"/>
      <c r="M35" s="23"/>
      <c r="N35" s="23"/>
      <c r="O35" s="23"/>
      <c r="P35" s="3"/>
      <c r="Q35" s="23"/>
      <c r="R35" s="23"/>
      <c r="S35" s="23"/>
      <c r="T35" s="23"/>
      <c r="U35" s="3"/>
      <c r="V35" s="23"/>
      <c r="W35" s="23"/>
      <c r="X35" s="23"/>
      <c r="Y35" s="23"/>
      <c r="Z35" s="3"/>
      <c r="AA35" s="3"/>
      <c r="AB35" s="3"/>
      <c r="AC35" s="3"/>
    </row>
    <row r="36" spans="4:29" x14ac:dyDescent="0.25">
      <c r="D36" s="25"/>
      <c r="E36" s="23"/>
      <c r="F36" s="23"/>
      <c r="G36" s="23"/>
      <c r="H36" s="23"/>
      <c r="I36" s="23"/>
      <c r="J36" s="23"/>
      <c r="L36" s="23"/>
      <c r="M36" s="23"/>
      <c r="N36" s="23"/>
      <c r="O36" s="23"/>
      <c r="P36" s="3"/>
      <c r="Q36" s="23"/>
      <c r="R36" s="23"/>
      <c r="S36" s="23"/>
      <c r="T36" s="23"/>
      <c r="U36" s="3"/>
      <c r="V36" s="23"/>
      <c r="W36" s="23"/>
      <c r="X36" s="23"/>
      <c r="Y36" s="23"/>
      <c r="Z36" s="3"/>
      <c r="AA36" s="3"/>
      <c r="AB36" s="3"/>
      <c r="AC36" s="3"/>
    </row>
    <row r="37" spans="4:29" x14ac:dyDescent="0.25">
      <c r="D37" s="25"/>
      <c r="E37" s="25"/>
      <c r="F37" s="23"/>
      <c r="G37" s="23"/>
      <c r="H37" s="23"/>
      <c r="I37" s="23"/>
      <c r="J37" s="23"/>
      <c r="L37" s="23"/>
      <c r="M37" s="23"/>
      <c r="N37" s="23"/>
      <c r="O37" s="23"/>
      <c r="P37" s="3"/>
      <c r="Q37" s="23"/>
      <c r="R37" s="23"/>
      <c r="S37" s="23"/>
      <c r="T37" s="23"/>
      <c r="U37" s="3"/>
      <c r="V37" s="23"/>
      <c r="W37" s="23"/>
      <c r="X37" s="23"/>
      <c r="Y37" s="23"/>
      <c r="Z37" s="3"/>
      <c r="AA37" s="3"/>
      <c r="AB37" s="3"/>
      <c r="AC37" s="3"/>
    </row>
    <row r="38" spans="4:29" ht="26.25" x14ac:dyDescent="0.4">
      <c r="D38" s="51" t="s">
        <v>71</v>
      </c>
      <c r="E38" s="56"/>
      <c r="F38" s="53"/>
      <c r="G38" s="53"/>
      <c r="H38" s="53"/>
      <c r="I38" s="53"/>
      <c r="J38" s="53"/>
      <c r="L38" s="53"/>
      <c r="M38" s="53"/>
      <c r="N38" s="53"/>
      <c r="O38" s="53"/>
      <c r="P38" s="3"/>
      <c r="Q38" s="53"/>
      <c r="R38" s="53"/>
      <c r="S38" s="53"/>
      <c r="T38" s="53"/>
      <c r="U38" s="3"/>
      <c r="V38" s="53"/>
      <c r="W38" s="53"/>
      <c r="X38" s="53"/>
      <c r="Y38" s="53"/>
      <c r="Z38" s="3"/>
      <c r="AA38" s="3"/>
      <c r="AB38" s="3"/>
      <c r="AC38" s="3"/>
    </row>
    <row r="39" spans="4:29" x14ac:dyDescent="0.25">
      <c r="D39" s="25"/>
      <c r="E39" s="25"/>
      <c r="F39" s="2" t="s">
        <v>9</v>
      </c>
      <c r="G39" s="2" t="s">
        <v>24</v>
      </c>
      <c r="H39" s="2" t="s">
        <v>11</v>
      </c>
      <c r="I39" s="23"/>
      <c r="J39" s="23"/>
      <c r="L39" s="2" t="s">
        <v>24</v>
      </c>
      <c r="M39" s="2" t="s">
        <v>11</v>
      </c>
      <c r="N39" s="23"/>
      <c r="O39" s="23"/>
      <c r="P39" s="3"/>
      <c r="Q39" s="2" t="s">
        <v>24</v>
      </c>
      <c r="R39" s="2" t="s">
        <v>11</v>
      </c>
      <c r="S39" s="23"/>
      <c r="T39" s="23"/>
      <c r="U39" s="3"/>
      <c r="V39" s="2" t="s">
        <v>24</v>
      </c>
      <c r="W39" s="2" t="s">
        <v>11</v>
      </c>
      <c r="X39" s="23"/>
      <c r="Y39" s="23"/>
      <c r="Z39" s="3"/>
      <c r="AA39" s="3"/>
      <c r="AB39" s="3"/>
      <c r="AC39" s="3"/>
    </row>
    <row r="40" spans="4:29" x14ac:dyDescent="0.25">
      <c r="D40" s="23"/>
      <c r="E40" s="23"/>
      <c r="F40" s="23" t="s">
        <v>151</v>
      </c>
      <c r="G40" s="23" t="s">
        <v>69</v>
      </c>
      <c r="H40" s="6"/>
      <c r="I40" s="6" t="s">
        <v>21</v>
      </c>
      <c r="J40" s="23"/>
      <c r="L40" s="23" t="s">
        <v>69</v>
      </c>
      <c r="M40" s="6">
        <v>0</v>
      </c>
      <c r="N40" s="6" t="s">
        <v>21</v>
      </c>
      <c r="O40" s="23"/>
      <c r="P40" s="3"/>
      <c r="Q40" s="23" t="s">
        <v>69</v>
      </c>
      <c r="R40" s="6">
        <v>0</v>
      </c>
      <c r="S40" s="6" t="s">
        <v>87</v>
      </c>
      <c r="T40" s="23"/>
      <c r="U40" s="3"/>
      <c r="V40" s="23" t="s">
        <v>69</v>
      </c>
      <c r="W40" s="6">
        <v>0</v>
      </c>
      <c r="X40" s="6" t="s">
        <v>21</v>
      </c>
      <c r="Y40" s="23"/>
      <c r="Z40" s="3"/>
      <c r="AA40" s="3"/>
      <c r="AB40" s="3"/>
      <c r="AC40" s="3"/>
    </row>
    <row r="41" spans="4:29" x14ac:dyDescent="0.25">
      <c r="D41" s="25"/>
      <c r="E41" s="23"/>
      <c r="F41" s="23" t="s">
        <v>152</v>
      </c>
      <c r="G41" s="23" t="s">
        <v>69</v>
      </c>
      <c r="H41" s="6">
        <v>100</v>
      </c>
      <c r="I41" s="6" t="s">
        <v>156</v>
      </c>
      <c r="J41" s="23"/>
      <c r="L41" s="23" t="s">
        <v>69</v>
      </c>
      <c r="M41" s="6">
        <v>100</v>
      </c>
      <c r="N41" s="6" t="s">
        <v>156</v>
      </c>
      <c r="O41" s="23"/>
      <c r="P41" s="3"/>
      <c r="Q41" s="23" t="s">
        <v>69</v>
      </c>
      <c r="R41" s="6">
        <v>100</v>
      </c>
      <c r="S41" s="6" t="s">
        <v>156</v>
      </c>
      <c r="T41" s="23"/>
      <c r="U41" s="3"/>
      <c r="V41" s="23" t="s">
        <v>69</v>
      </c>
      <c r="W41" s="6">
        <v>100</v>
      </c>
      <c r="X41" s="6" t="s">
        <v>157</v>
      </c>
      <c r="Y41" s="23"/>
      <c r="Z41" s="3"/>
      <c r="AA41" s="3"/>
      <c r="AB41" s="3"/>
      <c r="AC41" s="3"/>
    </row>
    <row r="42" spans="4:29" ht="15" customHeight="1" x14ac:dyDescent="0.25">
      <c r="D42" s="25"/>
      <c r="E42" s="23"/>
      <c r="F42" s="23" t="s">
        <v>153</v>
      </c>
      <c r="G42" s="23" t="s">
        <v>69</v>
      </c>
      <c r="H42" s="6"/>
      <c r="I42" s="23"/>
      <c r="J42" s="23"/>
      <c r="L42" s="23" t="s">
        <v>69</v>
      </c>
      <c r="M42" s="6">
        <v>0</v>
      </c>
      <c r="N42" s="23"/>
      <c r="O42" s="23"/>
      <c r="P42" s="20"/>
      <c r="Q42" s="23" t="s">
        <v>69</v>
      </c>
      <c r="R42" s="6">
        <v>0</v>
      </c>
      <c r="S42" s="23"/>
      <c r="T42" s="23"/>
      <c r="U42" s="3"/>
      <c r="V42" s="23" t="s">
        <v>69</v>
      </c>
      <c r="W42" s="6">
        <v>0</v>
      </c>
      <c r="X42" s="23"/>
      <c r="Y42" s="23"/>
      <c r="Z42" s="3"/>
      <c r="AA42" s="3"/>
      <c r="AB42" s="3"/>
      <c r="AC42" s="3"/>
    </row>
    <row r="43" spans="4:29" x14ac:dyDescent="0.25">
      <c r="D43" s="23"/>
      <c r="E43" s="23"/>
      <c r="F43" s="23" t="s">
        <v>154</v>
      </c>
      <c r="G43" s="23" t="s">
        <v>106</v>
      </c>
      <c r="H43" s="6">
        <v>7</v>
      </c>
      <c r="I43" s="23" t="str">
        <f>IF(H43=0,"error","ok")</f>
        <v>ok</v>
      </c>
      <c r="J43" s="23"/>
      <c r="L43" s="23" t="s">
        <v>106</v>
      </c>
      <c r="M43" s="6">
        <v>7</v>
      </c>
      <c r="N43" s="23" t="str">
        <f>IF(M43=0,"error","ok")</f>
        <v>ok</v>
      </c>
      <c r="O43" s="23"/>
      <c r="P43" s="3"/>
      <c r="Q43" s="23" t="s">
        <v>106</v>
      </c>
      <c r="R43" s="6">
        <v>7</v>
      </c>
      <c r="S43" s="23" t="str">
        <f>IF(R43=0,"error","ok")</f>
        <v>ok</v>
      </c>
      <c r="T43" s="23"/>
      <c r="U43" s="3"/>
      <c r="V43" s="23" t="s">
        <v>106</v>
      </c>
      <c r="W43" s="6">
        <v>7</v>
      </c>
      <c r="X43" s="23" t="str">
        <f>IF(W43=0,"error","ok")</f>
        <v>ok</v>
      </c>
      <c r="Y43" s="23"/>
      <c r="Z43" s="3"/>
      <c r="AA43" s="3"/>
      <c r="AB43" s="3"/>
      <c r="AC43" s="3"/>
    </row>
    <row r="44" spans="4:29" x14ac:dyDescent="0.25">
      <c r="D44" s="25"/>
      <c r="E44" s="23"/>
      <c r="F44" s="23"/>
      <c r="G44" s="23"/>
      <c r="H44" s="23"/>
      <c r="I44" s="23"/>
      <c r="J44" s="23"/>
      <c r="M44" s="3"/>
      <c r="N44" s="3"/>
      <c r="O44" s="21"/>
      <c r="P44" s="20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4:29" x14ac:dyDescent="0.25">
      <c r="D45" s="25"/>
      <c r="E45" s="23"/>
      <c r="F45" s="23"/>
      <c r="G45" s="23"/>
      <c r="H45" s="23"/>
      <c r="I45" s="23"/>
      <c r="J45" s="23"/>
      <c r="M45" s="3"/>
      <c r="N45" s="3"/>
      <c r="O45" s="21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4:29" x14ac:dyDescent="0.25">
      <c r="D46" s="25"/>
      <c r="E46" s="23"/>
      <c r="F46" s="23"/>
      <c r="G46" s="23"/>
      <c r="H46" s="23"/>
      <c r="I46" s="23"/>
      <c r="J46" s="23"/>
      <c r="M46" s="3"/>
      <c r="N46" s="3"/>
      <c r="O46" s="21"/>
      <c r="P46" s="20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4:29" x14ac:dyDescent="0.25">
      <c r="D47" s="25"/>
      <c r="E47" s="23"/>
      <c r="F47" s="23"/>
      <c r="G47" s="23"/>
      <c r="H47" s="23"/>
      <c r="I47" s="23"/>
      <c r="J47" s="2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4:29" x14ac:dyDescent="0.25">
      <c r="D48" s="23"/>
      <c r="E48" s="23"/>
      <c r="F48" s="23"/>
      <c r="G48" s="23"/>
      <c r="H48" s="23"/>
      <c r="I48" s="23"/>
      <c r="J48" s="23"/>
      <c r="M48" s="3"/>
      <c r="N48" s="3"/>
      <c r="O48" s="3"/>
      <c r="P48" s="20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4:29" x14ac:dyDescent="0.25">
      <c r="D49" s="26"/>
      <c r="E49" s="23"/>
      <c r="F49" s="24"/>
      <c r="G49" s="23"/>
      <c r="H49" s="23"/>
      <c r="I49" s="23"/>
      <c r="J49" s="2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4:29" x14ac:dyDescent="0.25">
      <c r="D50" s="27"/>
      <c r="E50" s="23"/>
      <c r="F50" s="23"/>
      <c r="G50" s="23"/>
      <c r="H50" s="23"/>
      <c r="I50" s="23"/>
      <c r="J50" s="2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4:29" x14ac:dyDescent="0.25">
      <c r="D51" s="23"/>
      <c r="E51" s="23"/>
      <c r="F51" s="23"/>
      <c r="G51" s="23"/>
      <c r="H51" s="23"/>
      <c r="I51" s="23"/>
      <c r="J51" s="2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4:29" x14ac:dyDescent="0.25">
      <c r="D52" s="30"/>
      <c r="E52" s="23"/>
      <c r="F52" s="24"/>
      <c r="G52" s="23"/>
      <c r="H52" s="23"/>
      <c r="I52" s="23"/>
      <c r="J52" s="23"/>
    </row>
    <row r="53" spans="4:29" x14ac:dyDescent="0.25">
      <c r="D53" s="30"/>
      <c r="E53" s="23"/>
      <c r="F53" s="24"/>
      <c r="G53" s="23"/>
      <c r="H53" s="23"/>
      <c r="I53" s="23"/>
      <c r="J53" s="23"/>
    </row>
    <row r="54" spans="4:29" x14ac:dyDescent="0.25">
      <c r="D54" s="23"/>
      <c r="E54" s="23"/>
      <c r="F54" s="23"/>
      <c r="G54" s="23"/>
      <c r="H54" s="23"/>
      <c r="I54" s="23"/>
      <c r="J54" s="23"/>
    </row>
    <row r="55" spans="4:29" x14ac:dyDescent="0.25">
      <c r="D55" s="27"/>
      <c r="E55" s="23"/>
      <c r="F55" s="24"/>
      <c r="G55" s="23"/>
      <c r="H55" s="23"/>
      <c r="I55" s="23"/>
      <c r="J55" s="23"/>
    </row>
    <row r="56" spans="4:29" x14ac:dyDescent="0.25">
      <c r="D56" s="23"/>
      <c r="E56" s="23"/>
      <c r="F56" s="23"/>
      <c r="G56" s="23"/>
      <c r="H56" s="23"/>
      <c r="I56" s="23"/>
      <c r="J56" s="23"/>
    </row>
    <row r="57" spans="4:29" x14ac:dyDescent="0.25">
      <c r="D57" s="25"/>
      <c r="E57" s="23"/>
      <c r="F57" s="24"/>
      <c r="G57" s="23"/>
      <c r="H57" s="23"/>
      <c r="I57" s="23"/>
      <c r="J57" s="23"/>
    </row>
    <row r="58" spans="4:29" x14ac:dyDescent="0.25">
      <c r="D58" s="25"/>
      <c r="E58" s="23"/>
      <c r="F58" s="23"/>
      <c r="G58" s="23"/>
      <c r="H58" s="23"/>
      <c r="I58" s="23"/>
      <c r="J58" s="23"/>
    </row>
    <row r="59" spans="4:29" x14ac:dyDescent="0.25">
      <c r="D59" s="25"/>
      <c r="E59" s="23"/>
      <c r="F59" s="24"/>
      <c r="G59" s="23"/>
      <c r="H59" s="23"/>
      <c r="I59" s="23"/>
      <c r="J59" s="23"/>
    </row>
    <row r="60" spans="4:29" x14ac:dyDescent="0.25">
      <c r="D60" s="25"/>
      <c r="E60" s="23"/>
      <c r="F60" s="23"/>
      <c r="G60" s="23"/>
      <c r="H60" s="23"/>
      <c r="I60" s="23"/>
      <c r="J60" s="23"/>
    </row>
    <row r="61" spans="4:29" x14ac:dyDescent="0.25">
      <c r="D61" s="25"/>
      <c r="E61" s="23"/>
      <c r="F61" s="24"/>
      <c r="G61" s="23"/>
      <c r="H61" s="23"/>
      <c r="I61" s="23"/>
      <c r="J61" s="23"/>
    </row>
    <row r="62" spans="4:29" x14ac:dyDescent="0.25">
      <c r="D62" s="23"/>
      <c r="E62" s="23"/>
      <c r="F62" s="23"/>
      <c r="G62" s="23"/>
      <c r="H62" s="23"/>
      <c r="I62" s="23"/>
      <c r="J62" s="23"/>
    </row>
    <row r="63" spans="4:29" x14ac:dyDescent="0.25">
      <c r="D63" s="23"/>
      <c r="E63" s="23"/>
      <c r="F63" s="23"/>
      <c r="G63" s="23"/>
      <c r="H63" s="23"/>
      <c r="I63" s="23"/>
      <c r="J63" s="23"/>
    </row>
    <row r="64" spans="4:29" ht="26.25" x14ac:dyDescent="0.4">
      <c r="D64" s="28"/>
      <c r="E64" s="23"/>
      <c r="F64" s="23"/>
      <c r="G64" s="23"/>
      <c r="H64" s="23"/>
      <c r="I64" s="23"/>
      <c r="J64" s="23"/>
    </row>
    <row r="65" spans="4:10" x14ac:dyDescent="0.25">
      <c r="D65" s="23"/>
      <c r="E65" s="23"/>
      <c r="F65" s="23"/>
      <c r="G65" s="23"/>
      <c r="H65" s="23"/>
      <c r="I65" s="23"/>
      <c r="J65" s="23"/>
    </row>
    <row r="66" spans="4:10" x14ac:dyDescent="0.25">
      <c r="D66" s="23"/>
      <c r="E66" s="23"/>
      <c r="F66" s="23"/>
      <c r="G66" s="23"/>
      <c r="H66" s="23"/>
      <c r="I66" s="23"/>
      <c r="J66" s="23"/>
    </row>
    <row r="67" spans="4:10" x14ac:dyDescent="0.25">
      <c r="D67" s="23"/>
      <c r="E67" s="23"/>
      <c r="F67" s="23"/>
      <c r="G67" s="23"/>
      <c r="H67" s="23"/>
      <c r="I67" s="23"/>
      <c r="J67" s="23"/>
    </row>
    <row r="68" spans="4:10" x14ac:dyDescent="0.25">
      <c r="D68" s="25"/>
      <c r="E68" s="23"/>
      <c r="F68" s="24"/>
      <c r="G68" s="23"/>
      <c r="H68" s="23"/>
      <c r="I68" s="23"/>
      <c r="J68" s="23"/>
    </row>
    <row r="69" spans="4:10" x14ac:dyDescent="0.25">
      <c r="D69" s="25"/>
      <c r="E69" s="23"/>
      <c r="F69" s="23"/>
      <c r="G69" s="23"/>
      <c r="H69" s="23"/>
      <c r="I69" s="23"/>
      <c r="J69" s="23"/>
    </row>
    <row r="70" spans="4:10" x14ac:dyDescent="0.25">
      <c r="D70" s="25"/>
      <c r="E70" s="23"/>
      <c r="F70" s="24"/>
      <c r="G70" s="23"/>
      <c r="H70" s="23"/>
      <c r="I70" s="23"/>
      <c r="J70" s="23"/>
    </row>
    <row r="71" spans="4:10" x14ac:dyDescent="0.25">
      <c r="D71" s="25"/>
      <c r="E71" s="23"/>
      <c r="F71" s="23"/>
      <c r="G71" s="23"/>
      <c r="H71" s="23"/>
      <c r="I71" s="23"/>
      <c r="J71" s="23"/>
    </row>
    <row r="72" spans="4:10" x14ac:dyDescent="0.25">
      <c r="D72" s="25"/>
      <c r="E72" s="23"/>
      <c r="F72" s="24"/>
      <c r="G72" s="23"/>
      <c r="H72" s="23"/>
      <c r="I72" s="23"/>
      <c r="J72" s="23"/>
    </row>
    <row r="73" spans="4:10" x14ac:dyDescent="0.25">
      <c r="D73" s="23"/>
      <c r="E73" s="23"/>
      <c r="F73" s="23"/>
      <c r="G73" s="23"/>
      <c r="H73" s="23"/>
      <c r="I73" s="23"/>
      <c r="J73" s="23"/>
    </row>
    <row r="74" spans="4:10" x14ac:dyDescent="0.25">
      <c r="D74" s="25"/>
      <c r="E74" s="23"/>
      <c r="F74" s="24"/>
      <c r="G74" s="23"/>
      <c r="H74" s="23"/>
      <c r="I74" s="23"/>
      <c r="J74" s="23"/>
    </row>
    <row r="75" spans="4:10" x14ac:dyDescent="0.25">
      <c r="D75" s="25"/>
      <c r="E75" s="23"/>
      <c r="F75" s="24"/>
      <c r="G75" s="23"/>
      <c r="H75" s="23"/>
      <c r="I75" s="23"/>
      <c r="J75" s="23"/>
    </row>
    <row r="76" spans="4:10" x14ac:dyDescent="0.25">
      <c r="D76" s="25"/>
      <c r="E76" s="23"/>
      <c r="F76" s="23"/>
      <c r="G76" s="23"/>
      <c r="H76" s="23"/>
      <c r="I76" s="23"/>
      <c r="J76" s="23"/>
    </row>
    <row r="77" spans="4:10" x14ac:dyDescent="0.25">
      <c r="D77" s="25"/>
      <c r="E77" s="23"/>
      <c r="F77" s="24"/>
      <c r="G77" s="23"/>
      <c r="H77" s="23"/>
      <c r="I77" s="23"/>
      <c r="J77" s="23"/>
    </row>
    <row r="78" spans="4:10" x14ac:dyDescent="0.25">
      <c r="D78" s="25"/>
      <c r="E78" s="23"/>
      <c r="F78" s="23"/>
      <c r="G78" s="23"/>
      <c r="H78" s="23"/>
      <c r="I78" s="23"/>
      <c r="J78" s="23"/>
    </row>
    <row r="79" spans="4:10" x14ac:dyDescent="0.25">
      <c r="D79" s="23"/>
      <c r="E79" s="23"/>
      <c r="F79" s="23"/>
      <c r="G79" s="23"/>
      <c r="H79" s="23"/>
      <c r="I79" s="23"/>
      <c r="J79" s="23"/>
    </row>
    <row r="80" spans="4:10" x14ac:dyDescent="0.25">
      <c r="D80" s="25"/>
      <c r="E80" s="23"/>
      <c r="F80" s="23"/>
      <c r="G80" s="23"/>
      <c r="H80" s="23"/>
      <c r="I80" s="23"/>
      <c r="J80" s="23"/>
    </row>
    <row r="81" spans="4:10" x14ac:dyDescent="0.25">
      <c r="D81" s="25"/>
      <c r="E81" s="23"/>
      <c r="F81" s="23"/>
      <c r="G81" s="23"/>
      <c r="H81" s="23"/>
      <c r="I81" s="23"/>
      <c r="J81" s="23"/>
    </row>
    <row r="82" spans="4:10" x14ac:dyDescent="0.25">
      <c r="D82" s="25"/>
      <c r="E82" s="23"/>
      <c r="F82" s="23"/>
      <c r="G82" s="23"/>
      <c r="H82" s="23"/>
      <c r="I82" s="23"/>
      <c r="J82" s="23"/>
    </row>
    <row r="83" spans="4:10" x14ac:dyDescent="0.25">
      <c r="D83" s="25"/>
      <c r="E83" s="23"/>
      <c r="F83" s="23"/>
      <c r="G83" s="23"/>
      <c r="H83" s="23"/>
      <c r="I83" s="23"/>
      <c r="J83" s="23"/>
    </row>
    <row r="84" spans="4:10" x14ac:dyDescent="0.25">
      <c r="D84" s="25"/>
      <c r="E84" s="23"/>
      <c r="F84" s="23"/>
      <c r="G84" s="23"/>
      <c r="H84" s="23"/>
      <c r="I84" s="23"/>
      <c r="J84" s="23"/>
    </row>
    <row r="85" spans="4:10" x14ac:dyDescent="0.25">
      <c r="D85" s="25"/>
      <c r="E85" s="23"/>
      <c r="F85" s="23"/>
      <c r="G85" s="23"/>
      <c r="H85" s="23"/>
      <c r="I85" s="23"/>
      <c r="J85" s="23"/>
    </row>
    <row r="86" spans="4:10" x14ac:dyDescent="0.25">
      <c r="D86" s="25"/>
      <c r="E86" s="23"/>
      <c r="F86" s="23"/>
      <c r="G86" s="23"/>
      <c r="H86" s="23"/>
      <c r="I86" s="23"/>
      <c r="J86" s="23"/>
    </row>
    <row r="87" spans="4:10" x14ac:dyDescent="0.25">
      <c r="D87" s="25"/>
      <c r="E87" s="23"/>
      <c r="F87" s="23"/>
      <c r="G87" s="23"/>
      <c r="H87" s="23"/>
      <c r="I87" s="23"/>
      <c r="J87" s="23"/>
    </row>
    <row r="88" spans="4:10" x14ac:dyDescent="0.25">
      <c r="D88" s="25"/>
      <c r="E88" s="23"/>
      <c r="F88" s="23"/>
      <c r="G88" s="23"/>
      <c r="H88" s="23"/>
      <c r="I88" s="23"/>
      <c r="J88" s="23"/>
    </row>
    <row r="89" spans="4:10" x14ac:dyDescent="0.25">
      <c r="D89" s="25"/>
      <c r="E89" s="23"/>
      <c r="F89" s="23"/>
      <c r="G89" s="23"/>
      <c r="H89" s="23"/>
      <c r="I89" s="23"/>
      <c r="J89" s="23"/>
    </row>
    <row r="90" spans="4:10" x14ac:dyDescent="0.25">
      <c r="D90" s="25"/>
      <c r="E90" s="23"/>
      <c r="F90" s="23"/>
      <c r="G90" s="23"/>
      <c r="H90" s="23"/>
      <c r="I90" s="23"/>
      <c r="J90" s="23"/>
    </row>
    <row r="91" spans="4:10" x14ac:dyDescent="0.25">
      <c r="D91" s="25"/>
      <c r="E91" s="23"/>
      <c r="F91" s="23"/>
      <c r="G91" s="23"/>
      <c r="H91" s="23"/>
      <c r="I91" s="23"/>
      <c r="J91" s="23"/>
    </row>
    <row r="92" spans="4:10" x14ac:dyDescent="0.25">
      <c r="D92" s="23"/>
      <c r="E92" s="23"/>
      <c r="F92" s="23"/>
      <c r="G92" s="23"/>
      <c r="H92" s="23"/>
      <c r="I92" s="23"/>
      <c r="J92" s="23"/>
    </row>
    <row r="93" spans="4:10" x14ac:dyDescent="0.25">
      <c r="D93" s="23"/>
      <c r="E93" s="23"/>
      <c r="F93" s="23"/>
      <c r="G93" s="23"/>
      <c r="H93" s="23"/>
      <c r="I93" s="23"/>
      <c r="J93" s="23"/>
    </row>
    <row r="94" spans="4:10" x14ac:dyDescent="0.25">
      <c r="D94" s="23"/>
      <c r="E94" s="23"/>
      <c r="F94" s="23"/>
      <c r="G94" s="23"/>
      <c r="H94" s="23"/>
      <c r="I94" s="23"/>
      <c r="J94" s="23"/>
    </row>
    <row r="95" spans="4:10" x14ac:dyDescent="0.25">
      <c r="D95" s="23"/>
      <c r="E95" s="23"/>
      <c r="F95" s="23"/>
      <c r="G95" s="23"/>
      <c r="H95" s="23"/>
      <c r="I95" s="23"/>
      <c r="J95" s="23"/>
    </row>
    <row r="96" spans="4:10" x14ac:dyDescent="0.25">
      <c r="D96" s="23"/>
      <c r="E96" s="23"/>
      <c r="F96" s="23"/>
      <c r="G96" s="23"/>
      <c r="H96" s="23"/>
      <c r="I96" s="23"/>
      <c r="J96" s="23"/>
    </row>
    <row r="97" spans="4:10" x14ac:dyDescent="0.25">
      <c r="D97" s="23"/>
      <c r="E97" s="23"/>
      <c r="F97" s="23"/>
      <c r="G97" s="23"/>
      <c r="H97" s="23"/>
      <c r="I97" s="23"/>
      <c r="J97" s="23"/>
    </row>
    <row r="98" spans="4:10" x14ac:dyDescent="0.25">
      <c r="D98" s="23"/>
      <c r="E98" s="23"/>
      <c r="F98" s="23"/>
      <c r="G98" s="23"/>
      <c r="H98" s="23"/>
      <c r="I98" s="23"/>
      <c r="J98" s="23"/>
    </row>
    <row r="99" spans="4:10" x14ac:dyDescent="0.25">
      <c r="D99" s="23"/>
      <c r="E99" s="23"/>
      <c r="F99" s="23"/>
      <c r="G99" s="23"/>
      <c r="H99" s="23"/>
      <c r="I99" s="23"/>
      <c r="J99" s="23"/>
    </row>
  </sheetData>
  <mergeCells count="9">
    <mergeCell ref="Q2:T2"/>
    <mergeCell ref="Q3:T3"/>
    <mergeCell ref="V2:Y2"/>
    <mergeCell ref="V3:Y3"/>
    <mergeCell ref="D7:D8"/>
    <mergeCell ref="F2:J2"/>
    <mergeCell ref="F3:J3"/>
    <mergeCell ref="L2:O2"/>
    <mergeCell ref="L3:O3"/>
  </mergeCells>
  <dataValidations count="2">
    <dataValidation type="list" allowBlank="1" showInputMessage="1" showErrorMessage="1" sqref="G44:G65 G67:G79 G81:G83 G85:G87 G89:G91 L38 G31:G32 G38 Q44:Q46 Q38 AA32:AA33 Y44 Q24:Q25 L24:L25 G98 Q31:Q32 L31:L32 G24:G25 V38 V24:V25 V31:V32" xr:uid="{7DAA4738-85F9-4AD2-B414-5ABFE14E8F21}">
      <formula1>#REF!</formula1>
    </dataValidation>
    <dataValidation type="list" allowBlank="1" showInputMessage="1" showErrorMessage="1" sqref="G93:G97 G80 G84 G88 G19:G20 L19:L20 Q19:Q20 V19:V20" xr:uid="{A58DA4F7-9156-4988-8193-3FED386E1931}">
      <formula1>#REF!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5" operator="containsText" id="{D018E2D1-4A0C-4793-B2F6-E8DE0D4A04C3}">
            <xm:f>NOT(ISERROR(SEARCH("error",H1)))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46" operator="containsText" id="{96AEE10F-EB33-4896-99E6-809440051B68}">
            <xm:f>NOT(ISERROR(SEARCH("ok",H1)))</xm:f>
            <xm:f>"ok"</xm:f>
            <x14:dxf>
              <fill>
                <patternFill>
                  <bgColor rgb="FF92D050"/>
                </patternFill>
              </fill>
            </x14:dxf>
          </x14:cfRule>
          <xm:sqref>J1 J4:J1048576 H11:H13</xm:sqref>
        </x14:conditionalFormatting>
        <x14:conditionalFormatting xmlns:xm="http://schemas.microsoft.com/office/excel/2006/main">
          <x14:cfRule type="containsText" priority="37" operator="containsText" id="{B0B69F00-4DD1-4AC8-8EA4-4A3B0181983E}">
            <xm:f>NOT(ISERROR(SEARCH("error",G40)))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38" operator="containsText" id="{47D0C2D1-8AEC-414F-A5FA-0CE6CA27AD1D}">
            <xm:f>NOT(ISERROR(SEARCH("ok",G40)))</xm:f>
            <xm:f>"ok"</xm:f>
            <x14:dxf>
              <fill>
                <patternFill>
                  <bgColor rgb="FF92D050"/>
                </patternFill>
              </fill>
            </x14:dxf>
          </x14:cfRule>
          <xm:sqref>G40:G43</xm:sqref>
        </x14:conditionalFormatting>
        <x14:conditionalFormatting xmlns:xm="http://schemas.microsoft.com/office/excel/2006/main">
          <x14:cfRule type="containsText" priority="39" operator="containsText" id="{12CEDED7-57DE-463A-8D21-9852429D2EB3}">
            <xm:f>NOT(ISERROR(SEARCH("error",G34)))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40" operator="containsText" id="{57683744-4342-4219-9CA4-82761B70DCF1}">
            <xm:f>NOT(ISERROR(SEARCH("ok",G34)))</xm:f>
            <xm:f>"ok"</xm:f>
            <x14:dxf>
              <fill>
                <patternFill>
                  <bgColor rgb="FF92D050"/>
                </patternFill>
              </fill>
            </x14:dxf>
          </x14:cfRule>
          <xm:sqref>G34:G37</xm:sqref>
        </x14:conditionalFormatting>
        <x14:conditionalFormatting xmlns:xm="http://schemas.microsoft.com/office/excel/2006/main">
          <x14:cfRule type="containsText" priority="35" operator="containsText" id="{C4DE5811-77F9-407F-BC9B-B23A7996FB6C}">
            <xm:f>NOT(ISERROR(SEARCH("error",O6)))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36" operator="containsText" id="{BF7B2602-3559-44D9-BF42-28BB2A2FE7DA}">
            <xm:f>NOT(ISERROR(SEARCH("ok",O6)))</xm:f>
            <xm:f>"ok"</xm:f>
            <x14:dxf>
              <fill>
                <patternFill>
                  <bgColor rgb="FF92D050"/>
                </patternFill>
              </fill>
            </x14:dxf>
          </x14:cfRule>
          <xm:sqref>O6:O43</xm:sqref>
        </x14:conditionalFormatting>
        <x14:conditionalFormatting xmlns:xm="http://schemas.microsoft.com/office/excel/2006/main">
          <x14:cfRule type="containsText" priority="31" operator="containsText" id="{31832DAF-6AF6-44B1-B97E-326F63E8C452}">
            <xm:f>NOT(ISERROR(SEARCH("error",L40)))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32" operator="containsText" id="{007A227B-E87F-448C-95B0-842BC8212090}">
            <xm:f>NOT(ISERROR(SEARCH("ok",L40)))</xm:f>
            <xm:f>"ok"</xm:f>
            <x14:dxf>
              <fill>
                <patternFill>
                  <bgColor rgb="FF92D050"/>
                </patternFill>
              </fill>
            </x14:dxf>
          </x14:cfRule>
          <xm:sqref>L40:L43</xm:sqref>
        </x14:conditionalFormatting>
        <x14:conditionalFormatting xmlns:xm="http://schemas.microsoft.com/office/excel/2006/main">
          <x14:cfRule type="containsText" priority="33" operator="containsText" id="{D4A23359-77F9-4A25-A61C-B68FFA16282A}">
            <xm:f>NOT(ISERROR(SEARCH("error",L34)))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34" operator="containsText" id="{5E7BBB6E-E24C-4F52-9E3C-C903A4E8018C}">
            <xm:f>NOT(ISERROR(SEARCH("ok",L34)))</xm:f>
            <xm:f>"ok"</xm:f>
            <x14:dxf>
              <fill>
                <patternFill>
                  <bgColor rgb="FF92D050"/>
                </patternFill>
              </fill>
            </x14:dxf>
          </x14:cfRule>
          <xm:sqref>L34:L37</xm:sqref>
        </x14:conditionalFormatting>
        <x14:conditionalFormatting xmlns:xm="http://schemas.microsoft.com/office/excel/2006/main">
          <x14:cfRule type="containsText" priority="29" operator="containsText" id="{64FBD132-21FB-4AB3-8BB2-C4D8FE4EBEA7}">
            <xm:f>NOT(ISERROR(SEARCH("error",T6)))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30" operator="containsText" id="{1A3BDA5A-4B4F-4E41-AA04-EAD7829C97A6}">
            <xm:f>NOT(ISERROR(SEARCH("ok",T6)))</xm:f>
            <xm:f>"ok"</xm:f>
            <x14:dxf>
              <fill>
                <patternFill>
                  <bgColor rgb="FF92D050"/>
                </patternFill>
              </fill>
            </x14:dxf>
          </x14:cfRule>
          <xm:sqref>T6:T43</xm:sqref>
        </x14:conditionalFormatting>
        <x14:conditionalFormatting xmlns:xm="http://schemas.microsoft.com/office/excel/2006/main">
          <x14:cfRule type="containsText" priority="25" operator="containsText" id="{01A45DB3-2DD7-4EDE-BF1D-05A990F82FD1}">
            <xm:f>NOT(ISERROR(SEARCH("error",Q40)))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6" operator="containsText" id="{E8E171FF-213D-4CF2-BA32-CF3199A4BE32}">
            <xm:f>NOT(ISERROR(SEARCH("ok",Q40)))</xm:f>
            <xm:f>"ok"</xm:f>
            <x14:dxf>
              <fill>
                <patternFill>
                  <bgColor rgb="FF92D050"/>
                </patternFill>
              </fill>
            </x14:dxf>
          </x14:cfRule>
          <xm:sqref>Q40:Q43</xm:sqref>
        </x14:conditionalFormatting>
        <x14:conditionalFormatting xmlns:xm="http://schemas.microsoft.com/office/excel/2006/main">
          <x14:cfRule type="containsText" priority="27" operator="containsText" id="{A6F00832-590A-48B0-845B-6C396426D12F}">
            <xm:f>NOT(ISERROR(SEARCH("error",Q34)))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8" operator="containsText" id="{4FCC64AF-3585-4A33-9F4C-CF39DA0D0EBF}">
            <xm:f>NOT(ISERROR(SEARCH("ok",Q34)))</xm:f>
            <xm:f>"ok"</xm:f>
            <x14:dxf>
              <fill>
                <patternFill>
                  <bgColor rgb="FF92D050"/>
                </patternFill>
              </fill>
            </x14:dxf>
          </x14:cfRule>
          <xm:sqref>Q34:Q37</xm:sqref>
        </x14:conditionalFormatting>
        <x14:conditionalFormatting xmlns:xm="http://schemas.microsoft.com/office/excel/2006/main">
          <x14:cfRule type="containsText" priority="23" operator="containsText" id="{209ADDD2-3065-4FD3-AA34-DA6162232EDD}">
            <xm:f>NOT(ISERROR(SEARCH("error",Y6)))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4" operator="containsText" id="{C15AF15B-6BC9-4B86-A692-15C496C63D6A}">
            <xm:f>NOT(ISERROR(SEARCH("ok",Y6)))</xm:f>
            <xm:f>"ok"</xm:f>
            <x14:dxf>
              <fill>
                <patternFill>
                  <bgColor rgb="FF92D050"/>
                </patternFill>
              </fill>
            </x14:dxf>
          </x14:cfRule>
          <xm:sqref>Y6:Y43</xm:sqref>
        </x14:conditionalFormatting>
        <x14:conditionalFormatting xmlns:xm="http://schemas.microsoft.com/office/excel/2006/main">
          <x14:cfRule type="containsText" priority="19" operator="containsText" id="{6B3738E8-EAA1-427F-A098-C7B5D23F395E}">
            <xm:f>NOT(ISERROR(SEARCH("error",V40)))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0" operator="containsText" id="{6AD755BA-DC68-43D3-A0E7-6555DE5E6641}">
            <xm:f>NOT(ISERROR(SEARCH("ok",V40)))</xm:f>
            <xm:f>"ok"</xm:f>
            <x14:dxf>
              <fill>
                <patternFill>
                  <bgColor rgb="FF92D050"/>
                </patternFill>
              </fill>
            </x14:dxf>
          </x14:cfRule>
          <xm:sqref>V40:V43</xm:sqref>
        </x14:conditionalFormatting>
        <x14:conditionalFormatting xmlns:xm="http://schemas.microsoft.com/office/excel/2006/main">
          <x14:cfRule type="containsText" priority="21" operator="containsText" id="{F0A1301D-5575-4545-A1FC-136CB9B4AD68}">
            <xm:f>NOT(ISERROR(SEARCH("error",V34)))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2" operator="containsText" id="{21AF2498-0121-4C0E-B8F2-D6FBF3B32A62}">
            <xm:f>NOT(ISERROR(SEARCH("ok",V34)))</xm:f>
            <xm:f>"ok"</xm:f>
            <x14:dxf>
              <fill>
                <patternFill>
                  <bgColor rgb="FF92D050"/>
                </patternFill>
              </fill>
            </x14:dxf>
          </x14:cfRule>
          <xm:sqref>V34:V37</xm:sqref>
        </x14:conditionalFormatting>
        <x14:conditionalFormatting xmlns:xm="http://schemas.microsoft.com/office/excel/2006/main">
          <x14:cfRule type="containsText" priority="17" operator="containsText" id="{F0D349D3-03D5-42EC-9C7C-ADEDDBA51DE5}">
            <xm:f>NOT(ISERROR(SEARCH("error",X43)))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18" operator="containsText" id="{43AA1856-CE12-40F7-98EE-61FFBF63420A}">
            <xm:f>NOT(ISERROR(SEARCH("ok",X43)))</xm:f>
            <xm:f>"ok"</xm:f>
            <x14:dxf>
              <fill>
                <patternFill>
                  <bgColor rgb="FF92D050"/>
                </patternFill>
              </fill>
            </x14:dxf>
          </x14:cfRule>
          <xm:sqref>X43</xm:sqref>
        </x14:conditionalFormatting>
        <x14:conditionalFormatting xmlns:xm="http://schemas.microsoft.com/office/excel/2006/main">
          <x14:cfRule type="containsText" priority="15" operator="containsText" id="{46493F7F-CC93-494D-B82D-290BCA41C440}">
            <xm:f>NOT(ISERROR(SEARCH("error",S43)))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16" operator="containsText" id="{90631024-15F7-4114-AE16-61E8DC276B8E}">
            <xm:f>NOT(ISERROR(SEARCH("ok",S43)))</xm:f>
            <xm:f>"ok"</xm:f>
            <x14:dxf>
              <fill>
                <patternFill>
                  <bgColor rgb="FF92D050"/>
                </patternFill>
              </fill>
            </x14:dxf>
          </x14:cfRule>
          <xm:sqref>S43</xm:sqref>
        </x14:conditionalFormatting>
        <x14:conditionalFormatting xmlns:xm="http://schemas.microsoft.com/office/excel/2006/main">
          <x14:cfRule type="containsText" priority="13" operator="containsText" id="{9ADCF3D2-ABA0-4CF7-8AE6-A686D0833471}">
            <xm:f>NOT(ISERROR(SEARCH("error",N43)))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14" operator="containsText" id="{5F83485B-F64F-480B-8C62-D25855A2B5D5}">
            <xm:f>NOT(ISERROR(SEARCH("ok",N43)))</xm:f>
            <xm:f>"ok"</xm:f>
            <x14:dxf>
              <fill>
                <patternFill>
                  <bgColor rgb="FF92D050"/>
                </patternFill>
              </fill>
            </x14:dxf>
          </x14:cfRule>
          <xm:sqref>N43</xm:sqref>
        </x14:conditionalFormatting>
        <x14:conditionalFormatting xmlns:xm="http://schemas.microsoft.com/office/excel/2006/main">
          <x14:cfRule type="containsText" priority="11" operator="containsText" id="{BB574BB8-9085-43E5-9046-B92B20555A98}">
            <xm:f>NOT(ISERROR(SEARCH("error",I43)))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12" operator="containsText" id="{CB269634-A3CF-45D0-8BB0-34FA3BD90811}">
            <xm:f>NOT(ISERROR(SEARCH("ok",I43)))</xm:f>
            <xm:f>"ok"</xm:f>
            <x14:dxf>
              <fill>
                <patternFill>
                  <bgColor rgb="FF92D050"/>
                </patternFill>
              </fill>
            </x14:dxf>
          </x14:cfRule>
          <xm:sqref>I43</xm:sqref>
        </x14:conditionalFormatting>
        <x14:conditionalFormatting xmlns:xm="http://schemas.microsoft.com/office/excel/2006/main">
          <x14:cfRule type="containsText" priority="5" operator="containsText" id="{91D21781-1709-42F9-91C2-3AB589CC2C1B}">
            <xm:f>NOT(ISERROR(SEARCH("error",M11)))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6" operator="containsText" id="{83A51964-28F4-4A7C-AF45-CB573CB485F6}">
            <xm:f>NOT(ISERROR(SEARCH("ok",M11)))</xm:f>
            <xm:f>"ok"</xm:f>
            <x14:dxf>
              <fill>
                <patternFill>
                  <bgColor rgb="FF92D050"/>
                </patternFill>
              </fill>
            </x14:dxf>
          </x14:cfRule>
          <xm:sqref>M11:M13</xm:sqref>
        </x14:conditionalFormatting>
        <x14:conditionalFormatting xmlns:xm="http://schemas.microsoft.com/office/excel/2006/main">
          <x14:cfRule type="containsText" priority="3" operator="containsText" id="{0F81AFF8-638E-42F7-8B94-9D6AA64B45D6}">
            <xm:f>NOT(ISERROR(SEARCH("error",R11)))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4" operator="containsText" id="{A966D3CF-74EF-4152-84F4-3FA86B6F4F9F}">
            <xm:f>NOT(ISERROR(SEARCH("ok",R11)))</xm:f>
            <xm:f>"ok"</xm:f>
            <x14:dxf>
              <fill>
                <patternFill>
                  <bgColor rgb="FF92D050"/>
                </patternFill>
              </fill>
            </x14:dxf>
          </x14:cfRule>
          <xm:sqref>R11:R13</xm:sqref>
        </x14:conditionalFormatting>
        <x14:conditionalFormatting xmlns:xm="http://schemas.microsoft.com/office/excel/2006/main">
          <x14:cfRule type="containsText" priority="1" operator="containsText" id="{C5AF7B23-B43D-42E3-A4B1-AA683124763F}">
            <xm:f>NOT(ISERROR(SEARCH("error",W11)))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" operator="containsText" id="{A5BAFCC4-F9BA-4AB7-9734-FA1B8494A3B3}">
            <xm:f>NOT(ISERROR(SEARCH("ok",W11)))</xm:f>
            <xm:f>"ok"</xm:f>
            <x14:dxf>
              <fill>
                <patternFill>
                  <bgColor rgb="FF92D050"/>
                </patternFill>
              </fill>
            </x14:dxf>
          </x14:cfRule>
          <xm:sqref>W11:W13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59A9455-3C7E-4018-B6B3-FB5C3B2903D6}">
          <x14:formula1>
            <xm:f>'Backrounf Transport&amp;Acco'!$C$14:$C$17</xm:f>
          </x14:formula1>
          <xm:sqref>I40 N40 S40 X40</xm:sqref>
        </x14:dataValidation>
        <x14:dataValidation type="list" allowBlank="1" showInputMessage="1" showErrorMessage="1" xr:uid="{E23B451A-69D2-4765-8A97-19D5F4607447}">
          <x14:formula1>
            <xm:f>'Backrounf Transport&amp;Acco'!$C$20:$C$23</xm:f>
          </x14:formula1>
          <xm:sqref>I41 N41 S41 X41</xm:sqref>
        </x14:dataValidation>
        <x14:dataValidation type="list" allowBlank="1" showInputMessage="1" showErrorMessage="1" xr:uid="{52ED5D6F-2676-4BD0-8242-EA32E569513A}">
          <x14:formula1>
            <xm:f>'Backrounf Transport&amp;Acco'!$C$5:$C$7</xm:f>
          </x14:formula1>
          <xm:sqref>H34 R34 M34 W34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51AEE-BE96-43F7-934F-41D604404E2C}">
  <dimension ref="C6:T69"/>
  <sheetViews>
    <sheetView topLeftCell="B1" zoomScale="85" zoomScaleNormal="85" workbookViewId="0">
      <pane xSplit="3" ySplit="7" topLeftCell="E59" activePane="bottomRight" state="frozen"/>
      <selection activeCell="B1" sqref="B1"/>
      <selection pane="topRight" activeCell="E1" sqref="E1"/>
      <selection pane="bottomLeft" activeCell="B8" sqref="B8"/>
      <selection pane="bottomRight" activeCell="AH54" sqref="AH54"/>
    </sheetView>
  </sheetViews>
  <sheetFormatPr defaultRowHeight="15" x14ac:dyDescent="0.25"/>
  <cols>
    <col min="3" max="3" width="36.140625" customWidth="1"/>
    <col min="4" max="4" width="18.140625" customWidth="1"/>
    <col min="5" max="5" width="24" bestFit="1" customWidth="1"/>
    <col min="6" max="6" width="2.7109375" customWidth="1"/>
    <col min="7" max="7" width="2.7109375" style="63" customWidth="1"/>
    <col min="8" max="8" width="2.5703125" style="63" customWidth="1"/>
    <col min="9" max="9" width="2.7109375" customWidth="1"/>
    <col min="10" max="10" width="16.140625" customWidth="1"/>
    <col min="11" max="11" width="1.85546875" customWidth="1"/>
    <col min="12" max="12" width="2.42578125" style="63" customWidth="1"/>
    <col min="13" max="13" width="3.140625" style="63" customWidth="1"/>
    <col min="14" max="14" width="3.5703125" customWidth="1"/>
    <col min="15" max="15" width="13.140625" customWidth="1"/>
    <col min="16" max="16" width="2.7109375" customWidth="1"/>
    <col min="17" max="17" width="2" style="63" customWidth="1"/>
    <col min="18" max="18" width="1.5703125" style="63" customWidth="1"/>
    <col min="19" max="19" width="2.7109375" customWidth="1"/>
    <col min="20" max="20" width="18.85546875" customWidth="1"/>
  </cols>
  <sheetData>
    <row r="6" spans="3:20" x14ac:dyDescent="0.25">
      <c r="E6" s="31" t="s">
        <v>33</v>
      </c>
      <c r="J6" s="31" t="s">
        <v>34</v>
      </c>
      <c r="O6" s="31" t="s">
        <v>121</v>
      </c>
      <c r="T6" s="31" t="s">
        <v>122</v>
      </c>
    </row>
    <row r="7" spans="3:20" x14ac:dyDescent="0.25">
      <c r="G7" s="64"/>
    </row>
    <row r="8" spans="3:20" ht="26.25" x14ac:dyDescent="0.4">
      <c r="C8" s="51" t="s">
        <v>30</v>
      </c>
      <c r="E8" s="102"/>
      <c r="F8" s="102"/>
      <c r="H8" s="64"/>
      <c r="I8" s="62"/>
    </row>
    <row r="10" spans="3:20" x14ac:dyDescent="0.25">
      <c r="C10" t="s">
        <v>4</v>
      </c>
      <c r="D10" t="s">
        <v>62</v>
      </c>
      <c r="E10">
        <f>'Backround process'!E11</f>
        <v>217772.5</v>
      </c>
      <c r="J10">
        <f>'Backround process'!J11</f>
        <v>217772.5</v>
      </c>
      <c r="O10">
        <f>'Backround process'!O11</f>
        <v>217772.5</v>
      </c>
      <c r="T10">
        <f>'Backround process'!T11</f>
        <v>217772.5</v>
      </c>
    </row>
    <row r="12" spans="3:20" x14ac:dyDescent="0.25">
      <c r="C12" t="s">
        <v>76</v>
      </c>
      <c r="D12" t="s">
        <v>62</v>
      </c>
      <c r="E12">
        <f>'Backround process'!E9</f>
        <v>70300</v>
      </c>
      <c r="J12">
        <f>'Backround process'!J9</f>
        <v>140300</v>
      </c>
      <c r="O12">
        <f>'Backround process'!O9</f>
        <v>140300</v>
      </c>
      <c r="T12">
        <f>'Backround process'!T9</f>
        <v>140300</v>
      </c>
    </row>
    <row r="13" spans="3:20" x14ac:dyDescent="0.25">
      <c r="C13" t="s">
        <v>135</v>
      </c>
      <c r="D13" t="s">
        <v>63</v>
      </c>
      <c r="E13">
        <f>'IMPORT BASIC '!H9</f>
        <v>200</v>
      </c>
      <c r="J13">
        <f>'IMPORT BASIC '!M9</f>
        <v>200</v>
      </c>
      <c r="O13">
        <f>'IMPORT BASIC '!R9</f>
        <v>200</v>
      </c>
      <c r="T13">
        <f>'IMPORT BASIC '!W9</f>
        <v>200</v>
      </c>
    </row>
    <row r="14" spans="3:20" x14ac:dyDescent="0.25">
      <c r="C14" t="s">
        <v>136</v>
      </c>
      <c r="D14" t="s">
        <v>62</v>
      </c>
      <c r="E14">
        <f>'Backround process'!E12</f>
        <v>70000</v>
      </c>
    </row>
    <row r="15" spans="3:20" ht="26.25" x14ac:dyDescent="0.4">
      <c r="C15" s="51" t="s">
        <v>84</v>
      </c>
    </row>
    <row r="16" spans="3:20" x14ac:dyDescent="0.25">
      <c r="C16" t="s">
        <v>125</v>
      </c>
      <c r="D16" t="s">
        <v>62</v>
      </c>
      <c r="E16">
        <f>'Backround process'!E18</f>
        <v>133200</v>
      </c>
    </row>
    <row r="18" spans="3:20" x14ac:dyDescent="0.25">
      <c r="C18" t="s">
        <v>79</v>
      </c>
      <c r="D18" t="s">
        <v>62</v>
      </c>
      <c r="E18">
        <f>'Backround process'!E19</f>
        <v>100000</v>
      </c>
    </row>
    <row r="19" spans="3:20" x14ac:dyDescent="0.25">
      <c r="D19" t="s">
        <v>16</v>
      </c>
      <c r="E19">
        <f>'IMPORT BASIC '!H23</f>
        <v>250</v>
      </c>
      <c r="J19">
        <f>'IMPORT BASIC '!M23</f>
        <v>250</v>
      </c>
      <c r="O19">
        <f>'IMPORT BASIC '!R23</f>
        <v>250</v>
      </c>
      <c r="T19">
        <f>'IMPORT BASIC '!W23</f>
        <v>250</v>
      </c>
    </row>
    <row r="21" spans="3:20" ht="26.25" x14ac:dyDescent="0.4">
      <c r="C21" s="51" t="s">
        <v>6</v>
      </c>
    </row>
    <row r="22" spans="3:20" x14ac:dyDescent="0.25">
      <c r="C22" t="s">
        <v>3</v>
      </c>
      <c r="D22" t="s">
        <v>62</v>
      </c>
      <c r="E22">
        <f>'Backround process'!E25</f>
        <v>100000</v>
      </c>
      <c r="J22">
        <f>'Backround process'!J25</f>
        <v>100000</v>
      </c>
      <c r="O22">
        <f>'Backround process'!O25</f>
        <v>100000</v>
      </c>
      <c r="T22">
        <f>'Backround process'!T25</f>
        <v>100000</v>
      </c>
    </row>
    <row r="23" spans="3:20" x14ac:dyDescent="0.25">
      <c r="C23" t="s">
        <v>81</v>
      </c>
      <c r="D23" t="s">
        <v>62</v>
      </c>
      <c r="E23">
        <f>'Backround process'!E27</f>
        <v>660000</v>
      </c>
      <c r="J23">
        <f>'Backround process'!J26</f>
        <v>3000</v>
      </c>
      <c r="O23">
        <f>'Backround process'!O26</f>
        <v>3000</v>
      </c>
      <c r="T23">
        <f>'Backround process'!T26</f>
        <v>3000</v>
      </c>
    </row>
    <row r="24" spans="3:20" x14ac:dyDescent="0.25">
      <c r="C24" t="s">
        <v>81</v>
      </c>
      <c r="D24" t="s">
        <v>16</v>
      </c>
      <c r="E24">
        <f>'IMPORT BASIC '!H16</f>
        <v>3000</v>
      </c>
      <c r="J24">
        <f>'IMPORT BASIC '!M16</f>
        <v>3000</v>
      </c>
      <c r="O24">
        <f>'IMPORT BASIC '!R16</f>
        <v>3000</v>
      </c>
      <c r="T24">
        <f>'IMPORT BASIC '!W16</f>
        <v>3000</v>
      </c>
    </row>
    <row r="25" spans="3:20" x14ac:dyDescent="0.25">
      <c r="C25" t="s">
        <v>82</v>
      </c>
      <c r="D25" t="s">
        <v>62</v>
      </c>
      <c r="E25">
        <f>'[1]Backround process'!$E$29</f>
        <v>7400</v>
      </c>
      <c r="J25">
        <f>'[1]Backround process'!$E$29</f>
        <v>7400</v>
      </c>
      <c r="O25">
        <f>'[1]Backround process'!$E$29</f>
        <v>7400</v>
      </c>
      <c r="T25">
        <f>'[1]Backround process'!$E$29</f>
        <v>7400</v>
      </c>
    </row>
    <row r="26" spans="3:20" x14ac:dyDescent="0.25">
      <c r="C26" t="s">
        <v>83</v>
      </c>
      <c r="D26" t="s">
        <v>62</v>
      </c>
      <c r="E26">
        <f>'Backround process'!E31</f>
        <v>0</v>
      </c>
      <c r="J26">
        <f>'Backround process'!J31</f>
        <v>0</v>
      </c>
      <c r="O26">
        <f>'Backround process'!O31</f>
        <v>0</v>
      </c>
      <c r="T26">
        <f>'Backround process'!T31</f>
        <v>0</v>
      </c>
    </row>
    <row r="29" spans="3:20" ht="26.25" x14ac:dyDescent="0.4">
      <c r="C29" s="51" t="s">
        <v>28</v>
      </c>
    </row>
    <row r="32" spans="3:20" x14ac:dyDescent="0.25">
      <c r="C32" s="23" t="s">
        <v>40</v>
      </c>
      <c r="D32" t="s">
        <v>16</v>
      </c>
      <c r="E32">
        <f>'IMPORT BASIC '!H29</f>
        <v>2000</v>
      </c>
      <c r="J32">
        <f>'IMPORT BASIC '!M29</f>
        <v>2000</v>
      </c>
      <c r="O32">
        <f>'IMPORT BASIC '!R29</f>
        <v>2000</v>
      </c>
      <c r="T32">
        <f>'IMPORT BASIC '!W29</f>
        <v>2000</v>
      </c>
    </row>
    <row r="33" spans="3:20" x14ac:dyDescent="0.25">
      <c r="C33" t="s">
        <v>109</v>
      </c>
      <c r="D33" t="s">
        <v>62</v>
      </c>
      <c r="E33">
        <f>'Backround process'!E38</f>
        <v>12500</v>
      </c>
      <c r="J33">
        <f>'Backround process'!J38</f>
        <v>12500</v>
      </c>
      <c r="O33">
        <f>'Backround process'!O38</f>
        <v>12500</v>
      </c>
      <c r="T33">
        <f>'Backround process'!T38</f>
        <v>12500</v>
      </c>
    </row>
    <row r="34" spans="3:20" x14ac:dyDescent="0.25">
      <c r="C34" t="s">
        <v>110</v>
      </c>
      <c r="D34" t="s">
        <v>62</v>
      </c>
      <c r="E34">
        <f>'Backround process'!E40</f>
        <v>157500</v>
      </c>
      <c r="J34">
        <f>'Backround process'!J40</f>
        <v>157500</v>
      </c>
      <c r="O34">
        <f>'Backround process'!O40</f>
        <v>157500</v>
      </c>
      <c r="T34">
        <f>'Backround process'!T40</f>
        <v>157500</v>
      </c>
    </row>
    <row r="35" spans="3:20" x14ac:dyDescent="0.25">
      <c r="C35" t="s">
        <v>132</v>
      </c>
      <c r="D35" t="s">
        <v>62</v>
      </c>
      <c r="E35">
        <f>'Backround process'!E42</f>
        <v>700000</v>
      </c>
      <c r="J35">
        <f>'Backround process'!J42</f>
        <v>700000</v>
      </c>
      <c r="O35">
        <f>'Backround process'!O42</f>
        <v>700000</v>
      </c>
      <c r="T35">
        <f>'Backround process'!T42</f>
        <v>700000</v>
      </c>
    </row>
    <row r="36" spans="3:20" x14ac:dyDescent="0.25">
      <c r="C36" t="s">
        <v>18</v>
      </c>
      <c r="D36" t="s">
        <v>62</v>
      </c>
      <c r="E36">
        <f>'Backround process'!E44</f>
        <v>18500</v>
      </c>
      <c r="J36">
        <f>'Backround process'!J44</f>
        <v>18500</v>
      </c>
      <c r="O36">
        <f>'Backround process'!O44</f>
        <v>18500</v>
      </c>
      <c r="T36">
        <f>'Backround process'!T44</f>
        <v>18500</v>
      </c>
    </row>
    <row r="39" spans="3:20" ht="52.5" x14ac:dyDescent="0.4">
      <c r="C39" s="51" t="s">
        <v>148</v>
      </c>
      <c r="D39" s="51"/>
      <c r="E39" s="51"/>
      <c r="F39" s="51"/>
      <c r="I39" s="51"/>
      <c r="J39" s="51"/>
      <c r="K39" s="51"/>
      <c r="N39" s="51"/>
      <c r="O39" s="51"/>
      <c r="P39" s="51"/>
      <c r="S39" s="51"/>
      <c r="T39" s="51"/>
    </row>
    <row r="40" spans="3:20" x14ac:dyDescent="0.25">
      <c r="C40" t="s">
        <v>128</v>
      </c>
      <c r="D40" t="s">
        <v>62</v>
      </c>
      <c r="E40">
        <f>E33+E22+E26+E10</f>
        <v>330272.5</v>
      </c>
      <c r="J40">
        <f>J33+J22+J26+J10</f>
        <v>330272.5</v>
      </c>
      <c r="O40">
        <f>O33+O22+O26+O10</f>
        <v>330272.5</v>
      </c>
      <c r="T40">
        <f>T33+T22+T26+T10</f>
        <v>330272.5</v>
      </c>
    </row>
    <row r="41" spans="3:20" x14ac:dyDescent="0.25">
      <c r="C41" t="s">
        <v>129</v>
      </c>
      <c r="D41" t="s">
        <v>62</v>
      </c>
      <c r="E41">
        <f>E36+E25+E16+E12</f>
        <v>229400</v>
      </c>
      <c r="J41">
        <f>J36+J25+J16+J12</f>
        <v>166200</v>
      </c>
      <c r="O41">
        <f>O36+O25+O16+O12</f>
        <v>166200</v>
      </c>
      <c r="T41">
        <f>T36+T25+T16+T12</f>
        <v>166200</v>
      </c>
    </row>
    <row r="42" spans="3:20" x14ac:dyDescent="0.25">
      <c r="C42" t="s">
        <v>130</v>
      </c>
      <c r="D42" t="s">
        <v>62</v>
      </c>
      <c r="E42">
        <f>E34</f>
        <v>157500</v>
      </c>
      <c r="J42">
        <f>J34</f>
        <v>157500</v>
      </c>
      <c r="O42">
        <f>O34</f>
        <v>157500</v>
      </c>
      <c r="T42">
        <f>T34</f>
        <v>157500</v>
      </c>
    </row>
    <row r="43" spans="3:20" x14ac:dyDescent="0.25">
      <c r="C43" t="s">
        <v>131</v>
      </c>
      <c r="D43" t="s">
        <v>62</v>
      </c>
      <c r="E43">
        <f>E35+E23+E18+E14</f>
        <v>1530000</v>
      </c>
      <c r="J43">
        <f>J35+J23+J18+J14</f>
        <v>703000</v>
      </c>
      <c r="O43">
        <f>O35+O23+O18+O14</f>
        <v>703000</v>
      </c>
      <c r="T43">
        <f>T35+T23+T18+T14</f>
        <v>703000</v>
      </c>
    </row>
    <row r="44" spans="3:20" x14ac:dyDescent="0.25">
      <c r="C44" t="s">
        <v>63</v>
      </c>
      <c r="D44" t="s">
        <v>16</v>
      </c>
      <c r="E44">
        <f>E32+E24+E19+E13</f>
        <v>5450</v>
      </c>
      <c r="J44">
        <f>J32+J24+J19+J13</f>
        <v>5450</v>
      </c>
      <c r="O44">
        <f>O32+O24+O19+O13</f>
        <v>5450</v>
      </c>
      <c r="T44">
        <f>T32+T24+T19+T13</f>
        <v>5450</v>
      </c>
    </row>
    <row r="46" spans="3:20" x14ac:dyDescent="0.25">
      <c r="C46" s="61" t="s">
        <v>137</v>
      </c>
      <c r="D46" s="61" t="s">
        <v>62</v>
      </c>
      <c r="E46" s="61">
        <f>SUM(E40:E43)</f>
        <v>2247172.5</v>
      </c>
      <c r="J46" s="61">
        <f>SUM(J40:J43)</f>
        <v>1356972.5</v>
      </c>
      <c r="O46" s="61">
        <f>SUM(O40:O43)</f>
        <v>1356972.5</v>
      </c>
      <c r="T46" s="61">
        <f>SUM(T40:T43)</f>
        <v>1356972.5</v>
      </c>
    </row>
    <row r="48" spans="3:20" ht="26.25" x14ac:dyDescent="0.4">
      <c r="C48" s="51" t="s">
        <v>126</v>
      </c>
      <c r="D48" s="51"/>
      <c r="E48" s="51"/>
      <c r="F48" s="51"/>
      <c r="I48" s="51"/>
      <c r="J48" s="51"/>
      <c r="K48" s="51"/>
      <c r="N48" s="51"/>
      <c r="O48" s="51"/>
      <c r="P48" s="51"/>
      <c r="S48" s="51"/>
      <c r="T48" s="51"/>
    </row>
    <row r="49" spans="3:20" x14ac:dyDescent="0.25">
      <c r="C49" t="s">
        <v>128</v>
      </c>
      <c r="D49" t="s">
        <v>62</v>
      </c>
      <c r="E49">
        <f>E40/'Main page'!$F$12</f>
        <v>3302.7249999999999</v>
      </c>
      <c r="J49">
        <f>J40/'Main page'!$F$16</f>
        <v>3302.7249999999999</v>
      </c>
      <c r="O49">
        <f>O40/'Main page'!$F$20</f>
        <v>3302.7249999999999</v>
      </c>
      <c r="T49">
        <f>T40/'Main page'!$F$24</f>
        <v>3302.7249999999999</v>
      </c>
    </row>
    <row r="50" spans="3:20" x14ac:dyDescent="0.25">
      <c r="C50" t="s">
        <v>129</v>
      </c>
      <c r="D50" t="s">
        <v>62</v>
      </c>
      <c r="E50">
        <f>E41/'Main page'!$F$12</f>
        <v>2294</v>
      </c>
      <c r="J50">
        <f>J41/'Main page'!$F$16</f>
        <v>1662</v>
      </c>
      <c r="O50">
        <f>O41/'Main page'!$F$20</f>
        <v>1662</v>
      </c>
      <c r="T50">
        <f>T41/'Main page'!$F$24</f>
        <v>1662</v>
      </c>
    </row>
    <row r="51" spans="3:20" x14ac:dyDescent="0.25">
      <c r="C51" t="s">
        <v>130</v>
      </c>
      <c r="D51" t="s">
        <v>62</v>
      </c>
      <c r="E51">
        <f>E42/'Main page'!$F$12</f>
        <v>1575</v>
      </c>
      <c r="J51">
        <f>J42/'Main page'!$F$16</f>
        <v>1575</v>
      </c>
      <c r="O51">
        <f>O42/'Main page'!$F$20</f>
        <v>1575</v>
      </c>
      <c r="T51">
        <f>T42/'Main page'!$F$24</f>
        <v>1575</v>
      </c>
    </row>
    <row r="52" spans="3:20" x14ac:dyDescent="0.25">
      <c r="C52" t="s">
        <v>131</v>
      </c>
      <c r="D52" t="s">
        <v>62</v>
      </c>
      <c r="E52">
        <f>E43/'Main page'!$F$12</f>
        <v>15300</v>
      </c>
      <c r="J52">
        <f>J43/'Main page'!$F$16</f>
        <v>7030</v>
      </c>
      <c r="O52">
        <f>O43/'Main page'!$F$20</f>
        <v>7030</v>
      </c>
      <c r="T52">
        <f>T43/'Main page'!$F$24</f>
        <v>7030</v>
      </c>
    </row>
    <row r="53" spans="3:20" x14ac:dyDescent="0.25">
      <c r="C53" t="s">
        <v>63</v>
      </c>
      <c r="D53" t="s">
        <v>16</v>
      </c>
      <c r="E53">
        <f>E44/'Main page'!$F$12</f>
        <v>54.5</v>
      </c>
      <c r="J53">
        <f>J44/'Main page'!$F$16</f>
        <v>54.5</v>
      </c>
      <c r="O53">
        <f>O44/'Main page'!$F$20</f>
        <v>54.5</v>
      </c>
      <c r="T53">
        <f>T44/'Main page'!$F$24</f>
        <v>54.5</v>
      </c>
    </row>
    <row r="55" spans="3:20" x14ac:dyDescent="0.25">
      <c r="C55" s="61" t="s">
        <v>137</v>
      </c>
      <c r="D55" s="61" t="s">
        <v>62</v>
      </c>
      <c r="E55" s="61">
        <f>SUM(E49:E52)</f>
        <v>22471.724999999999</v>
      </c>
      <c r="J55" s="61">
        <f>SUM(J49:J52)</f>
        <v>13569.725</v>
      </c>
      <c r="O55" s="61">
        <f>SUM(O49:O52)</f>
        <v>13569.725</v>
      </c>
      <c r="T55" s="61">
        <f>SUM(T49:T52)</f>
        <v>13569.725</v>
      </c>
    </row>
    <row r="57" spans="3:20" ht="52.5" x14ac:dyDescent="0.4">
      <c r="C57" s="51" t="s">
        <v>139</v>
      </c>
      <c r="D57" s="51"/>
      <c r="E57" s="51"/>
      <c r="F57" s="51"/>
      <c r="I57" s="51"/>
      <c r="J57" s="51"/>
      <c r="K57" s="51"/>
      <c r="N57" s="51"/>
      <c r="O57" s="51"/>
      <c r="P57" s="51"/>
      <c r="S57" s="51"/>
      <c r="T57" s="51"/>
    </row>
    <row r="58" spans="3:20" x14ac:dyDescent="0.25">
      <c r="C58" t="s">
        <v>128</v>
      </c>
      <c r="D58" t="s">
        <v>62</v>
      </c>
      <c r="E58" s="65">
        <f>E49/'Main page'!$F$11</f>
        <v>48.929259259259261</v>
      </c>
      <c r="J58" s="65">
        <f>J49/'Main page'!$F$15</f>
        <v>48.929259259259261</v>
      </c>
      <c r="O58" s="65">
        <f>O49/'Main page'!$F$19</f>
        <v>48.929259259259261</v>
      </c>
      <c r="T58" s="65">
        <f>T49/'Main page'!$F$23</f>
        <v>48.929259259259261</v>
      </c>
    </row>
    <row r="59" spans="3:20" x14ac:dyDescent="0.25">
      <c r="C59" t="s">
        <v>129</v>
      </c>
      <c r="D59" t="s">
        <v>62</v>
      </c>
      <c r="E59" s="65">
        <f>E50/'Main page'!$F$11</f>
        <v>33.985185185185188</v>
      </c>
      <c r="J59" s="65">
        <f>J50/'Main page'!$F$15</f>
        <v>24.622222222222224</v>
      </c>
      <c r="O59" s="65">
        <f>O50/'Main page'!$F$19</f>
        <v>24.622222222222224</v>
      </c>
      <c r="T59" s="65">
        <f>T50/'Main page'!$F$23</f>
        <v>24.622222222222224</v>
      </c>
    </row>
    <row r="60" spans="3:20" x14ac:dyDescent="0.25">
      <c r="C60" t="s">
        <v>130</v>
      </c>
      <c r="D60" t="s">
        <v>62</v>
      </c>
      <c r="E60" s="65">
        <f>E51/'Main page'!$F$11</f>
        <v>23.333333333333332</v>
      </c>
      <c r="J60" s="65">
        <f>J51/'Main page'!$F$15</f>
        <v>23.333333333333332</v>
      </c>
      <c r="O60" s="65">
        <f>O51/'Main page'!$F$19</f>
        <v>23.333333333333332</v>
      </c>
      <c r="T60" s="65">
        <f>T51/'Main page'!$F$23</f>
        <v>23.333333333333332</v>
      </c>
    </row>
    <row r="61" spans="3:20" x14ac:dyDescent="0.25">
      <c r="C61" t="s">
        <v>131</v>
      </c>
      <c r="D61" t="s">
        <v>62</v>
      </c>
      <c r="E61" s="65">
        <f>E52/'Main page'!$F$11</f>
        <v>226.66666666666666</v>
      </c>
      <c r="J61" s="65">
        <f>J52/'Main page'!$F$15</f>
        <v>104.14814814814815</v>
      </c>
      <c r="O61" s="65">
        <f>O52/'Main page'!$F$19</f>
        <v>104.14814814814815</v>
      </c>
      <c r="T61" s="65">
        <f>T52/'Main page'!$F$23</f>
        <v>104.14814814814815</v>
      </c>
    </row>
    <row r="62" spans="3:20" x14ac:dyDescent="0.25">
      <c r="C62" t="s">
        <v>63</v>
      </c>
      <c r="D62" t="s">
        <v>16</v>
      </c>
      <c r="E62" s="65">
        <f>E53/'Main page'!$F$11</f>
        <v>0.80740740740740746</v>
      </c>
      <c r="J62" s="65">
        <f>J53/'Main page'!$F$15</f>
        <v>0.80740740740740746</v>
      </c>
      <c r="O62" s="65">
        <f>O53/'Main page'!$F$19</f>
        <v>0.80740740740740746</v>
      </c>
      <c r="T62" s="65">
        <f>T53/'Main page'!$F$23</f>
        <v>0.80740740740740746</v>
      </c>
    </row>
    <row r="64" spans="3:20" x14ac:dyDescent="0.25">
      <c r="C64" s="61" t="s">
        <v>137</v>
      </c>
      <c r="D64" s="61" t="s">
        <v>62</v>
      </c>
      <c r="E64" s="67">
        <f>SUM(E58:E61)</f>
        <v>332.91444444444443</v>
      </c>
      <c r="J64" s="67">
        <f>SUM(J58:J61)</f>
        <v>201.03296296296298</v>
      </c>
      <c r="O64" s="67">
        <f>SUM(O58:O61)</f>
        <v>201.03296296296298</v>
      </c>
      <c r="T64" s="67">
        <f>SUM(T58:T61)</f>
        <v>201.03296296296298</v>
      </c>
    </row>
    <row r="68" spans="3:20" x14ac:dyDescent="0.25">
      <c r="C68" t="s">
        <v>142</v>
      </c>
      <c r="D68" t="s">
        <v>143</v>
      </c>
      <c r="E68" s="66">
        <f>'Results E-LCA - scenario 1'!V9</f>
        <v>123.41187074</v>
      </c>
      <c r="J68" s="66">
        <f>'Results E-LCA - scenario 2'!V9</f>
        <v>86.664167082000006</v>
      </c>
      <c r="O68" s="66">
        <f>'Results E-LCA - scenario 3'!V9</f>
        <v>49.438096735000009</v>
      </c>
      <c r="T68" s="66">
        <f>'Results E-LCA - scenario 4'!V9</f>
        <v>20.486660392100003</v>
      </c>
    </row>
    <row r="69" spans="3:20" x14ac:dyDescent="0.25">
      <c r="D69" t="s">
        <v>62</v>
      </c>
      <c r="E69" s="71">
        <f>E68*[2]LCC!$D$13</f>
        <v>308529.67684999999</v>
      </c>
      <c r="J69" s="71">
        <f>J68*[2]LCC!$D$13</f>
        <v>216660.41770500003</v>
      </c>
      <c r="O69" s="71">
        <f>O68*[2]LCC!$D$13</f>
        <v>123595.24183750003</v>
      </c>
      <c r="T69" s="71">
        <f>T68*[2]LCC!$D$13</f>
        <v>51216.650980250008</v>
      </c>
    </row>
  </sheetData>
  <mergeCells count="1">
    <mergeCell ref="E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20C76-C622-432E-9E4B-58DC1DF10ACE}">
  <dimension ref="C2:W25"/>
  <sheetViews>
    <sheetView workbookViewId="0">
      <pane xSplit="3" ySplit="7" topLeftCell="Q8" activePane="bottomRight" state="frozen"/>
      <selection pane="topRight" activeCell="D1" sqref="D1"/>
      <selection pane="bottomLeft" activeCell="A8" sqref="A8"/>
      <selection pane="bottomRight" activeCell="R8" sqref="R8"/>
    </sheetView>
  </sheetViews>
  <sheetFormatPr defaultRowHeight="15" x14ac:dyDescent="0.25"/>
  <cols>
    <col min="3" max="4" width="48.42578125" customWidth="1"/>
    <col min="5" max="5" width="31.140625" bestFit="1" customWidth="1"/>
    <col min="6" max="6" width="33.5703125" bestFit="1" customWidth="1"/>
    <col min="7" max="8" width="29.140625" customWidth="1"/>
    <col min="9" max="9" width="17.5703125" customWidth="1"/>
    <col min="10" max="10" width="23.85546875" customWidth="1"/>
    <col min="11" max="11" width="15.140625" customWidth="1"/>
    <col min="12" max="12" width="18" customWidth="1"/>
    <col min="13" max="13" width="18.42578125" customWidth="1"/>
    <col min="14" max="15" width="15.140625" customWidth="1"/>
    <col min="16" max="16" width="21.42578125" customWidth="1"/>
    <col min="17" max="17" width="15.28515625" customWidth="1"/>
    <col min="18" max="18" width="12.5703125" customWidth="1"/>
    <col min="19" max="19" width="13.140625" customWidth="1"/>
    <col min="20" max="20" width="27.5703125" customWidth="1"/>
    <col min="21" max="21" width="30.28515625" customWidth="1"/>
    <col min="22" max="22" width="34" customWidth="1"/>
    <col min="23" max="23" width="16" customWidth="1"/>
  </cols>
  <sheetData>
    <row r="2" spans="3:23" ht="21" x14ac:dyDescent="0.35">
      <c r="C2" s="4" t="s">
        <v>37</v>
      </c>
      <c r="D2" s="4"/>
    </row>
    <row r="5" spans="3:23" x14ac:dyDescent="0.25">
      <c r="D5" s="103" t="s">
        <v>30</v>
      </c>
      <c r="E5" s="103"/>
      <c r="F5" s="103"/>
      <c r="G5" s="48" t="s">
        <v>84</v>
      </c>
      <c r="H5" s="48"/>
      <c r="I5" s="103" t="s">
        <v>6</v>
      </c>
      <c r="J5" s="103"/>
      <c r="K5" s="103"/>
      <c r="L5" s="103" t="s">
        <v>28</v>
      </c>
      <c r="M5" s="103"/>
      <c r="N5" s="103"/>
      <c r="O5" s="103"/>
      <c r="P5" s="103" t="s">
        <v>1</v>
      </c>
      <c r="Q5" s="103"/>
      <c r="R5" s="103"/>
      <c r="S5" s="103"/>
      <c r="T5" s="31" t="s">
        <v>67</v>
      </c>
    </row>
    <row r="6" spans="3:23" ht="17.25" customHeight="1" x14ac:dyDescent="0.25">
      <c r="D6" s="104" t="s">
        <v>29</v>
      </c>
      <c r="E6" s="104"/>
      <c r="F6" s="104"/>
      <c r="G6" s="49" t="s">
        <v>29</v>
      </c>
      <c r="H6" s="2"/>
      <c r="I6" s="104" t="s">
        <v>29</v>
      </c>
      <c r="J6" s="104"/>
      <c r="K6" s="104"/>
      <c r="L6" s="105" t="s">
        <v>29</v>
      </c>
      <c r="M6" s="105"/>
      <c r="N6" s="105"/>
      <c r="O6" s="105"/>
      <c r="P6" s="104" t="s">
        <v>96</v>
      </c>
      <c r="Q6" s="104"/>
      <c r="R6" s="104"/>
      <c r="S6" s="104"/>
      <c r="T6" s="50" t="s">
        <v>96</v>
      </c>
    </row>
    <row r="7" spans="3:23" ht="15.75" thickBot="1" x14ac:dyDescent="0.3">
      <c r="D7" s="2" t="s">
        <v>108</v>
      </c>
      <c r="E7" s="2" t="s">
        <v>73</v>
      </c>
      <c r="F7" s="2" t="s">
        <v>74</v>
      </c>
      <c r="G7" s="47" t="s">
        <v>146</v>
      </c>
      <c r="H7" s="2" t="s">
        <v>117</v>
      </c>
      <c r="I7" s="2" t="s">
        <v>66</v>
      </c>
      <c r="J7" s="2" t="s">
        <v>85</v>
      </c>
      <c r="K7" s="2" t="s">
        <v>86</v>
      </c>
      <c r="L7" s="47" t="s">
        <v>113</v>
      </c>
      <c r="M7" s="47" t="s">
        <v>115</v>
      </c>
      <c r="N7" s="47" t="s">
        <v>114</v>
      </c>
      <c r="O7" s="47" t="s">
        <v>116</v>
      </c>
      <c r="P7" s="2" t="s">
        <v>145</v>
      </c>
      <c r="Q7" s="2" t="s">
        <v>97</v>
      </c>
      <c r="R7" s="2" t="s">
        <v>107</v>
      </c>
      <c r="S7" s="2" t="s">
        <v>98</v>
      </c>
      <c r="T7" s="47" t="s">
        <v>67</v>
      </c>
      <c r="U7" s="77" t="s">
        <v>127</v>
      </c>
    </row>
    <row r="8" spans="3:23" ht="20.25" customHeight="1" x14ac:dyDescent="0.35">
      <c r="C8" s="43" t="s">
        <v>42</v>
      </c>
      <c r="D8" s="19">
        <f>SUM(E8:F8)</f>
        <v>0.28194475271111114</v>
      </c>
      <c r="E8" s="19">
        <f>('[2]El. mix'!$B4*'Backround process'!$E$10)/'Main page'!$F$12/'Main page'!$F$11</f>
        <v>0.28099427644444447</v>
      </c>
      <c r="F8" s="19">
        <f>([2]Fuels!$C$24*[2]Fuels!C5*'Backround process'!$E$8)/'Main page'!$F$12/'Main page'!$F$11</f>
        <v>9.5047626666666662E-4</v>
      </c>
      <c r="G8" s="19">
        <f>([2]Fuels!$C$24*[2]Fuels!C5*'Backround process'!$E$17)/'Main page'!$F$12/'Main page'!$F$11</f>
        <v>1.8009024000000002E-3</v>
      </c>
      <c r="H8" s="19">
        <f>SUM(I8:K8)</f>
        <v>0.12913116124444446</v>
      </c>
      <c r="I8" s="19">
        <f>('[2]El. mix'!$B4*'Backround process'!$E$24)/'Main page'!$F$12/'Main page'!$F$11</f>
        <v>0.12903111111111112</v>
      </c>
      <c r="J8" s="19">
        <f>([2]Fuels!$C$24*[2]Fuels!C5*'Backround process'!$E$28)/'Main page'!$F$12/'Main page'!$F$11</f>
        <v>1.0005013333333334E-4</v>
      </c>
      <c r="K8" s="19">
        <f>('[2]El. mix'!$B4*'Backround process'!$E$30)/'Main page'!$F$12/'Main page'!$F$11</f>
        <v>0</v>
      </c>
      <c r="L8" s="19">
        <f>SUM(M8:O8)</f>
        <v>2.6095420315555558E-2</v>
      </c>
      <c r="M8" s="19">
        <f>('Backround process'!$E$37*'[2]El. mix'!B4)/'Main page'!$F$12/'Main page'!$F$11</f>
        <v>1.6128888888888891E-2</v>
      </c>
      <c r="N8" s="19">
        <f>('Backround process'!$E$39*[2]Fuels!F5*[2]Fuels!$F$24)/'Main page'!$F$12/'Main page'!$F$11</f>
        <v>9.7164060933333327E-3</v>
      </c>
      <c r="O8" s="19">
        <f>('Backround process'!$E$43*[2]Fuels!C5*[2]Fuels!$C$24)/'Main page'!$F$12/'Main page'!$F$11</f>
        <v>2.501253333333334E-4</v>
      </c>
      <c r="P8" s="19">
        <f>SUM(Q8:S8)</f>
        <v>3.1105714285714289E-2</v>
      </c>
      <c r="Q8" s="19">
        <f>('Backrounf Transport&amp;Acco'!$G$25*[2]Fuels!K5)/'IMPORT BASIC '!$H$43</f>
        <v>0</v>
      </c>
      <c r="R8" s="19">
        <f>('Backrounf Transport&amp;Acco'!$G$20*'[2]El. mix'!B4)/'IMPORT BASIC '!$H$43</f>
        <v>3.1105714285714289E-2</v>
      </c>
      <c r="S8" s="19">
        <f>('Backrounf Transport&amp;Acco'!$G$17*[2]Fuels!C5*[2]Fuels!$C$24)/'IMPORT BASIC '!$H$43</f>
        <v>0</v>
      </c>
      <c r="T8" s="19">
        <f>'Backrounf Transport&amp;Acco'!$G$5*'[2]El. mix'!B4</f>
        <v>0.10887000000000001</v>
      </c>
      <c r="U8" s="78">
        <f>D8+G8+H8+L8</f>
        <v>0.43897223667111118</v>
      </c>
      <c r="V8" s="69" t="s">
        <v>140</v>
      </c>
      <c r="W8" s="70"/>
    </row>
    <row r="9" spans="3:23" ht="20.25" customHeight="1" thickBot="1" x14ac:dyDescent="0.3">
      <c r="C9" s="43" t="s">
        <v>43</v>
      </c>
      <c r="D9" s="19">
        <f t="shared" ref="D9:D25" si="0">SUM(E9:F9)</f>
        <v>10.992774226074072</v>
      </c>
      <c r="E9" s="19">
        <f>('[2]El. mix'!$B5*'Backround process'!$E$10)/'Main page'!$F$12/'Main page'!$F$11</f>
        <v>10.842734688296295</v>
      </c>
      <c r="F9" s="19">
        <f>([2]Fuels!$C$24*[2]Fuels!C6*'Backround process'!$E$8)/'Main page'!$F$12/'Main page'!$F$11</f>
        <v>0.15003953777777776</v>
      </c>
      <c r="G9" s="19">
        <f>([2]Fuels!$C$24*[2]Fuels!C6*'Backround process'!$E$17)/'Main page'!$F$12/'Main page'!$F$11</f>
        <v>0.28428543999999994</v>
      </c>
      <c r="H9" s="19">
        <f t="shared" ref="H9:H25" si="1">SUM(I9:K9)</f>
        <v>4.9947210429629632</v>
      </c>
      <c r="I9" s="19">
        <f>('[2]El. mix'!$B5*'Backround process'!$E$24)/'Main page'!$F$12/'Main page'!$F$11</f>
        <v>4.9789274074074079</v>
      </c>
      <c r="J9" s="19">
        <f>([2]Fuels!$C$24*[2]Fuels!C6*'Backround process'!$E$28)/'Main page'!$F$12/'Main page'!$F$11</f>
        <v>1.5793635555555553E-2</v>
      </c>
      <c r="K9" s="19">
        <f>('[2]El. mix'!$B5*'Backround process'!$E$30)/'Main page'!$F$12/'Main page'!$F$11</f>
        <v>0</v>
      </c>
      <c r="L9" s="19">
        <f t="shared" ref="L9:L25" si="2">SUM(M9:O9)</f>
        <v>2.5010621028148154</v>
      </c>
      <c r="M9" s="19">
        <f>('Backround process'!$E$37*'[2]El. mix'!B5)/'Main page'!$F$12/'Main page'!$F$11</f>
        <v>0.62236592592592599</v>
      </c>
      <c r="N9" s="19">
        <f>('Backround process'!$E$39*[2]Fuels!F6*[2]Fuels!$F$24)/'Main page'!$F$12/'Main page'!$F$11</f>
        <v>1.8392120880000002</v>
      </c>
      <c r="O9" s="19">
        <f>('Backround process'!$E$43*[2]Fuels!C6*[2]Fuels!$C$24)/'Main page'!$F$12/'Main page'!$F$11</f>
        <v>3.9484088888888887E-2</v>
      </c>
      <c r="P9" s="19">
        <f t="shared" ref="P9:P25" si="3">SUM(Q9:S9)</f>
        <v>1.2002771428571428</v>
      </c>
      <c r="Q9" s="19">
        <f>('Backrounf Transport&amp;Acco'!$G$25*[2]Fuels!K6)/'IMPORT BASIC '!$H$43</f>
        <v>0</v>
      </c>
      <c r="R9" s="19">
        <f>('Backrounf Transport&amp;Acco'!$G$20*'[2]El. mix'!B5)/'IMPORT BASIC '!$H$43</f>
        <v>1.2002771428571428</v>
      </c>
      <c r="S9" s="19">
        <f>('Backrounf Transport&amp;Acco'!$G$17*[2]Fuels!C6*[2]Fuels!$C$24)/'IMPORT BASIC '!$H$43</f>
        <v>0</v>
      </c>
      <c r="T9" s="19">
        <f>'Backrounf Transport&amp;Acco'!$G$5*'[2]El. mix'!B5</f>
        <v>4.2009699999999999</v>
      </c>
      <c r="U9" s="78">
        <f t="shared" ref="U9:U25" si="4">D9+G9+H9+L9</f>
        <v>18.772842811851852</v>
      </c>
      <c r="V9" s="68">
        <f>(E9+I9+K9+N9+M9)*'Main page'!$F$12*'Main page'!$F$11/1000</f>
        <v>123.41187074</v>
      </c>
      <c r="W9" s="38" t="s">
        <v>141</v>
      </c>
    </row>
    <row r="10" spans="3:23" ht="20.25" customHeight="1" x14ac:dyDescent="0.25">
      <c r="C10" s="43" t="s">
        <v>44</v>
      </c>
      <c r="D10" s="19">
        <f t="shared" si="0"/>
        <v>2.7703339404444445</v>
      </c>
      <c r="E10" s="19">
        <f>('[2]El. mix'!$B6*'Backround process'!$E$10)/'Main page'!$F$12/'Main page'!$F$11</f>
        <v>2.3451291404444445</v>
      </c>
      <c r="F10" s="19">
        <f>([2]Fuels!$C$24*[2]Fuels!C7*'Backround process'!$E$8)/'Main page'!$F$12/'Main page'!$F$11</f>
        <v>0.42520479999999994</v>
      </c>
      <c r="G10" s="19">
        <f>([2]Fuels!$C$24*[2]Fuels!C7*'Backround process'!$E$17)/'Main page'!$F$12/'Main page'!$F$11</f>
        <v>0.80565120000000001</v>
      </c>
      <c r="H10" s="19">
        <f t="shared" si="1"/>
        <v>1.1216295111111112</v>
      </c>
      <c r="I10" s="19">
        <f>('[2]El. mix'!$B6*'Backround process'!$E$24)/'Main page'!$F$12/'Main page'!$F$11</f>
        <v>1.0768711111111111</v>
      </c>
      <c r="J10" s="19">
        <f>([2]Fuels!$C$24*[2]Fuels!C7*'Backround process'!$E$28)/'Main page'!$F$12/'Main page'!$F$11</f>
        <v>4.4758399999999997E-2</v>
      </c>
      <c r="K10" s="19">
        <f>('[2]El. mix'!$B6*'Backround process'!$E$30)/'Main page'!$F$12/'Main page'!$F$11</f>
        <v>0</v>
      </c>
      <c r="L10" s="19">
        <f t="shared" si="2"/>
        <v>4.5776412555555561</v>
      </c>
      <c r="M10" s="19">
        <f>('Backround process'!$E$37*'[2]El. mix'!B6)/'Main page'!$F$12/'Main page'!$F$11</f>
        <v>0.13460888888888889</v>
      </c>
      <c r="N10" s="19">
        <f>('Backround process'!$E$39*[2]Fuels!F7*[2]Fuels!$F$24)/'Main page'!$F$12/'Main page'!$F$11</f>
        <v>4.3311363666666676</v>
      </c>
      <c r="O10" s="19">
        <f>('Backround process'!$E$43*[2]Fuels!C7*[2]Fuels!$C$24)/'Main page'!$F$12/'Main page'!$F$11</f>
        <v>0.11189599999999998</v>
      </c>
      <c r="P10" s="19">
        <f t="shared" si="3"/>
        <v>0.25960285714285714</v>
      </c>
      <c r="Q10" s="19">
        <f>('Backrounf Transport&amp;Acco'!$G$25*[2]Fuels!K7)/'IMPORT BASIC '!$H$43</f>
        <v>0</v>
      </c>
      <c r="R10" s="19">
        <f>('Backrounf Transport&amp;Acco'!$G$20*'[2]El. mix'!B6)/'IMPORT BASIC '!$H$43</f>
        <v>0.25960285714285714</v>
      </c>
      <c r="S10" s="19">
        <f>('Backrounf Transport&amp;Acco'!$G$17*[2]Fuels!C7*[2]Fuels!$C$24)/'IMPORT BASIC '!$H$43</f>
        <v>0</v>
      </c>
      <c r="T10" s="19">
        <f>'Backrounf Transport&amp;Acco'!$G$5*'[2]El. mix'!B6</f>
        <v>0.90860999999999992</v>
      </c>
      <c r="U10" s="78">
        <f t="shared" si="4"/>
        <v>9.2752559071111129</v>
      </c>
    </row>
    <row r="11" spans="3:23" ht="20.25" customHeight="1" thickBot="1" x14ac:dyDescent="0.3">
      <c r="C11" s="43" t="s">
        <v>45</v>
      </c>
      <c r="D11" s="19">
        <f t="shared" si="0"/>
        <v>0.28492860459259262</v>
      </c>
      <c r="E11" s="19">
        <f>('[2]El. mix'!$B7*'Backround process'!$E$10)/'Main page'!$F$12/'Main page'!$F$11</f>
        <v>0.2836243229925926</v>
      </c>
      <c r="F11" s="19">
        <f>([2]Fuels!$C$24*[2]Fuels!C8*'Backround process'!$E$8)/'Main page'!$F$12/'Main page'!$F$11</f>
        <v>1.3042815999999998E-3</v>
      </c>
      <c r="G11" s="19">
        <f>([2]Fuels!$C$24*[2]Fuels!C8*'Backround process'!$E$17)/'Main page'!$F$12/'Main page'!$F$11</f>
        <v>2.4712703999999995E-3</v>
      </c>
      <c r="H11" s="19">
        <f t="shared" si="1"/>
        <v>0.1303761076148148</v>
      </c>
      <c r="I11" s="19">
        <f>('[2]El. mix'!$B7*'Backround process'!$E$24)/'Main page'!$F$12/'Main page'!$F$11</f>
        <v>0.13023881481481481</v>
      </c>
      <c r="J11" s="19">
        <f>([2]Fuels!$C$24*[2]Fuels!C8*'Backround process'!$E$28)/'Main page'!$F$12/'Main page'!$F$11</f>
        <v>1.3729279999999999E-4</v>
      </c>
      <c r="K11" s="19">
        <f>('[2]El. mix'!$B7*'Backround process'!$E$30)/'Main page'!$F$12/'Main page'!$F$11</f>
        <v>0</v>
      </c>
      <c r="L11" s="19">
        <f t="shared" si="2"/>
        <v>2.941523903185185E-2</v>
      </c>
      <c r="M11" s="19">
        <f>('Backround process'!$E$37*'[2]El. mix'!B7)/'Main page'!$F$12/'Main page'!$F$11</f>
        <v>1.6279851851851851E-2</v>
      </c>
      <c r="N11" s="19">
        <f>('Backround process'!$E$39*[2]Fuels!F8*[2]Fuels!$F$24)/'Main page'!$F$12/'Main page'!$F$11</f>
        <v>1.2792155180000001E-2</v>
      </c>
      <c r="O11" s="19">
        <f>('Backround process'!$E$43*[2]Fuels!C8*[2]Fuels!$C$24)/'Main page'!$F$12/'Main page'!$F$11</f>
        <v>3.4323199999999996E-4</v>
      </c>
      <c r="P11" s="19">
        <f t="shared" si="3"/>
        <v>3.1396857142857136E-2</v>
      </c>
      <c r="Q11" s="19">
        <f>('Backrounf Transport&amp;Acco'!$G$25*[2]Fuels!K8)/'IMPORT BASIC '!$H$43</f>
        <v>0</v>
      </c>
      <c r="R11" s="19">
        <f>('Backrounf Transport&amp;Acco'!$G$20*'[2]El. mix'!B7)/'IMPORT BASIC '!$H$43</f>
        <v>3.1396857142857136E-2</v>
      </c>
      <c r="S11" s="19">
        <f>('Backrounf Transport&amp;Acco'!$G$17*[2]Fuels!C8*[2]Fuels!$C$24)/'IMPORT BASIC '!$H$43</f>
        <v>0</v>
      </c>
      <c r="T11" s="19">
        <f>'Backrounf Transport&amp;Acco'!$G$5*'[2]El. mix'!B7</f>
        <v>0.10988899999999999</v>
      </c>
      <c r="U11" s="78">
        <f t="shared" si="4"/>
        <v>0.44719122163925928</v>
      </c>
    </row>
    <row r="12" spans="3:23" ht="20.25" customHeight="1" x14ac:dyDescent="0.35">
      <c r="C12" s="43" t="s">
        <v>46</v>
      </c>
      <c r="D12" s="19">
        <f t="shared" si="0"/>
        <v>1.8497762151703703E-2</v>
      </c>
      <c r="E12" s="19">
        <f>('[2]El. mix'!$B8*'Backround process'!$E$10)/'Main page'!$F$12/'Main page'!$F$11</f>
        <v>1.8487756059259258E-2</v>
      </c>
      <c r="F12" s="19">
        <f>([2]Fuels!$C$24*[2]Fuels!C9*'Backround process'!$E$8)/'Main page'!$F$12/'Main page'!$F$11</f>
        <v>1.0006092444444446E-5</v>
      </c>
      <c r="G12" s="19">
        <f>([2]Fuels!$C$24*[2]Fuels!C9*'Backround process'!$E$17)/'Main page'!$F$12/'Main page'!$F$11</f>
        <v>1.8958912000000005E-5</v>
      </c>
      <c r="H12" s="19">
        <f t="shared" si="1"/>
        <v>8.490534754370371E-3</v>
      </c>
      <c r="I12" s="19">
        <f>('[2]El. mix'!$B8*'Backround process'!$E$24)/'Main page'!$F$12/'Main page'!$F$11</f>
        <v>8.4894814814814815E-3</v>
      </c>
      <c r="J12" s="19">
        <f>([2]Fuels!$C$24*[2]Fuels!C9*'Backround process'!$E$28)/'Main page'!$F$12/'Main page'!$F$11</f>
        <v>1.0532728888888889E-6</v>
      </c>
      <c r="K12" s="19">
        <f>('[2]El. mix'!$B8*'Backround process'!$E$30)/'Main page'!$F$12/'Main page'!$F$11</f>
        <v>0</v>
      </c>
      <c r="L12" s="19">
        <f t="shared" si="2"/>
        <v>1.1636080256740742E-3</v>
      </c>
      <c r="M12" s="19">
        <f>('Backround process'!$E$37*'[2]El. mix'!B8)/'Main page'!$F$12/'Main page'!$F$11</f>
        <v>1.0611851851851852E-3</v>
      </c>
      <c r="N12" s="19">
        <f>('Backround process'!$E$39*[2]Fuels!F9*[2]Fuels!$F$24)/'Main page'!$F$12/'Main page'!$F$11</f>
        <v>9.9789658266666683E-5</v>
      </c>
      <c r="O12" s="19">
        <f>('Backround process'!$E$43*[2]Fuels!C9*[2]Fuels!$C$24)/'Main page'!$F$12/'Main page'!$F$11</f>
        <v>2.6331822222222226E-6</v>
      </c>
      <c r="P12" s="19">
        <f t="shared" si="3"/>
        <v>2.0465714285714284E-3</v>
      </c>
      <c r="Q12" s="19">
        <f>('Backrounf Transport&amp;Acco'!$G$25*[2]Fuels!K9)/'IMPORT BASIC '!$H$43</f>
        <v>0</v>
      </c>
      <c r="R12" s="19">
        <f>('Backrounf Transport&amp;Acco'!$G$20*'[2]El. mix'!B8)/'IMPORT BASIC '!$H$43</f>
        <v>2.0465714285714284E-3</v>
      </c>
      <c r="S12" s="19">
        <f>('Backrounf Transport&amp;Acco'!$G$17*[2]Fuels!C9*[2]Fuels!$C$24)/'IMPORT BASIC '!$H$43</f>
        <v>0</v>
      </c>
      <c r="T12" s="19">
        <f>'Backrounf Transport&amp;Acco'!$G$5*'[2]El. mix'!B8</f>
        <v>7.1630000000000001E-3</v>
      </c>
      <c r="U12" s="78">
        <f t="shared" si="4"/>
        <v>2.8170863843748149E-2</v>
      </c>
      <c r="V12" s="69" t="s">
        <v>144</v>
      </c>
    </row>
    <row r="13" spans="3:23" ht="20.25" customHeight="1" x14ac:dyDescent="0.25">
      <c r="C13" s="43" t="s">
        <v>47</v>
      </c>
      <c r="D13" s="19">
        <f t="shared" si="0"/>
        <v>11.365334342222225</v>
      </c>
      <c r="E13" s="19">
        <f>('[2]El. mix'!$B9*'Backround process'!$E$10)/'Main page'!$F$12/'Main page'!$F$11</f>
        <v>11.334623080000002</v>
      </c>
      <c r="F13" s="19">
        <f>([2]Fuels!$C$24*[2]Fuels!C10*'Backround process'!$E$8)/'Main page'!$F$12/'Main page'!$F$11</f>
        <v>3.0711262222222223E-2</v>
      </c>
      <c r="G13" s="19">
        <f>([2]Fuels!$C$24*[2]Fuels!C10*'Backround process'!$E$17)/'Main page'!$F$12/'Main page'!$F$11</f>
        <v>5.818976E-2</v>
      </c>
      <c r="H13" s="19">
        <f t="shared" si="1"/>
        <v>5.2080327644444449</v>
      </c>
      <c r="I13" s="19">
        <f>('[2]El. mix'!$B9*'Backround process'!$E$24)/'Main page'!$F$12/'Main page'!$F$11</f>
        <v>5.2048000000000005</v>
      </c>
      <c r="J13" s="19">
        <f>([2]Fuels!$C$24*[2]Fuels!C10*'Backround process'!$E$28)/'Main page'!$F$12/'Main page'!$F$11</f>
        <v>3.2327644444444443E-3</v>
      </c>
      <c r="K13" s="19">
        <f>('[2]El. mix'!$B9*'Backround process'!$E$30)/'Main page'!$F$12/'Main page'!$F$11</f>
        <v>0</v>
      </c>
      <c r="L13" s="19">
        <f t="shared" si="2"/>
        <v>1.0001069251111112</v>
      </c>
      <c r="M13" s="19">
        <f>('Backround process'!$E$37*'[2]El. mix'!B9)/'Main page'!$F$12/'Main page'!$F$11</f>
        <v>0.65060000000000007</v>
      </c>
      <c r="N13" s="19">
        <f>('Backround process'!$E$39*[2]Fuels!F10*[2]Fuels!$F$24)/'Main page'!$F$12/'Main page'!$F$11</f>
        <v>0.34142501400000003</v>
      </c>
      <c r="O13" s="19">
        <f>('Backround process'!$E$43*[2]Fuels!C10*[2]Fuels!$C$24)/'Main page'!$F$12/'Main page'!$F$11</f>
        <v>8.0819111111111123E-3</v>
      </c>
      <c r="P13" s="19">
        <f t="shared" si="3"/>
        <v>1.2547285714285716</v>
      </c>
      <c r="Q13" s="19">
        <f>('Backrounf Transport&amp;Acco'!$G$25*[2]Fuels!K10)/'IMPORT BASIC '!$H$43</f>
        <v>0</v>
      </c>
      <c r="R13" s="19">
        <f>('Backrounf Transport&amp;Acco'!$G$20*'[2]El. mix'!B9)/'IMPORT BASIC '!$H$43</f>
        <v>1.2547285714285716</v>
      </c>
      <c r="S13" s="19">
        <f>('Backrounf Transport&amp;Acco'!$G$17*[2]Fuels!C10*[2]Fuels!$C$24)/'IMPORT BASIC '!$H$43</f>
        <v>0</v>
      </c>
      <c r="T13" s="19">
        <f>'Backrounf Transport&amp;Acco'!$G$5*'[2]El. mix'!B9</f>
        <v>4.3915500000000005</v>
      </c>
      <c r="U13" s="78">
        <f t="shared" si="4"/>
        <v>17.631663791777783</v>
      </c>
      <c r="V13" s="19">
        <f>T9+S9+R9+Q9+O9+N9+M9+K9+J9+I9+G9+F9+E9</f>
        <v>24.174089954708993</v>
      </c>
    </row>
    <row r="14" spans="3:23" ht="20.25" customHeight="1" x14ac:dyDescent="0.25">
      <c r="C14" s="43" t="s">
        <v>48</v>
      </c>
      <c r="D14" s="19">
        <f t="shared" si="0"/>
        <v>3.9280814423703703</v>
      </c>
      <c r="E14" s="19">
        <f>('[2]El. mix'!$B10*'Backround process'!$E$10)/'Main page'!$F$12/'Main page'!$F$11</f>
        <v>3.8537537801481481</v>
      </c>
      <c r="F14" s="19">
        <f>([2]Fuels!$C$24*[2]Fuels!C11*'Backround process'!$E$8)/'Main page'!$F$12/'Main page'!$F$11</f>
        <v>7.4327662222222216E-2</v>
      </c>
      <c r="G14" s="19">
        <f>([2]Fuels!$C$24*[2]Fuels!C11*'Backround process'!$E$17)/'Main page'!$F$12/'Main page'!$F$11</f>
        <v>0.14083135999999999</v>
      </c>
      <c r="H14" s="19">
        <f t="shared" si="1"/>
        <v>1.7774476681481479</v>
      </c>
      <c r="I14" s="19">
        <f>('[2]El. mix'!$B10*'Backround process'!$E$24)/'Main page'!$F$12/'Main page'!$F$11</f>
        <v>1.7696237037037035</v>
      </c>
      <c r="J14" s="19">
        <f>([2]Fuels!$C$24*[2]Fuels!C11*'Backround process'!$E$28)/'Main page'!$F$12/'Main page'!$F$11</f>
        <v>7.823964444444444E-3</v>
      </c>
      <c r="K14" s="19">
        <f>('[2]El. mix'!$B10*'Backround process'!$E$30)/'Main page'!$F$12/'Main page'!$F$11</f>
        <v>0</v>
      </c>
      <c r="L14" s="19">
        <f t="shared" si="2"/>
        <v>0.99806554607407405</v>
      </c>
      <c r="M14" s="19">
        <f>('Backround process'!$E$37*'[2]El. mix'!B10)/'Main page'!$F$12/'Main page'!$F$11</f>
        <v>0.22120296296296293</v>
      </c>
      <c r="N14" s="19">
        <f>('Backround process'!$E$39*[2]Fuels!F11*[2]Fuels!$F$24)/'Main page'!$F$12/'Main page'!$F$11</f>
        <v>0.75730267200000001</v>
      </c>
      <c r="O14" s="19">
        <f>('Backround process'!$E$43*[2]Fuels!C11*[2]Fuels!$C$24)/'Main page'!$F$12/'Main page'!$F$11</f>
        <v>1.9559911111111113E-2</v>
      </c>
      <c r="P14" s="19">
        <f t="shared" si="3"/>
        <v>0.42660571428571431</v>
      </c>
      <c r="Q14" s="19">
        <f>('Backrounf Transport&amp;Acco'!$G$25*[2]Fuels!K11)/'IMPORT BASIC '!$H$43</f>
        <v>0</v>
      </c>
      <c r="R14" s="19">
        <f>('Backrounf Transport&amp;Acco'!$G$20*'[2]El. mix'!B10)/'IMPORT BASIC '!$H$43</f>
        <v>0.42660571428571431</v>
      </c>
      <c r="S14" s="19">
        <f>('Backrounf Transport&amp;Acco'!$G$17*[2]Fuels!C11*[2]Fuels!$C$24)/'IMPORT BASIC '!$H$43</f>
        <v>0</v>
      </c>
      <c r="T14" s="19">
        <f>'Backrounf Transport&amp;Acco'!$G$5*'[2]El. mix'!B10</f>
        <v>1.49312</v>
      </c>
      <c r="U14" s="78">
        <f t="shared" si="4"/>
        <v>6.8444260165925925</v>
      </c>
    </row>
    <row r="15" spans="3:23" ht="20.25" customHeight="1" x14ac:dyDescent="0.25">
      <c r="C15" s="43" t="s">
        <v>49</v>
      </c>
      <c r="D15" s="19">
        <f t="shared" si="0"/>
        <v>0.27237413001481475</v>
      </c>
      <c r="E15" s="19">
        <f>('[2]El. mix'!$B11*'Backround process'!$E$10)/'Main page'!$F$12/'Main page'!$F$11</f>
        <v>0.27135163277037033</v>
      </c>
      <c r="F15" s="19">
        <f>([2]Fuels!$C$24*[2]Fuels!C12*'Backround process'!$E$8)/'Main page'!$F$12/'Main page'!$F$11</f>
        <v>1.0224972444444443E-3</v>
      </c>
      <c r="G15" s="19">
        <f>([2]Fuels!$C$24*[2]Fuels!C12*'Backround process'!$E$17)/'Main page'!$F$12/'Main page'!$F$11</f>
        <v>1.9373632E-3</v>
      </c>
      <c r="H15" s="19">
        <f t="shared" si="1"/>
        <v>0.12471089054814813</v>
      </c>
      <c r="I15" s="19">
        <f>('[2]El. mix'!$B11*'Backround process'!$E$24)/'Main page'!$F$12/'Main page'!$F$11</f>
        <v>0.12460325925925925</v>
      </c>
      <c r="J15" s="19">
        <f>([2]Fuels!$C$24*[2]Fuels!C12*'Backround process'!$E$28)/'Main page'!$F$12/'Main page'!$F$11</f>
        <v>1.0763128888888887E-4</v>
      </c>
      <c r="K15" s="19">
        <f>('[2]El. mix'!$B11*'Backround process'!$E$30)/'Main page'!$F$12/'Main page'!$F$11</f>
        <v>0</v>
      </c>
      <c r="L15" s="19">
        <f t="shared" si="2"/>
        <v>2.6573285622962965E-2</v>
      </c>
      <c r="M15" s="19">
        <f>('Backround process'!$E$37*'[2]El. mix'!B11)/'Main page'!$F$12/'Main page'!$F$11</f>
        <v>1.5575407407407406E-2</v>
      </c>
      <c r="N15" s="19">
        <f>('Backround process'!$E$39*[2]Fuels!F12*[2]Fuels!$F$24)/'Main page'!$F$12/'Main page'!$F$11</f>
        <v>1.0728799993333336E-2</v>
      </c>
      <c r="O15" s="19">
        <f>('Backround process'!$E$43*[2]Fuels!C12*[2]Fuels!$C$24)/'Main page'!$F$12/'Main page'!$F$11</f>
        <v>2.6907822222222219E-4</v>
      </c>
      <c r="P15" s="19">
        <f t="shared" si="3"/>
        <v>3.0038285714285712E-2</v>
      </c>
      <c r="Q15" s="19">
        <f>('Backrounf Transport&amp;Acco'!$G$25*[2]Fuels!K12)/'IMPORT BASIC '!$H$43</f>
        <v>0</v>
      </c>
      <c r="R15" s="19">
        <f>('Backrounf Transport&amp;Acco'!$G$20*'[2]El. mix'!B11)/'IMPORT BASIC '!$H$43</f>
        <v>3.0038285714285712E-2</v>
      </c>
      <c r="S15" s="19">
        <f>('Backrounf Transport&amp;Acco'!$G$17*[2]Fuels!C12*[2]Fuels!$C$24)/'IMPORT BASIC '!$H$43</f>
        <v>0</v>
      </c>
      <c r="T15" s="19">
        <f>'Backrounf Transport&amp;Acco'!$G$5*'[2]El. mix'!B11</f>
        <v>0.10513399999999999</v>
      </c>
      <c r="U15" s="78">
        <f t="shared" si="4"/>
        <v>0.4255956693859258</v>
      </c>
    </row>
    <row r="16" spans="3:23" ht="20.25" customHeight="1" x14ac:dyDescent="0.25">
      <c r="C16" s="43" t="s">
        <v>50</v>
      </c>
      <c r="D16" s="19">
        <f t="shared" si="0"/>
        <v>1.126741718103704E-2</v>
      </c>
      <c r="E16" s="19">
        <f>('[2]El. mix'!$B12*'Backround process'!$E$10)/'Main page'!$F$12/'Main page'!$F$11</f>
        <v>1.1032619403259262E-2</v>
      </c>
      <c r="F16" s="19">
        <f>([2]Fuels!$C$24*[2]Fuels!C13*'Backround process'!$E$8)/'Main page'!$F$12/'Main page'!$F$11</f>
        <v>2.3479777777777775E-4</v>
      </c>
      <c r="G16" s="19">
        <f>([2]Fuels!$C$24*[2]Fuels!C13*'Backround process'!$E$17)/'Main page'!$F$12/'Main page'!$F$11</f>
        <v>4.4487999999999998E-4</v>
      </c>
      <c r="H16" s="19">
        <f t="shared" si="1"/>
        <v>5.0908370370370375E-3</v>
      </c>
      <c r="I16" s="19">
        <f>('[2]El. mix'!$B12*'Backround process'!$E$24)/'Main page'!$F$12/'Main page'!$F$11</f>
        <v>5.0661214814814821E-3</v>
      </c>
      <c r="J16" s="19">
        <f>([2]Fuels!$C$24*[2]Fuels!C13*'Backround process'!$E$28)/'Main page'!$F$12/'Main page'!$F$11</f>
        <v>2.4715555555555559E-5</v>
      </c>
      <c r="K16" s="19">
        <f>('[2]El. mix'!$B12*'Backround process'!$E$30)/'Main page'!$F$12/'Main page'!$F$11</f>
        <v>0</v>
      </c>
      <c r="L16" s="19">
        <f t="shared" si="2"/>
        <v>3.2222857274074078E-3</v>
      </c>
      <c r="M16" s="19">
        <f>('Backround process'!$E$37*'[2]El. mix'!B12)/'Main page'!$F$12/'Main page'!$F$11</f>
        <v>6.3326518518518526E-4</v>
      </c>
      <c r="N16" s="19">
        <f>('Backround process'!$E$39*[2]Fuels!F13*[2]Fuels!$F$24)/'Main page'!$F$12/'Main page'!$F$11</f>
        <v>2.5272316533333336E-3</v>
      </c>
      <c r="O16" s="19">
        <f>('Backround process'!$E$43*[2]Fuels!C13*[2]Fuels!$C$24)/'Main page'!$F$12/'Main page'!$F$11</f>
        <v>6.1788888888888885E-5</v>
      </c>
      <c r="P16" s="19">
        <f t="shared" si="3"/>
        <v>1.2212971428571429E-3</v>
      </c>
      <c r="Q16" s="19">
        <f>('Backrounf Transport&amp;Acco'!$G$25*[2]Fuels!K13)/'IMPORT BASIC '!$H$43</f>
        <v>0</v>
      </c>
      <c r="R16" s="19">
        <f>('Backrounf Transport&amp;Acco'!$G$20*'[2]El. mix'!B12)/'IMPORT BASIC '!$H$43</f>
        <v>1.2212971428571429E-3</v>
      </c>
      <c r="S16" s="19">
        <f>('Backrounf Transport&amp;Acco'!$G$17*[2]Fuels!C13*[2]Fuels!$C$24)/'IMPORT BASIC '!$H$43</f>
        <v>0</v>
      </c>
      <c r="T16" s="19">
        <f>'Backrounf Transport&amp;Acco'!$G$5*'[2]El. mix'!B12</f>
        <v>4.2745400000000003E-3</v>
      </c>
      <c r="U16" s="78">
        <f t="shared" si="4"/>
        <v>2.0025419945481484E-2</v>
      </c>
    </row>
    <row r="17" spans="3:21" ht="20.25" customHeight="1" x14ac:dyDescent="0.25">
      <c r="C17" s="43" t="s">
        <v>51</v>
      </c>
      <c r="D17" s="19">
        <f t="shared" si="0"/>
        <v>0.10122488656888888</v>
      </c>
      <c r="E17" s="19">
        <f>('[2]El. mix'!$B13*'Backround process'!$E$10)/'Main page'!$F$12/'Main page'!$F$11</f>
        <v>9.5758730124444441E-2</v>
      </c>
      <c r="F17" s="19">
        <f>([2]Fuels!$C$24*[2]Fuels!C14*'Backround process'!$E$8)/'Main page'!$F$12/'Main page'!$F$11</f>
        <v>5.4661564444444446E-3</v>
      </c>
      <c r="G17" s="19">
        <f>([2]Fuels!$C$24*[2]Fuels!C14*'Backround process'!$E$17)/'Main page'!$F$12/'Main page'!$F$11</f>
        <v>1.0356928000000001E-2</v>
      </c>
      <c r="H17" s="19">
        <f t="shared" si="1"/>
        <v>4.4547296000000007E-2</v>
      </c>
      <c r="I17" s="19">
        <f>('[2]El. mix'!$B13*'Backround process'!$E$24)/'Main page'!$F$12/'Main page'!$F$11</f>
        <v>4.3971911111111116E-2</v>
      </c>
      <c r="J17" s="19">
        <f>([2]Fuels!$C$24*[2]Fuels!C14*'Backround process'!$E$28)/'Main page'!$F$12/'Main page'!$F$11</f>
        <v>5.7538488888888889E-4</v>
      </c>
      <c r="K17" s="19">
        <f>('[2]El. mix'!$B13*'Backround process'!$E$30)/'Main page'!$F$12/'Main page'!$F$11</f>
        <v>0</v>
      </c>
      <c r="L17" s="19">
        <f t="shared" si="2"/>
        <v>5.9354562177777778E-2</v>
      </c>
      <c r="M17" s="19">
        <f>('Backround process'!$E$37*'[2]El. mix'!B13)/'Main page'!$F$12/'Main page'!$F$11</f>
        <v>5.4964888888888895E-3</v>
      </c>
      <c r="N17" s="19">
        <f>('Backround process'!$E$39*[2]Fuels!F14*[2]Fuels!$F$24)/'Main page'!$F$12/'Main page'!$F$11</f>
        <v>5.241961106666667E-2</v>
      </c>
      <c r="O17" s="19">
        <f>('Backround process'!$E$43*[2]Fuels!C14*[2]Fuels!$C$24)/'Main page'!$F$12/'Main page'!$F$11</f>
        <v>1.4384622222222221E-3</v>
      </c>
      <c r="P17" s="19">
        <f t="shared" si="3"/>
        <v>1.0600371428571427E-2</v>
      </c>
      <c r="Q17" s="19">
        <f>('Backrounf Transport&amp;Acco'!$G$25*[2]Fuels!K14)/'IMPORT BASIC '!$H$43</f>
        <v>0</v>
      </c>
      <c r="R17" s="19">
        <f>('Backrounf Transport&amp;Acco'!$G$20*'[2]El. mix'!B13)/'IMPORT BASIC '!$H$43</f>
        <v>1.0600371428571427E-2</v>
      </c>
      <c r="S17" s="19">
        <f>('Backrounf Transport&amp;Acco'!$G$17*[2]Fuels!C14*[2]Fuels!$C$24)/'IMPORT BASIC '!$H$43</f>
        <v>0</v>
      </c>
      <c r="T17" s="19">
        <f>'Backrounf Transport&amp;Acco'!$G$5*'[2]El. mix'!B13</f>
        <v>3.7101299999999997E-2</v>
      </c>
      <c r="U17" s="78">
        <f t="shared" si="4"/>
        <v>0.21548367274666669</v>
      </c>
    </row>
    <row r="18" spans="3:21" ht="20.25" customHeight="1" x14ac:dyDescent="0.25">
      <c r="C18" s="43" t="s">
        <v>52</v>
      </c>
      <c r="D18" s="19">
        <f t="shared" si="0"/>
        <v>7.1866887565925929E-4</v>
      </c>
      <c r="E18" s="19">
        <f>('[2]El. mix'!$B14*'Backround process'!$E$10)/'Main page'!$F$12/'Main page'!$F$11</f>
        <v>2.7671367565925922E-4</v>
      </c>
      <c r="F18" s="19">
        <f>([2]Fuels!$C$24*[2]Fuels!C15*'Backround process'!$E$8)/'Main page'!$F$12/'Main page'!$F$11</f>
        <v>4.4195520000000002E-4</v>
      </c>
      <c r="G18" s="19">
        <f>([2]Fuels!$C$24*[2]Fuels!C15*'Backround process'!$E$17)/'Main page'!$F$12/'Main page'!$F$11</f>
        <v>8.3738879999999995E-4</v>
      </c>
      <c r="H18" s="19">
        <f t="shared" si="1"/>
        <v>1.735870814814815E-4</v>
      </c>
      <c r="I18" s="19">
        <f>('[2]El. mix'!$B14*'Backround process'!$E$24)/'Main page'!$F$12/'Main page'!$F$11</f>
        <v>1.2706548148148149E-4</v>
      </c>
      <c r="J18" s="19">
        <f>([2]Fuels!$C$24*[2]Fuels!C15*'Backround process'!$E$28)/'Main page'!$F$12/'Main page'!$F$11</f>
        <v>4.6521599999999999E-5</v>
      </c>
      <c r="K18" s="19">
        <f>('[2]El. mix'!$B14*'Backround process'!$E$30)/'Main page'!$F$12/'Main page'!$F$11</f>
        <v>0</v>
      </c>
      <c r="L18" s="19">
        <f t="shared" si="2"/>
        <v>4.633516278518518E-3</v>
      </c>
      <c r="M18" s="19">
        <f>('Backround process'!$E$37*'[2]El. mix'!B14)/'Main page'!$F$12/'Main page'!$F$11</f>
        <v>1.5883185185185187E-5</v>
      </c>
      <c r="N18" s="19">
        <f>('Backround process'!$E$39*[2]Fuels!F15*[2]Fuels!$F$24)/'Main page'!$F$12/'Main page'!$F$11</f>
        <v>4.5013290933333325E-3</v>
      </c>
      <c r="O18" s="19">
        <f>('Backround process'!$E$43*[2]Fuels!C15*[2]Fuels!$C$24)/'Main page'!$F$12/'Main page'!$F$11</f>
        <v>1.1630399999999999E-4</v>
      </c>
      <c r="P18" s="19">
        <f t="shared" si="3"/>
        <v>3.0631857142857144E-5</v>
      </c>
      <c r="Q18" s="19">
        <f>('Backrounf Transport&amp;Acco'!$G$25*[2]Fuels!K15)/'IMPORT BASIC '!$H$43</f>
        <v>0</v>
      </c>
      <c r="R18" s="19">
        <f>('Backrounf Transport&amp;Acco'!$G$20*'[2]El. mix'!B14)/'IMPORT BASIC '!$H$43</f>
        <v>3.0631857142857144E-5</v>
      </c>
      <c r="S18" s="19">
        <f>('Backrounf Transport&amp;Acco'!$G$17*[2]Fuels!C15*[2]Fuels!$C$24)/'IMPORT BASIC '!$H$43</f>
        <v>0</v>
      </c>
      <c r="T18" s="19">
        <f>'Backrounf Transport&amp;Acco'!$G$5*'[2]El. mix'!B14</f>
        <v>1.0721149999999999E-4</v>
      </c>
      <c r="U18" s="78">
        <f t="shared" si="4"/>
        <v>6.3631610356592585E-3</v>
      </c>
    </row>
    <row r="19" spans="3:21" ht="20.25" customHeight="1" x14ac:dyDescent="0.25">
      <c r="C19" s="43" t="s">
        <v>53</v>
      </c>
      <c r="D19" s="19">
        <f t="shared" si="0"/>
        <v>3.4382368934370369E-7</v>
      </c>
      <c r="E19" s="19">
        <f>('[2]El. mix'!$B15*'Backround process'!$E$10)/'Main page'!$F$12/'Main page'!$F$11</f>
        <v>1.2198137823259258E-7</v>
      </c>
      <c r="F19" s="19">
        <f>([2]Fuels!$C$24*[2]Fuels!C16*'Backround process'!$E$8)/'Main page'!$F$12/'Main page'!$F$11</f>
        <v>2.2184231111111113E-7</v>
      </c>
      <c r="G19" s="19">
        <f>([2]Fuels!$C$24*[2]Fuels!C16*'Backround process'!$E$17)/'Main page'!$F$12/'Main page'!$F$11</f>
        <v>4.203328E-7</v>
      </c>
      <c r="H19" s="19">
        <f t="shared" si="1"/>
        <v>7.9365037037037043E-8</v>
      </c>
      <c r="I19" s="19">
        <f>('[2]El. mix'!$B15*'Backround process'!$E$24)/'Main page'!$F$12/'Main page'!$F$11</f>
        <v>5.6013214814814814E-8</v>
      </c>
      <c r="J19" s="19">
        <f>([2]Fuels!$C$24*[2]Fuels!C16*'Backround process'!$E$28)/'Main page'!$F$12/'Main page'!$F$11</f>
        <v>2.3351822222222223E-8</v>
      </c>
      <c r="K19" s="19">
        <f>('[2]El. mix'!$B15*'Backround process'!$E$30)/'Main page'!$F$12/'Main page'!$F$11</f>
        <v>0</v>
      </c>
      <c r="L19" s="19">
        <f t="shared" si="2"/>
        <v>2.3256373500740743E-6</v>
      </c>
      <c r="M19" s="19">
        <f>('Backround process'!$E$37*'[2]El. mix'!B15)/'Main page'!$F$12/'Main page'!$F$11</f>
        <v>7.0016518518518517E-9</v>
      </c>
      <c r="N19" s="19">
        <f>('Backround process'!$E$39*[2]Fuels!F16*[2]Fuels!$F$24)/'Main page'!$F$12/'Main page'!$F$11</f>
        <v>2.2602561426666667E-6</v>
      </c>
      <c r="O19" s="19">
        <f>('Backround process'!$E$43*[2]Fuels!C16*[2]Fuels!$C$24)/'Main page'!$F$12/'Main page'!$F$11</f>
        <v>5.8379555555555554E-8</v>
      </c>
      <c r="P19" s="19">
        <f t="shared" si="3"/>
        <v>1.3503185714285713E-8</v>
      </c>
      <c r="Q19" s="19">
        <f>('Backrounf Transport&amp;Acco'!$G$25*[2]Fuels!K16)/'IMPORT BASIC '!$H$43</f>
        <v>0</v>
      </c>
      <c r="R19" s="19">
        <f>('Backrounf Transport&amp;Acco'!$G$20*'[2]El. mix'!B15)/'IMPORT BASIC '!$H$43</f>
        <v>1.3503185714285713E-8</v>
      </c>
      <c r="S19" s="19">
        <f>('Backrounf Transport&amp;Acco'!$G$17*[2]Fuels!C16*[2]Fuels!$C$24)/'IMPORT BASIC '!$H$43</f>
        <v>0</v>
      </c>
      <c r="T19" s="19">
        <f>'Backrounf Transport&amp;Acco'!$G$5*'[2]El. mix'!B15</f>
        <v>4.7261149999999997E-8</v>
      </c>
      <c r="U19" s="78">
        <f t="shared" si="4"/>
        <v>3.1691588764548147E-6</v>
      </c>
    </row>
    <row r="20" spans="3:21" ht="20.25" customHeight="1" x14ac:dyDescent="0.25">
      <c r="C20" s="43" t="s">
        <v>54</v>
      </c>
      <c r="D20" s="19">
        <f t="shared" si="0"/>
        <v>1.0725823821925926E-2</v>
      </c>
      <c r="E20" s="19">
        <f>('[2]El. mix'!$B16*'Backround process'!$E$10)/'Main page'!$F$12/'Main page'!$F$11</f>
        <v>1.0283017421925925E-2</v>
      </c>
      <c r="F20" s="19">
        <f>([2]Fuels!$C$24*[2]Fuels!C17*'Backround process'!$E$8)/'Main page'!$F$12/'Main page'!$F$11</f>
        <v>4.4280639999999999E-4</v>
      </c>
      <c r="G20" s="19">
        <f>([2]Fuels!$C$24*[2]Fuels!C17*'Backround process'!$E$17)/'Main page'!$F$12/'Main page'!$F$11</f>
        <v>8.3900160000000001E-4</v>
      </c>
      <c r="H20" s="19">
        <f t="shared" si="1"/>
        <v>4.768519348148148E-3</v>
      </c>
      <c r="I20" s="19">
        <f>('[2]El. mix'!$B16*'Backround process'!$E$24)/'Main page'!$F$12/'Main page'!$F$11</f>
        <v>4.7219081481481478E-3</v>
      </c>
      <c r="J20" s="19">
        <f>([2]Fuels!$C$24*[2]Fuels!C17*'Backround process'!$E$28)/'Main page'!$F$12/'Main page'!$F$11</f>
        <v>4.6611199999999999E-5</v>
      </c>
      <c r="K20" s="19">
        <f>('[2]El. mix'!$B16*'Backround process'!$E$30)/'Main page'!$F$12/'Main page'!$F$11</f>
        <v>0</v>
      </c>
      <c r="L20" s="19">
        <f t="shared" si="2"/>
        <v>5.7502688985185194E-3</v>
      </c>
      <c r="M20" s="19">
        <f>('Backround process'!$E$37*'[2]El. mix'!B16)/'Main page'!$F$12/'Main page'!$F$11</f>
        <v>5.9023851851851847E-4</v>
      </c>
      <c r="N20" s="19">
        <f>('Backround process'!$E$39*[2]Fuels!F17*[2]Fuels!$F$24)/'Main page'!$F$12/'Main page'!$F$11</f>
        <v>5.0435023800000003E-3</v>
      </c>
      <c r="O20" s="19">
        <f>('Backround process'!$E$43*[2]Fuels!C17*[2]Fuels!$C$24)/'Main page'!$F$12/'Main page'!$F$11</f>
        <v>1.1652800000000001E-4</v>
      </c>
      <c r="P20" s="19">
        <f t="shared" si="3"/>
        <v>1.1383171428571428E-3</v>
      </c>
      <c r="Q20" s="19">
        <f>('Backrounf Transport&amp;Acco'!$G$25*[2]Fuels!K17)/'IMPORT BASIC '!$H$43</f>
        <v>0</v>
      </c>
      <c r="R20" s="19">
        <f>('Backrounf Transport&amp;Acco'!$G$20*'[2]El. mix'!B16)/'IMPORT BASIC '!$H$43</f>
        <v>1.1383171428571428E-3</v>
      </c>
      <c r="S20" s="19">
        <f>('Backrounf Transport&amp;Acco'!$G$17*[2]Fuels!C17*[2]Fuels!$C$24)/'IMPORT BASIC '!$H$43</f>
        <v>0</v>
      </c>
      <c r="T20" s="19">
        <f>'Backrounf Transport&amp;Acco'!$G$5*'[2]El. mix'!B16</f>
        <v>3.9841099999999999E-3</v>
      </c>
      <c r="U20" s="78">
        <f t="shared" si="4"/>
        <v>2.2083613668592593E-2</v>
      </c>
    </row>
    <row r="21" spans="3:21" ht="20.25" customHeight="1" x14ac:dyDescent="0.25">
      <c r="C21" s="43" t="s">
        <v>55</v>
      </c>
      <c r="D21" s="19">
        <f t="shared" si="0"/>
        <v>2.1978372574814813E-2</v>
      </c>
      <c r="E21" s="19">
        <f>('[2]El. mix'!$B17*'Backround process'!$E$10)/'Main page'!$F$12/'Main page'!$F$11</f>
        <v>2.0905127597037037E-2</v>
      </c>
      <c r="F21" s="19">
        <f>([2]Fuels!$C$24*[2]Fuels!C18*'Backround process'!$E$8)/'Main page'!$F$12/'Main page'!$F$11</f>
        <v>1.0732449777777779E-3</v>
      </c>
      <c r="G21" s="19">
        <f>([2]Fuels!$C$24*[2]Fuels!C18*'Backround process'!$E$17)/'Main page'!$F$12/'Main page'!$F$11</f>
        <v>2.0335167999999998E-3</v>
      </c>
      <c r="H21" s="19">
        <f t="shared" si="1"/>
        <v>9.7124990814814825E-3</v>
      </c>
      <c r="I21" s="19">
        <f>('[2]El. mix'!$B17*'Backround process'!$E$24)/'Main page'!$F$12/'Main page'!$F$11</f>
        <v>9.5995259259259273E-3</v>
      </c>
      <c r="J21" s="19">
        <f>([2]Fuels!$C$24*[2]Fuels!C18*'Backround process'!$E$28)/'Main page'!$F$12/'Main page'!$F$11</f>
        <v>1.1297315555555556E-4</v>
      </c>
      <c r="K21" s="19">
        <f>('[2]El. mix'!$B17*'Backround process'!$E$30)/'Main page'!$F$12/'Main page'!$F$11</f>
        <v>0</v>
      </c>
      <c r="L21" s="19">
        <f t="shared" si="2"/>
        <v>1.3459839876296297E-2</v>
      </c>
      <c r="M21" s="19">
        <f>('Backround process'!$E$37*'[2]El. mix'!B17)/'Main page'!$F$12/'Main page'!$F$11</f>
        <v>1.1999407407407409E-3</v>
      </c>
      <c r="N21" s="19">
        <f>('Backround process'!$E$39*[2]Fuels!F18*[2]Fuels!$F$24)/'Main page'!$F$12/'Main page'!$F$11</f>
        <v>1.1977466246666667E-2</v>
      </c>
      <c r="O21" s="19">
        <f>('Backround process'!$E$43*[2]Fuels!C18*[2]Fuels!$C$24)/'Main page'!$F$12/'Main page'!$F$11</f>
        <v>2.8243288888888887E-4</v>
      </c>
      <c r="P21" s="19">
        <f t="shared" si="3"/>
        <v>2.3141714285714286E-3</v>
      </c>
      <c r="Q21" s="19">
        <f>('Backrounf Transport&amp;Acco'!$G$25*[2]Fuels!K18)/'IMPORT BASIC '!$H$43</f>
        <v>0</v>
      </c>
      <c r="R21" s="19">
        <f>('Backrounf Transport&amp;Acco'!$G$20*'[2]El. mix'!B17)/'IMPORT BASIC '!$H$43</f>
        <v>2.3141714285714286E-3</v>
      </c>
      <c r="S21" s="19">
        <f>('Backrounf Transport&amp;Acco'!$G$17*[2]Fuels!C18*[2]Fuels!$C$24)/'IMPORT BASIC '!$H$43</f>
        <v>0</v>
      </c>
      <c r="T21" s="19">
        <f>'Backrounf Transport&amp;Acco'!$G$5*'[2]El. mix'!B17</f>
        <v>8.0996000000000002E-3</v>
      </c>
      <c r="U21" s="78">
        <f t="shared" si="4"/>
        <v>4.7184228332592587E-2</v>
      </c>
    </row>
    <row r="22" spans="3:21" ht="20.25" customHeight="1" x14ac:dyDescent="0.25">
      <c r="C22" s="43" t="s">
        <v>56</v>
      </c>
      <c r="D22" s="19">
        <f t="shared" si="0"/>
        <v>3.6523257823703699E-2</v>
      </c>
      <c r="E22" s="19">
        <f>('[2]El. mix'!$B18*'Backround process'!$E$10)/'Main page'!$F$12/'Main page'!$F$11</f>
        <v>3.5031884490370369E-2</v>
      </c>
      <c r="F22" s="19">
        <f>([2]Fuels!$C$24*[2]Fuels!C19*'Backround process'!$E$8)/'Main page'!$F$12/'Main page'!$F$11</f>
        <v>1.4913733333333334E-3</v>
      </c>
      <c r="G22" s="19">
        <f>([2]Fuels!$C$24*[2]Fuels!C19*'Backround process'!$E$17)/'Main page'!$F$12/'Main page'!$F$11</f>
        <v>2.8257599999999996E-3</v>
      </c>
      <c r="H22" s="19">
        <f t="shared" si="1"/>
        <v>1.6243445925925925E-2</v>
      </c>
      <c r="I22" s="19">
        <f>('[2]El. mix'!$B18*'Backround process'!$E$24)/'Main page'!$F$12/'Main page'!$F$11</f>
        <v>1.6086459259259257E-2</v>
      </c>
      <c r="J22" s="19">
        <f>([2]Fuels!$C$24*[2]Fuels!C19*'Backround process'!$E$28)/'Main page'!$F$12/'Main page'!$F$11</f>
        <v>1.5698666666666669E-4</v>
      </c>
      <c r="K22" s="19">
        <f>('[2]El. mix'!$B18*'Backround process'!$E$30)/'Main page'!$F$12/'Main page'!$F$11</f>
        <v>0</v>
      </c>
      <c r="L22" s="19">
        <f t="shared" si="2"/>
        <v>1.9384607487407408E-2</v>
      </c>
      <c r="M22" s="19">
        <f>('Backround process'!$E$37*'[2]El. mix'!B18)/'Main page'!$F$12/'Main page'!$F$11</f>
        <v>2.0108074074074072E-3</v>
      </c>
      <c r="N22" s="19">
        <f>('Backround process'!$E$39*[2]Fuels!F19*[2]Fuels!$F$24)/'Main page'!$F$12/'Main page'!$F$11</f>
        <v>1.6981333413333334E-2</v>
      </c>
      <c r="O22" s="19">
        <f>('Backround process'!$E$43*[2]Fuels!C19*[2]Fuels!$C$24)/'Main page'!$F$12/'Main page'!$F$11</f>
        <v>3.924666666666667E-4</v>
      </c>
      <c r="P22" s="19">
        <f t="shared" si="3"/>
        <v>3.8779857142857139E-3</v>
      </c>
      <c r="Q22" s="19">
        <f>('Backrounf Transport&amp;Acco'!$G$25*[2]Fuels!K19)/'IMPORT BASIC '!$H$43</f>
        <v>0</v>
      </c>
      <c r="R22" s="19">
        <f>('Backrounf Transport&amp;Acco'!$G$20*'[2]El. mix'!B18)/'IMPORT BASIC '!$H$43</f>
        <v>3.8779857142857139E-3</v>
      </c>
      <c r="S22" s="19">
        <f>('Backrounf Transport&amp;Acco'!$G$17*[2]Fuels!C19*[2]Fuels!$C$24)/'IMPORT BASIC '!$H$43</f>
        <v>0</v>
      </c>
      <c r="T22" s="19">
        <f>'Backrounf Transport&amp;Acco'!$G$5*'[2]El. mix'!B18</f>
        <v>1.3572949999999999E-2</v>
      </c>
      <c r="U22" s="78">
        <f t="shared" si="4"/>
        <v>7.4977071237037021E-2</v>
      </c>
    </row>
    <row r="23" spans="3:21" ht="20.25" customHeight="1" x14ac:dyDescent="0.25">
      <c r="C23" s="43" t="s">
        <v>57</v>
      </c>
      <c r="D23" s="19">
        <f t="shared" si="0"/>
        <v>1.4846122164000001E-4</v>
      </c>
      <c r="E23" s="19">
        <f>('[2]El. mix'!$B19*'Backround process'!$E$10)/'Main page'!$F$12/'Main page'!$F$11</f>
        <v>1.2011014786222224E-4</v>
      </c>
      <c r="F23" s="19">
        <f>([2]Fuels!$C$24*[2]Fuels!C20*'Backround process'!$E$8)/'Main page'!$F$12/'Main page'!$F$11</f>
        <v>2.8351073777777778E-5</v>
      </c>
      <c r="G23" s="19">
        <f>([2]Fuels!$C$24*[2]Fuels!C20*'Backround process'!$E$17)/'Main page'!$F$12/'Main page'!$F$11</f>
        <v>5.3717823999999995E-5</v>
      </c>
      <c r="H23" s="19">
        <f t="shared" si="1"/>
        <v>5.8138279111111107E-5</v>
      </c>
      <c r="I23" s="19">
        <f>('[2]El. mix'!$B19*'Backround process'!$E$24)/'Main page'!$F$12/'Main page'!$F$11</f>
        <v>5.5153955555555552E-5</v>
      </c>
      <c r="J23" s="19">
        <f>([2]Fuels!$C$24*[2]Fuels!C20*'Backround process'!$E$28)/'Main page'!$F$12/'Main page'!$F$11</f>
        <v>2.9843235555555557E-6</v>
      </c>
      <c r="K23" s="19">
        <f>('[2]El. mix'!$B19*'Backround process'!$E$30)/'Main page'!$F$12/'Main page'!$F$11</f>
        <v>0</v>
      </c>
      <c r="L23" s="19">
        <f t="shared" si="2"/>
        <v>3.6881383400000004E-4</v>
      </c>
      <c r="M23" s="19">
        <f>('Backround process'!$E$37*'[2]El. mix'!B19)/'Main page'!$F$12/'Main page'!$F$11</f>
        <v>6.894244444444444E-6</v>
      </c>
      <c r="N23" s="19">
        <f>('Backround process'!$E$39*[2]Fuels!F20*[2]Fuels!$F$24)/'Main page'!$F$12/'Main page'!$F$11</f>
        <v>3.5445878066666666E-4</v>
      </c>
      <c r="O23" s="19">
        <f>('Backround process'!$E$43*[2]Fuels!C20*[2]Fuels!$C$24)/'Main page'!$F$12/'Main page'!$F$11</f>
        <v>7.4608088888888898E-6</v>
      </c>
      <c r="P23" s="19">
        <f t="shared" si="3"/>
        <v>1.3296042857142857E-5</v>
      </c>
      <c r="Q23" s="19">
        <f>('Backrounf Transport&amp;Acco'!$G$25*[2]Fuels!K20)/'IMPORT BASIC '!$H$43</f>
        <v>0</v>
      </c>
      <c r="R23" s="19">
        <f>('Backrounf Transport&amp;Acco'!$G$20*'[2]El. mix'!B19)/'IMPORT BASIC '!$H$43</f>
        <v>1.3296042857142857E-5</v>
      </c>
      <c r="S23" s="19">
        <f>('Backrounf Transport&amp;Acco'!$G$17*[2]Fuels!C20*[2]Fuels!$C$24)/'IMPORT BASIC '!$H$43</f>
        <v>0</v>
      </c>
      <c r="T23" s="19">
        <f>'Backrounf Transport&amp;Acco'!$G$5*'[2]El. mix'!B19</f>
        <v>4.653615E-5</v>
      </c>
      <c r="U23" s="78">
        <f t="shared" si="4"/>
        <v>6.2913115875111122E-4</v>
      </c>
    </row>
    <row r="24" spans="3:21" ht="20.25" customHeight="1" x14ac:dyDescent="0.25">
      <c r="C24" s="43" t="s">
        <v>58</v>
      </c>
      <c r="D24" s="19">
        <f t="shared" si="0"/>
        <v>3.5850813860740745E-2</v>
      </c>
      <c r="E24" s="19">
        <f>('[2]El. mix'!$B20*'Backround process'!$E$10)/'Main page'!$F$12/'Main page'!$F$11</f>
        <v>3.4493099194074076E-2</v>
      </c>
      <c r="F24" s="19">
        <f>([2]Fuels!$C$24*[2]Fuels!C21*'Backround process'!$E$8)/'Main page'!$F$12/'Main page'!$F$11</f>
        <v>1.3577146666666666E-3</v>
      </c>
      <c r="G24" s="19">
        <f>([2]Fuels!$C$24*[2]Fuels!C21*'Backround process'!$E$17)/'Main page'!$F$12/'Main page'!$F$11</f>
        <v>2.5725119999999999E-3</v>
      </c>
      <c r="H24" s="19">
        <f t="shared" si="1"/>
        <v>1.5981969185185185E-2</v>
      </c>
      <c r="I24" s="19">
        <f>('[2]El. mix'!$B20*'Backround process'!$E$24)/'Main page'!$F$12/'Main page'!$F$11</f>
        <v>1.5839051851851853E-2</v>
      </c>
      <c r="J24" s="19">
        <f>([2]Fuels!$C$24*[2]Fuels!C21*'Backround process'!$E$28)/'Main page'!$F$12/'Main page'!$F$11</f>
        <v>1.4291733333333332E-4</v>
      </c>
      <c r="K24" s="19">
        <f>('[2]El. mix'!$B20*'Backround process'!$E$30)/'Main page'!$F$12/'Main page'!$F$11</f>
        <v>0</v>
      </c>
      <c r="L24" s="19">
        <f t="shared" si="2"/>
        <v>1.6097032208148152E-2</v>
      </c>
      <c r="M24" s="19">
        <f>('Backround process'!$E$37*'[2]El. mix'!B20)/'Main page'!$F$12/'Main page'!$F$11</f>
        <v>1.9798814814814816E-3</v>
      </c>
      <c r="N24" s="19">
        <f>('Backround process'!$E$39*[2]Fuels!F21*[2]Fuels!$F$24)/'Main page'!$F$12/'Main page'!$F$11</f>
        <v>1.3759857393333335E-2</v>
      </c>
      <c r="O24" s="19">
        <f>('Backround process'!$E$43*[2]Fuels!C21*[2]Fuels!$C$24)/'Main page'!$F$12/'Main page'!$F$11</f>
        <v>3.5729333333333338E-4</v>
      </c>
      <c r="P24" s="19">
        <f t="shared" si="3"/>
        <v>3.8183428571428569E-3</v>
      </c>
      <c r="Q24" s="19">
        <f>('Backrounf Transport&amp;Acco'!$G$25*[2]Fuels!K21)/'IMPORT BASIC '!$H$43</f>
        <v>0</v>
      </c>
      <c r="R24" s="19">
        <f>('Backrounf Transport&amp;Acco'!$G$20*'[2]El. mix'!B20)/'IMPORT BASIC '!$H$43</f>
        <v>3.8183428571428569E-3</v>
      </c>
      <c r="S24" s="19">
        <f>('Backrounf Transport&amp;Acco'!$G$17*[2]Fuels!C21*[2]Fuels!$C$24)/'IMPORT BASIC '!$H$43</f>
        <v>0</v>
      </c>
      <c r="T24" s="19">
        <f>'Backrounf Transport&amp;Acco'!$G$5*'[2]El. mix'!B20</f>
        <v>1.33642E-2</v>
      </c>
      <c r="U24" s="78">
        <f t="shared" si="4"/>
        <v>7.0502327254074085E-2</v>
      </c>
    </row>
    <row r="25" spans="3:21" ht="20.25" customHeight="1" x14ac:dyDescent="0.25">
      <c r="C25" s="43" t="s">
        <v>59</v>
      </c>
      <c r="D25" s="19">
        <f t="shared" si="0"/>
        <v>6.4967035669629622E-2</v>
      </c>
      <c r="E25" s="19">
        <f>('[2]El. mix'!$B21*'Backround process'!$E$10)/'Main page'!$F$12/'Main page'!$F$11</f>
        <v>6.486239380296295E-2</v>
      </c>
      <c r="F25" s="19">
        <f>([2]Fuels!$C$24*[2]Fuels!C22*'Backround process'!$E$8)/'Main page'!$F$12/'Main page'!$F$11</f>
        <v>1.0464186666666669E-4</v>
      </c>
      <c r="G25" s="19">
        <f>([2]Fuels!$C$24*[2]Fuels!C22*'Backround process'!$E$17)/'Main page'!$F$12/'Main page'!$F$11</f>
        <v>1.9826879999999998E-4</v>
      </c>
      <c r="H25" s="19">
        <f t="shared" si="1"/>
        <v>2.9795489007407406E-2</v>
      </c>
      <c r="I25" s="19">
        <f>('[2]El. mix'!$B21*'Backround process'!$E$24)/'Main page'!$F$12/'Main page'!$F$11</f>
        <v>2.9784474074074072E-2</v>
      </c>
      <c r="J25" s="19">
        <f>([2]Fuels!$C$24*[2]Fuels!C22*'Backround process'!$E$28)/'Main page'!$F$12/'Main page'!$F$11</f>
        <v>1.1014933333333334E-5</v>
      </c>
      <c r="K25" s="19">
        <f>('[2]El. mix'!$B21*'Backround process'!$E$30)/'Main page'!$F$12/'Main page'!$F$11</f>
        <v>0</v>
      </c>
      <c r="L25" s="19">
        <f t="shared" si="2"/>
        <v>4.7983669619259253E-3</v>
      </c>
      <c r="M25" s="19">
        <f>('Backround process'!$E$37*'[2]El. mix'!B21)/'Main page'!$F$12/'Main page'!$F$11</f>
        <v>3.7230592592592589E-3</v>
      </c>
      <c r="N25" s="19">
        <f>('Backround process'!$E$39*[2]Fuels!F22*[2]Fuels!$F$24)/'Main page'!$F$12/'Main page'!$F$11</f>
        <v>1.0477703693333334E-3</v>
      </c>
      <c r="O25" s="19">
        <f>('Backround process'!$E$43*[2]Fuels!C22*[2]Fuels!$C$24)/'Main page'!$F$12/'Main page'!$F$11</f>
        <v>2.7537333333333335E-5</v>
      </c>
      <c r="P25" s="19">
        <f t="shared" si="3"/>
        <v>7.1801857142857143E-3</v>
      </c>
      <c r="Q25" s="19">
        <f>('Backrounf Transport&amp;Acco'!$G$25*[2]Fuels!K22)/'IMPORT BASIC '!$H$43</f>
        <v>0</v>
      </c>
      <c r="R25" s="19">
        <f>('Backrounf Transport&amp;Acco'!$G$20*'[2]El. mix'!B21)/'IMPORT BASIC '!$H$43</f>
        <v>7.1801857142857143E-3</v>
      </c>
      <c r="S25" s="19">
        <f>('Backrounf Transport&amp;Acco'!$G$17*[2]Fuels!C22*[2]Fuels!$C$24)/'IMPORT BASIC '!$H$43</f>
        <v>0</v>
      </c>
      <c r="T25" s="19">
        <f>'Backrounf Transport&amp;Acco'!$G$5*'[2]El. mix'!B21</f>
        <v>2.5130650000000001E-2</v>
      </c>
      <c r="U25" s="78">
        <f t="shared" si="4"/>
        <v>9.9759160438962949E-2</v>
      </c>
    </row>
  </sheetData>
  <mergeCells count="8">
    <mergeCell ref="D5:F5"/>
    <mergeCell ref="D6:F6"/>
    <mergeCell ref="L5:O5"/>
    <mergeCell ref="L6:O6"/>
    <mergeCell ref="P5:S5"/>
    <mergeCell ref="P6:S6"/>
    <mergeCell ref="I5:K5"/>
    <mergeCell ref="I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36C63-8F12-476F-9911-A9C0DA3FE3BD}">
  <dimension ref="C2:W25"/>
  <sheetViews>
    <sheetView workbookViewId="0">
      <pane xSplit="3" ySplit="7" topLeftCell="M8" activePane="bottomRight" state="frozen"/>
      <selection pane="topRight" activeCell="D1" sqref="D1"/>
      <selection pane="bottomLeft" activeCell="A8" sqref="A8"/>
      <selection pane="bottomRight" activeCell="R8" sqref="R8:R25"/>
    </sheetView>
  </sheetViews>
  <sheetFormatPr defaultRowHeight="15" x14ac:dyDescent="0.25"/>
  <cols>
    <col min="3" max="4" width="48.42578125" customWidth="1"/>
    <col min="5" max="5" width="31.140625" bestFit="1" customWidth="1"/>
    <col min="6" max="6" width="33.5703125" bestFit="1" customWidth="1"/>
    <col min="7" max="8" width="29.140625" customWidth="1"/>
    <col min="9" max="9" width="17.5703125" customWidth="1"/>
    <col min="10" max="10" width="23.85546875" customWidth="1"/>
    <col min="11" max="11" width="15.140625" customWidth="1"/>
    <col min="12" max="12" width="18" customWidth="1"/>
    <col min="13" max="13" width="18.42578125" customWidth="1"/>
    <col min="14" max="15" width="15.140625" customWidth="1"/>
    <col min="16" max="16" width="21.42578125" customWidth="1"/>
    <col min="17" max="17" width="15.28515625" customWidth="1"/>
    <col min="18" max="18" width="12.5703125" customWidth="1"/>
    <col min="19" max="19" width="13.140625" customWidth="1"/>
    <col min="20" max="20" width="27.5703125" customWidth="1"/>
    <col min="21" max="21" width="19.85546875" customWidth="1"/>
    <col min="22" max="22" width="26.7109375" bestFit="1" customWidth="1"/>
    <col min="23" max="23" width="14.28515625" bestFit="1" customWidth="1"/>
  </cols>
  <sheetData>
    <row r="2" spans="3:23" ht="21" x14ac:dyDescent="0.35">
      <c r="C2" s="4" t="s">
        <v>37</v>
      </c>
      <c r="D2" s="4"/>
    </row>
    <row r="5" spans="3:23" x14ac:dyDescent="0.25">
      <c r="D5" s="103" t="s">
        <v>30</v>
      </c>
      <c r="E5" s="103"/>
      <c r="F5" s="103"/>
      <c r="G5" s="48" t="s">
        <v>84</v>
      </c>
      <c r="H5" s="48"/>
      <c r="I5" s="103" t="s">
        <v>6</v>
      </c>
      <c r="J5" s="103"/>
      <c r="K5" s="103"/>
      <c r="L5" s="103" t="s">
        <v>28</v>
      </c>
      <c r="M5" s="103"/>
      <c r="N5" s="103"/>
      <c r="O5" s="103"/>
      <c r="P5" s="103" t="s">
        <v>1</v>
      </c>
      <c r="Q5" s="103"/>
      <c r="R5" s="103"/>
      <c r="S5" s="103"/>
      <c r="T5" s="31" t="s">
        <v>67</v>
      </c>
    </row>
    <row r="6" spans="3:23" ht="17.25" customHeight="1" x14ac:dyDescent="0.25">
      <c r="D6" s="104" t="s">
        <v>29</v>
      </c>
      <c r="E6" s="104"/>
      <c r="F6" s="104"/>
      <c r="G6" s="49" t="s">
        <v>29</v>
      </c>
      <c r="H6" s="2"/>
      <c r="I6" s="104" t="s">
        <v>29</v>
      </c>
      <c r="J6" s="104"/>
      <c r="K6" s="104"/>
      <c r="L6" s="105" t="s">
        <v>29</v>
      </c>
      <c r="M6" s="105"/>
      <c r="N6" s="105"/>
      <c r="O6" s="105"/>
      <c r="P6" s="104" t="s">
        <v>96</v>
      </c>
      <c r="Q6" s="104"/>
      <c r="R6" s="104"/>
      <c r="S6" s="104"/>
      <c r="T6" s="50" t="s">
        <v>96</v>
      </c>
    </row>
    <row r="7" spans="3:23" ht="15.75" thickBot="1" x14ac:dyDescent="0.3">
      <c r="D7" s="2" t="s">
        <v>108</v>
      </c>
      <c r="E7" s="2" t="s">
        <v>73</v>
      </c>
      <c r="F7" s="2" t="s">
        <v>74</v>
      </c>
      <c r="G7" s="47" t="s">
        <v>146</v>
      </c>
      <c r="H7" s="2" t="s">
        <v>117</v>
      </c>
      <c r="I7" s="2" t="s">
        <v>66</v>
      </c>
      <c r="J7" s="2" t="s">
        <v>85</v>
      </c>
      <c r="K7" s="2" t="s">
        <v>86</v>
      </c>
      <c r="L7" s="47" t="s">
        <v>113</v>
      </c>
      <c r="M7" s="47" t="s">
        <v>115</v>
      </c>
      <c r="N7" s="47" t="s">
        <v>114</v>
      </c>
      <c r="O7" s="47" t="s">
        <v>116</v>
      </c>
      <c r="P7" s="2" t="s">
        <v>145</v>
      </c>
      <c r="Q7" s="2" t="s">
        <v>97</v>
      </c>
      <c r="R7" s="2" t="s">
        <v>107</v>
      </c>
      <c r="S7" s="2" t="s">
        <v>98</v>
      </c>
      <c r="T7" s="47" t="s">
        <v>67</v>
      </c>
      <c r="U7" s="77" t="s">
        <v>127</v>
      </c>
    </row>
    <row r="8" spans="3:23" ht="20.25" customHeight="1" x14ac:dyDescent="0.35">
      <c r="C8" s="43" t="s">
        <v>42</v>
      </c>
      <c r="D8" s="19">
        <f>SUM(E8:F8)</f>
        <v>0.379955928</v>
      </c>
      <c r="E8" s="19">
        <f>('[2]El. mix'!$C4*'Backround process'!$J$10)/'Main page'!$F$15/'Main page'!$F$16</f>
        <v>0.37900545173333333</v>
      </c>
      <c r="F8" s="19">
        <f>([2]Fuels!$C$24*[2]Fuels!C5*'Backround process'!$J$8)/'Main page'!$F$15/'Main page'!$F$16</f>
        <v>9.5047626666666662E-4</v>
      </c>
      <c r="G8" s="19">
        <f>([2]Fuels!$C$24*[2]Fuels!C5*'Backround process'!$J$17)/'Main page'!$F$15/'Main page'!$F$16</f>
        <v>1.8009024000000002E-3</v>
      </c>
      <c r="H8" s="19">
        <f>SUM(I8:K8)</f>
        <v>0.17413738346666666</v>
      </c>
      <c r="I8" s="19">
        <f>('[2]El. mix'!$C4*'Backround process'!$J$24)/'Main page'!$F$15/'Main page'!$F$16</f>
        <v>0.17403733333333332</v>
      </c>
      <c r="J8" s="19">
        <f>([2]Fuels!$C$24*[2]Fuels!C5*'Backround process'!$J$28)/'Main page'!$F$15/'Main page'!$F$16</f>
        <v>1.0005013333333333E-4</v>
      </c>
      <c r="K8" s="19">
        <f>('[2]El. mix'!$C4*'Backround process'!$J$30)/'Main page'!$F$15/'Main page'!$F$16</f>
        <v>0</v>
      </c>
      <c r="L8" s="19">
        <f>SUM(M8:O8)</f>
        <v>3.1721198093333326E-2</v>
      </c>
      <c r="M8" s="19">
        <f>('Backround process'!$J$37*'[2]El. mix'!C4)/'Main page'!$F$15/'Main page'!$F$16</f>
        <v>2.1754666666666665E-2</v>
      </c>
      <c r="N8" s="19">
        <f>('Backround process'!$J$39*[2]Fuels!F5*[2]Fuels!$F$24)/'Main page'!$F$15/'Main page'!$F$16</f>
        <v>9.7164060933333345E-3</v>
      </c>
      <c r="O8" s="19">
        <f>('Backround process'!$J$43*[2]Fuels!C5*[2]Fuels!$C$24)/'Main page'!$F$15/'Main page'!$F$16</f>
        <v>2.5012533333333334E-4</v>
      </c>
      <c r="P8" s="19">
        <f>SUM(Q8:S8)</f>
        <v>4.1955428571428574E-2</v>
      </c>
      <c r="Q8" s="19">
        <f>('Backrounf Transport&amp;Acco'!$L$25*[2]Fuels!K5)/'IMPORT BASIC '!$M$43</f>
        <v>0</v>
      </c>
      <c r="R8" s="19">
        <f>('Backrounf Transport&amp;Acco'!$L$20*'[2]El. mix'!C4)/'IMPORT BASIC '!$M$43</f>
        <v>4.1955428571428574E-2</v>
      </c>
      <c r="S8" s="19">
        <f>('Backrounf Transport&amp;Acco'!$L$17*[2]Fuels!C5*[2]Fuels!$C$24)/'IMPORT BASIC '!$M$43</f>
        <v>0</v>
      </c>
      <c r="T8" s="19">
        <f>'Backrounf Transport&amp;Acco'!$L$5*'[2]El. mix'!C4</f>
        <v>0.146844</v>
      </c>
      <c r="U8" s="78">
        <f>D8+G8+H8+L8</f>
        <v>0.58761541196</v>
      </c>
      <c r="V8" s="69" t="s">
        <v>140</v>
      </c>
      <c r="W8" s="70"/>
    </row>
    <row r="9" spans="3:23" ht="20.25" customHeight="1" thickBot="1" x14ac:dyDescent="0.3">
      <c r="C9" s="43" t="s">
        <v>43</v>
      </c>
      <c r="D9" s="19">
        <f t="shared" ref="D9:D25" si="0">SUM(E9:F9)</f>
        <v>7.4030833137777767</v>
      </c>
      <c r="E9" s="19">
        <f>('[2]El. mix'!$C5*'Backround process'!$J$10)/'Main page'!$F$15/'Main page'!$F$16</f>
        <v>7.2530437759999993</v>
      </c>
      <c r="F9" s="19">
        <f>([2]Fuels!$C$24*[2]Fuels!C6*'Backround process'!$J$8)/'Main page'!$F$15/'Main page'!$F$16</f>
        <v>0.15003953777777776</v>
      </c>
      <c r="G9" s="19">
        <f>([2]Fuels!$C$24*[2]Fuels!C6*'Backround process'!$J$17)/'Main page'!$F$15/'Main page'!$F$16</f>
        <v>0.28428543999999994</v>
      </c>
      <c r="H9" s="19">
        <f t="shared" ref="H9:H25" si="1">SUM(I9:K9)</f>
        <v>3.3463536355555554</v>
      </c>
      <c r="I9" s="19">
        <f>('[2]El. mix'!$C5*'Backround process'!$J$24)/'Main page'!$F$15/'Main page'!$F$16</f>
        <v>3.3305599999999997</v>
      </c>
      <c r="J9" s="19">
        <f>([2]Fuels!$C$24*[2]Fuels!C6*'Backround process'!$J$28)/'Main page'!$F$15/'Main page'!$F$16</f>
        <v>1.5793635555555553E-2</v>
      </c>
      <c r="K9" s="19">
        <f>('[2]El. mix'!$C5*'Backround process'!$J$30)/'Main page'!$F$15/'Main page'!$F$16</f>
        <v>0</v>
      </c>
      <c r="L9" s="19">
        <f t="shared" ref="L9:L25" si="2">SUM(M9:O9)</f>
        <v>2.2950161768888893</v>
      </c>
      <c r="M9" s="19">
        <f>('Backround process'!$J$37*'[2]El. mix'!C5)/'Main page'!$F$15/'Main page'!$F$16</f>
        <v>0.41631999999999997</v>
      </c>
      <c r="N9" s="19">
        <f>('Backround process'!$J$39*[2]Fuels!F6*[2]Fuels!$F$24)/'Main page'!$F$15/'Main page'!$F$16</f>
        <v>1.8392120880000002</v>
      </c>
      <c r="O9" s="19">
        <f>('Backround process'!$J$43*[2]Fuels!C6*[2]Fuels!$C$24)/'Main page'!$F$15/'Main page'!$F$16</f>
        <v>3.9484088888888887E-2</v>
      </c>
      <c r="P9" s="19">
        <f t="shared" ref="P9:P25" si="3">SUM(Q9:S9)</f>
        <v>0.80290285714285703</v>
      </c>
      <c r="Q9" s="19">
        <f>('Backrounf Transport&amp;Acco'!$L$25*[2]Fuels!K6)/'IMPORT BASIC '!$M$43</f>
        <v>0</v>
      </c>
      <c r="R9" s="19">
        <f>('Backrounf Transport&amp;Acco'!$L$20*'[2]El. mix'!C5)/'IMPORT BASIC '!$M$43</f>
        <v>0.80290285714285703</v>
      </c>
      <c r="S9" s="19">
        <f>('Backrounf Transport&amp;Acco'!$L$17*[2]Fuels!C6*[2]Fuels!$C$24)/'IMPORT BASIC '!$M$43</f>
        <v>0</v>
      </c>
      <c r="T9" s="19">
        <f>'Backrounf Transport&amp;Acco'!$L$5*'[2]El. mix'!C5</f>
        <v>2.8101599999999998</v>
      </c>
      <c r="U9" s="78">
        <f t="shared" ref="U9:U25" si="4">D9+G9+H9+L9</f>
        <v>13.328738566222221</v>
      </c>
      <c r="V9" s="68">
        <f>(E9+I9+N9+K9+M9)*'Main page'!$F$15*'Main page'!$F$16/1000</f>
        <v>86.664167082000006</v>
      </c>
      <c r="W9" s="38" t="s">
        <v>141</v>
      </c>
    </row>
    <row r="10" spans="3:23" ht="20.25" customHeight="1" x14ac:dyDescent="0.25">
      <c r="C10" s="43" t="s">
        <v>44</v>
      </c>
      <c r="D10" s="19">
        <f t="shared" si="0"/>
        <v>2.4022306640000002</v>
      </c>
      <c r="E10" s="19">
        <f>('[2]El. mix'!$C6*'Backround process'!$J$10)/'Main page'!$F$15/'Main page'!$F$16</f>
        <v>1.977025864</v>
      </c>
      <c r="F10" s="19">
        <f>([2]Fuels!$C$24*[2]Fuels!C7*'Backround process'!$J$8)/'Main page'!$F$15/'Main page'!$F$16</f>
        <v>0.42520479999999994</v>
      </c>
      <c r="G10" s="19">
        <f>([2]Fuels!$C$24*[2]Fuels!C7*'Backround process'!$J$17)/'Main page'!$F$15/'Main page'!$F$16</f>
        <v>0.8056511999999999</v>
      </c>
      <c r="H10" s="19">
        <f t="shared" si="1"/>
        <v>0.95259840000000007</v>
      </c>
      <c r="I10" s="19">
        <f>('[2]El. mix'!$C6*'Backround process'!$J$24)/'Main page'!$F$15/'Main page'!$F$16</f>
        <v>0.90784000000000009</v>
      </c>
      <c r="J10" s="19">
        <f>([2]Fuels!$C$24*[2]Fuels!C7*'Backround process'!$J$28)/'Main page'!$F$15/'Main page'!$F$16</f>
        <v>4.4758399999999997E-2</v>
      </c>
      <c r="K10" s="19">
        <f>('[2]El. mix'!$C6*'Backround process'!$J$30)/'Main page'!$F$15/'Main page'!$F$16</f>
        <v>0</v>
      </c>
      <c r="L10" s="19">
        <f t="shared" si="2"/>
        <v>4.5565123666666674</v>
      </c>
      <c r="M10" s="19">
        <f>('Backround process'!$J$37*'[2]El. mix'!C6)/'Main page'!$F$15/'Main page'!$F$16</f>
        <v>0.11348000000000001</v>
      </c>
      <c r="N10" s="19">
        <f>('Backround process'!$J$39*[2]Fuels!F7*[2]Fuels!$F$24)/'Main page'!$F$15/'Main page'!$F$16</f>
        <v>4.3311363666666676</v>
      </c>
      <c r="O10" s="19">
        <f>('Backround process'!$J$43*[2]Fuels!C7*[2]Fuels!$C$24)/'Main page'!$F$15/'Main page'!$F$16</f>
        <v>0.11189599999999998</v>
      </c>
      <c r="P10" s="19">
        <f t="shared" si="3"/>
        <v>0.2188542857142857</v>
      </c>
      <c r="Q10" s="19">
        <f>('Backrounf Transport&amp;Acco'!$L$25*[2]Fuels!K7)/'IMPORT BASIC '!$M$43</f>
        <v>0</v>
      </c>
      <c r="R10" s="19">
        <f>('Backrounf Transport&amp;Acco'!$L$20*'[2]El. mix'!C6)/'IMPORT BASIC '!$M$43</f>
        <v>0.2188542857142857</v>
      </c>
      <c r="S10" s="19">
        <f>('Backrounf Transport&amp;Acco'!$L$17*[2]Fuels!C7*[2]Fuels!$C$24)/'IMPORT BASIC '!$M$43</f>
        <v>0</v>
      </c>
      <c r="T10" s="19">
        <f>'Backrounf Transport&amp;Acco'!$L$5*'[2]El. mix'!C6</f>
        <v>0.76598999999999995</v>
      </c>
      <c r="U10" s="78">
        <f t="shared" si="4"/>
        <v>8.7169926306666667</v>
      </c>
    </row>
    <row r="11" spans="3:23" ht="20.25" customHeight="1" thickBot="1" x14ac:dyDescent="0.3">
      <c r="C11" s="43" t="s">
        <v>45</v>
      </c>
      <c r="D11" s="19">
        <f t="shared" si="0"/>
        <v>0.21165380429629632</v>
      </c>
      <c r="E11" s="19">
        <f>('[2]El. mix'!$C7*'Backround process'!$J$10)/'Main page'!$F$15/'Main page'!$F$16</f>
        <v>0.21034952269629631</v>
      </c>
      <c r="F11" s="19">
        <f>([2]Fuels!$C$24*[2]Fuels!C8*'Backround process'!$J$8)/'Main page'!$F$15/'Main page'!$F$16</f>
        <v>1.3042815999999998E-3</v>
      </c>
      <c r="G11" s="19">
        <f>([2]Fuels!$C$24*[2]Fuels!C8*'Backround process'!$J$17)/'Main page'!$F$15/'Main page'!$F$16</f>
        <v>2.4712703999999999E-3</v>
      </c>
      <c r="H11" s="19">
        <f t="shared" si="1"/>
        <v>9.6728700207407398E-2</v>
      </c>
      <c r="I11" s="19">
        <f>('[2]El. mix'!$C7*'Backround process'!$J$24)/'Main page'!$F$15/'Main page'!$F$16</f>
        <v>9.6591407407407404E-2</v>
      </c>
      <c r="J11" s="19">
        <f>([2]Fuels!$C$24*[2]Fuels!C8*'Backround process'!$J$28)/'Main page'!$F$15/'Main page'!$F$16</f>
        <v>1.3729279999999999E-4</v>
      </c>
      <c r="K11" s="19">
        <f>('[2]El. mix'!$C7*'Backround process'!$J$30)/'Main page'!$F$15/'Main page'!$F$16</f>
        <v>0</v>
      </c>
      <c r="L11" s="19">
        <f t="shared" si="2"/>
        <v>2.5209313105925925E-2</v>
      </c>
      <c r="M11" s="19">
        <f>('Backround process'!$J$37*'[2]El. mix'!C7)/'Main page'!$F$15/'Main page'!$F$16</f>
        <v>1.2073925925925925E-2</v>
      </c>
      <c r="N11" s="19">
        <f>('Backround process'!$J$39*[2]Fuels!F8*[2]Fuels!$F$24)/'Main page'!$F$15/'Main page'!$F$16</f>
        <v>1.2792155180000001E-2</v>
      </c>
      <c r="O11" s="19">
        <f>('Backround process'!$J$43*[2]Fuels!C8*[2]Fuels!$C$24)/'Main page'!$F$15/'Main page'!$F$16</f>
        <v>3.4323199999999996E-4</v>
      </c>
      <c r="P11" s="19">
        <f t="shared" si="3"/>
        <v>2.3285428571428572E-2</v>
      </c>
      <c r="Q11" s="19">
        <f>('Backrounf Transport&amp;Acco'!$L$25*[2]Fuels!K8)/'IMPORT BASIC '!$M$43</f>
        <v>0</v>
      </c>
      <c r="R11" s="19">
        <f>('Backrounf Transport&amp;Acco'!$L$20*'[2]El. mix'!C7)/'IMPORT BASIC '!$M$43</f>
        <v>2.3285428571428572E-2</v>
      </c>
      <c r="S11" s="19">
        <f>('Backrounf Transport&amp;Acco'!$L$17*[2]Fuels!C8*[2]Fuels!$C$24)/'IMPORT BASIC '!$M$43</f>
        <v>0</v>
      </c>
      <c r="T11" s="19">
        <f>'Backrounf Transport&amp;Acco'!$L$5*'[2]El. mix'!C7</f>
        <v>8.1499000000000002E-2</v>
      </c>
      <c r="U11" s="78">
        <f t="shared" si="4"/>
        <v>0.33606308800962964</v>
      </c>
    </row>
    <row r="12" spans="3:23" ht="20.25" customHeight="1" x14ac:dyDescent="0.35">
      <c r="C12" s="43" t="s">
        <v>46</v>
      </c>
      <c r="D12" s="19">
        <f t="shared" si="0"/>
        <v>1.1605723881777778E-2</v>
      </c>
      <c r="E12" s="19">
        <f>('[2]El. mix'!$C8*'Backround process'!$J$10)/'Main page'!$F$15/'Main page'!$F$16</f>
        <v>1.1595717789333333E-2</v>
      </c>
      <c r="F12" s="19">
        <f>([2]Fuels!$C$24*[2]Fuels!C9*'Backround process'!$J$8)/'Main page'!$F$15/'Main page'!$F$16</f>
        <v>1.0006092444444444E-5</v>
      </c>
      <c r="G12" s="19">
        <f>([2]Fuels!$C$24*[2]Fuels!C9*'Backround process'!$J$17)/'Main page'!$F$15/'Main page'!$F$16</f>
        <v>1.8958912000000002E-5</v>
      </c>
      <c r="H12" s="19">
        <f t="shared" si="1"/>
        <v>5.3257466062222219E-3</v>
      </c>
      <c r="I12" s="19">
        <f>('[2]El. mix'!$C8*'Backround process'!$J$24)/'Main page'!$F$15/'Main page'!$F$16</f>
        <v>5.3246933333333333E-3</v>
      </c>
      <c r="J12" s="19">
        <f>([2]Fuels!$C$24*[2]Fuels!C9*'Backround process'!$J$28)/'Main page'!$F$15/'Main page'!$F$16</f>
        <v>1.0532728888888889E-6</v>
      </c>
      <c r="K12" s="19">
        <f>('[2]El. mix'!$C8*'Backround process'!$J$30)/'Main page'!$F$15/'Main page'!$F$16</f>
        <v>0</v>
      </c>
      <c r="L12" s="19">
        <f t="shared" si="2"/>
        <v>7.6800950715555567E-4</v>
      </c>
      <c r="M12" s="19">
        <f>('Backround process'!$J$37*'[2]El. mix'!C8)/'Main page'!$F$15/'Main page'!$F$16</f>
        <v>6.6558666666666666E-4</v>
      </c>
      <c r="N12" s="19">
        <f>('Backround process'!$J$39*[2]Fuels!F9*[2]Fuels!$F$24)/'Main page'!$F$15/'Main page'!$F$16</f>
        <v>9.9789658266666696E-5</v>
      </c>
      <c r="O12" s="19">
        <f>('Backround process'!$J$43*[2]Fuels!C9*[2]Fuels!$C$24)/'Main page'!$F$15/'Main page'!$F$16</f>
        <v>2.6331822222222226E-6</v>
      </c>
      <c r="P12" s="19">
        <f t="shared" si="3"/>
        <v>1.2836314285714287E-3</v>
      </c>
      <c r="Q12" s="19">
        <f>('Backrounf Transport&amp;Acco'!$L$25*[2]Fuels!K9)/'IMPORT BASIC '!$M$43</f>
        <v>0</v>
      </c>
      <c r="R12" s="19">
        <f>('Backrounf Transport&amp;Acco'!$L$20*'[2]El. mix'!C8)/'IMPORT BASIC '!$M$43</f>
        <v>1.2836314285714287E-3</v>
      </c>
      <c r="S12" s="19">
        <f>('Backrounf Transport&amp;Acco'!$L$17*[2]Fuels!C9*[2]Fuels!$C$24)/'IMPORT BASIC '!$M$43</f>
        <v>0</v>
      </c>
      <c r="T12" s="19">
        <f>'Backrounf Transport&amp;Acco'!$L$5*'[2]El. mix'!C8</f>
        <v>4.4927100000000005E-3</v>
      </c>
      <c r="U12" s="78">
        <f t="shared" si="4"/>
        <v>1.7718438907155555E-2</v>
      </c>
      <c r="V12" s="69" t="s">
        <v>144</v>
      </c>
    </row>
    <row r="13" spans="3:23" ht="20.25" customHeight="1" x14ac:dyDescent="0.25">
      <c r="C13" s="43" t="s">
        <v>47</v>
      </c>
      <c r="D13" s="19">
        <f t="shared" si="0"/>
        <v>7.1089563115555547</v>
      </c>
      <c r="E13" s="19">
        <f>('[2]El. mix'!$C9*'Backround process'!$J$10)/'Main page'!$F$15/'Main page'!$F$16</f>
        <v>7.0782450493333329</v>
      </c>
      <c r="F13" s="19">
        <f>([2]Fuels!$C$24*[2]Fuels!C10*'Backround process'!$J$8)/'Main page'!$F$15/'Main page'!$F$16</f>
        <v>3.0711262222222219E-2</v>
      </c>
      <c r="G13" s="19">
        <f>([2]Fuels!$C$24*[2]Fuels!C10*'Backround process'!$J$17)/'Main page'!$F$15/'Main page'!$F$16</f>
        <v>5.818976E-2</v>
      </c>
      <c r="H13" s="19">
        <f t="shared" si="1"/>
        <v>3.2535260977777778</v>
      </c>
      <c r="I13" s="19">
        <f>('[2]El. mix'!$C9*'Backround process'!$J$24)/'Main page'!$F$15/'Main page'!$F$16</f>
        <v>3.2502933333333335</v>
      </c>
      <c r="J13" s="19">
        <f>([2]Fuels!$C$24*[2]Fuels!C10*'Backround process'!$J$28)/'Main page'!$F$15/'Main page'!$F$16</f>
        <v>3.2327644444444443E-3</v>
      </c>
      <c r="K13" s="19">
        <f>('[2]El. mix'!$C9*'Backround process'!$J$30)/'Main page'!$F$15/'Main page'!$F$16</f>
        <v>0</v>
      </c>
      <c r="L13" s="19">
        <f t="shared" si="2"/>
        <v>0.75579359177777783</v>
      </c>
      <c r="M13" s="19">
        <f>('Backround process'!$J$37*'[2]El. mix'!C9)/'Main page'!$F$15/'Main page'!$F$16</f>
        <v>0.40628666666666668</v>
      </c>
      <c r="N13" s="19">
        <f>('Backround process'!$J$39*[2]Fuels!F10*[2]Fuels!$F$24)/'Main page'!$F$15/'Main page'!$F$16</f>
        <v>0.34142501400000003</v>
      </c>
      <c r="O13" s="19">
        <f>('Backround process'!$J$43*[2]Fuels!C10*[2]Fuels!$C$24)/'Main page'!$F$15/'Main page'!$F$16</f>
        <v>8.0819111111111105E-3</v>
      </c>
      <c r="P13" s="19">
        <f t="shared" si="3"/>
        <v>0.78355285714285705</v>
      </c>
      <c r="Q13" s="19">
        <f>('Backrounf Transport&amp;Acco'!$L$25*[2]Fuels!K10)/'IMPORT BASIC '!$M$43</f>
        <v>0</v>
      </c>
      <c r="R13" s="19">
        <f>('Backrounf Transport&amp;Acco'!$L$20*'[2]El. mix'!C9)/'IMPORT BASIC '!$M$43</f>
        <v>0.78355285714285705</v>
      </c>
      <c r="S13" s="19">
        <f>('Backrounf Transport&amp;Acco'!$L$17*[2]Fuels!C10*[2]Fuels!$C$24)/'IMPORT BASIC '!$M$43</f>
        <v>0</v>
      </c>
      <c r="T13" s="19">
        <f>'Backrounf Transport&amp;Acco'!$L$5*'[2]El. mix'!C9</f>
        <v>2.7424349999999995</v>
      </c>
      <c r="U13" s="78">
        <f t="shared" si="4"/>
        <v>11.17646576111111</v>
      </c>
      <c r="V13" s="19">
        <f>T9+S9+R9+Q9+O9+N9+M9+K9+J9+I9+G9+F9+E9</f>
        <v>16.941801423365078</v>
      </c>
    </row>
    <row r="14" spans="3:23" ht="20.25" customHeight="1" x14ac:dyDescent="0.25">
      <c r="C14" s="43" t="s">
        <v>48</v>
      </c>
      <c r="D14" s="19">
        <f t="shared" si="0"/>
        <v>1.2838393534814816</v>
      </c>
      <c r="E14" s="19">
        <f>('[2]El. mix'!$C10*'Backround process'!$J$10)/'Main page'!$F$15/'Main page'!$F$16</f>
        <v>1.2095116912592594</v>
      </c>
      <c r="F14" s="19">
        <f>([2]Fuels!$C$24*[2]Fuels!C11*'Backround process'!$J$8)/'Main page'!$F$15/'Main page'!$F$16</f>
        <v>7.4327662222222216E-2</v>
      </c>
      <c r="G14" s="19">
        <f>([2]Fuels!$C$24*[2]Fuels!C11*'Backround process'!$J$17)/'Main page'!$F$15/'Main page'!$F$16</f>
        <v>0.14083135999999999</v>
      </c>
      <c r="H14" s="19">
        <f t="shared" si="1"/>
        <v>0.56322544592592594</v>
      </c>
      <c r="I14" s="19">
        <f>('[2]El. mix'!$C10*'Backround process'!$J$24)/'Main page'!$F$15/'Main page'!$F$16</f>
        <v>0.5554014814814815</v>
      </c>
      <c r="J14" s="19">
        <f>([2]Fuels!$C$24*[2]Fuels!C11*'Backround process'!$J$28)/'Main page'!$F$15/'Main page'!$F$16</f>
        <v>7.823964444444444E-3</v>
      </c>
      <c r="K14" s="19">
        <f>('[2]El. mix'!$C10*'Backround process'!$J$30)/'Main page'!$F$15/'Main page'!$F$16</f>
        <v>0</v>
      </c>
      <c r="L14" s="19">
        <f t="shared" si="2"/>
        <v>0.84628776829629626</v>
      </c>
      <c r="M14" s="19">
        <f>('Backround process'!$J$37*'[2]El. mix'!C10)/'Main page'!$F$15/'Main page'!$F$16</f>
        <v>6.9425185185185187E-2</v>
      </c>
      <c r="N14" s="19">
        <f>('Backround process'!$J$39*[2]Fuels!F11*[2]Fuels!$F$24)/'Main page'!$F$15/'Main page'!$F$16</f>
        <v>0.75730267200000001</v>
      </c>
      <c r="O14" s="19">
        <f>('Backround process'!$J$43*[2]Fuels!C11*[2]Fuels!$C$24)/'Main page'!$F$15/'Main page'!$F$16</f>
        <v>1.9559911111111113E-2</v>
      </c>
      <c r="P14" s="19">
        <f t="shared" si="3"/>
        <v>0.13389142857142858</v>
      </c>
      <c r="Q14" s="19">
        <f>('Backrounf Transport&amp;Acco'!$L$25*[2]Fuels!K11)/'IMPORT BASIC '!$M$43</f>
        <v>0</v>
      </c>
      <c r="R14" s="19">
        <f>('Backrounf Transport&amp;Acco'!$L$20*'[2]El. mix'!C10)/'IMPORT BASIC '!$M$43</f>
        <v>0.13389142857142858</v>
      </c>
      <c r="S14" s="19">
        <f>('Backrounf Transport&amp;Acco'!$L$17*[2]Fuels!C11*[2]Fuels!$C$24)/'IMPORT BASIC '!$M$43</f>
        <v>0</v>
      </c>
      <c r="T14" s="19">
        <f>'Backrounf Transport&amp;Acco'!$L$5*'[2]El. mix'!C10</f>
        <v>0.46862000000000004</v>
      </c>
      <c r="U14" s="78">
        <f t="shared" si="4"/>
        <v>2.8341839277037035</v>
      </c>
    </row>
    <row r="15" spans="3:23" ht="20.25" customHeight="1" x14ac:dyDescent="0.25">
      <c r="C15" s="43" t="s">
        <v>49</v>
      </c>
      <c r="D15" s="19">
        <f t="shared" si="0"/>
        <v>0.19856248017777778</v>
      </c>
      <c r="E15" s="19">
        <f>('[2]El. mix'!$C11*'Backround process'!$J$10)/'Main page'!$F$15/'Main page'!$F$16</f>
        <v>0.19753998293333333</v>
      </c>
      <c r="F15" s="19">
        <f>([2]Fuels!$C$24*[2]Fuels!C12*'Backround process'!$J$8)/'Main page'!$F$15/'Main page'!$F$16</f>
        <v>1.0224972444444443E-3</v>
      </c>
      <c r="G15" s="19">
        <f>([2]Fuels!$C$24*[2]Fuels!C12*'Backround process'!$J$17)/'Main page'!$F$15/'Main page'!$F$16</f>
        <v>1.9373632E-3</v>
      </c>
      <c r="H15" s="19">
        <f t="shared" si="1"/>
        <v>9.0816964622222204E-2</v>
      </c>
      <c r="I15" s="19">
        <f>('[2]El. mix'!$C11*'Backround process'!$J$24)/'Main page'!$F$15/'Main page'!$F$16</f>
        <v>9.0709333333333322E-2</v>
      </c>
      <c r="J15" s="19">
        <f>([2]Fuels!$C$24*[2]Fuels!C12*'Backround process'!$J$28)/'Main page'!$F$15/'Main page'!$F$16</f>
        <v>1.0763128888888889E-4</v>
      </c>
      <c r="K15" s="19">
        <f>('[2]El. mix'!$C11*'Backround process'!$J$30)/'Main page'!$F$15/'Main page'!$F$16</f>
        <v>0</v>
      </c>
      <c r="L15" s="19">
        <f t="shared" si="2"/>
        <v>2.2336544882222222E-2</v>
      </c>
      <c r="M15" s="19">
        <f>('Backround process'!$J$37*'[2]El. mix'!C11)/'Main page'!$F$15/'Main page'!$F$16</f>
        <v>1.1338666666666665E-2</v>
      </c>
      <c r="N15" s="19">
        <f>('Backround process'!$J$39*[2]Fuels!F12*[2]Fuels!$F$24)/'Main page'!$F$15/'Main page'!$F$16</f>
        <v>1.0728799993333336E-2</v>
      </c>
      <c r="O15" s="19">
        <f>('Backround process'!$J$43*[2]Fuels!C12*[2]Fuels!$C$24)/'Main page'!$F$15/'Main page'!$F$16</f>
        <v>2.6907822222222219E-4</v>
      </c>
      <c r="P15" s="19">
        <f t="shared" si="3"/>
        <v>2.1867428571428569E-2</v>
      </c>
      <c r="Q15" s="19">
        <f>('Backrounf Transport&amp;Acco'!$L$25*[2]Fuels!K12)/'IMPORT BASIC '!$M$43</f>
        <v>0</v>
      </c>
      <c r="R15" s="19">
        <f>('Backrounf Transport&amp;Acco'!$L$20*'[2]El. mix'!C11)/'IMPORT BASIC '!$M$43</f>
        <v>2.1867428571428569E-2</v>
      </c>
      <c r="S15" s="19">
        <f>('Backrounf Transport&amp;Acco'!$L$17*[2]Fuels!C12*[2]Fuels!$C$24)/'IMPORT BASIC '!$M$43</f>
        <v>0</v>
      </c>
      <c r="T15" s="19">
        <f>'Backrounf Transport&amp;Acco'!$L$5*'[2]El. mix'!C11</f>
        <v>7.6535999999999993E-2</v>
      </c>
      <c r="U15" s="78">
        <f t="shared" si="4"/>
        <v>0.31365335288222218</v>
      </c>
    </row>
    <row r="16" spans="3:23" ht="20.25" customHeight="1" x14ac:dyDescent="0.25">
      <c r="C16" s="43" t="s">
        <v>50</v>
      </c>
      <c r="D16" s="19">
        <f t="shared" si="0"/>
        <v>5.9442571687407415E-3</v>
      </c>
      <c r="E16" s="19">
        <f>('[2]El. mix'!$C12*'Backround process'!$J$10)/'Main page'!$F$15/'Main page'!$F$16</f>
        <v>5.7094593909629635E-3</v>
      </c>
      <c r="F16" s="19">
        <f>([2]Fuels!$C$24*[2]Fuels!C13*'Backround process'!$J$8)/'Main page'!$F$15/'Main page'!$F$16</f>
        <v>2.3479777777777775E-4</v>
      </c>
      <c r="G16" s="19">
        <f>([2]Fuels!$C$24*[2]Fuels!C13*'Backround process'!$J$17)/'Main page'!$F$15/'Main page'!$F$16</f>
        <v>4.4487999999999993E-4</v>
      </c>
      <c r="H16" s="19">
        <f t="shared" si="1"/>
        <v>2.6464696296296295E-3</v>
      </c>
      <c r="I16" s="19">
        <f>('[2]El. mix'!$C12*'Backround process'!$J$24)/'Main page'!$F$15/'Main page'!$F$16</f>
        <v>2.6217540740740741E-3</v>
      </c>
      <c r="J16" s="19">
        <f>([2]Fuels!$C$24*[2]Fuels!C13*'Backround process'!$J$28)/'Main page'!$F$15/'Main page'!$F$16</f>
        <v>2.4715555555555559E-5</v>
      </c>
      <c r="K16" s="19">
        <f>('[2]El. mix'!$C12*'Backround process'!$J$30)/'Main page'!$F$15/'Main page'!$F$16</f>
        <v>0</v>
      </c>
      <c r="L16" s="19">
        <f t="shared" si="2"/>
        <v>2.9167398014814821E-3</v>
      </c>
      <c r="M16" s="19">
        <f>('Backround process'!$J$37*'[2]El. mix'!C12)/'Main page'!$F$15/'Main page'!$F$16</f>
        <v>3.2771925925925927E-4</v>
      </c>
      <c r="N16" s="19">
        <f>('Backround process'!$J$39*[2]Fuels!F13*[2]Fuels!$F$24)/'Main page'!$F$15/'Main page'!$F$16</f>
        <v>2.5272316533333341E-3</v>
      </c>
      <c r="O16" s="19">
        <f>('Backround process'!$J$43*[2]Fuels!C13*[2]Fuels!$C$24)/'Main page'!$F$15/'Main page'!$F$16</f>
        <v>6.1788888888888885E-5</v>
      </c>
      <c r="P16" s="19">
        <f t="shared" si="3"/>
        <v>6.3203000000000011E-4</v>
      </c>
      <c r="Q16" s="19">
        <f>('Backrounf Transport&amp;Acco'!$L$25*[2]Fuels!K13)/'IMPORT BASIC '!$M$43</f>
        <v>0</v>
      </c>
      <c r="R16" s="19">
        <f>('Backrounf Transport&amp;Acco'!$L$20*'[2]El. mix'!C12)/'IMPORT BASIC '!$M$43</f>
        <v>6.3203000000000011E-4</v>
      </c>
      <c r="S16" s="19">
        <f>('Backrounf Transport&amp;Acco'!$L$17*[2]Fuels!C13*[2]Fuels!$C$24)/'IMPORT BASIC '!$M$43</f>
        <v>0</v>
      </c>
      <c r="T16" s="19">
        <f>'Backrounf Transport&amp;Acco'!$L$5*'[2]El. mix'!C12</f>
        <v>2.2121050000000002E-3</v>
      </c>
      <c r="U16" s="78">
        <f t="shared" si="4"/>
        <v>1.1952346599851853E-2</v>
      </c>
    </row>
    <row r="17" spans="3:21" ht="20.25" customHeight="1" x14ac:dyDescent="0.25">
      <c r="C17" s="43" t="s">
        <v>51</v>
      </c>
      <c r="D17" s="19">
        <f t="shared" si="0"/>
        <v>0.1033782210488889</v>
      </c>
      <c r="E17" s="19">
        <f>('[2]El. mix'!$C13*'Backround process'!$J$10)/'Main page'!$F$15/'Main page'!$F$16</f>
        <v>9.791206460444446E-2</v>
      </c>
      <c r="F17" s="19">
        <f>([2]Fuels!$C$24*[2]Fuels!C14*'Backround process'!$J$8)/'Main page'!$F$15/'Main page'!$F$16</f>
        <v>5.4661564444444454E-3</v>
      </c>
      <c r="G17" s="19">
        <f>([2]Fuels!$C$24*[2]Fuels!C14*'Backround process'!$J$17)/'Main page'!$F$15/'Main page'!$F$16</f>
        <v>1.0356928000000001E-2</v>
      </c>
      <c r="H17" s="19">
        <f t="shared" si="1"/>
        <v>4.5536096000000005E-2</v>
      </c>
      <c r="I17" s="19">
        <f>('[2]El. mix'!$C13*'Backround process'!$J$24)/'Main page'!$F$15/'Main page'!$F$16</f>
        <v>4.4960711111111114E-2</v>
      </c>
      <c r="J17" s="19">
        <f>([2]Fuels!$C$24*[2]Fuels!C14*'Backround process'!$J$28)/'Main page'!$F$15/'Main page'!$F$16</f>
        <v>5.7538488888888889E-4</v>
      </c>
      <c r="K17" s="19">
        <f>('[2]El. mix'!$C13*'Backround process'!$J$30)/'Main page'!$F$15/'Main page'!$F$16</f>
        <v>0</v>
      </c>
      <c r="L17" s="19">
        <f t="shared" si="2"/>
        <v>5.9478162177777773E-2</v>
      </c>
      <c r="M17" s="19">
        <f>('Backround process'!$J$37*'[2]El. mix'!C13)/'Main page'!$F$15/'Main page'!$F$16</f>
        <v>5.6200888888888892E-3</v>
      </c>
      <c r="N17" s="19">
        <f>('Backround process'!$J$39*[2]Fuels!F14*[2]Fuels!$F$24)/'Main page'!$F$15/'Main page'!$F$16</f>
        <v>5.2419611066666663E-2</v>
      </c>
      <c r="O17" s="19">
        <f>('Backround process'!$J$43*[2]Fuels!C14*[2]Fuels!$C$24)/'Main page'!$F$15/'Main page'!$F$16</f>
        <v>1.4384622222222221E-3</v>
      </c>
      <c r="P17" s="19">
        <f t="shared" si="3"/>
        <v>1.0838742857142857E-2</v>
      </c>
      <c r="Q17" s="19">
        <f>('Backrounf Transport&amp;Acco'!$L$25*[2]Fuels!K14)/'IMPORT BASIC '!$M$43</f>
        <v>0</v>
      </c>
      <c r="R17" s="19">
        <f>('Backrounf Transport&amp;Acco'!$L$20*'[2]El. mix'!C13)/'IMPORT BASIC '!$M$43</f>
        <v>1.0838742857142857E-2</v>
      </c>
      <c r="S17" s="19">
        <f>('Backrounf Transport&amp;Acco'!$L$17*[2]Fuels!C14*[2]Fuels!$C$24)/'IMPORT BASIC '!$M$43</f>
        <v>0</v>
      </c>
      <c r="T17" s="19">
        <f>'Backrounf Transport&amp;Acco'!$L$5*'[2]El. mix'!C13</f>
        <v>3.79356E-2</v>
      </c>
      <c r="U17" s="78">
        <f t="shared" si="4"/>
        <v>0.21874940722666666</v>
      </c>
    </row>
    <row r="18" spans="3:21" ht="20.25" customHeight="1" x14ac:dyDescent="0.25">
      <c r="C18" s="43" t="s">
        <v>52</v>
      </c>
      <c r="D18" s="19">
        <f t="shared" si="0"/>
        <v>9.1074228490370369E-4</v>
      </c>
      <c r="E18" s="19">
        <f>('[2]El. mix'!$C14*'Backround process'!$J$10)/'Main page'!$F$15/'Main page'!$F$16</f>
        <v>4.6878708490370367E-4</v>
      </c>
      <c r="F18" s="19">
        <f>([2]Fuels!$C$24*[2]Fuels!C15*'Backround process'!$J$8)/'Main page'!$F$15/'Main page'!$F$16</f>
        <v>4.4195520000000002E-4</v>
      </c>
      <c r="G18" s="19">
        <f>([2]Fuels!$C$24*[2]Fuels!C15*'Backround process'!$J$17)/'Main page'!$F$15/'Main page'!$F$16</f>
        <v>8.3738879999999984E-4</v>
      </c>
      <c r="H18" s="19">
        <f t="shared" si="1"/>
        <v>2.6178619259259255E-4</v>
      </c>
      <c r="I18" s="19">
        <f>('[2]El. mix'!$C14*'Backround process'!$J$24)/'Main page'!$F$15/'Main page'!$F$16</f>
        <v>2.1526459259259257E-4</v>
      </c>
      <c r="J18" s="19">
        <f>([2]Fuels!$C$24*[2]Fuels!C15*'Backround process'!$J$28)/'Main page'!$F$15/'Main page'!$F$16</f>
        <v>4.6521599999999999E-5</v>
      </c>
      <c r="K18" s="19">
        <f>('[2]El. mix'!$C14*'Backround process'!$J$30)/'Main page'!$F$15/'Main page'!$F$16</f>
        <v>0</v>
      </c>
      <c r="L18" s="19">
        <f t="shared" si="2"/>
        <v>4.6445411674074077E-3</v>
      </c>
      <c r="M18" s="19">
        <f>('Backround process'!$J$37*'[2]El. mix'!C14)/'Main page'!$F$15/'Main page'!$F$16</f>
        <v>2.6908074074074071E-5</v>
      </c>
      <c r="N18" s="19">
        <f>('Backround process'!$J$39*[2]Fuels!F15*[2]Fuels!$F$24)/'Main page'!$F$15/'Main page'!$F$16</f>
        <v>4.5013290933333333E-3</v>
      </c>
      <c r="O18" s="19">
        <f>('Backround process'!$J$43*[2]Fuels!C15*[2]Fuels!$C$24)/'Main page'!$F$15/'Main page'!$F$16</f>
        <v>1.1630399999999999E-4</v>
      </c>
      <c r="P18" s="19">
        <f t="shared" si="3"/>
        <v>5.1894142857142858E-5</v>
      </c>
      <c r="Q18" s="19">
        <f>('Backrounf Transport&amp;Acco'!$L$25*[2]Fuels!K15)/'IMPORT BASIC '!$M$43</f>
        <v>0</v>
      </c>
      <c r="R18" s="19">
        <f>('Backrounf Transport&amp;Acco'!$L$20*'[2]El. mix'!C14)/'IMPORT BASIC '!$M$43</f>
        <v>5.1894142857142858E-5</v>
      </c>
      <c r="S18" s="19">
        <f>('Backrounf Transport&amp;Acco'!$L$17*[2]Fuels!C15*[2]Fuels!$C$24)/'IMPORT BASIC '!$M$43</f>
        <v>0</v>
      </c>
      <c r="T18" s="19">
        <f>'Backrounf Transport&amp;Acco'!$L$5*'[2]El. mix'!C14</f>
        <v>1.816295E-4</v>
      </c>
      <c r="U18" s="78">
        <f t="shared" si="4"/>
        <v>6.6544584449037035E-3</v>
      </c>
    </row>
    <row r="19" spans="3:21" ht="20.25" customHeight="1" x14ac:dyDescent="0.25">
      <c r="C19" s="43" t="s">
        <v>53</v>
      </c>
      <c r="D19" s="19">
        <f t="shared" si="0"/>
        <v>4.2485532025185188E-7</v>
      </c>
      <c r="E19" s="19">
        <f>('[2]El. mix'!$C15*'Backround process'!$J$10)/'Main page'!$F$15/'Main page'!$F$16</f>
        <v>2.0301300914074074E-7</v>
      </c>
      <c r="F19" s="19">
        <f>([2]Fuels!$C$24*[2]Fuels!C16*'Backround process'!$J$8)/'Main page'!$F$15/'Main page'!$F$16</f>
        <v>2.2184231111111113E-7</v>
      </c>
      <c r="G19" s="19">
        <f>([2]Fuels!$C$24*[2]Fuels!C16*'Backround process'!$J$17)/'Main page'!$F$15/'Main page'!$F$16</f>
        <v>4.203328E-7</v>
      </c>
      <c r="H19" s="19">
        <f t="shared" si="1"/>
        <v>1.1657434074074073E-7</v>
      </c>
      <c r="I19" s="19">
        <f>('[2]El. mix'!$C15*'Backround process'!$J$24)/'Main page'!$F$15/'Main page'!$F$16</f>
        <v>9.322251851851851E-8</v>
      </c>
      <c r="J19" s="19">
        <f>([2]Fuels!$C$24*[2]Fuels!C16*'Backround process'!$J$28)/'Main page'!$F$15/'Main page'!$F$16</f>
        <v>2.3351822222222223E-8</v>
      </c>
      <c r="K19" s="19">
        <f>('[2]El. mix'!$C15*'Backround process'!$J$30)/'Main page'!$F$15/'Main page'!$F$16</f>
        <v>0</v>
      </c>
      <c r="L19" s="19">
        <f t="shared" si="2"/>
        <v>2.3302885130370375E-6</v>
      </c>
      <c r="M19" s="19">
        <f>('Backround process'!$J$37*'[2]El. mix'!C15)/'Main page'!$F$15/'Main page'!$F$16</f>
        <v>1.1652814814814814E-8</v>
      </c>
      <c r="N19" s="19">
        <f>('Backround process'!$J$39*[2]Fuels!F16*[2]Fuels!$F$24)/'Main page'!$F$15/'Main page'!$F$16</f>
        <v>2.2602561426666672E-6</v>
      </c>
      <c r="O19" s="19">
        <f>('Backround process'!$J$43*[2]Fuels!C16*[2]Fuels!$C$24)/'Main page'!$F$15/'Main page'!$F$16</f>
        <v>5.8379555555555547E-8</v>
      </c>
      <c r="P19" s="19">
        <f t="shared" si="3"/>
        <v>2.2473285714285716E-8</v>
      </c>
      <c r="Q19" s="19">
        <f>('Backrounf Transport&amp;Acco'!$L$25*[2]Fuels!K16)/'IMPORT BASIC '!$M$43</f>
        <v>0</v>
      </c>
      <c r="R19" s="19">
        <f>('Backrounf Transport&amp;Acco'!$L$20*'[2]El. mix'!C15)/'IMPORT BASIC '!$M$43</f>
        <v>2.2473285714285716E-8</v>
      </c>
      <c r="S19" s="19">
        <f>('Backrounf Transport&amp;Acco'!$L$17*[2]Fuels!C16*[2]Fuels!$C$24)/'IMPORT BASIC '!$M$43</f>
        <v>0</v>
      </c>
      <c r="T19" s="19">
        <f>'Backrounf Transport&amp;Acco'!$L$5*'[2]El. mix'!C15</f>
        <v>7.86565E-8</v>
      </c>
      <c r="U19" s="78">
        <f t="shared" si="4"/>
        <v>3.2920509740296301E-6</v>
      </c>
    </row>
    <row r="20" spans="3:21" ht="20.25" customHeight="1" x14ac:dyDescent="0.25">
      <c r="C20" s="43" t="s">
        <v>54</v>
      </c>
      <c r="D20" s="19">
        <f t="shared" si="0"/>
        <v>4.5129260311111107E-3</v>
      </c>
      <c r="E20" s="19">
        <f>('[2]El. mix'!$C16*'Backround process'!$J$10)/'Main page'!$F$15/'Main page'!$F$16</f>
        <v>4.0701196311111109E-3</v>
      </c>
      <c r="F20" s="19">
        <f>([2]Fuels!$C$24*[2]Fuels!C17*'Backround process'!$J$8)/'Main page'!$F$15/'Main page'!$F$16</f>
        <v>4.4280640000000004E-4</v>
      </c>
      <c r="G20" s="19">
        <f>([2]Fuels!$C$24*[2]Fuels!C17*'Backround process'!$J$17)/'Main page'!$F$15/'Main page'!$F$16</f>
        <v>8.3900160000000001E-4</v>
      </c>
      <c r="H20" s="19">
        <f t="shared" si="1"/>
        <v>1.9155889777777778E-3</v>
      </c>
      <c r="I20" s="19">
        <f>('[2]El. mix'!$C16*'Backround process'!$J$24)/'Main page'!$F$15/'Main page'!$F$16</f>
        <v>1.8689777777777777E-3</v>
      </c>
      <c r="J20" s="19">
        <f>([2]Fuels!$C$24*[2]Fuels!C17*'Backround process'!$J$28)/'Main page'!$F$15/'Main page'!$F$16</f>
        <v>4.6611200000000005E-5</v>
      </c>
      <c r="K20" s="19">
        <f>('[2]El. mix'!$C16*'Backround process'!$J$30)/'Main page'!$F$15/'Main page'!$F$16</f>
        <v>0</v>
      </c>
      <c r="L20" s="19">
        <f t="shared" si="2"/>
        <v>5.3936526022222231E-3</v>
      </c>
      <c r="M20" s="19">
        <f>('Backround process'!$J$37*'[2]El. mix'!C16)/'Main page'!$F$15/'Main page'!$F$16</f>
        <v>2.3362222222222221E-4</v>
      </c>
      <c r="N20" s="19">
        <f>('Backround process'!$J$39*[2]Fuels!F17*[2]Fuels!$F$24)/'Main page'!$F$15/'Main page'!$F$16</f>
        <v>5.0435023800000003E-3</v>
      </c>
      <c r="O20" s="19">
        <f>('Backround process'!$J$43*[2]Fuels!C17*[2]Fuels!$C$24)/'Main page'!$F$15/'Main page'!$F$16</f>
        <v>1.1652799999999999E-4</v>
      </c>
      <c r="P20" s="19">
        <f t="shared" si="3"/>
        <v>4.5055714285714281E-4</v>
      </c>
      <c r="Q20" s="19">
        <f>('Backrounf Transport&amp;Acco'!$L$25*[2]Fuels!K17)/'IMPORT BASIC '!$M$43</f>
        <v>0</v>
      </c>
      <c r="R20" s="19">
        <f>('Backrounf Transport&amp;Acco'!$L$20*'[2]El. mix'!C16)/'IMPORT BASIC '!$M$43</f>
        <v>4.5055714285714281E-4</v>
      </c>
      <c r="S20" s="19">
        <f>('Backrounf Transport&amp;Acco'!$L$17*[2]Fuels!C17*[2]Fuels!$C$24)/'IMPORT BASIC '!$M$43</f>
        <v>0</v>
      </c>
      <c r="T20" s="19">
        <f>'Backrounf Transport&amp;Acco'!$L$5*'[2]El. mix'!C16</f>
        <v>1.5769499999999999E-3</v>
      </c>
      <c r="U20" s="78">
        <f t="shared" si="4"/>
        <v>1.2661169211111111E-2</v>
      </c>
    </row>
    <row r="21" spans="3:21" ht="20.25" customHeight="1" x14ac:dyDescent="0.25">
      <c r="C21" s="43" t="s">
        <v>55</v>
      </c>
      <c r="D21" s="19">
        <f t="shared" si="0"/>
        <v>1.0290796731851851E-2</v>
      </c>
      <c r="E21" s="19">
        <f>('[2]El. mix'!$C17*'Backround process'!$J$10)/'Main page'!$F$15/'Main page'!$F$16</f>
        <v>9.2175517540740732E-3</v>
      </c>
      <c r="F21" s="19">
        <f>([2]Fuels!$C$24*[2]Fuels!C18*'Backround process'!$J$8)/'Main page'!$F$15/'Main page'!$F$16</f>
        <v>1.0732449777777777E-3</v>
      </c>
      <c r="G21" s="19">
        <f>([2]Fuels!$C$24*[2]Fuels!C18*'Backround process'!$J$17)/'Main page'!$F$15/'Main page'!$F$16</f>
        <v>2.0335168000000002E-3</v>
      </c>
      <c r="H21" s="19">
        <f t="shared" si="1"/>
        <v>4.3456250074074068E-3</v>
      </c>
      <c r="I21" s="19">
        <f>('[2]El. mix'!$C17*'Backround process'!$J$24)/'Main page'!$F$15/'Main page'!$F$16</f>
        <v>4.2326518518518517E-3</v>
      </c>
      <c r="J21" s="19">
        <f>([2]Fuels!$C$24*[2]Fuels!C18*'Backround process'!$J$28)/'Main page'!$F$15/'Main page'!$F$16</f>
        <v>1.1297315555555557E-4</v>
      </c>
      <c r="K21" s="19">
        <f>('[2]El. mix'!$C17*'Backround process'!$J$30)/'Main page'!$F$15/'Main page'!$F$16</f>
        <v>0</v>
      </c>
      <c r="L21" s="19">
        <f t="shared" si="2"/>
        <v>1.278898061703704E-2</v>
      </c>
      <c r="M21" s="19">
        <f>('Backround process'!$J$37*'[2]El. mix'!C17)/'Main page'!$F$15/'Main page'!$F$16</f>
        <v>5.2908148148148146E-4</v>
      </c>
      <c r="N21" s="19">
        <f>('Backround process'!$J$39*[2]Fuels!F18*[2]Fuels!$F$24)/'Main page'!$F$15/'Main page'!$F$16</f>
        <v>1.1977466246666669E-2</v>
      </c>
      <c r="O21" s="19">
        <f>('Backround process'!$J$43*[2]Fuels!C18*[2]Fuels!$C$24)/'Main page'!$F$15/'Main page'!$F$16</f>
        <v>2.8243288888888892E-4</v>
      </c>
      <c r="P21" s="19">
        <f t="shared" si="3"/>
        <v>1.0203714285714285E-3</v>
      </c>
      <c r="Q21" s="19">
        <f>('Backrounf Transport&amp;Acco'!$L$25*[2]Fuels!K18)/'IMPORT BASIC '!$M$43</f>
        <v>0</v>
      </c>
      <c r="R21" s="19">
        <f>('Backrounf Transport&amp;Acco'!$L$20*'[2]El. mix'!C17)/'IMPORT BASIC '!$M$43</f>
        <v>1.0203714285714285E-3</v>
      </c>
      <c r="S21" s="19">
        <f>('Backrounf Transport&amp;Acco'!$L$17*[2]Fuels!C18*[2]Fuels!$C$24)/'IMPORT BASIC '!$M$43</f>
        <v>0</v>
      </c>
      <c r="T21" s="19">
        <f>'Backrounf Transport&amp;Acco'!$L$5*'[2]El. mix'!C17</f>
        <v>3.5712999999999999E-3</v>
      </c>
      <c r="U21" s="78">
        <f t="shared" si="4"/>
        <v>2.9458919156296295E-2</v>
      </c>
    </row>
    <row r="22" spans="3:21" ht="20.25" customHeight="1" x14ac:dyDescent="0.25">
      <c r="C22" s="43" t="s">
        <v>56</v>
      </c>
      <c r="D22" s="19">
        <f t="shared" si="0"/>
        <v>1.3624598820296298E-2</v>
      </c>
      <c r="E22" s="19">
        <f>('[2]El. mix'!$C18*'Backround process'!$J$10)/'Main page'!$F$15/'Main page'!$F$16</f>
        <v>1.2133225486962964E-2</v>
      </c>
      <c r="F22" s="19">
        <f>([2]Fuels!$C$24*[2]Fuels!C19*'Backround process'!$J$8)/'Main page'!$F$15/'Main page'!$F$16</f>
        <v>1.4913733333333334E-3</v>
      </c>
      <c r="G22" s="19">
        <f>([2]Fuels!$C$24*[2]Fuels!C19*'Backround process'!$J$17)/'Main page'!$F$15/'Main page'!$F$16</f>
        <v>2.8257600000000001E-3</v>
      </c>
      <c r="H22" s="19">
        <f t="shared" si="1"/>
        <v>5.7285007407407414E-3</v>
      </c>
      <c r="I22" s="19">
        <f>('[2]El. mix'!$C18*'Backround process'!$J$24)/'Main page'!$F$15/'Main page'!$F$16</f>
        <v>5.5715140740740746E-3</v>
      </c>
      <c r="J22" s="19">
        <f>([2]Fuels!$C$24*[2]Fuels!C19*'Backround process'!$J$28)/'Main page'!$F$15/'Main page'!$F$16</f>
        <v>1.5698666666666666E-4</v>
      </c>
      <c r="K22" s="19">
        <f>('[2]El. mix'!$C18*'Backround process'!$J$30)/'Main page'!$F$15/'Main page'!$F$16</f>
        <v>0</v>
      </c>
      <c r="L22" s="19">
        <f t="shared" si="2"/>
        <v>1.8070239339259261E-2</v>
      </c>
      <c r="M22" s="19">
        <f>('Backround process'!$J$37*'[2]El. mix'!C18)/'Main page'!$F$15/'Main page'!$F$16</f>
        <v>6.9643925925925933E-4</v>
      </c>
      <c r="N22" s="19">
        <f>('Backround process'!$J$39*[2]Fuels!F19*[2]Fuels!$F$24)/'Main page'!$F$15/'Main page'!$F$16</f>
        <v>1.6981333413333334E-2</v>
      </c>
      <c r="O22" s="19">
        <f>('Backround process'!$J$43*[2]Fuels!C19*[2]Fuels!$C$24)/'Main page'!$F$15/'Main page'!$F$16</f>
        <v>3.9246666666666665E-4</v>
      </c>
      <c r="P22" s="19">
        <f t="shared" si="3"/>
        <v>1.343132857142857E-3</v>
      </c>
      <c r="Q22" s="19">
        <f>('Backrounf Transport&amp;Acco'!$L$25*[2]Fuels!K19)/'IMPORT BASIC '!$M$43</f>
        <v>0</v>
      </c>
      <c r="R22" s="19">
        <f>('Backrounf Transport&amp;Acco'!$L$20*'[2]El. mix'!C18)/'IMPORT BASIC '!$M$43</f>
        <v>1.343132857142857E-3</v>
      </c>
      <c r="S22" s="19">
        <f>('Backrounf Transport&amp;Acco'!$L$17*[2]Fuels!C19*[2]Fuels!$C$24)/'IMPORT BASIC '!$M$43</f>
        <v>0</v>
      </c>
      <c r="T22" s="19">
        <f>'Backrounf Transport&amp;Acco'!$L$5*'[2]El. mix'!C18</f>
        <v>4.7009649999999997E-3</v>
      </c>
      <c r="U22" s="78">
        <f t="shared" si="4"/>
        <v>4.02490989002963E-2</v>
      </c>
    </row>
    <row r="23" spans="3:21" ht="20.25" customHeight="1" x14ac:dyDescent="0.25">
      <c r="C23" s="43" t="s">
        <v>57</v>
      </c>
      <c r="D23" s="19">
        <f t="shared" si="0"/>
        <v>3.9502060060740739E-4</v>
      </c>
      <c r="E23" s="19">
        <f>('[2]El. mix'!$C19*'Backround process'!$J$10)/'Main page'!$F$15/'Main page'!$F$16</f>
        <v>3.6666952682962964E-4</v>
      </c>
      <c r="F23" s="19">
        <f>([2]Fuels!$C$24*[2]Fuels!C20*'Backround process'!$J$8)/'Main page'!$F$15/'Main page'!$F$16</f>
        <v>2.8351073777777778E-5</v>
      </c>
      <c r="G23" s="19">
        <f>([2]Fuels!$C$24*[2]Fuels!C20*'Backround process'!$J$17)/'Main page'!$F$15/'Main page'!$F$16</f>
        <v>5.3717824000000002E-5</v>
      </c>
      <c r="H23" s="19">
        <f t="shared" si="1"/>
        <v>1.7135706429629633E-4</v>
      </c>
      <c r="I23" s="19">
        <f>('[2]El. mix'!$C19*'Backround process'!$J$24)/'Main page'!$F$15/'Main page'!$F$16</f>
        <v>1.6837274074074077E-4</v>
      </c>
      <c r="J23" s="19">
        <f>([2]Fuels!$C$24*[2]Fuels!C20*'Backround process'!$J$28)/'Main page'!$F$15/'Main page'!$F$16</f>
        <v>2.9843235555555562E-6</v>
      </c>
      <c r="K23" s="19">
        <f>('[2]El. mix'!$C19*'Backround process'!$J$30)/'Main page'!$F$15/'Main page'!$F$16</f>
        <v>0</v>
      </c>
      <c r="L23" s="19">
        <f t="shared" si="2"/>
        <v>3.8296618214814817E-4</v>
      </c>
      <c r="M23" s="19">
        <f>('Backround process'!$J$37*'[2]El. mix'!C19)/'Main page'!$F$15/'Main page'!$F$16</f>
        <v>2.1046592592592596E-5</v>
      </c>
      <c r="N23" s="19">
        <f>('Backround process'!$J$39*[2]Fuels!F20*[2]Fuels!$F$24)/'Main page'!$F$15/'Main page'!$F$16</f>
        <v>3.5445878066666666E-4</v>
      </c>
      <c r="O23" s="19">
        <f>('Backround process'!$J$43*[2]Fuels!C20*[2]Fuels!$C$24)/'Main page'!$F$15/'Main page'!$F$16</f>
        <v>7.4608088888888889E-6</v>
      </c>
      <c r="P23" s="19">
        <f t="shared" si="3"/>
        <v>4.0589857142857139E-5</v>
      </c>
      <c r="Q23" s="19">
        <f>('Backrounf Transport&amp;Acco'!$L$25*[2]Fuels!K20)/'IMPORT BASIC '!$M$43</f>
        <v>0</v>
      </c>
      <c r="R23" s="19">
        <f>('Backrounf Transport&amp;Acco'!$L$20*'[2]El. mix'!C19)/'IMPORT BASIC '!$M$43</f>
        <v>4.0589857142857139E-5</v>
      </c>
      <c r="S23" s="19">
        <f>('Backrounf Transport&amp;Acco'!$L$17*[2]Fuels!C20*[2]Fuels!$C$24)/'IMPORT BASIC '!$M$43</f>
        <v>0</v>
      </c>
      <c r="T23" s="19">
        <f>'Backrounf Transport&amp;Acco'!$L$5*'[2]El. mix'!C19</f>
        <v>1.4206449999999999E-4</v>
      </c>
      <c r="U23" s="78">
        <f t="shared" si="4"/>
        <v>1.0030616710518519E-3</v>
      </c>
    </row>
    <row r="24" spans="3:21" ht="20.25" customHeight="1" x14ac:dyDescent="0.25">
      <c r="C24" s="43" t="s">
        <v>58</v>
      </c>
      <c r="D24" s="19">
        <f t="shared" si="0"/>
        <v>3.6869279383703706E-2</v>
      </c>
      <c r="E24" s="19">
        <f>('[2]El. mix'!$C20*'Backround process'!$J$10)/'Main page'!$F$15/'Main page'!$F$16</f>
        <v>3.5511564717037036E-2</v>
      </c>
      <c r="F24" s="19">
        <f>([2]Fuels!$C$24*[2]Fuels!C21*'Backround process'!$J$8)/'Main page'!$F$15/'Main page'!$F$16</f>
        <v>1.3577146666666666E-3</v>
      </c>
      <c r="G24" s="19">
        <f>([2]Fuels!$C$24*[2]Fuels!C21*'Backround process'!$J$17)/'Main page'!$F$15/'Main page'!$F$16</f>
        <v>2.5725120000000003E-3</v>
      </c>
      <c r="H24" s="19">
        <f t="shared" si="1"/>
        <v>1.6449643259259256E-2</v>
      </c>
      <c r="I24" s="19">
        <f>('[2]El. mix'!$C20*'Backround process'!$J$24)/'Main page'!$F$15/'Main page'!$F$16</f>
        <v>1.6306725925925924E-2</v>
      </c>
      <c r="J24" s="19">
        <f>([2]Fuels!$C$24*[2]Fuels!C21*'Backround process'!$J$28)/'Main page'!$F$15/'Main page'!$F$16</f>
        <v>1.4291733333333335E-4</v>
      </c>
      <c r="K24" s="19">
        <f>('[2]El. mix'!$C20*'Backround process'!$J$30)/'Main page'!$F$15/'Main page'!$F$16</f>
        <v>0</v>
      </c>
      <c r="L24" s="19">
        <f t="shared" si="2"/>
        <v>1.6155491467407409E-2</v>
      </c>
      <c r="M24" s="19">
        <f>('Backround process'!$J$37*'[2]El. mix'!C20)/'Main page'!$F$15/'Main page'!$F$16</f>
        <v>2.0383407407407405E-3</v>
      </c>
      <c r="N24" s="19">
        <f>('Backround process'!$J$39*[2]Fuels!F21*[2]Fuels!$F$24)/'Main page'!$F$15/'Main page'!$F$16</f>
        <v>1.3759857393333335E-2</v>
      </c>
      <c r="O24" s="19">
        <f>('Backround process'!$J$43*[2]Fuels!C21*[2]Fuels!$C$24)/'Main page'!$F$15/'Main page'!$F$16</f>
        <v>3.5729333333333344E-4</v>
      </c>
      <c r="P24" s="19">
        <f t="shared" si="3"/>
        <v>3.9310857142857139E-3</v>
      </c>
      <c r="Q24" s="19">
        <f>('Backrounf Transport&amp;Acco'!$L$25*[2]Fuels!K21)/'IMPORT BASIC '!$M$43</f>
        <v>0</v>
      </c>
      <c r="R24" s="19">
        <f>('Backrounf Transport&amp;Acco'!$L$20*'[2]El. mix'!C20)/'IMPORT BASIC '!$M$43</f>
        <v>3.9310857142857139E-3</v>
      </c>
      <c r="S24" s="19">
        <f>('Backrounf Transport&amp;Acco'!$L$17*[2]Fuels!C21*[2]Fuels!$C$24)/'IMPORT BASIC '!$M$43</f>
        <v>0</v>
      </c>
      <c r="T24" s="19">
        <f>'Backrounf Transport&amp;Acco'!$L$5*'[2]El. mix'!C20</f>
        <v>1.3758799999999998E-2</v>
      </c>
      <c r="U24" s="78">
        <f t="shared" si="4"/>
        <v>7.2046926110370377E-2</v>
      </c>
    </row>
    <row r="25" spans="3:21" ht="20.25" customHeight="1" x14ac:dyDescent="0.25">
      <c r="C25" s="43" t="s">
        <v>59</v>
      </c>
      <c r="D25" s="19">
        <f t="shared" si="0"/>
        <v>8.2803087358518518E-2</v>
      </c>
      <c r="E25" s="19">
        <f>('[2]El. mix'!$C21*'Backround process'!$J$10)/'Main page'!$F$15/'Main page'!$F$16</f>
        <v>8.2698445491851846E-2</v>
      </c>
      <c r="F25" s="19">
        <f>([2]Fuels!$C$24*[2]Fuels!C22*'Backround process'!$J$8)/'Main page'!$F$15/'Main page'!$F$16</f>
        <v>1.0464186666666669E-4</v>
      </c>
      <c r="G25" s="19">
        <f>([2]Fuels!$C$24*[2]Fuels!C22*'Backround process'!$J$17)/'Main page'!$F$15/'Main page'!$F$16</f>
        <v>1.9826880000000001E-4</v>
      </c>
      <c r="H25" s="19">
        <f t="shared" si="1"/>
        <v>3.7985711229629626E-2</v>
      </c>
      <c r="I25" s="19">
        <f>('[2]El. mix'!$C21*'Backround process'!$J$24)/'Main page'!$F$15/'Main page'!$F$16</f>
        <v>3.7974696296296295E-2</v>
      </c>
      <c r="J25" s="19">
        <f>([2]Fuels!$C$24*[2]Fuels!C22*'Backround process'!$J$28)/'Main page'!$F$15/'Main page'!$F$16</f>
        <v>1.1014933333333334E-5</v>
      </c>
      <c r="K25" s="19">
        <f>('[2]El. mix'!$C21*'Backround process'!$J$30)/'Main page'!$F$15/'Main page'!$F$16</f>
        <v>0</v>
      </c>
      <c r="L25" s="19">
        <f t="shared" si="2"/>
        <v>5.8221447397037033E-3</v>
      </c>
      <c r="M25" s="19">
        <f>('Backround process'!$J$37*'[2]El. mix'!C21)/'Main page'!$F$15/'Main page'!$F$16</f>
        <v>4.7468370370370369E-3</v>
      </c>
      <c r="N25" s="19">
        <f>('Backround process'!$J$39*[2]Fuels!F22*[2]Fuels!$F$24)/'Main page'!$F$15/'Main page'!$F$16</f>
        <v>1.0477703693333334E-3</v>
      </c>
      <c r="O25" s="19">
        <f>('Backround process'!$J$43*[2]Fuels!C22*[2]Fuels!$C$24)/'Main page'!$F$15/'Main page'!$F$16</f>
        <v>2.7537333333333335E-5</v>
      </c>
      <c r="P25" s="19">
        <f t="shared" si="3"/>
        <v>9.1546142857142857E-3</v>
      </c>
      <c r="Q25" s="19">
        <f>('Backrounf Transport&amp;Acco'!$L$25*[2]Fuels!K22)/'IMPORT BASIC '!$M$43</f>
        <v>0</v>
      </c>
      <c r="R25" s="19">
        <f>('Backrounf Transport&amp;Acco'!$L$20*'[2]El. mix'!C21)/'IMPORT BASIC '!$M$43</f>
        <v>9.1546142857142857E-3</v>
      </c>
      <c r="S25" s="19">
        <f>('Backrounf Transport&amp;Acco'!$L$17*[2]Fuels!C22*[2]Fuels!$C$24)/'IMPORT BASIC '!$M$43</f>
        <v>0</v>
      </c>
      <c r="T25" s="19">
        <f>'Backrounf Transport&amp;Acco'!$L$5*'[2]El. mix'!C21</f>
        <v>3.2041149999999997E-2</v>
      </c>
      <c r="U25" s="78">
        <f t="shared" si="4"/>
        <v>0.12680921212785184</v>
      </c>
    </row>
  </sheetData>
  <mergeCells count="8">
    <mergeCell ref="D5:F5"/>
    <mergeCell ref="I5:K5"/>
    <mergeCell ref="L5:O5"/>
    <mergeCell ref="P5:S5"/>
    <mergeCell ref="D6:F6"/>
    <mergeCell ref="I6:K6"/>
    <mergeCell ref="L6:O6"/>
    <mergeCell ref="P6:S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8F974-6A2E-4051-A310-D0A460E52C10}">
  <dimension ref="C2:W25"/>
  <sheetViews>
    <sheetView workbookViewId="0">
      <pane xSplit="3" ySplit="7" topLeftCell="K8" activePane="bottomRight" state="frozen"/>
      <selection pane="topRight" activeCell="D1" sqref="D1"/>
      <selection pane="bottomLeft" activeCell="A8" sqref="A8"/>
      <selection pane="bottomRight" activeCell="T8" sqref="T8:T25"/>
    </sheetView>
  </sheetViews>
  <sheetFormatPr defaultRowHeight="15" x14ac:dyDescent="0.25"/>
  <cols>
    <col min="3" max="4" width="48.42578125" customWidth="1"/>
    <col min="5" max="5" width="31.140625" bestFit="1" customWidth="1"/>
    <col min="6" max="6" width="33.5703125" bestFit="1" customWidth="1"/>
    <col min="7" max="8" width="29.140625" customWidth="1"/>
    <col min="9" max="9" width="17.5703125" customWidth="1"/>
    <col min="10" max="10" width="23.85546875" customWidth="1"/>
    <col min="11" max="11" width="15.140625" customWidth="1"/>
    <col min="12" max="12" width="18" customWidth="1"/>
    <col min="13" max="13" width="18.42578125" customWidth="1"/>
    <col min="14" max="15" width="15.140625" customWidth="1"/>
    <col min="16" max="16" width="21.42578125" customWidth="1"/>
    <col min="17" max="17" width="15.28515625" customWidth="1"/>
    <col min="18" max="18" width="12.5703125" customWidth="1"/>
    <col min="19" max="19" width="13.140625" customWidth="1"/>
    <col min="20" max="20" width="27.5703125" customWidth="1"/>
    <col min="21" max="21" width="17" customWidth="1"/>
    <col min="22" max="22" width="24.140625" bestFit="1" customWidth="1"/>
  </cols>
  <sheetData>
    <row r="2" spans="3:23" ht="21" x14ac:dyDescent="0.35">
      <c r="C2" s="4" t="s">
        <v>37</v>
      </c>
      <c r="D2" s="4"/>
    </row>
    <row r="5" spans="3:23" x14ac:dyDescent="0.25">
      <c r="D5" s="103" t="s">
        <v>30</v>
      </c>
      <c r="E5" s="103"/>
      <c r="F5" s="103"/>
      <c r="G5" s="48" t="s">
        <v>84</v>
      </c>
      <c r="H5" s="48"/>
      <c r="I5" s="103" t="s">
        <v>6</v>
      </c>
      <c r="J5" s="103"/>
      <c r="K5" s="103"/>
      <c r="L5" s="103" t="s">
        <v>28</v>
      </c>
      <c r="M5" s="103"/>
      <c r="N5" s="103"/>
      <c r="O5" s="103"/>
      <c r="P5" s="103" t="s">
        <v>1</v>
      </c>
      <c r="Q5" s="103"/>
      <c r="R5" s="103"/>
      <c r="S5" s="103"/>
      <c r="T5" s="31" t="s">
        <v>67</v>
      </c>
    </row>
    <row r="6" spans="3:23" ht="17.25" customHeight="1" x14ac:dyDescent="0.25">
      <c r="D6" s="104" t="s">
        <v>29</v>
      </c>
      <c r="E6" s="104"/>
      <c r="F6" s="104"/>
      <c r="G6" s="49" t="s">
        <v>29</v>
      </c>
      <c r="H6" s="2"/>
      <c r="I6" s="104" t="s">
        <v>29</v>
      </c>
      <c r="J6" s="104"/>
      <c r="K6" s="104"/>
      <c r="L6" s="105" t="s">
        <v>29</v>
      </c>
      <c r="M6" s="105"/>
      <c r="N6" s="105"/>
      <c r="O6" s="105"/>
      <c r="P6" s="104" t="s">
        <v>96</v>
      </c>
      <c r="Q6" s="104"/>
      <c r="R6" s="104"/>
      <c r="S6" s="104"/>
      <c r="T6" s="50" t="s">
        <v>96</v>
      </c>
    </row>
    <row r="7" spans="3:23" ht="15.75" thickBot="1" x14ac:dyDescent="0.3">
      <c r="D7" s="2" t="s">
        <v>108</v>
      </c>
      <c r="E7" s="2" t="s">
        <v>73</v>
      </c>
      <c r="F7" s="2" t="s">
        <v>74</v>
      </c>
      <c r="G7" s="47" t="s">
        <v>146</v>
      </c>
      <c r="H7" s="2" t="s">
        <v>117</v>
      </c>
      <c r="I7" s="2" t="s">
        <v>66</v>
      </c>
      <c r="J7" s="2" t="s">
        <v>85</v>
      </c>
      <c r="K7" s="2" t="s">
        <v>86</v>
      </c>
      <c r="L7" s="47" t="s">
        <v>113</v>
      </c>
      <c r="M7" s="47" t="s">
        <v>115</v>
      </c>
      <c r="N7" s="47" t="s">
        <v>114</v>
      </c>
      <c r="O7" s="47" t="s">
        <v>116</v>
      </c>
      <c r="P7" s="2" t="s">
        <v>145</v>
      </c>
      <c r="Q7" s="2" t="s">
        <v>97</v>
      </c>
      <c r="R7" s="2" t="s">
        <v>107</v>
      </c>
      <c r="S7" s="2" t="s">
        <v>98</v>
      </c>
      <c r="T7" s="47" t="s">
        <v>67</v>
      </c>
      <c r="U7" s="77" t="s">
        <v>127</v>
      </c>
    </row>
    <row r="8" spans="3:23" ht="20.25" customHeight="1" x14ac:dyDescent="0.35">
      <c r="C8" s="43" t="s">
        <v>42</v>
      </c>
      <c r="D8" s="19">
        <f>SUM(E8:F8)</f>
        <v>2.6315132258962963</v>
      </c>
      <c r="E8" s="19">
        <f>('[2]El. mix'!$D4*'Backround process'!$O$10)/'Main page'!$F$19/'Main page'!$F$20</f>
        <v>2.6305627496296298</v>
      </c>
      <c r="F8" s="19">
        <f>([2]Fuels!$C$24*[2]Fuels!C5*'Backround process'!$O$8)/'Main page'!$F$19/'Main page'!$F$20</f>
        <v>9.5047626666666662E-4</v>
      </c>
      <c r="G8" s="19">
        <f>([2]Fuels!$C$24*[2]Fuels!C5*'Backround process'!$O$17)/'Main page'!$F$19/'Main page'!$F$20</f>
        <v>1.8009024000000002E-3</v>
      </c>
      <c r="H8" s="19">
        <f>SUM(I8:K8)</f>
        <v>1.2080407908740738</v>
      </c>
      <c r="I8" s="19">
        <f>('[2]El. mix'!$D4*'Backround process'!$O$24)/'Main page'!$F$19/'Main page'!$F$20</f>
        <v>1.2079407407407405</v>
      </c>
      <c r="J8" s="19">
        <f>([2]Fuels!$C$24*[2]Fuels!C5*'Backround process'!$O$28)/'Main page'!$F$19/'Main page'!$F$20</f>
        <v>1.0005013333333333E-4</v>
      </c>
      <c r="K8" s="19">
        <f>('[2]El. mix'!$D4*'Backround process'!$O$30)/'Main page'!$F$19/'Main page'!$F$20</f>
        <v>0</v>
      </c>
      <c r="L8" s="19">
        <f>SUM(M8:O8)</f>
        <v>0.16095912401925921</v>
      </c>
      <c r="M8" s="19">
        <f>('Backround process'!$O$37*'[2]El. mix'!D4)/'Main page'!$F$19/'Main page'!$F$20</f>
        <v>0.15099259259259257</v>
      </c>
      <c r="N8" s="19">
        <f>('Backround process'!$O$39*[2]Fuels!F5*[2]Fuels!$F$24)/'Main page'!$F$19/'Main page'!$F$20</f>
        <v>9.7164060933333345E-3</v>
      </c>
      <c r="O8" s="19">
        <f>('Backround process'!$O$43*[2]Fuels!C5*[2]Fuels!$C$24)/'Main page'!$F$19/'Main page'!$F$20</f>
        <v>2.5012533333333334E-4</v>
      </c>
      <c r="P8" s="19">
        <f>SUM(Q8:S8)</f>
        <v>0.29119999999999996</v>
      </c>
      <c r="Q8" s="19">
        <f>('Backrounf Transport&amp;Acco'!$Q$25*[2]Fuels!K5)/'IMPORT BASIC '!$R$43</f>
        <v>0</v>
      </c>
      <c r="R8" s="19">
        <f>('Backrounf Transport&amp;Acco'!$Q$20*'[2]El. mix'!D4)/'IMPORT BASIC '!$R$43</f>
        <v>0.29119999999999996</v>
      </c>
      <c r="S8" s="19">
        <f>('Backrounf Transport&amp;Acco'!$Q$17*[2]Fuels!C5*[2]Fuels!$C$24)/'IMPORT BASIC '!$R$43</f>
        <v>0</v>
      </c>
      <c r="T8" s="19">
        <f>'Backrounf Transport&amp;Acco'!$Q$5*'[2]El. mix'!D4</f>
        <v>1.0191999999999999</v>
      </c>
      <c r="U8" s="78">
        <f>D8+G8+H8+L8</f>
        <v>4.0023140431896289</v>
      </c>
      <c r="V8" s="69" t="s">
        <v>140</v>
      </c>
      <c r="W8" s="70"/>
    </row>
    <row r="9" spans="3:23" ht="20.25" customHeight="1" thickBot="1" x14ac:dyDescent="0.3">
      <c r="C9" s="43" t="s">
        <v>43</v>
      </c>
      <c r="D9" s="19">
        <f t="shared" ref="D9:D25" si="0">SUM(E9:F9)</f>
        <v>3.7666632623703711</v>
      </c>
      <c r="E9" s="19">
        <f>('[2]El. mix'!$D5*'Backround process'!$O$10)/'Main page'!$F$19/'Main page'!$F$20</f>
        <v>3.6166237245925932</v>
      </c>
      <c r="F9" s="19">
        <f>([2]Fuels!$C$24*[2]Fuels!C6*'Backround process'!$O$8)/'Main page'!$F$19/'Main page'!$F$20</f>
        <v>0.15003953777777776</v>
      </c>
      <c r="G9" s="19">
        <f>([2]Fuels!$C$24*[2]Fuels!C6*'Backround process'!$O$17)/'Main page'!$F$19/'Main page'!$F$20</f>
        <v>0.28428543999999994</v>
      </c>
      <c r="H9" s="19">
        <f t="shared" ref="H9:H25" si="1">SUM(I9:K9)</f>
        <v>1.6765284503703706</v>
      </c>
      <c r="I9" s="19">
        <f>('[2]El. mix'!$D5*'Backround process'!$O$24)/'Main page'!$F$19/'Main page'!$F$20</f>
        <v>1.6607348148148151</v>
      </c>
      <c r="J9" s="19">
        <f>([2]Fuels!$C$24*[2]Fuels!C6*'Backround process'!$O$28)/'Main page'!$F$19/'Main page'!$F$20</f>
        <v>1.5793635555555553E-2</v>
      </c>
      <c r="K9" s="19">
        <f>('[2]El. mix'!$D5*'Backround process'!$O$30)/'Main page'!$F$19/'Main page'!$F$20</f>
        <v>0</v>
      </c>
      <c r="L9" s="19">
        <f t="shared" ref="L9:L25" si="2">SUM(M9:O9)</f>
        <v>2.086288028740741</v>
      </c>
      <c r="M9" s="19">
        <f>('Backround process'!$O$37*'[2]El. mix'!D5)/'Main page'!$F$19/'Main page'!$F$20</f>
        <v>0.20759185185185189</v>
      </c>
      <c r="N9" s="19">
        <f>('Backround process'!$O$39*[2]Fuels!F6*[2]Fuels!$F$24)/'Main page'!$F$19/'Main page'!$F$20</f>
        <v>1.8392120880000002</v>
      </c>
      <c r="O9" s="19">
        <f>('Backround process'!$O$43*[2]Fuels!C6*[2]Fuels!$C$24)/'Main page'!$F$19/'Main page'!$F$20</f>
        <v>3.9484088888888887E-2</v>
      </c>
      <c r="P9" s="19">
        <f t="shared" ref="P9:P25" si="3">SUM(Q9:S9)</f>
        <v>0.40035571428571431</v>
      </c>
      <c r="Q9" s="19">
        <f>('Backrounf Transport&amp;Acco'!$Q$25*[2]Fuels!K6)/'IMPORT BASIC '!$R$43</f>
        <v>0</v>
      </c>
      <c r="R9" s="19">
        <f>('Backrounf Transport&amp;Acco'!$Q$20*'[2]El. mix'!D5)/'IMPORT BASIC '!$R$43</f>
        <v>0.40035571428571431</v>
      </c>
      <c r="S9" s="19">
        <f>('Backrounf Transport&amp;Acco'!$Q$17*[2]Fuels!C6*[2]Fuels!$C$24)/'IMPORT BASIC '!$R$43</f>
        <v>0</v>
      </c>
      <c r="T9" s="19">
        <f>'Backrounf Transport&amp;Acco'!$Q$5*'[2]El. mix'!D5</f>
        <v>1.4012450000000001</v>
      </c>
      <c r="U9" s="78">
        <f t="shared" ref="U9:U25" si="4">D9+G9+H9+L9</f>
        <v>7.8137651814814824</v>
      </c>
      <c r="V9" s="68">
        <f>(E9+I9+K9+N9+M9)*'Main page'!$F$19*'Main page'!$F$20/1000</f>
        <v>49.438096735000009</v>
      </c>
      <c r="W9" s="38" t="s">
        <v>141</v>
      </c>
    </row>
    <row r="10" spans="3:23" ht="20.25" customHeight="1" x14ac:dyDescent="0.25">
      <c r="C10" s="43" t="s">
        <v>44</v>
      </c>
      <c r="D10" s="19">
        <f t="shared" si="0"/>
        <v>1.4867950852296294</v>
      </c>
      <c r="E10" s="19">
        <f>('[2]El. mix'!$D6*'Backround process'!$O$10)/'Main page'!$F$19/'Main page'!$F$20</f>
        <v>1.0615902852296295</v>
      </c>
      <c r="F10" s="19">
        <f>([2]Fuels!$C$24*[2]Fuels!C7*'Backround process'!$O$8)/'Main page'!$F$19/'Main page'!$F$20</f>
        <v>0.42520479999999994</v>
      </c>
      <c r="G10" s="19">
        <f>([2]Fuels!$C$24*[2]Fuels!C7*'Backround process'!$O$17)/'Main page'!$F$19/'Main page'!$F$20</f>
        <v>0.8056511999999999</v>
      </c>
      <c r="H10" s="19">
        <f t="shared" si="1"/>
        <v>0.53223514074074074</v>
      </c>
      <c r="I10" s="19">
        <f>('[2]El. mix'!$D6*'Backround process'!$O$24)/'Main page'!$F$19/'Main page'!$F$20</f>
        <v>0.48747674074074071</v>
      </c>
      <c r="J10" s="19">
        <f>([2]Fuels!$C$24*[2]Fuels!C7*'Backround process'!$O$28)/'Main page'!$F$19/'Main page'!$F$20</f>
        <v>4.4758399999999997E-2</v>
      </c>
      <c r="K10" s="19">
        <f>('[2]El. mix'!$D6*'Backround process'!$O$30)/'Main page'!$F$19/'Main page'!$F$20</f>
        <v>0</v>
      </c>
      <c r="L10" s="19">
        <f t="shared" si="2"/>
        <v>4.5039669592592597</v>
      </c>
      <c r="M10" s="19">
        <f>('Backround process'!$O$37*'[2]El. mix'!D6)/'Main page'!$F$19/'Main page'!$F$20</f>
        <v>6.0934592592592589E-2</v>
      </c>
      <c r="N10" s="19">
        <f>('Backround process'!$O$39*[2]Fuels!F7*[2]Fuels!$F$24)/'Main page'!$F$19/'Main page'!$F$20</f>
        <v>4.3311363666666676</v>
      </c>
      <c r="O10" s="19">
        <f>('Backround process'!$O$43*[2]Fuels!C7*[2]Fuels!$C$24)/'Main page'!$F$19/'Main page'!$F$20</f>
        <v>0.11189599999999998</v>
      </c>
      <c r="P10" s="19">
        <f t="shared" si="3"/>
        <v>0.11751671428571428</v>
      </c>
      <c r="Q10" s="19">
        <f>('Backrounf Transport&amp;Acco'!$Q$25*[2]Fuels!K7)/'IMPORT BASIC '!$R$43</f>
        <v>0</v>
      </c>
      <c r="R10" s="19">
        <f>('Backrounf Transport&amp;Acco'!$Q$20*'[2]El. mix'!D6)/'IMPORT BASIC '!$R$43</f>
        <v>0.11751671428571428</v>
      </c>
      <c r="S10" s="19">
        <f>('Backrounf Transport&amp;Acco'!$Q$17*[2]Fuels!C7*[2]Fuels!$C$24)/'IMPORT BASIC '!$R$43</f>
        <v>0</v>
      </c>
      <c r="T10" s="19">
        <f>'Backrounf Transport&amp;Acco'!$Q$5*'[2]El. mix'!D6</f>
        <v>0.41130849999999997</v>
      </c>
      <c r="U10" s="78">
        <f t="shared" si="4"/>
        <v>7.3286483852296298</v>
      </c>
    </row>
    <row r="11" spans="3:23" ht="20.25" customHeight="1" thickBot="1" x14ac:dyDescent="0.3">
      <c r="C11" s="43" t="s">
        <v>45</v>
      </c>
      <c r="D11" s="19">
        <f t="shared" si="0"/>
        <v>7.8631521626666659E-2</v>
      </c>
      <c r="E11" s="19">
        <f>('[2]El. mix'!$D7*'Backround process'!$O$10)/'Main page'!$F$19/'Main page'!$F$20</f>
        <v>7.732724002666666E-2</v>
      </c>
      <c r="F11" s="19">
        <f>([2]Fuels!$C$24*[2]Fuels!C8*'Backround process'!$O$8)/'Main page'!$F$19/'Main page'!$F$20</f>
        <v>1.3042815999999998E-3</v>
      </c>
      <c r="G11" s="19">
        <f>([2]Fuels!$C$24*[2]Fuels!C8*'Backround process'!$O$17)/'Main page'!$F$19/'Main page'!$F$20</f>
        <v>2.4712703999999999E-3</v>
      </c>
      <c r="H11" s="19">
        <f t="shared" si="1"/>
        <v>3.5645559466666664E-2</v>
      </c>
      <c r="I11" s="19">
        <f>('[2]El. mix'!$D7*'Backround process'!$O$24)/'Main page'!$F$19/'Main page'!$F$20</f>
        <v>3.5508266666666663E-2</v>
      </c>
      <c r="J11" s="19">
        <f>([2]Fuels!$C$24*[2]Fuels!C8*'Backround process'!$O$28)/'Main page'!$F$19/'Main page'!$F$20</f>
        <v>1.3729279999999999E-4</v>
      </c>
      <c r="K11" s="19">
        <f>('[2]El. mix'!$D7*'Backround process'!$O$30)/'Main page'!$F$19/'Main page'!$F$20</f>
        <v>0</v>
      </c>
      <c r="L11" s="19">
        <f t="shared" si="2"/>
        <v>1.7573920513333334E-2</v>
      </c>
      <c r="M11" s="19">
        <f>('Backround process'!$O$37*'[2]El. mix'!D7)/'Main page'!$F$19/'Main page'!$F$20</f>
        <v>4.4385333333333329E-3</v>
      </c>
      <c r="N11" s="19">
        <f>('Backround process'!$O$39*[2]Fuels!F8*[2]Fuels!$F$24)/'Main page'!$F$19/'Main page'!$F$20</f>
        <v>1.2792155180000001E-2</v>
      </c>
      <c r="O11" s="19">
        <f>('Backround process'!$O$43*[2]Fuels!C8*[2]Fuels!$C$24)/'Main page'!$F$19/'Main page'!$F$20</f>
        <v>3.4323199999999996E-4</v>
      </c>
      <c r="P11" s="19">
        <f t="shared" si="3"/>
        <v>8.5600285714285719E-3</v>
      </c>
      <c r="Q11" s="19">
        <f>('Backrounf Transport&amp;Acco'!$Q$25*[2]Fuels!K8)/'IMPORT BASIC '!$R$43</f>
        <v>0</v>
      </c>
      <c r="R11" s="19">
        <f>('Backrounf Transport&amp;Acco'!$Q$20*'[2]El. mix'!D7)/'IMPORT BASIC '!$R$43</f>
        <v>8.5600285714285719E-3</v>
      </c>
      <c r="S11" s="19">
        <f>('Backrounf Transport&amp;Acco'!$Q$17*[2]Fuels!C8*[2]Fuels!$C$24)/'IMPORT BASIC '!$R$43</f>
        <v>0</v>
      </c>
      <c r="T11" s="19">
        <f>'Backrounf Transport&amp;Acco'!$Q$5*'[2]El. mix'!D7</f>
        <v>2.99601E-2</v>
      </c>
      <c r="U11" s="78">
        <f t="shared" si="4"/>
        <v>0.13432227200666666</v>
      </c>
    </row>
    <row r="12" spans="3:23" ht="20.25" customHeight="1" x14ac:dyDescent="0.35">
      <c r="C12" s="43" t="s">
        <v>46</v>
      </c>
      <c r="D12" s="19">
        <f t="shared" si="0"/>
        <v>1.7584063202962961E-3</v>
      </c>
      <c r="E12" s="19">
        <f>('[2]El. mix'!$D8*'Backround process'!$O$10)/'Main page'!$F$19/'Main page'!$F$20</f>
        <v>1.7484002278518518E-3</v>
      </c>
      <c r="F12" s="19">
        <f>([2]Fuels!$C$24*[2]Fuels!C9*'Backround process'!$O$8)/'Main page'!$F$19/'Main page'!$F$20</f>
        <v>1.0006092444444444E-5</v>
      </c>
      <c r="G12" s="19">
        <f>([2]Fuels!$C$24*[2]Fuels!C9*'Backround process'!$O$17)/'Main page'!$F$19/'Main page'!$F$20</f>
        <v>1.8958912000000002E-5</v>
      </c>
      <c r="H12" s="19">
        <f t="shared" si="1"/>
        <v>8.039095691851851E-4</v>
      </c>
      <c r="I12" s="19">
        <f>('[2]El. mix'!$D8*'Backround process'!$O$24)/'Main page'!$F$19/'Main page'!$F$20</f>
        <v>8.0285629629629621E-4</v>
      </c>
      <c r="J12" s="19">
        <f>([2]Fuels!$C$24*[2]Fuels!C9*'Backround process'!$O$28)/'Main page'!$F$19/'Main page'!$F$20</f>
        <v>1.0532728888888889E-6</v>
      </c>
      <c r="K12" s="19">
        <f>('[2]El. mix'!$D8*'Backround process'!$O$30)/'Main page'!$F$19/'Main page'!$F$20</f>
        <v>0</v>
      </c>
      <c r="L12" s="19">
        <f t="shared" si="2"/>
        <v>2.0277987752592594E-4</v>
      </c>
      <c r="M12" s="19">
        <f>('Backround process'!$O$37*'[2]El. mix'!D8)/'Main page'!$F$19/'Main page'!$F$20</f>
        <v>1.0035703703703703E-4</v>
      </c>
      <c r="N12" s="19">
        <f>('Backround process'!$O$39*[2]Fuels!F9*[2]Fuels!$F$24)/'Main page'!$F$19/'Main page'!$F$20</f>
        <v>9.9789658266666696E-5</v>
      </c>
      <c r="O12" s="19">
        <f>('Backround process'!$O$43*[2]Fuels!C9*[2]Fuels!$C$24)/'Main page'!$F$19/'Main page'!$F$20</f>
        <v>2.6331822222222226E-6</v>
      </c>
      <c r="P12" s="19">
        <f t="shared" si="3"/>
        <v>1.9354571428571431E-4</v>
      </c>
      <c r="Q12" s="19">
        <f>('Backrounf Transport&amp;Acco'!$Q$25*[2]Fuels!K9)/'IMPORT BASIC '!$R$43</f>
        <v>0</v>
      </c>
      <c r="R12" s="19">
        <f>('Backrounf Transport&amp;Acco'!$Q$20*'[2]El. mix'!D8)/'IMPORT BASIC '!$R$43</f>
        <v>1.9354571428571431E-4</v>
      </c>
      <c r="S12" s="19">
        <f>('Backrounf Transport&amp;Acco'!$Q$17*[2]Fuels!C9*[2]Fuels!$C$24)/'IMPORT BASIC '!$R$43</f>
        <v>0</v>
      </c>
      <c r="T12" s="19">
        <f>'Backrounf Transport&amp;Acco'!$Q$5*'[2]El. mix'!D8</f>
        <v>6.7741000000000003E-4</v>
      </c>
      <c r="U12" s="78">
        <f t="shared" si="4"/>
        <v>2.7840546790074069E-3</v>
      </c>
      <c r="V12" s="69" t="s">
        <v>144</v>
      </c>
    </row>
    <row r="13" spans="3:23" ht="20.25" customHeight="1" x14ac:dyDescent="0.25">
      <c r="C13" s="43" t="s">
        <v>47</v>
      </c>
      <c r="D13" s="19">
        <f t="shared" si="0"/>
        <v>2.457503477037037</v>
      </c>
      <c r="E13" s="19">
        <f>('[2]El. mix'!$D9*'Backround process'!$O$10)/'Main page'!$F$19/'Main page'!$F$20</f>
        <v>2.4267922148148147</v>
      </c>
      <c r="F13" s="19">
        <f>([2]Fuels!$C$24*[2]Fuels!C10*'Backround process'!$O$8)/'Main page'!$F$19/'Main page'!$F$20</f>
        <v>3.0711262222222219E-2</v>
      </c>
      <c r="G13" s="19">
        <f>([2]Fuels!$C$24*[2]Fuels!C10*'Backround process'!$O$17)/'Main page'!$F$19/'Main page'!$F$20</f>
        <v>5.818976E-2</v>
      </c>
      <c r="H13" s="19">
        <f t="shared" si="1"/>
        <v>1.117603134814815</v>
      </c>
      <c r="I13" s="19">
        <f>('[2]El. mix'!$D9*'Backround process'!$O$24)/'Main page'!$F$19/'Main page'!$F$20</f>
        <v>1.1143703703703705</v>
      </c>
      <c r="J13" s="19">
        <f>([2]Fuels!$C$24*[2]Fuels!C10*'Backround process'!$O$28)/'Main page'!$F$19/'Main page'!$F$20</f>
        <v>3.2327644444444443E-3</v>
      </c>
      <c r="K13" s="19">
        <f>('[2]El. mix'!$D9*'Backround process'!$O$30)/'Main page'!$F$19/'Main page'!$F$20</f>
        <v>0</v>
      </c>
      <c r="L13" s="19">
        <f t="shared" si="2"/>
        <v>0.48880322140740745</v>
      </c>
      <c r="M13" s="19">
        <f>('Backround process'!$O$37*'[2]El. mix'!D9)/'Main page'!$F$19/'Main page'!$F$20</f>
        <v>0.13929629629629631</v>
      </c>
      <c r="N13" s="19">
        <f>('Backround process'!$O$39*[2]Fuels!F10*[2]Fuels!$F$24)/'Main page'!$F$19/'Main page'!$F$20</f>
        <v>0.34142501400000003</v>
      </c>
      <c r="O13" s="19">
        <f>('Backround process'!$O$43*[2]Fuels!C10*[2]Fuels!$C$24)/'Main page'!$F$19/'Main page'!$F$20</f>
        <v>8.0819111111111105E-3</v>
      </c>
      <c r="P13" s="19">
        <f t="shared" si="3"/>
        <v>0.26864285714285713</v>
      </c>
      <c r="Q13" s="19">
        <f>('Backrounf Transport&amp;Acco'!$Q$25*[2]Fuels!K10)/'IMPORT BASIC '!$R$43</f>
        <v>0</v>
      </c>
      <c r="R13" s="19">
        <f>('Backrounf Transport&amp;Acco'!$Q$20*'[2]El. mix'!D9)/'IMPORT BASIC '!$R$43</f>
        <v>0.26864285714285713</v>
      </c>
      <c r="S13" s="19">
        <f>('Backrounf Transport&amp;Acco'!$Q$17*[2]Fuels!C10*[2]Fuels!$C$24)/'IMPORT BASIC '!$R$43</f>
        <v>0</v>
      </c>
      <c r="T13" s="19">
        <f>'Backrounf Transport&amp;Acco'!$Q$5*'[2]El. mix'!D9</f>
        <v>0.94025000000000003</v>
      </c>
      <c r="U13" s="78">
        <f t="shared" si="4"/>
        <v>4.1220995932592599</v>
      </c>
      <c r="V13" s="19">
        <f>T9+S9+R9+Q9+O9+N9+M9+K9+J9+I9+G9+F9+E9</f>
        <v>9.6153658957671961</v>
      </c>
    </row>
    <row r="14" spans="3:23" ht="20.25" customHeight="1" x14ac:dyDescent="0.25">
      <c r="C14" s="43" t="s">
        <v>48</v>
      </c>
      <c r="D14" s="19">
        <f t="shared" si="0"/>
        <v>0.12559898721925924</v>
      </c>
      <c r="E14" s="19">
        <f>('[2]El. mix'!$D10*'Backround process'!$O$10)/'Main page'!$F$19/'Main page'!$F$20</f>
        <v>5.1271324997037036E-2</v>
      </c>
      <c r="F14" s="19">
        <f>([2]Fuels!$C$24*[2]Fuels!C11*'Backround process'!$O$8)/'Main page'!$F$19/'Main page'!$F$20</f>
        <v>7.4327662222222216E-2</v>
      </c>
      <c r="G14" s="19">
        <f>([2]Fuels!$C$24*[2]Fuels!C11*'Backround process'!$O$17)/'Main page'!$F$19/'Main page'!$F$20</f>
        <v>0.14083135999999999</v>
      </c>
      <c r="H14" s="19">
        <f t="shared" si="1"/>
        <v>3.1367490370370371E-2</v>
      </c>
      <c r="I14" s="19">
        <f>('[2]El. mix'!$D10*'Backround process'!$O$24)/'Main page'!$F$19/'Main page'!$F$20</f>
        <v>2.3543525925925929E-2</v>
      </c>
      <c r="J14" s="19">
        <f>([2]Fuels!$C$24*[2]Fuels!C11*'Backround process'!$O$28)/'Main page'!$F$19/'Main page'!$F$20</f>
        <v>7.823964444444444E-3</v>
      </c>
      <c r="K14" s="19">
        <f>('[2]El. mix'!$D10*'Backround process'!$O$30)/'Main page'!$F$19/'Main page'!$F$20</f>
        <v>0</v>
      </c>
      <c r="L14" s="19">
        <f t="shared" si="2"/>
        <v>0.77980552385185187</v>
      </c>
      <c r="M14" s="19">
        <f>('Backround process'!$O$37*'[2]El. mix'!D10)/'Main page'!$F$19/'Main page'!$F$20</f>
        <v>2.9429407407407411E-3</v>
      </c>
      <c r="N14" s="19">
        <f>('Backround process'!$O$39*[2]Fuels!F11*[2]Fuels!$F$24)/'Main page'!$F$19/'Main page'!$F$20</f>
        <v>0.75730267200000001</v>
      </c>
      <c r="O14" s="19">
        <f>('Backround process'!$O$43*[2]Fuels!C11*[2]Fuels!$C$24)/'Main page'!$F$19/'Main page'!$F$20</f>
        <v>1.9559911111111113E-2</v>
      </c>
      <c r="P14" s="19">
        <f t="shared" si="3"/>
        <v>5.6756714285714285E-3</v>
      </c>
      <c r="Q14" s="19">
        <f>('Backrounf Transport&amp;Acco'!$Q$25*[2]Fuels!K11)/'IMPORT BASIC '!$R$43</f>
        <v>0</v>
      </c>
      <c r="R14" s="19">
        <f>('Backrounf Transport&amp;Acco'!$Q$20*'[2]El. mix'!D10)/'IMPORT BASIC '!$R$43</f>
        <v>5.6756714285714285E-3</v>
      </c>
      <c r="S14" s="19">
        <f>('Backrounf Transport&amp;Acco'!$Q$17*[2]Fuels!C11*[2]Fuels!$C$24)/'IMPORT BASIC '!$R$43</f>
        <v>0</v>
      </c>
      <c r="T14" s="19">
        <f>'Backrounf Transport&amp;Acco'!$Q$5*'[2]El. mix'!D10</f>
        <v>1.986485E-2</v>
      </c>
      <c r="U14" s="78">
        <f t="shared" si="4"/>
        <v>1.0776033614414815</v>
      </c>
    </row>
    <row r="15" spans="3:23" ht="20.25" customHeight="1" x14ac:dyDescent="0.25">
      <c r="C15" s="43" t="s">
        <v>49</v>
      </c>
      <c r="D15" s="19">
        <f t="shared" si="0"/>
        <v>7.2157900500740738E-2</v>
      </c>
      <c r="E15" s="19">
        <f>('[2]El. mix'!$D11*'Backround process'!$O$10)/'Main page'!$F$19/'Main page'!$F$20</f>
        <v>7.113540325629629E-2</v>
      </c>
      <c r="F15" s="19">
        <f>([2]Fuels!$C$24*[2]Fuels!C12*'Backround process'!$O$8)/'Main page'!$F$19/'Main page'!$F$20</f>
        <v>1.0224972444444443E-3</v>
      </c>
      <c r="G15" s="19">
        <f>([2]Fuels!$C$24*[2]Fuels!C12*'Backround process'!$O$17)/'Main page'!$F$19/'Main page'!$F$20</f>
        <v>1.9373632E-3</v>
      </c>
      <c r="H15" s="19">
        <f t="shared" si="1"/>
        <v>3.2772638696296298E-2</v>
      </c>
      <c r="I15" s="19">
        <f>('[2]El. mix'!$D11*'Backround process'!$O$24)/'Main page'!$F$19/'Main page'!$F$20</f>
        <v>3.2665007407407409E-2</v>
      </c>
      <c r="J15" s="19">
        <f>([2]Fuels!$C$24*[2]Fuels!C12*'Backround process'!$O$28)/'Main page'!$F$19/'Main page'!$F$20</f>
        <v>1.0763128888888889E-4</v>
      </c>
      <c r="K15" s="19">
        <f>('[2]El. mix'!$D11*'Backround process'!$O$30)/'Main page'!$F$19/'Main page'!$F$20</f>
        <v>0</v>
      </c>
      <c r="L15" s="19">
        <f t="shared" si="2"/>
        <v>1.5081004141481485E-2</v>
      </c>
      <c r="M15" s="19">
        <f>('Backround process'!$O$37*'[2]El. mix'!D11)/'Main page'!$F$19/'Main page'!$F$20</f>
        <v>4.0831259259259262E-3</v>
      </c>
      <c r="N15" s="19">
        <f>('Backround process'!$O$39*[2]Fuels!F12*[2]Fuels!$F$24)/'Main page'!$F$19/'Main page'!$F$20</f>
        <v>1.0728799993333336E-2</v>
      </c>
      <c r="O15" s="19">
        <f>('Backround process'!$O$43*[2]Fuels!C12*[2]Fuels!$C$24)/'Main page'!$F$19/'Main page'!$F$20</f>
        <v>2.6907822222222219E-4</v>
      </c>
      <c r="P15" s="19">
        <f t="shared" si="3"/>
        <v>7.874599999999999E-3</v>
      </c>
      <c r="Q15" s="19">
        <f>('Backrounf Transport&amp;Acco'!$Q$25*[2]Fuels!K12)/'IMPORT BASIC '!$R$43</f>
        <v>0</v>
      </c>
      <c r="R15" s="19">
        <f>('Backrounf Transport&amp;Acco'!$Q$20*'[2]El. mix'!D11)/'IMPORT BASIC '!$R$43</f>
        <v>7.874599999999999E-3</v>
      </c>
      <c r="S15" s="19">
        <f>('Backrounf Transport&amp;Acco'!$Q$17*[2]Fuels!C12*[2]Fuels!$C$24)/'IMPORT BASIC '!$R$43</f>
        <v>0</v>
      </c>
      <c r="T15" s="19">
        <f>'Backrounf Transport&amp;Acco'!$Q$5*'[2]El. mix'!D11</f>
        <v>2.7561099999999998E-2</v>
      </c>
      <c r="U15" s="78">
        <f t="shared" si="4"/>
        <v>0.12194890653851852</v>
      </c>
    </row>
    <row r="16" spans="3:23" ht="20.25" customHeight="1" x14ac:dyDescent="0.25">
      <c r="C16" s="43" t="s">
        <v>50</v>
      </c>
      <c r="D16" s="19">
        <f t="shared" si="0"/>
        <v>3.7839926838518518E-3</v>
      </c>
      <c r="E16" s="19">
        <f>('[2]El. mix'!$D12*'Backround process'!$O$10)/'Main page'!$F$19/'Main page'!$F$20</f>
        <v>3.5491949060740741E-3</v>
      </c>
      <c r="F16" s="19">
        <f>([2]Fuels!$C$24*[2]Fuels!C13*'Backround process'!$O$8)/'Main page'!$F$19/'Main page'!$F$20</f>
        <v>2.3479777777777775E-4</v>
      </c>
      <c r="G16" s="19">
        <f>([2]Fuels!$C$24*[2]Fuels!C13*'Backround process'!$O$17)/'Main page'!$F$19/'Main page'!$F$20</f>
        <v>4.4487999999999993E-4</v>
      </c>
      <c r="H16" s="19">
        <f t="shared" si="1"/>
        <v>1.6544874074074076E-3</v>
      </c>
      <c r="I16" s="19">
        <f>('[2]El. mix'!$D12*'Backround process'!$O$24)/'Main page'!$F$19/'Main page'!$F$20</f>
        <v>1.629771851851852E-3</v>
      </c>
      <c r="J16" s="19">
        <f>([2]Fuels!$C$24*[2]Fuels!C13*'Backround process'!$O$28)/'Main page'!$F$19/'Main page'!$F$20</f>
        <v>2.4715555555555559E-5</v>
      </c>
      <c r="K16" s="19">
        <f>('[2]El. mix'!$D12*'Backround process'!$O$30)/'Main page'!$F$19/'Main page'!$F$20</f>
        <v>0</v>
      </c>
      <c r="L16" s="19">
        <f t="shared" si="2"/>
        <v>2.7927420237037043E-3</v>
      </c>
      <c r="M16" s="19">
        <f>('Backround process'!$O$37*'[2]El. mix'!D12)/'Main page'!$F$19/'Main page'!$F$20</f>
        <v>2.037214814814815E-4</v>
      </c>
      <c r="N16" s="19">
        <f>('Backround process'!$O$39*[2]Fuels!F13*[2]Fuels!$F$24)/'Main page'!$F$19/'Main page'!$F$20</f>
        <v>2.5272316533333341E-3</v>
      </c>
      <c r="O16" s="19">
        <f>('Backround process'!$O$43*[2]Fuels!C13*[2]Fuels!$C$24)/'Main page'!$F$19/'Main page'!$F$20</f>
        <v>6.1788888888888885E-5</v>
      </c>
      <c r="P16" s="19">
        <f t="shared" si="3"/>
        <v>3.9289142857142859E-4</v>
      </c>
      <c r="Q16" s="19">
        <f>('Backrounf Transport&amp;Acco'!$Q$25*[2]Fuels!K13)/'IMPORT BASIC '!$R$43</f>
        <v>0</v>
      </c>
      <c r="R16" s="19">
        <f>('Backrounf Transport&amp;Acco'!$Q$20*'[2]El. mix'!D12)/'IMPORT BASIC '!$R$43</f>
        <v>3.9289142857142859E-4</v>
      </c>
      <c r="S16" s="19">
        <f>('Backrounf Transport&amp;Acco'!$Q$17*[2]Fuels!C13*[2]Fuels!$C$24)/'IMPORT BASIC '!$R$43</f>
        <v>0</v>
      </c>
      <c r="T16" s="19">
        <f>'Backrounf Transport&amp;Acco'!$Q$5*'[2]El. mix'!D12</f>
        <v>1.3751200000000001E-3</v>
      </c>
      <c r="U16" s="78">
        <f t="shared" si="4"/>
        <v>8.6761021149629643E-3</v>
      </c>
    </row>
    <row r="17" spans="3:21" ht="20.25" customHeight="1" x14ac:dyDescent="0.25">
      <c r="C17" s="43" t="s">
        <v>51</v>
      </c>
      <c r="D17" s="19">
        <f t="shared" si="0"/>
        <v>0.11960578892148148</v>
      </c>
      <c r="E17" s="19">
        <f>('[2]El. mix'!$D13*'Backround process'!$O$10)/'Main page'!$F$19/'Main page'!$F$20</f>
        <v>0.11413963247703704</v>
      </c>
      <c r="F17" s="19">
        <f>([2]Fuels!$C$24*[2]Fuels!C14*'Backround process'!$O$8)/'Main page'!$F$19/'Main page'!$F$20</f>
        <v>5.4661564444444454E-3</v>
      </c>
      <c r="G17" s="19">
        <f>([2]Fuels!$C$24*[2]Fuels!C14*'Backround process'!$O$17)/'Main page'!$F$19/'Main page'!$F$20</f>
        <v>1.0356928000000001E-2</v>
      </c>
      <c r="H17" s="19">
        <f t="shared" si="1"/>
        <v>5.2987710814814813E-2</v>
      </c>
      <c r="I17" s="19">
        <f>('[2]El. mix'!$D13*'Backround process'!$O$24)/'Main page'!$F$19/'Main page'!$F$20</f>
        <v>5.2412325925925922E-2</v>
      </c>
      <c r="J17" s="19">
        <f>([2]Fuels!$C$24*[2]Fuels!C14*'Backround process'!$O$28)/'Main page'!$F$19/'Main page'!$F$20</f>
        <v>5.7538488888888889E-4</v>
      </c>
      <c r="K17" s="19">
        <f>('[2]El. mix'!$D13*'Backround process'!$O$30)/'Main page'!$F$19/'Main page'!$F$20</f>
        <v>0</v>
      </c>
      <c r="L17" s="19">
        <f t="shared" si="2"/>
        <v>6.0409614029629626E-2</v>
      </c>
      <c r="M17" s="19">
        <f>('Backround process'!$O$37*'[2]El. mix'!D13)/'Main page'!$F$19/'Main page'!$F$20</f>
        <v>6.5515407407407402E-3</v>
      </c>
      <c r="N17" s="19">
        <f>('Backround process'!$O$39*[2]Fuels!F14*[2]Fuels!$F$24)/'Main page'!$F$19/'Main page'!$F$20</f>
        <v>5.2419611066666663E-2</v>
      </c>
      <c r="O17" s="19">
        <f>('Backround process'!$O$43*[2]Fuels!C14*[2]Fuels!$C$24)/'Main page'!$F$19/'Main page'!$F$20</f>
        <v>1.4384622222222221E-3</v>
      </c>
      <c r="P17" s="19">
        <f t="shared" si="3"/>
        <v>1.2635114285714285E-2</v>
      </c>
      <c r="Q17" s="19">
        <f>('Backrounf Transport&amp;Acco'!$Q$25*[2]Fuels!K14)/'IMPORT BASIC '!$R$43</f>
        <v>0</v>
      </c>
      <c r="R17" s="19">
        <f>('Backrounf Transport&amp;Acco'!$Q$20*'[2]El. mix'!D13)/'IMPORT BASIC '!$R$43</f>
        <v>1.2635114285714285E-2</v>
      </c>
      <c r="S17" s="19">
        <f>('Backrounf Transport&amp;Acco'!$Q$17*[2]Fuels!C14*[2]Fuels!$C$24)/'IMPORT BASIC '!$R$43</f>
        <v>0</v>
      </c>
      <c r="T17" s="19">
        <f>'Backrounf Transport&amp;Acco'!$Q$5*'[2]El. mix'!D13</f>
        <v>4.4222899999999996E-2</v>
      </c>
      <c r="U17" s="78">
        <f t="shared" si="4"/>
        <v>0.24336004176592593</v>
      </c>
    </row>
    <row r="18" spans="3:21" ht="20.25" customHeight="1" x14ac:dyDescent="0.25">
      <c r="C18" s="43" t="s">
        <v>52</v>
      </c>
      <c r="D18" s="19">
        <f t="shared" si="0"/>
        <v>7.9297478841481488E-4</v>
      </c>
      <c r="E18" s="19">
        <f>('[2]El. mix'!$D14*'Backround process'!$O$10)/'Main page'!$F$19/'Main page'!$F$20</f>
        <v>3.5101958841481486E-4</v>
      </c>
      <c r="F18" s="19">
        <f>([2]Fuels!$C$24*[2]Fuels!C15*'Backround process'!$O$8)/'Main page'!$F$19/'Main page'!$F$20</f>
        <v>4.4195520000000002E-4</v>
      </c>
      <c r="G18" s="19">
        <f>([2]Fuels!$C$24*[2]Fuels!C15*'Backround process'!$O$17)/'Main page'!$F$19/'Main page'!$F$20</f>
        <v>8.3738879999999984E-4</v>
      </c>
      <c r="H18" s="19">
        <f t="shared" si="1"/>
        <v>2.0770797037037038E-4</v>
      </c>
      <c r="I18" s="19">
        <f>('[2]El. mix'!$D14*'Backround process'!$O$24)/'Main page'!$F$19/'Main page'!$F$20</f>
        <v>1.6118637037037037E-4</v>
      </c>
      <c r="J18" s="19">
        <f>([2]Fuels!$C$24*[2]Fuels!C15*'Backround process'!$O$28)/'Main page'!$F$19/'Main page'!$F$20</f>
        <v>4.6521599999999999E-5</v>
      </c>
      <c r="K18" s="19">
        <f>('[2]El. mix'!$D14*'Backround process'!$O$30)/'Main page'!$F$19/'Main page'!$F$20</f>
        <v>0</v>
      </c>
      <c r="L18" s="19">
        <f t="shared" si="2"/>
        <v>4.6377813896296294E-3</v>
      </c>
      <c r="M18" s="19">
        <f>('Backround process'!$O$37*'[2]El. mix'!D14)/'Main page'!$F$19/'Main page'!$F$20</f>
        <v>2.0148296296296296E-5</v>
      </c>
      <c r="N18" s="19">
        <f>('Backround process'!$O$39*[2]Fuels!F15*[2]Fuels!$F$24)/'Main page'!$F$19/'Main page'!$F$20</f>
        <v>4.5013290933333333E-3</v>
      </c>
      <c r="O18" s="19">
        <f>('Backround process'!$O$43*[2]Fuels!C15*[2]Fuels!$C$24)/'Main page'!$F$19/'Main page'!$F$20</f>
        <v>1.1630399999999999E-4</v>
      </c>
      <c r="P18" s="19">
        <f t="shared" si="3"/>
        <v>3.8857428571428574E-5</v>
      </c>
      <c r="Q18" s="19">
        <f>('Backrounf Transport&amp;Acco'!$Q$25*[2]Fuels!K15)/'IMPORT BASIC '!$R$43</f>
        <v>0</v>
      </c>
      <c r="R18" s="19">
        <f>('Backrounf Transport&amp;Acco'!$Q$20*'[2]El. mix'!D14)/'IMPORT BASIC '!$R$43</f>
        <v>3.8857428571428574E-5</v>
      </c>
      <c r="S18" s="19">
        <f>('Backrounf Transport&amp;Acco'!$Q$17*[2]Fuels!C15*[2]Fuels!$C$24)/'IMPORT BASIC '!$R$43</f>
        <v>0</v>
      </c>
      <c r="T18" s="19">
        <f>'Backrounf Transport&amp;Acco'!$Q$5*'[2]El. mix'!D14</f>
        <v>1.3600100000000001E-4</v>
      </c>
      <c r="U18" s="78">
        <f t="shared" si="4"/>
        <v>6.4758529484148144E-3</v>
      </c>
    </row>
    <row r="19" spans="3:21" ht="20.25" customHeight="1" x14ac:dyDescent="0.25">
      <c r="C19" s="43" t="s">
        <v>53</v>
      </c>
      <c r="D19" s="19">
        <f t="shared" si="0"/>
        <v>3.1884715161185188E-7</v>
      </c>
      <c r="E19" s="19">
        <f>('[2]El. mix'!$D15*'Backround process'!$O$10)/'Main page'!$F$19/'Main page'!$F$20</f>
        <v>9.7004840500740735E-8</v>
      </c>
      <c r="F19" s="19">
        <f>([2]Fuels!$C$24*[2]Fuels!C16*'Backround process'!$O$8)/'Main page'!$F$19/'Main page'!$F$20</f>
        <v>2.2184231111111113E-7</v>
      </c>
      <c r="G19" s="19">
        <f>([2]Fuels!$C$24*[2]Fuels!C16*'Backround process'!$O$17)/'Main page'!$F$19/'Main page'!$F$20</f>
        <v>4.203328E-7</v>
      </c>
      <c r="H19" s="19">
        <f t="shared" si="1"/>
        <v>6.7895940740740737E-8</v>
      </c>
      <c r="I19" s="19">
        <f>('[2]El. mix'!$D15*'Backround process'!$O$24)/'Main page'!$F$19/'Main page'!$F$20</f>
        <v>4.4544118518518514E-8</v>
      </c>
      <c r="J19" s="19">
        <f>([2]Fuels!$C$24*[2]Fuels!C16*'Backround process'!$O$28)/'Main page'!$F$19/'Main page'!$F$20</f>
        <v>2.3351822222222223E-8</v>
      </c>
      <c r="K19" s="19">
        <f>('[2]El. mix'!$D15*'Backround process'!$O$30)/'Main page'!$F$19/'Main page'!$F$20</f>
        <v>0</v>
      </c>
      <c r="L19" s="19">
        <f t="shared" si="2"/>
        <v>2.3242037130370377E-6</v>
      </c>
      <c r="M19" s="19">
        <f>('Backround process'!$O$37*'[2]El. mix'!D15)/'Main page'!$F$19/'Main page'!$F$20</f>
        <v>5.5680148148148142E-9</v>
      </c>
      <c r="N19" s="19">
        <f>('Backround process'!$O$39*[2]Fuels!F16*[2]Fuels!$F$24)/'Main page'!$F$19/'Main page'!$F$20</f>
        <v>2.2602561426666672E-6</v>
      </c>
      <c r="O19" s="19">
        <f>('Backround process'!$O$43*[2]Fuels!C16*[2]Fuels!$C$24)/'Main page'!$F$19/'Main page'!$F$20</f>
        <v>5.8379555555555547E-8</v>
      </c>
      <c r="P19" s="19">
        <f t="shared" si="3"/>
        <v>1.0738314285714284E-8</v>
      </c>
      <c r="Q19" s="19">
        <f>('Backrounf Transport&amp;Acco'!$Q$25*[2]Fuels!K16)/'IMPORT BASIC '!$R$43</f>
        <v>0</v>
      </c>
      <c r="R19" s="19">
        <f>('Backrounf Transport&amp;Acco'!$Q$20*'[2]El. mix'!D15)/'IMPORT BASIC '!$R$43</f>
        <v>1.0738314285714284E-8</v>
      </c>
      <c r="S19" s="19">
        <f>('Backrounf Transport&amp;Acco'!$Q$17*[2]Fuels!C16*[2]Fuels!$C$24)/'IMPORT BASIC '!$R$43</f>
        <v>0</v>
      </c>
      <c r="T19" s="19">
        <f>'Backrounf Transport&amp;Acco'!$Q$5*'[2]El. mix'!D15</f>
        <v>3.7584099999999993E-8</v>
      </c>
      <c r="U19" s="78">
        <f t="shared" si="4"/>
        <v>3.1312796053896305E-6</v>
      </c>
    </row>
    <row r="20" spans="3:21" ht="20.25" customHeight="1" x14ac:dyDescent="0.25">
      <c r="C20" s="43" t="s">
        <v>54</v>
      </c>
      <c r="D20" s="19">
        <f t="shared" si="0"/>
        <v>4.3704802322962954E-3</v>
      </c>
      <c r="E20" s="19">
        <f>('[2]El. mix'!$D16*'Backround process'!$O$10)/'Main page'!$F$19/'Main page'!$F$20</f>
        <v>3.9276738322962957E-3</v>
      </c>
      <c r="F20" s="19">
        <f>([2]Fuels!$C$24*[2]Fuels!C17*'Backround process'!$O$8)/'Main page'!$F$19/'Main page'!$F$20</f>
        <v>4.4280640000000004E-4</v>
      </c>
      <c r="G20" s="19">
        <f>([2]Fuels!$C$24*[2]Fuels!C17*'Backround process'!$O$17)/'Main page'!$F$19/'Main page'!$F$20</f>
        <v>8.3900160000000001E-4</v>
      </c>
      <c r="H20" s="19">
        <f t="shared" si="1"/>
        <v>1.8501786074074072E-3</v>
      </c>
      <c r="I20" s="19">
        <f>('[2]El. mix'!$D16*'Backround process'!$O$24)/'Main page'!$F$19/'Main page'!$F$20</f>
        <v>1.8035674074074071E-3</v>
      </c>
      <c r="J20" s="19">
        <f>([2]Fuels!$C$24*[2]Fuels!C17*'Backround process'!$O$28)/'Main page'!$F$19/'Main page'!$F$20</f>
        <v>4.6611200000000005E-5</v>
      </c>
      <c r="K20" s="19">
        <f>('[2]El. mix'!$D16*'Backround process'!$O$30)/'Main page'!$F$19/'Main page'!$F$20</f>
        <v>0</v>
      </c>
      <c r="L20" s="19">
        <f t="shared" si="2"/>
        <v>5.3854763059259262E-3</v>
      </c>
      <c r="M20" s="19">
        <f>('Backround process'!$O$37*'[2]El. mix'!D16)/'Main page'!$F$19/'Main page'!$F$20</f>
        <v>2.2544592592592589E-4</v>
      </c>
      <c r="N20" s="19">
        <f>('Backround process'!$O$39*[2]Fuels!F17*[2]Fuels!$F$24)/'Main page'!$F$19/'Main page'!$F$20</f>
        <v>5.0435023800000003E-3</v>
      </c>
      <c r="O20" s="19">
        <f>('Backround process'!$O$43*[2]Fuels!C17*[2]Fuels!$C$24)/'Main page'!$F$19/'Main page'!$F$20</f>
        <v>1.1652799999999999E-4</v>
      </c>
      <c r="P20" s="19">
        <f t="shared" si="3"/>
        <v>4.3478857142857137E-4</v>
      </c>
      <c r="Q20" s="19">
        <f>('Backrounf Transport&amp;Acco'!$Q$25*[2]Fuels!K17)/'IMPORT BASIC '!$R$43</f>
        <v>0</v>
      </c>
      <c r="R20" s="19">
        <f>('Backrounf Transport&amp;Acco'!$Q$20*'[2]El. mix'!D16)/'IMPORT BASIC '!$R$43</f>
        <v>4.3478857142857137E-4</v>
      </c>
      <c r="S20" s="19">
        <f>('Backrounf Transport&amp;Acco'!$Q$17*[2]Fuels!C17*[2]Fuels!$C$24)/'IMPORT BASIC '!$R$43</f>
        <v>0</v>
      </c>
      <c r="T20" s="19">
        <f>'Backrounf Transport&amp;Acco'!$Q$5*'[2]El. mix'!D16</f>
        <v>1.5217599999999998E-3</v>
      </c>
      <c r="U20" s="78">
        <f t="shared" si="4"/>
        <v>1.244513674562963E-2</v>
      </c>
    </row>
    <row r="21" spans="3:21" ht="20.25" customHeight="1" x14ac:dyDescent="0.25">
      <c r="C21" s="43" t="s">
        <v>55</v>
      </c>
      <c r="D21" s="19">
        <f t="shared" si="0"/>
        <v>1.0676760579555555E-2</v>
      </c>
      <c r="E21" s="19">
        <f>('[2]El. mix'!$D17*'Backround process'!$O$10)/'Main page'!$F$19/'Main page'!$F$20</f>
        <v>9.6035156017777769E-3</v>
      </c>
      <c r="F21" s="19">
        <f>([2]Fuels!$C$24*[2]Fuels!C18*'Backround process'!$O$8)/'Main page'!$F$19/'Main page'!$F$20</f>
        <v>1.0732449777777777E-3</v>
      </c>
      <c r="G21" s="19">
        <f>([2]Fuels!$C$24*[2]Fuels!C18*'Backround process'!$O$17)/'Main page'!$F$19/'Main page'!$F$20</f>
        <v>2.0335168000000002E-3</v>
      </c>
      <c r="H21" s="19">
        <f t="shared" si="1"/>
        <v>4.522857600000001E-3</v>
      </c>
      <c r="I21" s="19">
        <f>('[2]El. mix'!$D17*'Backround process'!$O$24)/'Main page'!$F$19/'Main page'!$F$20</f>
        <v>4.409884444444445E-3</v>
      </c>
      <c r="J21" s="19">
        <f>([2]Fuels!$C$24*[2]Fuels!C18*'Backround process'!$O$28)/'Main page'!$F$19/'Main page'!$F$20</f>
        <v>1.1297315555555557E-4</v>
      </c>
      <c r="K21" s="19">
        <f>('[2]El. mix'!$D17*'Backround process'!$O$30)/'Main page'!$F$19/'Main page'!$F$20</f>
        <v>0</v>
      </c>
      <c r="L21" s="19">
        <f t="shared" si="2"/>
        <v>1.2811134691111113E-2</v>
      </c>
      <c r="M21" s="19">
        <f>('Backround process'!$O$37*'[2]El. mix'!D17)/'Main page'!$F$19/'Main page'!$F$20</f>
        <v>5.5123555555555562E-4</v>
      </c>
      <c r="N21" s="19">
        <f>('Backround process'!$O$39*[2]Fuels!F18*[2]Fuels!$F$24)/'Main page'!$F$19/'Main page'!$F$20</f>
        <v>1.1977466246666669E-2</v>
      </c>
      <c r="O21" s="19">
        <f>('Backround process'!$O$43*[2]Fuels!C18*[2]Fuels!$C$24)/'Main page'!$F$19/'Main page'!$F$20</f>
        <v>2.8243288888888892E-4</v>
      </c>
      <c r="P21" s="19">
        <f t="shared" si="3"/>
        <v>1.0630971428571428E-3</v>
      </c>
      <c r="Q21" s="19">
        <f>('Backrounf Transport&amp;Acco'!$Q$25*[2]Fuels!K18)/'IMPORT BASIC '!$R$43</f>
        <v>0</v>
      </c>
      <c r="R21" s="19">
        <f>('Backrounf Transport&amp;Acco'!$Q$20*'[2]El. mix'!D17)/'IMPORT BASIC '!$R$43</f>
        <v>1.0630971428571428E-3</v>
      </c>
      <c r="S21" s="19">
        <f>('Backrounf Transport&amp;Acco'!$Q$17*[2]Fuels!C18*[2]Fuels!$C$24)/'IMPORT BASIC '!$R$43</f>
        <v>0</v>
      </c>
      <c r="T21" s="19">
        <f>'Backrounf Transport&amp;Acco'!$Q$5*'[2]El. mix'!D17</f>
        <v>3.72084E-3</v>
      </c>
      <c r="U21" s="78">
        <f t="shared" si="4"/>
        <v>3.0044269670666673E-2</v>
      </c>
    </row>
    <row r="22" spans="3:21" ht="20.25" customHeight="1" x14ac:dyDescent="0.25">
      <c r="C22" s="43" t="s">
        <v>56</v>
      </c>
      <c r="D22" s="19">
        <f t="shared" si="0"/>
        <v>1.3502994656296298E-2</v>
      </c>
      <c r="E22" s="19">
        <f>('[2]El. mix'!$D18*'Backround process'!$O$10)/'Main page'!$F$19/'Main page'!$F$20</f>
        <v>1.2011621322962964E-2</v>
      </c>
      <c r="F22" s="19">
        <f>([2]Fuels!$C$24*[2]Fuels!C19*'Backround process'!$O$8)/'Main page'!$F$19/'Main page'!$F$20</f>
        <v>1.4913733333333334E-3</v>
      </c>
      <c r="G22" s="19">
        <f>([2]Fuels!$C$24*[2]Fuels!C19*'Backround process'!$O$17)/'Main page'!$F$19/'Main page'!$F$20</f>
        <v>2.8257600000000001E-3</v>
      </c>
      <c r="H22" s="19">
        <f t="shared" si="1"/>
        <v>5.6726607407407408E-3</v>
      </c>
      <c r="I22" s="19">
        <f>('[2]El. mix'!$D18*'Backround process'!$O$24)/'Main page'!$F$19/'Main page'!$F$20</f>
        <v>5.5156740740740741E-3</v>
      </c>
      <c r="J22" s="19">
        <f>([2]Fuels!$C$24*[2]Fuels!C19*'Backround process'!$O$28)/'Main page'!$F$19/'Main page'!$F$20</f>
        <v>1.5698666666666666E-4</v>
      </c>
      <c r="K22" s="19">
        <f>('[2]El. mix'!$D18*'Backround process'!$O$30)/'Main page'!$F$19/'Main page'!$F$20</f>
        <v>0</v>
      </c>
      <c r="L22" s="19">
        <f t="shared" si="2"/>
        <v>1.8063259339259261E-2</v>
      </c>
      <c r="M22" s="19">
        <f>('Backround process'!$O$37*'[2]El. mix'!D18)/'Main page'!$F$19/'Main page'!$F$20</f>
        <v>6.8945925925925926E-4</v>
      </c>
      <c r="N22" s="19">
        <f>('Backround process'!$O$39*[2]Fuels!F19*[2]Fuels!$F$24)/'Main page'!$F$19/'Main page'!$F$20</f>
        <v>1.6981333413333334E-2</v>
      </c>
      <c r="O22" s="19">
        <f>('Backround process'!$O$43*[2]Fuels!C19*[2]Fuels!$C$24)/'Main page'!$F$19/'Main page'!$F$20</f>
        <v>3.9246666666666665E-4</v>
      </c>
      <c r="P22" s="19">
        <f t="shared" si="3"/>
        <v>1.3296714285714287E-3</v>
      </c>
      <c r="Q22" s="19">
        <f>('Backrounf Transport&amp;Acco'!$Q$25*[2]Fuels!K19)/'IMPORT BASIC '!$R$43</f>
        <v>0</v>
      </c>
      <c r="R22" s="19">
        <f>('Backrounf Transport&amp;Acco'!$Q$20*'[2]El. mix'!D18)/'IMPORT BASIC '!$R$43</f>
        <v>1.3296714285714287E-3</v>
      </c>
      <c r="S22" s="19">
        <f>('Backrounf Transport&amp;Acco'!$Q$17*[2]Fuels!C19*[2]Fuels!$C$24)/'IMPORT BASIC '!$R$43</f>
        <v>0</v>
      </c>
      <c r="T22" s="19">
        <f>'Backrounf Transport&amp;Acco'!$Q$5*'[2]El. mix'!D18</f>
        <v>4.6538500000000002E-3</v>
      </c>
      <c r="U22" s="78">
        <f t="shared" si="4"/>
        <v>4.0064674736296296E-2</v>
      </c>
    </row>
    <row r="23" spans="3:21" ht="20.25" customHeight="1" x14ac:dyDescent="0.25">
      <c r="C23" s="43" t="s">
        <v>57</v>
      </c>
      <c r="D23" s="19">
        <f t="shared" si="0"/>
        <v>3.1384662714074071E-4</v>
      </c>
      <c r="E23" s="19">
        <f>('[2]El. mix'!$D19*'Backround process'!$O$10)/'Main page'!$F$19/'Main page'!$F$20</f>
        <v>2.8549555336296296E-4</v>
      </c>
      <c r="F23" s="19">
        <f>([2]Fuels!$C$24*[2]Fuels!C20*'Backround process'!$O$8)/'Main page'!$F$19/'Main page'!$F$20</f>
        <v>2.8351073777777778E-5</v>
      </c>
      <c r="G23" s="19">
        <f>([2]Fuels!$C$24*[2]Fuels!C20*'Backround process'!$O$17)/'Main page'!$F$19/'Main page'!$F$20</f>
        <v>5.3717824000000002E-5</v>
      </c>
      <c r="H23" s="19">
        <f t="shared" si="1"/>
        <v>1.3408239762962966E-4</v>
      </c>
      <c r="I23" s="19">
        <f>('[2]El. mix'!$D19*'Backround process'!$O$24)/'Main page'!$F$19/'Main page'!$F$20</f>
        <v>1.3109807407407409E-4</v>
      </c>
      <c r="J23" s="19">
        <f>([2]Fuels!$C$24*[2]Fuels!C20*'Backround process'!$O$28)/'Main page'!$F$19/'Main page'!$F$20</f>
        <v>2.9843235555555562E-6</v>
      </c>
      <c r="K23" s="19">
        <f>('[2]El. mix'!$D19*'Backround process'!$O$30)/'Main page'!$F$19/'Main page'!$F$20</f>
        <v>0</v>
      </c>
      <c r="L23" s="19">
        <f t="shared" si="2"/>
        <v>3.7830684881481484E-4</v>
      </c>
      <c r="M23" s="19">
        <f>('Backround process'!$O$37*'[2]El. mix'!D19)/'Main page'!$F$19/'Main page'!$F$20</f>
        <v>1.6387259259259261E-5</v>
      </c>
      <c r="N23" s="19">
        <f>('Backround process'!$O$39*[2]Fuels!F20*[2]Fuels!$F$24)/'Main page'!$F$19/'Main page'!$F$20</f>
        <v>3.5445878066666666E-4</v>
      </c>
      <c r="O23" s="19">
        <f>('Backround process'!$O$43*[2]Fuels!C20*[2]Fuels!$C$24)/'Main page'!$F$19/'Main page'!$F$20</f>
        <v>7.4608088888888889E-6</v>
      </c>
      <c r="P23" s="19">
        <f t="shared" si="3"/>
        <v>3.1604000000000004E-5</v>
      </c>
      <c r="Q23" s="19">
        <f>('Backrounf Transport&amp;Acco'!$Q$25*[2]Fuels!K20)/'IMPORT BASIC '!$R$43</f>
        <v>0</v>
      </c>
      <c r="R23" s="19">
        <f>('Backrounf Transport&amp;Acco'!$Q$20*'[2]El. mix'!D19)/'IMPORT BASIC '!$R$43</f>
        <v>3.1604000000000004E-5</v>
      </c>
      <c r="S23" s="19">
        <f>('Backrounf Transport&amp;Acco'!$Q$17*[2]Fuels!C20*[2]Fuels!$C$24)/'IMPORT BASIC '!$R$43</f>
        <v>0</v>
      </c>
      <c r="T23" s="19">
        <f>'Backrounf Transport&amp;Acco'!$Q$5*'[2]El. mix'!D19</f>
        <v>1.1061400000000001E-4</v>
      </c>
      <c r="U23" s="78">
        <f t="shared" si="4"/>
        <v>8.799536975851853E-4</v>
      </c>
    </row>
    <row r="24" spans="3:21" ht="20.25" customHeight="1" x14ac:dyDescent="0.25">
      <c r="C24" s="43" t="s">
        <v>58</v>
      </c>
      <c r="D24" s="19">
        <f t="shared" si="0"/>
        <v>6.2846086536296308E-2</v>
      </c>
      <c r="E24" s="19">
        <f>('[2]El. mix'!$D20*'Backround process'!$O$10)/'Main page'!$F$19/'Main page'!$F$20</f>
        <v>6.1488371869629639E-2</v>
      </c>
      <c r="F24" s="19">
        <f>([2]Fuels!$C$24*[2]Fuels!C21*'Backround process'!$O$8)/'Main page'!$F$19/'Main page'!$F$20</f>
        <v>1.3577146666666666E-3</v>
      </c>
      <c r="G24" s="19">
        <f>([2]Fuels!$C$24*[2]Fuels!C21*'Backround process'!$O$17)/'Main page'!$F$19/'Main page'!$F$20</f>
        <v>2.5725120000000003E-3</v>
      </c>
      <c r="H24" s="19">
        <f t="shared" si="1"/>
        <v>2.8378058074074074E-2</v>
      </c>
      <c r="I24" s="19">
        <f>('[2]El. mix'!$D20*'Backround process'!$O$24)/'Main page'!$F$19/'Main page'!$F$20</f>
        <v>2.8235140740740742E-2</v>
      </c>
      <c r="J24" s="19">
        <f>([2]Fuels!$C$24*[2]Fuels!C21*'Backround process'!$O$28)/'Main page'!$F$19/'Main page'!$F$20</f>
        <v>1.4291733333333335E-4</v>
      </c>
      <c r="K24" s="19">
        <f>('[2]El. mix'!$D20*'Backround process'!$O$30)/'Main page'!$F$19/'Main page'!$F$20</f>
        <v>0</v>
      </c>
      <c r="L24" s="19">
        <f t="shared" si="2"/>
        <v>1.7646543319259262E-2</v>
      </c>
      <c r="M24" s="19">
        <f>('Backround process'!$O$37*'[2]El. mix'!D20)/'Main page'!$F$19/'Main page'!$F$20</f>
        <v>3.5293925925925927E-3</v>
      </c>
      <c r="N24" s="19">
        <f>('Backround process'!$O$39*[2]Fuels!F21*[2]Fuels!$F$24)/'Main page'!$F$19/'Main page'!$F$20</f>
        <v>1.3759857393333335E-2</v>
      </c>
      <c r="O24" s="19">
        <f>('Backround process'!$O$43*[2]Fuels!C21*[2]Fuels!$C$24)/'Main page'!$F$19/'Main page'!$F$20</f>
        <v>3.5729333333333344E-4</v>
      </c>
      <c r="P24" s="19">
        <f t="shared" si="3"/>
        <v>6.8066857142857146E-3</v>
      </c>
      <c r="Q24" s="19">
        <f>('Backrounf Transport&amp;Acco'!$Q$25*[2]Fuels!K21)/'IMPORT BASIC '!$R$43</f>
        <v>0</v>
      </c>
      <c r="R24" s="19">
        <f>('Backrounf Transport&amp;Acco'!$Q$20*'[2]El. mix'!D20)/'IMPORT BASIC '!$R$43</f>
        <v>6.8066857142857146E-3</v>
      </c>
      <c r="S24" s="19">
        <f>('Backrounf Transport&amp;Acco'!$Q$17*[2]Fuels!C21*[2]Fuels!$C$24)/'IMPORT BASIC '!$R$43</f>
        <v>0</v>
      </c>
      <c r="T24" s="19">
        <f>'Backrounf Transport&amp;Acco'!$Q$5*'[2]El. mix'!D20</f>
        <v>2.3823400000000002E-2</v>
      </c>
      <c r="U24" s="78">
        <f t="shared" si="4"/>
        <v>0.11144319992962964</v>
      </c>
    </row>
    <row r="25" spans="3:21" ht="20.25" customHeight="1" x14ac:dyDescent="0.25">
      <c r="C25" s="43" t="s">
        <v>59</v>
      </c>
      <c r="D25" s="19">
        <f t="shared" si="0"/>
        <v>1.4825417614814814E-2</v>
      </c>
      <c r="E25" s="19">
        <f>('[2]El. mix'!$D21*'Backround process'!$O$10)/'Main page'!$F$19/'Main page'!$F$20</f>
        <v>1.4720775748148148E-2</v>
      </c>
      <c r="F25" s="19">
        <f>([2]Fuels!$C$24*[2]Fuels!C22*'Backround process'!$O$8)/'Main page'!$F$19/'Main page'!$F$20</f>
        <v>1.0464186666666669E-4</v>
      </c>
      <c r="G25" s="19">
        <f>([2]Fuels!$C$24*[2]Fuels!C22*'Backround process'!$O$17)/'Main page'!$F$19/'Main page'!$F$20</f>
        <v>1.9826880000000001E-4</v>
      </c>
      <c r="H25" s="19">
        <f t="shared" si="1"/>
        <v>6.7707186370370371E-3</v>
      </c>
      <c r="I25" s="19">
        <f>('[2]El. mix'!$D21*'Backround process'!$O$24)/'Main page'!$F$19/'Main page'!$F$20</f>
        <v>6.7597037037037035E-3</v>
      </c>
      <c r="J25" s="19">
        <f>([2]Fuels!$C$24*[2]Fuels!C22*'Backround process'!$O$28)/'Main page'!$F$19/'Main page'!$F$20</f>
        <v>1.1014933333333334E-5</v>
      </c>
      <c r="K25" s="19">
        <f>('[2]El. mix'!$D21*'Backround process'!$O$30)/'Main page'!$F$19/'Main page'!$F$20</f>
        <v>0</v>
      </c>
      <c r="L25" s="19">
        <f t="shared" si="2"/>
        <v>1.9202706656296297E-3</v>
      </c>
      <c r="M25" s="19">
        <f>('Backround process'!$O$37*'[2]El. mix'!D21)/'Main page'!$F$19/'Main page'!$F$20</f>
        <v>8.4496296296296294E-4</v>
      </c>
      <c r="N25" s="19">
        <f>('Backround process'!$O$39*[2]Fuels!F22*[2]Fuels!$F$24)/'Main page'!$F$19/'Main page'!$F$20</f>
        <v>1.0477703693333334E-3</v>
      </c>
      <c r="O25" s="19">
        <f>('Backround process'!$O$43*[2]Fuels!C22*[2]Fuels!$C$24)/'Main page'!$F$19/'Main page'!$F$20</f>
        <v>2.7537333333333335E-5</v>
      </c>
      <c r="P25" s="19">
        <f t="shared" si="3"/>
        <v>1.6295714285714284E-3</v>
      </c>
      <c r="Q25" s="19">
        <f>('Backrounf Transport&amp;Acco'!$Q$25*[2]Fuels!K22)/'IMPORT BASIC '!$R$43</f>
        <v>0</v>
      </c>
      <c r="R25" s="19">
        <f>('Backrounf Transport&amp;Acco'!$Q$20*'[2]El. mix'!D21)/'IMPORT BASIC '!$R$43</f>
        <v>1.6295714285714284E-3</v>
      </c>
      <c r="S25" s="19">
        <f>('Backrounf Transport&amp;Acco'!$Q$17*[2]Fuels!C22*[2]Fuels!$C$24)/'IMPORT BASIC '!$R$43</f>
        <v>0</v>
      </c>
      <c r="T25" s="19">
        <f>'Backrounf Transport&amp;Acco'!$Q$5*'[2]El. mix'!D21</f>
        <v>5.7034999999999994E-3</v>
      </c>
      <c r="U25" s="78">
        <f t="shared" si="4"/>
        <v>2.3714675717481482E-2</v>
      </c>
    </row>
  </sheetData>
  <mergeCells count="8">
    <mergeCell ref="D5:F5"/>
    <mergeCell ref="I5:K5"/>
    <mergeCell ref="L5:O5"/>
    <mergeCell ref="P5:S5"/>
    <mergeCell ref="D6:F6"/>
    <mergeCell ref="I6:K6"/>
    <mergeCell ref="L6:O6"/>
    <mergeCell ref="P6:S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CF72D-79E4-49FA-81D1-0F1723D6C79B}">
  <dimension ref="C1:W223"/>
  <sheetViews>
    <sheetView workbookViewId="0">
      <pane xSplit="3" ySplit="7" topLeftCell="P8" activePane="bottomRight" state="frozen"/>
      <selection pane="topRight" activeCell="D1" sqref="D1"/>
      <selection pane="bottomLeft" activeCell="A8" sqref="A8"/>
      <selection pane="bottomRight" activeCell="V17" sqref="V17"/>
    </sheetView>
  </sheetViews>
  <sheetFormatPr defaultRowHeight="15" x14ac:dyDescent="0.25"/>
  <cols>
    <col min="3" max="4" width="48.42578125" customWidth="1"/>
    <col min="5" max="5" width="31.140625" bestFit="1" customWidth="1"/>
    <col min="6" max="6" width="33.5703125" bestFit="1" customWidth="1"/>
    <col min="7" max="8" width="29.140625" customWidth="1"/>
    <col min="9" max="9" width="17.5703125" customWidth="1"/>
    <col min="10" max="10" width="23.85546875" customWidth="1"/>
    <col min="11" max="11" width="15.140625" customWidth="1"/>
    <col min="12" max="12" width="18" customWidth="1"/>
    <col min="13" max="13" width="18.42578125" customWidth="1"/>
    <col min="14" max="15" width="15.140625" customWidth="1"/>
    <col min="16" max="16" width="21.42578125" customWidth="1"/>
    <col min="17" max="17" width="15.28515625" customWidth="1"/>
    <col min="18" max="18" width="12.5703125" customWidth="1"/>
    <col min="19" max="19" width="13.140625" customWidth="1"/>
    <col min="20" max="20" width="27.5703125" customWidth="1"/>
    <col min="21" max="21" width="25.5703125" style="77" customWidth="1"/>
    <col min="22" max="22" width="26.7109375" bestFit="1" customWidth="1"/>
    <col min="23" max="23" width="14.28515625" bestFit="1" customWidth="1"/>
  </cols>
  <sheetData>
    <row r="1" spans="3:23" x14ac:dyDescent="0.25">
      <c r="U1"/>
    </row>
    <row r="2" spans="3:23" ht="21" x14ac:dyDescent="0.35">
      <c r="C2" s="4" t="s">
        <v>37</v>
      </c>
      <c r="D2" s="4"/>
      <c r="U2"/>
    </row>
    <row r="3" spans="3:23" x14ac:dyDescent="0.25">
      <c r="U3"/>
    </row>
    <row r="4" spans="3:23" x14ac:dyDescent="0.25">
      <c r="U4"/>
    </row>
    <row r="5" spans="3:23" x14ac:dyDescent="0.25">
      <c r="D5" s="103" t="s">
        <v>30</v>
      </c>
      <c r="E5" s="103"/>
      <c r="F5" s="103"/>
      <c r="G5" s="48" t="s">
        <v>84</v>
      </c>
      <c r="H5" s="48"/>
      <c r="I5" s="103" t="s">
        <v>6</v>
      </c>
      <c r="J5" s="103"/>
      <c r="K5" s="103"/>
      <c r="L5" s="103" t="s">
        <v>28</v>
      </c>
      <c r="M5" s="103"/>
      <c r="N5" s="103"/>
      <c r="O5" s="103"/>
      <c r="P5" s="103" t="s">
        <v>1</v>
      </c>
      <c r="Q5" s="103"/>
      <c r="R5" s="103"/>
      <c r="S5" s="103"/>
      <c r="T5" s="31" t="s">
        <v>67</v>
      </c>
      <c r="U5"/>
    </row>
    <row r="6" spans="3:23" ht="17.25" customHeight="1" x14ac:dyDescent="0.25">
      <c r="D6" s="104" t="s">
        <v>29</v>
      </c>
      <c r="E6" s="104"/>
      <c r="F6" s="104"/>
      <c r="G6" s="49" t="s">
        <v>29</v>
      </c>
      <c r="H6" s="2"/>
      <c r="I6" s="104" t="s">
        <v>29</v>
      </c>
      <c r="J6" s="104"/>
      <c r="K6" s="104"/>
      <c r="L6" s="105" t="s">
        <v>29</v>
      </c>
      <c r="M6" s="105"/>
      <c r="N6" s="105"/>
      <c r="O6" s="105"/>
      <c r="P6" s="104" t="s">
        <v>96</v>
      </c>
      <c r="Q6" s="104"/>
      <c r="R6" s="104"/>
      <c r="S6" s="104"/>
      <c r="T6" s="50" t="s">
        <v>96</v>
      </c>
      <c r="U6"/>
    </row>
    <row r="7" spans="3:23" ht="15.75" thickBot="1" x14ac:dyDescent="0.3">
      <c r="D7" s="2" t="s">
        <v>108</v>
      </c>
      <c r="E7" s="2" t="s">
        <v>73</v>
      </c>
      <c r="F7" s="2" t="s">
        <v>74</v>
      </c>
      <c r="G7" s="47" t="s">
        <v>146</v>
      </c>
      <c r="H7" s="2" t="s">
        <v>117</v>
      </c>
      <c r="I7" s="2" t="s">
        <v>66</v>
      </c>
      <c r="J7" s="2" t="s">
        <v>85</v>
      </c>
      <c r="K7" s="2" t="s">
        <v>86</v>
      </c>
      <c r="L7" s="47" t="s">
        <v>113</v>
      </c>
      <c r="M7" s="47" t="s">
        <v>115</v>
      </c>
      <c r="N7" s="47" t="s">
        <v>114</v>
      </c>
      <c r="O7" s="47" t="s">
        <v>116</v>
      </c>
      <c r="P7" s="2" t="s">
        <v>145</v>
      </c>
      <c r="Q7" s="2" t="s">
        <v>97</v>
      </c>
      <c r="R7" s="2" t="s">
        <v>107</v>
      </c>
      <c r="S7" s="2" t="s">
        <v>98</v>
      </c>
      <c r="T7" s="47" t="s">
        <v>67</v>
      </c>
      <c r="U7" s="77" t="s">
        <v>127</v>
      </c>
    </row>
    <row r="8" spans="3:23" ht="20.25" customHeight="1" x14ac:dyDescent="0.35">
      <c r="C8" s="43" t="s">
        <v>42</v>
      </c>
      <c r="D8" s="19">
        <f>SUM(E8:F8)</f>
        <v>8.9455285072592608E-2</v>
      </c>
      <c r="E8" s="19">
        <f>('[2]El. mix'!E4*'Backround process'!$T$10)/'Main page'!$F$23/'Main page'!$F$24</f>
        <v>8.8504808805925941E-2</v>
      </c>
      <c r="F8" s="19">
        <f>([2]Fuels!$C$24*[2]Fuels!C5*'Backround process'!$T$8)/'Main page'!$F$23/'Main page'!$F$24</f>
        <v>9.5047626666666662E-4</v>
      </c>
      <c r="G8" s="19">
        <f>([2]Fuels!$C$24*[2]Fuels!C5*'Backround process'!$T$17)/'Main page'!$F$23/'Main page'!$F$24</f>
        <v>1.8009024000000002E-3</v>
      </c>
      <c r="H8" s="19">
        <f>SUM(I8:K8)</f>
        <v>4.0740998281481491E-2</v>
      </c>
      <c r="I8" s="19">
        <f>('[2]El. mix'!E4*'Backround process'!$T$24)/'Main page'!$F$23/'Main page'!$F$24</f>
        <v>4.0640948148148157E-2</v>
      </c>
      <c r="J8" s="19">
        <f>([2]Fuels!$C$24*[2]Fuels!C5*'Backround process'!$T$28)/'Main page'!$F$23/'Main page'!$F$24</f>
        <v>1.0005013333333333E-4</v>
      </c>
      <c r="K8" s="19">
        <f>(0.5*'[2]El. other'!F5*0.25*'[2]El. other'!I5*0.25*'[2]El. other'!H5*'Backround process'!$T$30)/'Main page'!$F$23/'Main page'!$F$24</f>
        <v>0</v>
      </c>
      <c r="L8" s="19">
        <f>SUM(M8:O8)</f>
        <v>1.5046649945185188E-2</v>
      </c>
      <c r="M8" s="19">
        <f>('Backround process'!$T$37*'[2]El. mix'!E4)/'Main page'!$F$23/'Main page'!$F$24</f>
        <v>5.0801185185185196E-3</v>
      </c>
      <c r="N8" s="19">
        <f>('Backround process'!$T$39*[2]Fuels!F5*[2]Fuels!$F$24)/'Main page'!$F$23/'Main page'!$F$24</f>
        <v>9.7164060933333345E-3</v>
      </c>
      <c r="O8" s="19">
        <f>('Backround process'!$T$43*[2]Fuels!C5*[2]Fuels!$C$24)/'Main page'!$F$23/'Main page'!$F$24</f>
        <v>2.5012533333333334E-4</v>
      </c>
      <c r="P8" s="19">
        <f>SUM(Q8:S8)</f>
        <v>4.8986857142857146E-3</v>
      </c>
      <c r="Q8" s="19">
        <f>('Backrounf Transport&amp;Acco'!$V$25*[2]Fuels!K5)/'IMPORT BASIC '!$W$43</f>
        <v>0</v>
      </c>
      <c r="R8" s="19">
        <f>('Backrounf Transport&amp;Acco'!$V$20*'[2]El. mix'!E4)/'IMPORT BASIC '!$W$43</f>
        <v>4.8986857142857146E-3</v>
      </c>
      <c r="S8" s="19">
        <f>('Backrounf Transport&amp;Acco'!$V$17*[2]Fuels!C5*[2]Fuels!$C$24)/'IMPORT BASIC '!$W$43</f>
        <v>0</v>
      </c>
      <c r="T8" s="19">
        <f>'Backrounf Transport&amp;Acco'!$V$5*'[2]El. mix'!E4</f>
        <v>3.4290800000000003E-2</v>
      </c>
      <c r="U8" s="78">
        <f>D8+G8+H8+L8</f>
        <v>0.14704383569925927</v>
      </c>
      <c r="V8" s="69" t="s">
        <v>140</v>
      </c>
      <c r="W8" s="70"/>
    </row>
    <row r="9" spans="3:23" ht="20.25" customHeight="1" thickBot="1" x14ac:dyDescent="0.3">
      <c r="C9" s="43" t="s">
        <v>43</v>
      </c>
      <c r="D9" s="19">
        <f t="shared" ref="D9:D25" si="0">SUM(E9:F9)</f>
        <v>0.93854891527407402</v>
      </c>
      <c r="E9" s="19">
        <f>('[2]El. mix'!E5*'Backround process'!$T$10)/'Main page'!$F$23/'Main page'!$F$24</f>
        <v>0.78850937749629624</v>
      </c>
      <c r="F9" s="19">
        <f>([2]Fuels!$C$24*[2]Fuels!C6*'Backround process'!$T$8)/'Main page'!$F$23/'Main page'!$F$24</f>
        <v>0.15003953777777776</v>
      </c>
      <c r="G9" s="19">
        <f>([2]Fuels!$C$24*[2]Fuels!C6*'Backround process'!$T$17)/'Main page'!$F$23/'Main page'!$F$24</f>
        <v>0.28428543999999994</v>
      </c>
      <c r="H9" s="19">
        <f t="shared" ref="H9:H25" si="1">SUM(I9:K9)</f>
        <v>0.37787304296296298</v>
      </c>
      <c r="I9" s="19">
        <f>('[2]El. mix'!E5*'Backround process'!$T$24)/'Main page'!$F$23/'Main page'!$F$24</f>
        <v>0.36207940740740741</v>
      </c>
      <c r="J9" s="19">
        <f>([2]Fuels!$C$24*[2]Fuels!C6*'Backround process'!$T$28)/'Main page'!$F$23/'Main page'!$F$24</f>
        <v>1.5793635555555553E-2</v>
      </c>
      <c r="K9" s="19">
        <f>(0.5*'[2]El. other'!F6*0.25*'[2]El. other'!I6*0.25*'[2]El. other'!H6*'Backround process'!$T$30)/'Main page'!$F$23/'Main page'!$F$24</f>
        <v>0</v>
      </c>
      <c r="L9" s="19">
        <f t="shared" ref="L9:L25" si="2">SUM(M9:O9)</f>
        <v>1.9239561028148151</v>
      </c>
      <c r="M9" s="19">
        <f>('Backround process'!$T$37*'[2]El. mix'!E5)/'Main page'!$F$23/'Main page'!$F$24</f>
        <v>4.5259925925925926E-2</v>
      </c>
      <c r="N9" s="19">
        <f>('Backround process'!$T$39*[2]Fuels!F6*[2]Fuels!$F$24)/'Main page'!$F$23/'Main page'!$F$24</f>
        <v>1.8392120880000002</v>
      </c>
      <c r="O9" s="19">
        <f>('Backround process'!$T$43*[2]Fuels!C6*[2]Fuels!$C$24)/'Main page'!$F$23/'Main page'!$F$24</f>
        <v>3.9484088888888887E-2</v>
      </c>
      <c r="P9" s="19">
        <f t="shared" ref="P9:P25" si="3">SUM(Q9:S9)</f>
        <v>4.3643500000000002E-2</v>
      </c>
      <c r="Q9" s="19">
        <f>('Backrounf Transport&amp;Acco'!$V$25*[2]Fuels!K6)/'IMPORT BASIC '!$W$43</f>
        <v>0</v>
      </c>
      <c r="R9" s="19">
        <f>('Backrounf Transport&amp;Acco'!$V$20*'[2]El. mix'!E5)/'IMPORT BASIC '!$W$43</f>
        <v>4.3643500000000002E-2</v>
      </c>
      <c r="S9" s="19">
        <f>('Backrounf Transport&amp;Acco'!$V$17*[2]Fuels!C6*[2]Fuels!$C$24)/'IMPORT BASIC '!$W$43</f>
        <v>0</v>
      </c>
      <c r="T9" s="19">
        <f>'Backrounf Transport&amp;Acco'!$V$5*'[2]El. mix'!E5</f>
        <v>0.30550450000000001</v>
      </c>
      <c r="U9" s="78">
        <f t="shared" ref="U9:U25" si="4">D9+G9+H9+L9</f>
        <v>3.5246635010518519</v>
      </c>
      <c r="V9" s="68">
        <f>(E9+I9+K9+N9+M9)*'Main page'!$F$23*'Main page'!$F$24/1000</f>
        <v>20.486660392100003</v>
      </c>
      <c r="W9" s="38" t="s">
        <v>141</v>
      </c>
    </row>
    <row r="10" spans="3:23" ht="20.25" customHeight="1" x14ac:dyDescent="0.25">
      <c r="C10" s="43" t="s">
        <v>44</v>
      </c>
      <c r="D10" s="19">
        <f t="shared" si="0"/>
        <v>0.69918002679999991</v>
      </c>
      <c r="E10" s="19">
        <f>('[2]El. mix'!E6*'Backround process'!$T$10)/'Main page'!$F$23/'Main page'!$F$24</f>
        <v>0.27397522679999997</v>
      </c>
      <c r="F10" s="19">
        <f>([2]Fuels!$C$24*[2]Fuels!C7*'Backround process'!$T$8)/'Main page'!$F$23/'Main page'!$F$24</f>
        <v>0.42520479999999994</v>
      </c>
      <c r="G10" s="19">
        <f>([2]Fuels!$C$24*[2]Fuels!C7*'Backround process'!$T$17)/'Main page'!$F$23/'Main page'!$F$24</f>
        <v>0.8056511999999999</v>
      </c>
      <c r="H10" s="19">
        <f t="shared" si="1"/>
        <v>0.17056640000000001</v>
      </c>
      <c r="I10" s="19">
        <f>('[2]El. mix'!E6*'Backround process'!$T$24)/'Main page'!$F$23/'Main page'!$F$24</f>
        <v>0.125808</v>
      </c>
      <c r="J10" s="19">
        <f>([2]Fuels!$C$24*[2]Fuels!C7*'Backround process'!$T$28)/'Main page'!$F$23/'Main page'!$F$24</f>
        <v>4.4758399999999997E-2</v>
      </c>
      <c r="K10" s="19">
        <f>(0.5*'[2]El. other'!F7*0.25*'[2]El. other'!I7*0.25*'[2]El. other'!H7*'Backround process'!$T$30)/'Main page'!$F$23/'Main page'!$F$24</f>
        <v>0</v>
      </c>
      <c r="L10" s="19">
        <f t="shared" si="2"/>
        <v>4.4587583666666672</v>
      </c>
      <c r="M10" s="19">
        <f>('Backround process'!$T$37*'[2]El. mix'!E6)/'Main page'!$F$23/'Main page'!$F$24</f>
        <v>1.5726E-2</v>
      </c>
      <c r="N10" s="19">
        <f>('Backround process'!$T$39*[2]Fuels!F7*[2]Fuels!$F$24)/'Main page'!$F$23/'Main page'!$F$24</f>
        <v>4.3311363666666676</v>
      </c>
      <c r="O10" s="19">
        <f>('Backround process'!$T$43*[2]Fuels!C7*[2]Fuels!$C$24)/'Main page'!$F$23/'Main page'!$F$24</f>
        <v>0.11189599999999998</v>
      </c>
      <c r="P10" s="19">
        <f t="shared" si="3"/>
        <v>1.5164357142857143E-2</v>
      </c>
      <c r="Q10" s="19">
        <f>('Backrounf Transport&amp;Acco'!$V$25*[2]Fuels!K7)/'IMPORT BASIC '!$W$43</f>
        <v>0</v>
      </c>
      <c r="R10" s="19">
        <f>('Backrounf Transport&amp;Acco'!$V$20*'[2]El. mix'!E6)/'IMPORT BASIC '!$W$43</f>
        <v>1.5164357142857143E-2</v>
      </c>
      <c r="S10" s="19">
        <f>('Backrounf Transport&amp;Acco'!$V$17*[2]Fuels!C7*[2]Fuels!$C$24)/'IMPORT BASIC '!$W$43</f>
        <v>0</v>
      </c>
      <c r="T10" s="19">
        <f>'Backrounf Transport&amp;Acco'!$V$5*'[2]El. mix'!E6</f>
        <v>0.10615049999999999</v>
      </c>
      <c r="U10" s="78">
        <f t="shared" si="4"/>
        <v>6.134155993466667</v>
      </c>
    </row>
    <row r="11" spans="3:23" ht="20.25" customHeight="1" thickBot="1" x14ac:dyDescent="0.3">
      <c r="C11" s="43" t="s">
        <v>45</v>
      </c>
      <c r="D11" s="19">
        <f t="shared" si="0"/>
        <v>1.4889543139259262E-2</v>
      </c>
      <c r="E11" s="19">
        <f>('[2]El. mix'!E7*'Backround process'!$T$10)/'Main page'!$F$23/'Main page'!$F$24</f>
        <v>1.3585261539259262E-2</v>
      </c>
      <c r="F11" s="19">
        <f>([2]Fuels!$C$24*[2]Fuels!C8*'Backround process'!$T$8)/'Main page'!$F$23/'Main page'!$F$24</f>
        <v>1.3042815999999998E-3</v>
      </c>
      <c r="G11" s="19">
        <f>([2]Fuels!$C$24*[2]Fuels!C8*'Backround process'!$T$17)/'Main page'!$F$23/'Main page'!$F$24</f>
        <v>2.4712703999999999E-3</v>
      </c>
      <c r="H11" s="19">
        <f t="shared" si="1"/>
        <v>6.3755742814814824E-3</v>
      </c>
      <c r="I11" s="19">
        <f>('[2]El. mix'!E7*'Backround process'!$T$24)/'Main page'!$F$23/'Main page'!$F$24</f>
        <v>6.2382814814814823E-3</v>
      </c>
      <c r="J11" s="19">
        <f>([2]Fuels!$C$24*[2]Fuels!C8*'Backround process'!$T$28)/'Main page'!$F$23/'Main page'!$F$24</f>
        <v>1.3729279999999999E-4</v>
      </c>
      <c r="K11" s="19">
        <f>(0.5*'[2]El. other'!F8*0.25*'[2]El. other'!I8*0.25*'[2]El. other'!H8*'Backround process'!$T$30)/'Main page'!$F$23/'Main page'!$F$24</f>
        <v>0</v>
      </c>
      <c r="L11" s="19">
        <f t="shared" si="2"/>
        <v>1.3915172365185186E-2</v>
      </c>
      <c r="M11" s="19">
        <f>('Backround process'!$T$37*'[2]El. mix'!E7)/'Main page'!$F$23/'Main page'!$F$24</f>
        <v>7.7978518518518529E-4</v>
      </c>
      <c r="N11" s="19">
        <f>('Backround process'!$T$39*[2]Fuels!F8*[2]Fuels!$F$24)/'Main page'!$F$23/'Main page'!$F$24</f>
        <v>1.2792155180000001E-2</v>
      </c>
      <c r="O11" s="19">
        <f>('Backround process'!$T$43*[2]Fuels!C8*[2]Fuels!$C$24)/'Main page'!$F$23/'Main page'!$F$24</f>
        <v>3.4323199999999996E-4</v>
      </c>
      <c r="P11" s="19">
        <f t="shared" si="3"/>
        <v>7.5193571428571436E-4</v>
      </c>
      <c r="Q11" s="19">
        <f>('Backrounf Transport&amp;Acco'!$V$25*[2]Fuels!K8)/'IMPORT BASIC '!$W$43</f>
        <v>0</v>
      </c>
      <c r="R11" s="19">
        <f>('Backrounf Transport&amp;Acco'!$V$20*'[2]El. mix'!E7)/'IMPORT BASIC '!$W$43</f>
        <v>7.5193571428571436E-4</v>
      </c>
      <c r="S11" s="19">
        <f>('Backrounf Transport&amp;Acco'!$V$17*[2]Fuels!C8*[2]Fuels!$C$24)/'IMPORT BASIC '!$W$43</f>
        <v>0</v>
      </c>
      <c r="T11" s="19">
        <f>'Backrounf Transport&amp;Acco'!$V$5*'[2]El. mix'!E7</f>
        <v>5.2635500000000005E-3</v>
      </c>
      <c r="U11" s="78">
        <f t="shared" si="4"/>
        <v>3.7651560185925928E-2</v>
      </c>
    </row>
    <row r="12" spans="3:23" ht="20.25" customHeight="1" x14ac:dyDescent="0.35">
      <c r="C12" s="43" t="s">
        <v>46</v>
      </c>
      <c r="D12" s="19">
        <f t="shared" si="0"/>
        <v>1.8389372349629629E-4</v>
      </c>
      <c r="E12" s="19">
        <f>('[2]El. mix'!E8*'Backround process'!$T$10)/'Main page'!$F$23/'Main page'!$F$24</f>
        <v>1.7388763105185184E-4</v>
      </c>
      <c r="F12" s="19">
        <f>([2]Fuels!$C$24*[2]Fuels!C9*'Backround process'!$T$8)/'Main page'!$F$23/'Main page'!$F$24</f>
        <v>1.0006092444444444E-5</v>
      </c>
      <c r="G12" s="19">
        <f>([2]Fuels!$C$24*[2]Fuels!C9*'Backround process'!$T$17)/'Main page'!$F$23/'Main page'!$F$24</f>
        <v>1.8958912000000002E-5</v>
      </c>
      <c r="H12" s="19">
        <f t="shared" si="1"/>
        <v>8.0901569185185194E-5</v>
      </c>
      <c r="I12" s="19">
        <f>('[2]El. mix'!E8*'Backround process'!$T$24)/'Main page'!$F$23/'Main page'!$F$24</f>
        <v>7.9848296296296308E-5</v>
      </c>
      <c r="J12" s="19">
        <f>([2]Fuels!$C$24*[2]Fuels!C9*'Backround process'!$T$28)/'Main page'!$F$23/'Main page'!$F$24</f>
        <v>1.0532728888888889E-6</v>
      </c>
      <c r="K12" s="19">
        <f>(0.5*'[2]El. other'!F9*0.25*'[2]El. other'!I9*0.25*'[2]El. other'!H9*'Backround process'!$T$30)/'Main page'!$F$23/'Main page'!$F$24</f>
        <v>0</v>
      </c>
      <c r="L12" s="19">
        <f t="shared" si="2"/>
        <v>1.1240387752592596E-4</v>
      </c>
      <c r="M12" s="19">
        <f>('Backround process'!$T$37*'[2]El. mix'!E8)/'Main page'!$F$23/'Main page'!$F$24</f>
        <v>9.9810370370370384E-6</v>
      </c>
      <c r="N12" s="19">
        <f>('Backround process'!$T$39*[2]Fuels!F9*[2]Fuels!$F$24)/'Main page'!$F$23/'Main page'!$F$24</f>
        <v>9.9789658266666696E-5</v>
      </c>
      <c r="O12" s="19">
        <f>('Backround process'!$T$43*[2]Fuels!C9*[2]Fuels!$C$24)/'Main page'!$F$23/'Main page'!$F$24</f>
        <v>2.6331822222222226E-6</v>
      </c>
      <c r="P12" s="19">
        <f t="shared" si="3"/>
        <v>9.6245714285714273E-6</v>
      </c>
      <c r="Q12" s="19">
        <f>('Backrounf Transport&amp;Acco'!$V$25*[2]Fuels!K9)/'IMPORT BASIC '!$W$43</f>
        <v>0</v>
      </c>
      <c r="R12" s="19">
        <f>('Backrounf Transport&amp;Acco'!$V$20*'[2]El. mix'!E8)/'IMPORT BASIC '!$W$43</f>
        <v>9.6245714285714273E-6</v>
      </c>
      <c r="S12" s="19">
        <f>('Backrounf Transport&amp;Acco'!$V$17*[2]Fuels!C9*[2]Fuels!$C$24)/'IMPORT BASIC '!$W$43</f>
        <v>0</v>
      </c>
      <c r="T12" s="19">
        <f>'Backrounf Transport&amp;Acco'!$V$5*'[2]El. mix'!E8</f>
        <v>6.7371999999999991E-5</v>
      </c>
      <c r="U12" s="78">
        <f t="shared" si="4"/>
        <v>3.9615808220740746E-4</v>
      </c>
      <c r="V12" s="69" t="s">
        <v>144</v>
      </c>
    </row>
    <row r="13" spans="3:23" ht="20.25" customHeight="1" x14ac:dyDescent="0.25">
      <c r="C13" s="43" t="s">
        <v>47</v>
      </c>
      <c r="D13" s="19">
        <f t="shared" si="0"/>
        <v>0.50574954706666664</v>
      </c>
      <c r="E13" s="19">
        <f>('[2]El. mix'!E9*'Backround process'!$T$10)/'Main page'!$F$23/'Main page'!$F$24</f>
        <v>0.47503828484444438</v>
      </c>
      <c r="F13" s="19">
        <f>([2]Fuels!$C$24*[2]Fuels!C10*'Backround process'!$T$8)/'Main page'!$F$23/'Main page'!$F$24</f>
        <v>3.0711262222222219E-2</v>
      </c>
      <c r="G13" s="19">
        <f>([2]Fuels!$C$24*[2]Fuels!C10*'Backround process'!$T$17)/'Main page'!$F$23/'Main page'!$F$24</f>
        <v>5.818976E-2</v>
      </c>
      <c r="H13" s="19">
        <f t="shared" si="1"/>
        <v>0.22136787555555554</v>
      </c>
      <c r="I13" s="19">
        <f>('[2]El. mix'!E9*'Backround process'!$T$24)/'Main page'!$F$23/'Main page'!$F$24</f>
        <v>0.21813511111111109</v>
      </c>
      <c r="J13" s="19">
        <f>([2]Fuels!$C$24*[2]Fuels!C10*'Backround process'!$T$28)/'Main page'!$F$23/'Main page'!$F$24</f>
        <v>3.2327644444444443E-3</v>
      </c>
      <c r="K13" s="19">
        <f>(0.5*'[2]El. other'!F10*0.25*'[2]El. other'!I10*0.25*'[2]El. other'!H10*'Backround process'!$T$30)/'Main page'!$F$23/'Main page'!$F$24</f>
        <v>0</v>
      </c>
      <c r="L13" s="19">
        <f t="shared" si="2"/>
        <v>0.37677381400000004</v>
      </c>
      <c r="M13" s="19">
        <f>('Backround process'!$T$37*'[2]El. mix'!E9)/'Main page'!$F$23/'Main page'!$F$24</f>
        <v>2.7266888888888886E-2</v>
      </c>
      <c r="N13" s="19">
        <f>('Backround process'!$T$39*[2]Fuels!F10*[2]Fuels!$F$24)/'Main page'!$F$23/'Main page'!$F$24</f>
        <v>0.34142501400000003</v>
      </c>
      <c r="O13" s="19">
        <f>('Backround process'!$T$43*[2]Fuels!C10*[2]Fuels!$C$24)/'Main page'!$F$23/'Main page'!$F$24</f>
        <v>8.0819111111111105E-3</v>
      </c>
      <c r="P13" s="19">
        <f t="shared" si="3"/>
        <v>2.6293071428571426E-2</v>
      </c>
      <c r="Q13" s="19">
        <f>('Backrounf Transport&amp;Acco'!$V$25*[2]Fuels!K10)/'IMPORT BASIC '!$W$43</f>
        <v>0</v>
      </c>
      <c r="R13" s="19">
        <f>('Backrounf Transport&amp;Acco'!$V$20*'[2]El. mix'!E9)/'IMPORT BASIC '!$W$43</f>
        <v>2.6293071428571426E-2</v>
      </c>
      <c r="S13" s="19">
        <f>('Backrounf Transport&amp;Acco'!$V$17*[2]Fuels!C10*[2]Fuels!$C$24)/'IMPORT BASIC '!$W$43</f>
        <v>0</v>
      </c>
      <c r="T13" s="19">
        <f>'Backrounf Transport&amp;Acco'!$V$5*'[2]El. mix'!E9</f>
        <v>0.18405149999999998</v>
      </c>
      <c r="U13" s="78">
        <f t="shared" si="4"/>
        <v>1.1620809966222223</v>
      </c>
      <c r="V13" s="19">
        <f>T9+S9+R9+Q9+O9+N9+M9+K9+J9+I9+G9+F9+E9</f>
        <v>3.8738115010518523</v>
      </c>
    </row>
    <row r="14" spans="3:23" ht="20.25" customHeight="1" x14ac:dyDescent="0.25">
      <c r="C14" s="43" t="s">
        <v>48</v>
      </c>
      <c r="D14" s="19">
        <f t="shared" si="0"/>
        <v>6.7556266773333338</v>
      </c>
      <c r="E14" s="19">
        <f>('[2]El. mix'!E10*'Backround process'!$T$10)/'Main page'!$F$23/'Main page'!$F$24</f>
        <v>6.6812990151111116</v>
      </c>
      <c r="F14" s="19">
        <f>([2]Fuels!$C$24*[2]Fuels!C11*'Backround process'!$T$8)/'Main page'!$F$23/'Main page'!$F$24</f>
        <v>7.4327662222222216E-2</v>
      </c>
      <c r="G14" s="19">
        <f>([2]Fuels!$C$24*[2]Fuels!C11*'Backround process'!$T$17)/'Main page'!$F$23/'Main page'!$F$24</f>
        <v>0.14083135999999999</v>
      </c>
      <c r="H14" s="19">
        <f t="shared" si="1"/>
        <v>3.075841742222222</v>
      </c>
      <c r="I14" s="19">
        <f>('[2]El. mix'!E10*'Backround process'!$T$24)/'Main page'!$F$23/'Main page'!$F$24</f>
        <v>3.0680177777777775</v>
      </c>
      <c r="J14" s="19">
        <f>([2]Fuels!$C$24*[2]Fuels!C11*'Backround process'!$T$28)/'Main page'!$F$23/'Main page'!$F$24</f>
        <v>7.823964444444444E-3</v>
      </c>
      <c r="K14" s="19">
        <f>(0.5*'[2]El. other'!F11*0.25*'[2]El. other'!I11*0.25*'[2]El. other'!H11*'Backround process'!$T$30)/'Main page'!$F$23/'Main page'!$F$24</f>
        <v>0</v>
      </c>
      <c r="L14" s="19">
        <f t="shared" si="2"/>
        <v>1.1603648053333333</v>
      </c>
      <c r="M14" s="19">
        <f>('Backround process'!$T$37*'[2]El. mix'!E10)/'Main page'!$F$23/'Main page'!$F$24</f>
        <v>0.38350222222222219</v>
      </c>
      <c r="N14" s="19">
        <f>('Backround process'!$T$39*[2]Fuels!F11*[2]Fuels!$F$24)/'Main page'!$F$23/'Main page'!$F$24</f>
        <v>0.75730267200000001</v>
      </c>
      <c r="O14" s="19">
        <f>('Backround process'!$T$43*[2]Fuels!C11*[2]Fuels!$C$24)/'Main page'!$F$23/'Main page'!$F$24</f>
        <v>1.9559911111111113E-2</v>
      </c>
      <c r="P14" s="19">
        <f t="shared" si="3"/>
        <v>0.36980571428571424</v>
      </c>
      <c r="Q14" s="19">
        <f>('Backrounf Transport&amp;Acco'!$V$25*[2]Fuels!K11)/'IMPORT BASIC '!$W$43</f>
        <v>0</v>
      </c>
      <c r="R14" s="19">
        <f>('Backrounf Transport&amp;Acco'!$V$20*'[2]El. mix'!E10)/'IMPORT BASIC '!$W$43</f>
        <v>0.36980571428571424</v>
      </c>
      <c r="S14" s="19">
        <f>('Backrounf Transport&amp;Acco'!$V$17*[2]Fuels!C11*[2]Fuels!$C$24)/'IMPORT BASIC '!$W$43</f>
        <v>0</v>
      </c>
      <c r="T14" s="19">
        <f>'Backrounf Transport&amp;Acco'!$V$5*'[2]El. mix'!E10</f>
        <v>2.5886399999999998</v>
      </c>
      <c r="U14" s="78">
        <f t="shared" si="4"/>
        <v>11.132664584888889</v>
      </c>
    </row>
    <row r="15" spans="3:23" ht="20.25" customHeight="1" x14ac:dyDescent="0.25">
      <c r="C15" s="43" t="s">
        <v>49</v>
      </c>
      <c r="D15" s="19">
        <f t="shared" si="0"/>
        <v>1.4748423687407409E-2</v>
      </c>
      <c r="E15" s="19">
        <f>('[2]El. mix'!E11*'Backround process'!$T$10)/'Main page'!$F$23/'Main page'!$F$24</f>
        <v>1.3725926442962964E-2</v>
      </c>
      <c r="F15" s="19">
        <f>([2]Fuels!$C$24*[2]Fuels!C12*'Backround process'!$T$8)/'Main page'!$F$23/'Main page'!$F$24</f>
        <v>1.0224972444444443E-3</v>
      </c>
      <c r="G15" s="19">
        <f>([2]Fuels!$C$24*[2]Fuels!C12*'Backround process'!$T$17)/'Main page'!$F$23/'Main page'!$F$24</f>
        <v>1.9373632E-3</v>
      </c>
      <c r="H15" s="19">
        <f t="shared" si="1"/>
        <v>6.410505362962963E-3</v>
      </c>
      <c r="I15" s="19">
        <f>('[2]El. mix'!E11*'Backround process'!$T$24)/'Main page'!$F$23/'Main page'!$F$24</f>
        <v>6.3028740740740741E-3</v>
      </c>
      <c r="J15" s="19">
        <f>([2]Fuels!$C$24*[2]Fuels!C12*'Backround process'!$T$28)/'Main page'!$F$23/'Main page'!$F$24</f>
        <v>1.0763128888888889E-4</v>
      </c>
      <c r="K15" s="19">
        <f>(0.5*'[2]El. other'!F12*0.25*'[2]El. other'!I12*0.25*'[2]El. other'!H12*'Backround process'!$T$30)/'Main page'!$F$23/'Main page'!$F$24</f>
        <v>0</v>
      </c>
      <c r="L15" s="19">
        <f t="shared" si="2"/>
        <v>1.1785737474814819E-2</v>
      </c>
      <c r="M15" s="19">
        <f>('Backround process'!$T$37*'[2]El. mix'!E11)/'Main page'!$F$23/'Main page'!$F$24</f>
        <v>7.8785925925925926E-4</v>
      </c>
      <c r="N15" s="19">
        <f>('Backround process'!$T$39*[2]Fuels!F12*[2]Fuels!$F$24)/'Main page'!$F$23/'Main page'!$F$24</f>
        <v>1.0728799993333336E-2</v>
      </c>
      <c r="O15" s="19">
        <f>('Backround process'!$T$43*[2]Fuels!C12*[2]Fuels!$C$24)/'Main page'!$F$23/'Main page'!$F$24</f>
        <v>2.6907822222222219E-4</v>
      </c>
      <c r="P15" s="19">
        <f t="shared" si="3"/>
        <v>7.5972142857142855E-4</v>
      </c>
      <c r="Q15" s="19">
        <f>('Backrounf Transport&amp;Acco'!$V$25*[2]Fuels!K12)/'IMPORT BASIC '!$W$43</f>
        <v>0</v>
      </c>
      <c r="R15" s="19">
        <f>('Backrounf Transport&amp;Acco'!$V$20*'[2]El. mix'!E11)/'IMPORT BASIC '!$W$43</f>
        <v>7.5972142857142855E-4</v>
      </c>
      <c r="S15" s="19">
        <f>('Backrounf Transport&amp;Acco'!$V$17*[2]Fuels!C12*[2]Fuels!$C$24)/'IMPORT BASIC '!$W$43</f>
        <v>0</v>
      </c>
      <c r="T15" s="19">
        <f>'Backrounf Transport&amp;Acco'!$V$5*'[2]El. mix'!E11</f>
        <v>5.3180499999999995E-3</v>
      </c>
      <c r="U15" s="78">
        <f t="shared" si="4"/>
        <v>3.4882029725185192E-2</v>
      </c>
    </row>
    <row r="16" spans="3:23" ht="20.25" customHeight="1" x14ac:dyDescent="0.25">
      <c r="C16" s="43" t="s">
        <v>50</v>
      </c>
      <c r="D16" s="19">
        <f t="shared" si="0"/>
        <v>1.4662235124296296E-3</v>
      </c>
      <c r="E16" s="19">
        <f>('[2]El. mix'!E12*'Backround process'!$T$10)/'Main page'!$F$23/'Main page'!$F$24</f>
        <v>1.2314257346518519E-3</v>
      </c>
      <c r="F16" s="19">
        <f>([2]Fuels!$C$24*[2]Fuels!C13*'Backround process'!$T$8)/'Main page'!$F$23/'Main page'!$F$24</f>
        <v>2.3479777777777775E-4</v>
      </c>
      <c r="G16" s="19">
        <f>([2]Fuels!$C$24*[2]Fuels!C13*'Backround process'!$T$17)/'Main page'!$F$23/'Main page'!$F$24</f>
        <v>4.4487999999999993E-4</v>
      </c>
      <c r="H16" s="19">
        <f t="shared" si="1"/>
        <v>5.9017985185185189E-4</v>
      </c>
      <c r="I16" s="19">
        <f>('[2]El. mix'!E12*'Backround process'!$T$24)/'Main page'!$F$23/'Main page'!$F$24</f>
        <v>5.6546429629629631E-4</v>
      </c>
      <c r="J16" s="19">
        <f>([2]Fuels!$C$24*[2]Fuels!C13*'Backround process'!$T$28)/'Main page'!$F$23/'Main page'!$F$24</f>
        <v>2.4715555555555559E-5</v>
      </c>
      <c r="K16" s="19">
        <f>(0.5*'[2]El. other'!F13*0.25*'[2]El. other'!I13*0.25*'[2]El. other'!H13*'Backround process'!$T$30)/'Main page'!$F$23/'Main page'!$F$24</f>
        <v>0</v>
      </c>
      <c r="L16" s="19">
        <f t="shared" si="2"/>
        <v>2.6597035792592597E-3</v>
      </c>
      <c r="M16" s="19">
        <f>('Backround process'!$T$37*'[2]El. mix'!E12)/'Main page'!$F$23/'Main page'!$F$24</f>
        <v>7.0683037037037039E-5</v>
      </c>
      <c r="N16" s="19">
        <f>('Backround process'!$T$39*[2]Fuels!F13*[2]Fuels!$F$24)/'Main page'!$F$23/'Main page'!$F$24</f>
        <v>2.5272316533333341E-3</v>
      </c>
      <c r="O16" s="19">
        <f>('Backround process'!$T$43*[2]Fuels!C13*[2]Fuels!$C$24)/'Main page'!$F$23/'Main page'!$F$24</f>
        <v>6.1788888888888885E-5</v>
      </c>
      <c r="P16" s="19">
        <f t="shared" si="3"/>
        <v>6.8158642857142851E-5</v>
      </c>
      <c r="Q16" s="19">
        <f>('Backrounf Transport&amp;Acco'!$V$25*[2]Fuels!K13)/'IMPORT BASIC '!$W$43</f>
        <v>0</v>
      </c>
      <c r="R16" s="19">
        <f>('Backrounf Transport&amp;Acco'!$V$20*'[2]El. mix'!E12)/'IMPORT BASIC '!$W$43</f>
        <v>6.8158642857142851E-5</v>
      </c>
      <c r="S16" s="19">
        <f>('Backrounf Transport&amp;Acco'!$V$17*[2]Fuels!C13*[2]Fuels!$C$24)/'IMPORT BASIC '!$W$43</f>
        <v>0</v>
      </c>
      <c r="T16" s="19">
        <f>'Backrounf Transport&amp;Acco'!$V$5*'[2]El. mix'!E12</f>
        <v>4.771105E-4</v>
      </c>
      <c r="U16" s="78">
        <f t="shared" si="4"/>
        <v>5.1609869435407414E-3</v>
      </c>
    </row>
    <row r="17" spans="3:21" ht="20.25" customHeight="1" x14ac:dyDescent="0.25">
      <c r="C17" s="43" t="s">
        <v>51</v>
      </c>
      <c r="D17" s="19">
        <f t="shared" si="0"/>
        <v>9.3861014334814807E-2</v>
      </c>
      <c r="E17" s="19">
        <f>('[2]El. mix'!E13*'Backround process'!$T$10)/'Main page'!$F$23/'Main page'!$F$24</f>
        <v>8.8394857890370368E-2</v>
      </c>
      <c r="F17" s="19">
        <f>([2]Fuels!$C$24*[2]Fuels!C14*'Backround process'!$T$8)/'Main page'!$F$23/'Main page'!$F$24</f>
        <v>5.4661564444444454E-3</v>
      </c>
      <c r="G17" s="19">
        <f>([2]Fuels!$C$24*[2]Fuels!C14*'Backround process'!$T$17)/'Main page'!$F$23/'Main page'!$F$24</f>
        <v>1.0356928000000001E-2</v>
      </c>
      <c r="H17" s="19">
        <f t="shared" si="1"/>
        <v>4.1165844148148147E-2</v>
      </c>
      <c r="I17" s="19">
        <f>('[2]El. mix'!E13*'Backround process'!$T$24)/'Main page'!$F$23/'Main page'!$F$24</f>
        <v>4.0590459259259255E-2</v>
      </c>
      <c r="J17" s="19">
        <f>([2]Fuels!$C$24*[2]Fuels!C14*'Backround process'!$T$28)/'Main page'!$F$23/'Main page'!$F$24</f>
        <v>5.7538488888888889E-4</v>
      </c>
      <c r="K17" s="19">
        <f>(0.5*'[2]El. other'!F14*0.25*'[2]El. other'!I14*0.25*'[2]El. other'!H14*'Backround process'!$T$30)/'Main page'!$F$23/'Main page'!$F$24</f>
        <v>0</v>
      </c>
      <c r="L17" s="19">
        <f t="shared" si="2"/>
        <v>5.893188069629629E-2</v>
      </c>
      <c r="M17" s="19">
        <f>('Backround process'!$T$37*'[2]El. mix'!E13)/'Main page'!$F$23/'Main page'!$F$24</f>
        <v>5.0738074074074069E-3</v>
      </c>
      <c r="N17" s="19">
        <f>('Backround process'!$T$39*[2]Fuels!F14*[2]Fuels!$F$24)/'Main page'!$F$23/'Main page'!$F$24</f>
        <v>5.2419611066666663E-2</v>
      </c>
      <c r="O17" s="19">
        <f>('Backround process'!$T$43*[2]Fuels!C14*[2]Fuels!$C$24)/'Main page'!$F$23/'Main page'!$F$24</f>
        <v>1.4384622222222221E-3</v>
      </c>
      <c r="P17" s="19">
        <f t="shared" si="3"/>
        <v>4.8925999999999996E-3</v>
      </c>
      <c r="Q17" s="19">
        <f>('Backrounf Transport&amp;Acco'!$V$25*[2]Fuels!K14)/'IMPORT BASIC '!$W$43</f>
        <v>0</v>
      </c>
      <c r="R17" s="19">
        <f>('Backrounf Transport&amp;Acco'!$V$20*'[2]El. mix'!E13)/'IMPORT BASIC '!$W$43</f>
        <v>4.8925999999999996E-3</v>
      </c>
      <c r="S17" s="19">
        <f>('Backrounf Transport&amp;Acco'!$V$17*[2]Fuels!C14*[2]Fuels!$C$24)/'IMPORT BASIC '!$W$43</f>
        <v>0</v>
      </c>
      <c r="T17" s="19">
        <f>'Backrounf Transport&amp;Acco'!$V$5*'[2]El. mix'!E13</f>
        <v>3.4248199999999999E-2</v>
      </c>
      <c r="U17" s="78">
        <f t="shared" si="4"/>
        <v>0.20431566717925925</v>
      </c>
    </row>
    <row r="18" spans="3:21" ht="20.25" customHeight="1" x14ac:dyDescent="0.25">
      <c r="C18" s="43" t="s">
        <v>52</v>
      </c>
      <c r="D18" s="19">
        <f t="shared" si="0"/>
        <v>6.1347088524444445E-4</v>
      </c>
      <c r="E18" s="19">
        <f>('[2]El. mix'!E14*'Backround process'!$T$10)/'Main page'!$F$23/'Main page'!$F$24</f>
        <v>1.7151568524444445E-4</v>
      </c>
      <c r="F18" s="19">
        <f>([2]Fuels!$C$24*[2]Fuels!C15*'Backround process'!$T$8)/'Main page'!$F$23/'Main page'!$F$24</f>
        <v>4.4195520000000002E-4</v>
      </c>
      <c r="G18" s="19">
        <f>([2]Fuels!$C$24*[2]Fuels!C15*'Backround process'!$T$17)/'Main page'!$F$23/'Main page'!$F$24</f>
        <v>8.3738879999999984E-4</v>
      </c>
      <c r="H18" s="19">
        <f t="shared" si="1"/>
        <v>1.252807111111111E-4</v>
      </c>
      <c r="I18" s="19">
        <f>('[2]El. mix'!E14*'Backround process'!$T$24)/'Main page'!$F$23/'Main page'!$F$24</f>
        <v>7.8759111111111112E-5</v>
      </c>
      <c r="J18" s="19">
        <f>([2]Fuels!$C$24*[2]Fuels!C15*'Backround process'!$T$28)/'Main page'!$F$23/'Main page'!$F$24</f>
        <v>4.6521599999999999E-5</v>
      </c>
      <c r="K18" s="19">
        <f>(0.5*'[2]El. other'!F15*0.25*'[2]El. other'!I15*0.25*'[2]El. other'!H15*'Backround process'!$T$30)/'Main page'!$F$23/'Main page'!$F$24</f>
        <v>0</v>
      </c>
      <c r="L18" s="19">
        <f t="shared" si="2"/>
        <v>4.6274779822222225E-3</v>
      </c>
      <c r="M18" s="19">
        <f>('Backround process'!$T$37*'[2]El. mix'!E14)/'Main page'!$F$23/'Main page'!$F$24</f>
        <v>9.844888888888889E-6</v>
      </c>
      <c r="N18" s="19">
        <f>('Backround process'!$T$39*[2]Fuels!F15*[2]Fuels!$F$24)/'Main page'!$F$23/'Main page'!$F$24</f>
        <v>4.5013290933333333E-3</v>
      </c>
      <c r="O18" s="19">
        <f>('Backround process'!$T$43*[2]Fuels!C15*[2]Fuels!$C$24)/'Main page'!$F$23/'Main page'!$F$24</f>
        <v>1.1630399999999999E-4</v>
      </c>
      <c r="P18" s="19">
        <f t="shared" si="3"/>
        <v>9.4932857142857134E-6</v>
      </c>
      <c r="Q18" s="19">
        <f>('Backrounf Transport&amp;Acco'!$V$25*[2]Fuels!K15)/'IMPORT BASIC '!$W$43</f>
        <v>0</v>
      </c>
      <c r="R18" s="19">
        <f>('Backrounf Transport&amp;Acco'!$V$20*'[2]El. mix'!E14)/'IMPORT BASIC '!$W$43</f>
        <v>9.4932857142857134E-6</v>
      </c>
      <c r="S18" s="19">
        <f>('Backrounf Transport&amp;Acco'!$V$17*[2]Fuels!C15*[2]Fuels!$C$24)/'IMPORT BASIC '!$W$43</f>
        <v>0</v>
      </c>
      <c r="T18" s="19">
        <f>'Backrounf Transport&amp;Acco'!$V$5*'[2]El. mix'!E14</f>
        <v>6.6452999999999995E-5</v>
      </c>
      <c r="U18" s="78">
        <f t="shared" si="4"/>
        <v>6.2036183785777778E-3</v>
      </c>
    </row>
    <row r="19" spans="3:21" ht="20.25" customHeight="1" x14ac:dyDescent="0.25">
      <c r="C19" s="43" t="s">
        <v>53</v>
      </c>
      <c r="D19" s="19">
        <f t="shared" si="0"/>
        <v>3.0991970509037037E-7</v>
      </c>
      <c r="E19" s="19">
        <f>('[2]El. mix'!E15*'Backround process'!$T$10)/'Main page'!$F$23/'Main page'!$F$24</f>
        <v>8.8077393979259262E-8</v>
      </c>
      <c r="F19" s="19">
        <f>([2]Fuels!$C$24*[2]Fuels!C16*'Backround process'!$T$8)/'Main page'!$F$23/'Main page'!$F$24</f>
        <v>2.2184231111111113E-7</v>
      </c>
      <c r="G19" s="19">
        <f>([2]Fuels!$C$24*[2]Fuels!C16*'Backround process'!$T$17)/'Main page'!$F$23/'Main page'!$F$24</f>
        <v>4.203328E-7</v>
      </c>
      <c r="H19" s="19">
        <f t="shared" si="1"/>
        <v>6.3796503703703719E-8</v>
      </c>
      <c r="I19" s="19">
        <f>('[2]El. mix'!E15*'Backround process'!$T$24)/'Main page'!$F$23/'Main page'!$F$24</f>
        <v>4.0444681481481489E-8</v>
      </c>
      <c r="J19" s="19">
        <f>([2]Fuels!$C$24*[2]Fuels!C16*'Backround process'!$T$28)/'Main page'!$F$23/'Main page'!$F$24</f>
        <v>2.3351822222222223E-8</v>
      </c>
      <c r="K19" s="19">
        <f>(0.5*'[2]El. other'!F16*0.25*'[2]El. other'!I16*0.25*'[2]El. other'!H16*'Backround process'!$T$30)/'Main page'!$F$23/'Main page'!$F$24</f>
        <v>0</v>
      </c>
      <c r="L19" s="19">
        <f t="shared" si="2"/>
        <v>2.3236912834074077E-6</v>
      </c>
      <c r="M19" s="19">
        <f>('Backround process'!$T$37*'[2]El. mix'!E15)/'Main page'!$F$23/'Main page'!$F$24</f>
        <v>5.0555851851851862E-9</v>
      </c>
      <c r="N19" s="19">
        <f>('Backround process'!$T$39*[2]Fuels!F16*[2]Fuels!$F$24)/'Main page'!$F$23/'Main page'!$F$24</f>
        <v>2.2602561426666672E-6</v>
      </c>
      <c r="O19" s="19">
        <f>('Backround process'!$T$43*[2]Fuels!C16*[2]Fuels!$C$24)/'Main page'!$F$23/'Main page'!$F$24</f>
        <v>5.8379555555555547E-8</v>
      </c>
      <c r="P19" s="19">
        <f t="shared" si="3"/>
        <v>4.8750285714285718E-9</v>
      </c>
      <c r="Q19" s="19">
        <f>('Backrounf Transport&amp;Acco'!$V$25*[2]Fuels!K16)/'IMPORT BASIC '!$W$43</f>
        <v>0</v>
      </c>
      <c r="R19" s="19">
        <f>('Backrounf Transport&amp;Acco'!$V$20*'[2]El. mix'!E15)/'IMPORT BASIC '!$W$43</f>
        <v>4.8750285714285718E-9</v>
      </c>
      <c r="S19" s="19">
        <f>('Backrounf Transport&amp;Acco'!$V$17*[2]Fuels!C16*[2]Fuels!$C$24)/'IMPORT BASIC '!$W$43</f>
        <v>0</v>
      </c>
      <c r="T19" s="19">
        <f>'Backrounf Transport&amp;Acco'!$V$5*'[2]El. mix'!E15</f>
        <v>3.41252E-8</v>
      </c>
      <c r="U19" s="78">
        <f t="shared" si="4"/>
        <v>3.1177402922014819E-6</v>
      </c>
    </row>
    <row r="20" spans="3:21" ht="20.25" customHeight="1" x14ac:dyDescent="0.25">
      <c r="C20" s="43" t="s">
        <v>54</v>
      </c>
      <c r="D20" s="19">
        <f t="shared" si="0"/>
        <v>1.859160024888889E-3</v>
      </c>
      <c r="E20" s="19">
        <f>('[2]El. mix'!E16*'Backround process'!$T$10)/'Main page'!$F$23/'Main page'!$F$24</f>
        <v>1.4163536248888889E-3</v>
      </c>
      <c r="F20" s="19">
        <f>([2]Fuels!$C$24*[2]Fuels!C17*'Backround process'!$T$8)/'Main page'!$F$23/'Main page'!$F$24</f>
        <v>4.4280640000000004E-4</v>
      </c>
      <c r="G20" s="19">
        <f>([2]Fuels!$C$24*[2]Fuels!C17*'Backround process'!$T$17)/'Main page'!$F$23/'Main page'!$F$24</f>
        <v>8.3900160000000001E-4</v>
      </c>
      <c r="H20" s="19">
        <f t="shared" si="1"/>
        <v>6.9699342222222216E-4</v>
      </c>
      <c r="I20" s="19">
        <f>('[2]El. mix'!E16*'Backround process'!$T$24)/'Main page'!$F$23/'Main page'!$F$24</f>
        <v>6.503822222222222E-4</v>
      </c>
      <c r="J20" s="19">
        <f>([2]Fuels!$C$24*[2]Fuels!C17*'Backround process'!$T$28)/'Main page'!$F$23/'Main page'!$F$24</f>
        <v>4.6611200000000005E-5</v>
      </c>
      <c r="K20" s="19">
        <f>(0.5*'[2]El. other'!F17*0.25*'[2]El. other'!I17*0.25*'[2]El. other'!H17*'Backround process'!$T$30)/'Main page'!$F$23/'Main page'!$F$24</f>
        <v>0</v>
      </c>
      <c r="L20" s="19">
        <f t="shared" si="2"/>
        <v>5.2413281577777786E-3</v>
      </c>
      <c r="M20" s="19">
        <f>('Backround process'!$T$37*'[2]El. mix'!E16)/'Main page'!$F$23/'Main page'!$F$24</f>
        <v>8.1297777777777775E-5</v>
      </c>
      <c r="N20" s="19">
        <f>('Backround process'!$T$39*[2]Fuels!F17*[2]Fuels!$F$24)/'Main page'!$F$23/'Main page'!$F$24</f>
        <v>5.0435023800000003E-3</v>
      </c>
      <c r="O20" s="19">
        <f>('Backround process'!$T$43*[2]Fuels!C17*[2]Fuels!$C$24)/'Main page'!$F$23/'Main page'!$F$24</f>
        <v>1.1652799999999999E-4</v>
      </c>
      <c r="P20" s="19">
        <f t="shared" si="3"/>
        <v>7.8394285714285722E-5</v>
      </c>
      <c r="Q20" s="19">
        <f>('Backrounf Transport&amp;Acco'!$V$25*[2]Fuels!K17)/'IMPORT BASIC '!$W$43</f>
        <v>0</v>
      </c>
      <c r="R20" s="19">
        <f>('Backrounf Transport&amp;Acco'!$V$20*'[2]El. mix'!E16)/'IMPORT BASIC '!$W$43</f>
        <v>7.8394285714285722E-5</v>
      </c>
      <c r="S20" s="19">
        <f>('Backrounf Transport&amp;Acco'!$V$17*[2]Fuels!C17*[2]Fuels!$C$24)/'IMPORT BASIC '!$W$43</f>
        <v>0</v>
      </c>
      <c r="T20" s="19">
        <f>'Backrounf Transport&amp;Acco'!$V$5*'[2]El. mix'!E16</f>
        <v>5.4876000000000002E-4</v>
      </c>
      <c r="U20" s="78">
        <f t="shared" si="4"/>
        <v>8.6364832048888909E-3</v>
      </c>
    </row>
    <row r="21" spans="3:21" ht="20.25" customHeight="1" x14ac:dyDescent="0.25">
      <c r="C21" s="43" t="s">
        <v>55</v>
      </c>
      <c r="D21" s="19">
        <f t="shared" si="0"/>
        <v>3.4996242314074078E-3</v>
      </c>
      <c r="E21" s="19">
        <f>('[2]El. mix'!E17*'Backround process'!$T$10)/'Main page'!$F$23/'Main page'!$F$24</f>
        <v>2.4263792536296301E-3</v>
      </c>
      <c r="F21" s="19">
        <f>([2]Fuels!$C$24*[2]Fuels!C18*'Backround process'!$T$8)/'Main page'!$F$23/'Main page'!$F$24</f>
        <v>1.0732449777777777E-3</v>
      </c>
      <c r="G21" s="19">
        <f>([2]Fuels!$C$24*[2]Fuels!C18*'Backround process'!$T$17)/'Main page'!$F$23/'Main page'!$F$24</f>
        <v>2.0335168000000002E-3</v>
      </c>
      <c r="H21" s="19">
        <f t="shared" si="1"/>
        <v>1.2271538962962962E-3</v>
      </c>
      <c r="I21" s="19">
        <f>('[2]El. mix'!E17*'Backround process'!$T$24)/'Main page'!$F$23/'Main page'!$F$24</f>
        <v>1.1141807407407407E-3</v>
      </c>
      <c r="J21" s="19">
        <f>([2]Fuels!$C$24*[2]Fuels!C18*'Backround process'!$T$28)/'Main page'!$F$23/'Main page'!$F$24</f>
        <v>1.1297315555555557E-4</v>
      </c>
      <c r="K21" s="19">
        <f>(0.5*'[2]El. other'!F18*0.25*'[2]El. other'!I18*0.25*'[2]El. other'!H18*'Backround process'!$T$30)/'Main page'!$F$23/'Main page'!$F$24</f>
        <v>0</v>
      </c>
      <c r="L21" s="19">
        <f t="shared" si="2"/>
        <v>1.239917172814815E-2</v>
      </c>
      <c r="M21" s="19">
        <f>('Backround process'!$T$37*'[2]El. mix'!E17)/'Main page'!$F$23/'Main page'!$F$24</f>
        <v>1.3927259259259258E-4</v>
      </c>
      <c r="N21" s="19">
        <f>('Backround process'!$T$39*[2]Fuels!F18*[2]Fuels!$F$24)/'Main page'!$F$23/'Main page'!$F$24</f>
        <v>1.1977466246666669E-2</v>
      </c>
      <c r="O21" s="19">
        <f>('Backround process'!$T$43*[2]Fuels!C18*[2]Fuels!$C$24)/'Main page'!$F$23/'Main page'!$F$24</f>
        <v>2.8243288888888892E-4</v>
      </c>
      <c r="P21" s="19">
        <f t="shared" si="3"/>
        <v>1.3429857142857143E-4</v>
      </c>
      <c r="Q21" s="19">
        <f>('Backrounf Transport&amp;Acco'!$V$25*[2]Fuels!K18)/'IMPORT BASIC '!$W$43</f>
        <v>0</v>
      </c>
      <c r="R21" s="19">
        <f>('Backrounf Transport&amp;Acco'!$V$20*'[2]El. mix'!E17)/'IMPORT BASIC '!$W$43</f>
        <v>1.3429857142857143E-4</v>
      </c>
      <c r="S21" s="19">
        <f>('Backrounf Transport&amp;Acco'!$V$17*[2]Fuels!C18*[2]Fuels!$C$24)/'IMPORT BASIC '!$W$43</f>
        <v>0</v>
      </c>
      <c r="T21" s="19">
        <f>'Backrounf Transport&amp;Acco'!$V$5*'[2]El. mix'!E17</f>
        <v>9.4008999999999998E-4</v>
      </c>
      <c r="U21" s="78">
        <f t="shared" si="4"/>
        <v>1.9159466655851852E-2</v>
      </c>
    </row>
    <row r="22" spans="3:21" ht="20.25" customHeight="1" x14ac:dyDescent="0.25">
      <c r="C22" s="43" t="s">
        <v>56</v>
      </c>
      <c r="D22" s="19">
        <f t="shared" si="0"/>
        <v>4.7360480804444442E-3</v>
      </c>
      <c r="E22" s="19">
        <f>('[2]El. mix'!E18*'Backround process'!$T$10)/'Main page'!$F$23/'Main page'!$F$24</f>
        <v>3.2446747471111107E-3</v>
      </c>
      <c r="F22" s="19">
        <f>([2]Fuels!$C$24*[2]Fuels!C19*'Backround process'!$T$8)/'Main page'!$F$23/'Main page'!$F$24</f>
        <v>1.4913733333333334E-3</v>
      </c>
      <c r="G22" s="19">
        <f>([2]Fuels!$C$24*[2]Fuels!C19*'Backround process'!$T$17)/'Main page'!$F$23/'Main page'!$F$24</f>
        <v>2.8257600000000001E-3</v>
      </c>
      <c r="H22" s="19">
        <f t="shared" si="1"/>
        <v>1.6469244444444441E-3</v>
      </c>
      <c r="I22" s="19">
        <f>('[2]El. mix'!E18*'Backround process'!$T$24)/'Main page'!$F$23/'Main page'!$F$24</f>
        <v>1.4899377777777775E-3</v>
      </c>
      <c r="J22" s="19">
        <f>([2]Fuels!$C$24*[2]Fuels!C19*'Backround process'!$T$28)/'Main page'!$F$23/'Main page'!$F$24</f>
        <v>1.5698666666666666E-4</v>
      </c>
      <c r="K22" s="19">
        <f>(0.5*'[2]El. other'!F19*0.25*'[2]El. other'!I19*0.25*'[2]El. other'!H19*'Backround process'!$T$30)/'Main page'!$F$23/'Main page'!$F$24</f>
        <v>0</v>
      </c>
      <c r="L22" s="19">
        <f t="shared" si="2"/>
        <v>1.7560042302222224E-2</v>
      </c>
      <c r="M22" s="19">
        <f>('Backround process'!$T$37*'[2]El. mix'!E18)/'Main page'!$F$23/'Main page'!$F$24</f>
        <v>1.8624222222222219E-4</v>
      </c>
      <c r="N22" s="19">
        <f>('Backround process'!$T$39*[2]Fuels!F19*[2]Fuels!$F$24)/'Main page'!$F$23/'Main page'!$F$24</f>
        <v>1.6981333413333334E-2</v>
      </c>
      <c r="O22" s="19">
        <f>('Backround process'!$T$43*[2]Fuels!C19*[2]Fuels!$C$24)/'Main page'!$F$23/'Main page'!$F$24</f>
        <v>3.9246666666666665E-4</v>
      </c>
      <c r="P22" s="19">
        <f t="shared" si="3"/>
        <v>1.7959071428571427E-4</v>
      </c>
      <c r="Q22" s="19">
        <f>('Backrounf Transport&amp;Acco'!$V$25*[2]Fuels!K19)/'IMPORT BASIC '!$W$43</f>
        <v>0</v>
      </c>
      <c r="R22" s="19">
        <f>('Backrounf Transport&amp;Acco'!$V$20*'[2]El. mix'!E18)/'IMPORT BASIC '!$W$43</f>
        <v>1.7959071428571427E-4</v>
      </c>
      <c r="S22" s="19">
        <f>('Backrounf Transport&amp;Acco'!$V$17*[2]Fuels!C19*[2]Fuels!$C$24)/'IMPORT BASIC '!$W$43</f>
        <v>0</v>
      </c>
      <c r="T22" s="19">
        <f>'Backrounf Transport&amp;Acco'!$V$5*'[2]El. mix'!E18</f>
        <v>1.2571349999999999E-3</v>
      </c>
      <c r="U22" s="78">
        <f t="shared" si="4"/>
        <v>2.6768774827111111E-2</v>
      </c>
    </row>
    <row r="23" spans="3:21" ht="20.25" customHeight="1" x14ac:dyDescent="0.25">
      <c r="C23" s="43" t="s">
        <v>57</v>
      </c>
      <c r="D23" s="19">
        <f t="shared" si="0"/>
        <v>1.1150016316296297E-4</v>
      </c>
      <c r="E23" s="19">
        <f>('[2]El. mix'!E19*'Backround process'!$T$10)/'Main page'!$F$23/'Main page'!$F$24</f>
        <v>8.3149089385185193E-5</v>
      </c>
      <c r="F23" s="19">
        <f>([2]Fuels!$C$24*[2]Fuels!C20*'Backround process'!$T$8)/'Main page'!$F$23/'Main page'!$F$24</f>
        <v>2.8351073777777778E-5</v>
      </c>
      <c r="G23" s="19">
        <f>([2]Fuels!$C$24*[2]Fuels!C20*'Backround process'!$T$17)/'Main page'!$F$23/'Main page'!$F$24</f>
        <v>5.3717824000000002E-5</v>
      </c>
      <c r="H23" s="19">
        <f t="shared" si="1"/>
        <v>4.116595318518519E-5</v>
      </c>
      <c r="I23" s="19">
        <f>('[2]El. mix'!E19*'Backround process'!$T$24)/'Main page'!$F$23/'Main page'!$F$24</f>
        <v>3.8181629629629635E-5</v>
      </c>
      <c r="J23" s="19">
        <f>([2]Fuels!$C$24*[2]Fuels!C20*'Backround process'!$T$28)/'Main page'!$F$23/'Main page'!$F$24</f>
        <v>2.9843235555555562E-6</v>
      </c>
      <c r="K23" s="19">
        <f>(0.5*'[2]El. other'!F20*0.25*'[2]El. other'!I20*0.25*'[2]El. other'!H20*'Backround process'!$T$30)/'Main page'!$F$23/'Main page'!$F$24</f>
        <v>0</v>
      </c>
      <c r="L23" s="19">
        <f t="shared" si="2"/>
        <v>3.6669229325925928E-4</v>
      </c>
      <c r="M23" s="19">
        <f>('Backround process'!$T$37*'[2]El. mix'!E19)/'Main page'!$F$23/'Main page'!$F$24</f>
        <v>4.7727037037037044E-6</v>
      </c>
      <c r="N23" s="19">
        <f>('Backround process'!$T$39*[2]Fuels!F20*[2]Fuels!$F$24)/'Main page'!$F$23/'Main page'!$F$24</f>
        <v>3.5445878066666666E-4</v>
      </c>
      <c r="O23" s="19">
        <f>('Backround process'!$T$43*[2]Fuels!C20*[2]Fuels!$C$24)/'Main page'!$F$23/'Main page'!$F$24</f>
        <v>7.4608088888888889E-6</v>
      </c>
      <c r="P23" s="19">
        <f t="shared" si="3"/>
        <v>4.6022499999999999E-6</v>
      </c>
      <c r="Q23" s="19">
        <f>('Backrounf Transport&amp;Acco'!$V$25*[2]Fuels!K20)/'IMPORT BASIC '!$W$43</f>
        <v>0</v>
      </c>
      <c r="R23" s="19">
        <f>('Backrounf Transport&amp;Acco'!$V$20*'[2]El. mix'!E19)/'IMPORT BASIC '!$W$43</f>
        <v>4.6022499999999999E-6</v>
      </c>
      <c r="S23" s="19">
        <f>('Backrounf Transport&amp;Acco'!$V$17*[2]Fuels!C20*[2]Fuels!$C$24)/'IMPORT BASIC '!$W$43</f>
        <v>0</v>
      </c>
      <c r="T23" s="19">
        <f>'Backrounf Transport&amp;Acco'!$V$5*'[2]El. mix'!E19</f>
        <v>3.2215750000000001E-5</v>
      </c>
      <c r="U23" s="78">
        <f t="shared" si="4"/>
        <v>5.7307623360740745E-4</v>
      </c>
    </row>
    <row r="24" spans="3:21" ht="20.25" customHeight="1" x14ac:dyDescent="0.25">
      <c r="C24" s="43" t="s">
        <v>58</v>
      </c>
      <c r="D24" s="19">
        <f t="shared" si="0"/>
        <v>7.8426764482962957E-3</v>
      </c>
      <c r="E24" s="19">
        <f>('[2]El. mix'!E20*'Backround process'!$T$10)/'Main page'!$F$23/'Main page'!$F$24</f>
        <v>6.48496178162963E-3</v>
      </c>
      <c r="F24" s="19">
        <f>([2]Fuels!$C$24*[2]Fuels!C21*'Backround process'!$T$8)/'Main page'!$F$23/'Main page'!$F$24</f>
        <v>1.3577146666666666E-3</v>
      </c>
      <c r="G24" s="19">
        <f>([2]Fuels!$C$24*[2]Fuels!C21*'Backround process'!$T$17)/'Main page'!$F$23/'Main page'!$F$24</f>
        <v>2.5725120000000003E-3</v>
      </c>
      <c r="H24" s="19">
        <f t="shared" si="1"/>
        <v>3.1207780740740744E-3</v>
      </c>
      <c r="I24" s="19">
        <f>('[2]El. mix'!E20*'Backround process'!$T$24)/'Main page'!$F$23/'Main page'!$F$24</f>
        <v>2.977860740740741E-3</v>
      </c>
      <c r="J24" s="19">
        <f>([2]Fuels!$C$24*[2]Fuels!C21*'Backround process'!$T$28)/'Main page'!$F$23/'Main page'!$F$24</f>
        <v>1.4291733333333335E-4</v>
      </c>
      <c r="K24" s="19">
        <f>(0.5*'[2]El. other'!F21*0.25*'[2]El. other'!I21*0.25*'[2]El. other'!H21*'Backround process'!$T$30)/'Main page'!$F$23/'Main page'!$F$24</f>
        <v>0</v>
      </c>
      <c r="L24" s="19">
        <f t="shared" si="2"/>
        <v>1.4489383319259261E-2</v>
      </c>
      <c r="M24" s="19">
        <f>('Backround process'!$T$37*'[2]El. mix'!E20)/'Main page'!$F$23/'Main page'!$F$24</f>
        <v>3.7223259259259263E-4</v>
      </c>
      <c r="N24" s="19">
        <f>('Backround process'!$T$39*[2]Fuels!F21*[2]Fuels!$F$24)/'Main page'!$F$23/'Main page'!$F$24</f>
        <v>1.3759857393333335E-2</v>
      </c>
      <c r="O24" s="19">
        <f>('Backround process'!$T$43*[2]Fuels!C21*[2]Fuels!$C$24)/'Main page'!$F$23/'Main page'!$F$24</f>
        <v>3.5729333333333344E-4</v>
      </c>
      <c r="P24" s="19">
        <f t="shared" si="3"/>
        <v>3.5893857142857145E-4</v>
      </c>
      <c r="Q24" s="19">
        <f>('Backrounf Transport&amp;Acco'!$V$25*[2]Fuels!K21)/'IMPORT BASIC '!$W$43</f>
        <v>0</v>
      </c>
      <c r="R24" s="19">
        <f>('Backrounf Transport&amp;Acco'!$V$20*'[2]El. mix'!E20)/'IMPORT BASIC '!$W$43</f>
        <v>3.5893857142857145E-4</v>
      </c>
      <c r="S24" s="19">
        <f>('Backrounf Transport&amp;Acco'!$V$17*[2]Fuels!C21*[2]Fuels!$C$24)/'IMPORT BASIC '!$W$43</f>
        <v>0</v>
      </c>
      <c r="T24" s="19">
        <f>'Backrounf Transport&amp;Acco'!$V$5*'[2]El. mix'!E20</f>
        <v>2.51257E-3</v>
      </c>
      <c r="U24" s="78">
        <f t="shared" si="4"/>
        <v>2.8025349841629632E-2</v>
      </c>
    </row>
    <row r="25" spans="3:21" ht="20.25" customHeight="1" x14ac:dyDescent="0.25">
      <c r="C25" s="43" t="s">
        <v>59</v>
      </c>
      <c r="D25" s="19">
        <f t="shared" si="0"/>
        <v>3.2365943955555559E-2</v>
      </c>
      <c r="E25" s="19">
        <f>('[2]El. mix'!E21*'Backround process'!$T$10)/'Main page'!$F$23/'Main page'!$F$24</f>
        <v>3.2261302088888895E-2</v>
      </c>
      <c r="F25" s="19">
        <f>([2]Fuels!$C$24*[2]Fuels!C22*'Backround process'!$T$8)/'Main page'!$F$23/'Main page'!$F$24</f>
        <v>1.0464186666666669E-4</v>
      </c>
      <c r="G25" s="19">
        <f>([2]Fuels!$C$24*[2]Fuels!C22*'Backround process'!$T$17)/'Main page'!$F$23/'Main page'!$F$24</f>
        <v>1.9826880000000001E-4</v>
      </c>
      <c r="H25" s="19">
        <f t="shared" si="1"/>
        <v>1.4825237155555556E-2</v>
      </c>
      <c r="I25" s="19">
        <f>('[2]El. mix'!E21*'Backround process'!$T$24)/'Main page'!$F$23/'Main page'!$F$24</f>
        <v>1.4814222222222223E-2</v>
      </c>
      <c r="J25" s="19">
        <f>([2]Fuels!$C$24*[2]Fuels!C22*'Backround process'!$T$28)/'Main page'!$F$23/'Main page'!$F$24</f>
        <v>1.1014933333333334E-5</v>
      </c>
      <c r="K25" s="19">
        <f>(0.5*'[2]El. other'!F22*0.25*'[2]El. other'!I22*0.25*'[2]El. other'!H22*'Backround process'!$T$30)/'Main page'!$F$23/'Main page'!$F$24</f>
        <v>0</v>
      </c>
      <c r="L25" s="19">
        <f t="shared" si="2"/>
        <v>2.9270854804444449E-3</v>
      </c>
      <c r="M25" s="19">
        <f>('Backround process'!$T$37*'[2]El. mix'!E21)/'Main page'!$F$23/'Main page'!$F$24</f>
        <v>1.8517777777777779E-3</v>
      </c>
      <c r="N25" s="19">
        <f>('Backround process'!$T$39*[2]Fuels!F22*[2]Fuels!$F$24)/'Main page'!$F$23/'Main page'!$F$24</f>
        <v>1.0477703693333334E-3</v>
      </c>
      <c r="O25" s="19">
        <f>('Backround process'!$T$43*[2]Fuels!C22*[2]Fuels!$C$24)/'Main page'!$F$23/'Main page'!$F$24</f>
        <v>2.7537333333333335E-5</v>
      </c>
      <c r="P25" s="19">
        <f t="shared" si="3"/>
        <v>1.7856428571428572E-3</v>
      </c>
      <c r="Q25" s="19">
        <f>('Backrounf Transport&amp;Acco'!$V$25*[2]Fuels!K22)/'IMPORT BASIC '!$W$43</f>
        <v>0</v>
      </c>
      <c r="R25" s="19">
        <f>('Backrounf Transport&amp;Acco'!$V$20*'[2]El. mix'!E21)/'IMPORT BASIC '!$W$43</f>
        <v>1.7856428571428572E-3</v>
      </c>
      <c r="S25" s="19">
        <f>('Backrounf Transport&amp;Acco'!$V$17*[2]Fuels!C22*[2]Fuels!$C$24)/'IMPORT BASIC '!$W$43</f>
        <v>0</v>
      </c>
      <c r="T25" s="19">
        <f>'Backrounf Transport&amp;Acco'!$V$5*'[2]El. mix'!E21</f>
        <v>1.24995E-2</v>
      </c>
      <c r="U25" s="78">
        <f t="shared" si="4"/>
        <v>5.0316535391555561E-2</v>
      </c>
    </row>
    <row r="26" spans="3:21" x14ac:dyDescent="0.25">
      <c r="U26"/>
    </row>
    <row r="27" spans="3:21" x14ac:dyDescent="0.25">
      <c r="U27"/>
    </row>
    <row r="28" spans="3:21" x14ac:dyDescent="0.25">
      <c r="U28"/>
    </row>
    <row r="29" spans="3:21" x14ac:dyDescent="0.25">
      <c r="U29"/>
    </row>
    <row r="30" spans="3:21" x14ac:dyDescent="0.25">
      <c r="U30"/>
    </row>
    <row r="31" spans="3:21" x14ac:dyDescent="0.25">
      <c r="U31"/>
    </row>
    <row r="32" spans="3:21" x14ac:dyDescent="0.25">
      <c r="U32"/>
    </row>
    <row r="33" spans="21:21" x14ac:dyDescent="0.25">
      <c r="U33"/>
    </row>
    <row r="34" spans="21:21" x14ac:dyDescent="0.25">
      <c r="U34"/>
    </row>
    <row r="35" spans="21:21" x14ac:dyDescent="0.25">
      <c r="U35"/>
    </row>
    <row r="36" spans="21:21" x14ac:dyDescent="0.25">
      <c r="U36"/>
    </row>
    <row r="37" spans="21:21" x14ac:dyDescent="0.25">
      <c r="U37"/>
    </row>
    <row r="38" spans="21:21" x14ac:dyDescent="0.25">
      <c r="U38"/>
    </row>
    <row r="39" spans="21:21" x14ac:dyDescent="0.25">
      <c r="U39"/>
    </row>
    <row r="40" spans="21:21" x14ac:dyDescent="0.25">
      <c r="U40"/>
    </row>
    <row r="41" spans="21:21" x14ac:dyDescent="0.25">
      <c r="U41"/>
    </row>
    <row r="42" spans="21:21" x14ac:dyDescent="0.25">
      <c r="U42"/>
    </row>
    <row r="43" spans="21:21" x14ac:dyDescent="0.25">
      <c r="U43"/>
    </row>
    <row r="44" spans="21:21" x14ac:dyDescent="0.25">
      <c r="U44"/>
    </row>
    <row r="45" spans="21:21" x14ac:dyDescent="0.25">
      <c r="U45"/>
    </row>
    <row r="46" spans="21:21" x14ac:dyDescent="0.25">
      <c r="U46"/>
    </row>
    <row r="47" spans="21:21" x14ac:dyDescent="0.25">
      <c r="U47"/>
    </row>
    <row r="48" spans="21:21" x14ac:dyDescent="0.25">
      <c r="U48"/>
    </row>
    <row r="49" spans="21:21" x14ac:dyDescent="0.25">
      <c r="U49"/>
    </row>
    <row r="50" spans="21:21" x14ac:dyDescent="0.25">
      <c r="U50"/>
    </row>
    <row r="51" spans="21:21" x14ac:dyDescent="0.25">
      <c r="U51"/>
    </row>
    <row r="52" spans="21:21" x14ac:dyDescent="0.25">
      <c r="U52"/>
    </row>
    <row r="53" spans="21:21" x14ac:dyDescent="0.25">
      <c r="U53"/>
    </row>
    <row r="54" spans="21:21" x14ac:dyDescent="0.25">
      <c r="U54"/>
    </row>
    <row r="55" spans="21:21" x14ac:dyDescent="0.25">
      <c r="U55"/>
    </row>
    <row r="56" spans="21:21" x14ac:dyDescent="0.25">
      <c r="U56"/>
    </row>
    <row r="57" spans="21:21" x14ac:dyDescent="0.25">
      <c r="U57"/>
    </row>
    <row r="58" spans="21:21" x14ac:dyDescent="0.25">
      <c r="U58"/>
    </row>
    <row r="59" spans="21:21" x14ac:dyDescent="0.25">
      <c r="U59"/>
    </row>
    <row r="60" spans="21:21" x14ac:dyDescent="0.25">
      <c r="U60"/>
    </row>
    <row r="61" spans="21:21" x14ac:dyDescent="0.25">
      <c r="U61"/>
    </row>
    <row r="62" spans="21:21" x14ac:dyDescent="0.25">
      <c r="U62"/>
    </row>
    <row r="63" spans="21:21" x14ac:dyDescent="0.25">
      <c r="U63"/>
    </row>
    <row r="64" spans="21:21" x14ac:dyDescent="0.25">
      <c r="U64"/>
    </row>
    <row r="65" spans="21:21" x14ac:dyDescent="0.25">
      <c r="U65"/>
    </row>
    <row r="66" spans="21:21" x14ac:dyDescent="0.25">
      <c r="U66"/>
    </row>
    <row r="67" spans="21:21" x14ac:dyDescent="0.25">
      <c r="U67"/>
    </row>
    <row r="68" spans="21:21" x14ac:dyDescent="0.25">
      <c r="U68"/>
    </row>
    <row r="69" spans="21:21" x14ac:dyDescent="0.25">
      <c r="U69"/>
    </row>
    <row r="70" spans="21:21" x14ac:dyDescent="0.25">
      <c r="U70"/>
    </row>
    <row r="71" spans="21:21" x14ac:dyDescent="0.25">
      <c r="U71"/>
    </row>
    <row r="72" spans="21:21" x14ac:dyDescent="0.25">
      <c r="U72"/>
    </row>
    <row r="73" spans="21:21" x14ac:dyDescent="0.25">
      <c r="U73"/>
    </row>
    <row r="74" spans="21:21" x14ac:dyDescent="0.25">
      <c r="U74"/>
    </row>
    <row r="75" spans="21:21" x14ac:dyDescent="0.25">
      <c r="U75"/>
    </row>
    <row r="76" spans="21:21" x14ac:dyDescent="0.25">
      <c r="U76"/>
    </row>
    <row r="77" spans="21:21" x14ac:dyDescent="0.25">
      <c r="U77"/>
    </row>
    <row r="78" spans="21:21" x14ac:dyDescent="0.25">
      <c r="U78"/>
    </row>
    <row r="79" spans="21:21" x14ac:dyDescent="0.25">
      <c r="U79"/>
    </row>
    <row r="80" spans="21:21" x14ac:dyDescent="0.25">
      <c r="U80"/>
    </row>
    <row r="81" spans="21:21" x14ac:dyDescent="0.25">
      <c r="U81"/>
    </row>
    <row r="82" spans="21:21" x14ac:dyDescent="0.25">
      <c r="U82"/>
    </row>
    <row r="83" spans="21:21" x14ac:dyDescent="0.25">
      <c r="U83"/>
    </row>
    <row r="84" spans="21:21" x14ac:dyDescent="0.25">
      <c r="U84"/>
    </row>
    <row r="85" spans="21:21" x14ac:dyDescent="0.25">
      <c r="U85"/>
    </row>
    <row r="86" spans="21:21" x14ac:dyDescent="0.25">
      <c r="U86"/>
    </row>
    <row r="87" spans="21:21" x14ac:dyDescent="0.25">
      <c r="U87"/>
    </row>
    <row r="88" spans="21:21" x14ac:dyDescent="0.25">
      <c r="U88"/>
    </row>
    <row r="89" spans="21:21" x14ac:dyDescent="0.25">
      <c r="U89"/>
    </row>
    <row r="90" spans="21:21" x14ac:dyDescent="0.25">
      <c r="U90"/>
    </row>
    <row r="91" spans="21:21" x14ac:dyDescent="0.25">
      <c r="U91"/>
    </row>
    <row r="92" spans="21:21" x14ac:dyDescent="0.25">
      <c r="U92"/>
    </row>
    <row r="93" spans="21:21" x14ac:dyDescent="0.25">
      <c r="U93"/>
    </row>
    <row r="94" spans="21:21" x14ac:dyDescent="0.25">
      <c r="U94"/>
    </row>
    <row r="95" spans="21:21" x14ac:dyDescent="0.25">
      <c r="U95"/>
    </row>
    <row r="96" spans="21:21" x14ac:dyDescent="0.25">
      <c r="U96"/>
    </row>
    <row r="97" spans="21:21" x14ac:dyDescent="0.25">
      <c r="U97"/>
    </row>
    <row r="98" spans="21:21" x14ac:dyDescent="0.25">
      <c r="U98"/>
    </row>
    <row r="99" spans="21:21" x14ac:dyDescent="0.25">
      <c r="U99"/>
    </row>
    <row r="100" spans="21:21" x14ac:dyDescent="0.25">
      <c r="U100"/>
    </row>
    <row r="101" spans="21:21" x14ac:dyDescent="0.25">
      <c r="U101"/>
    </row>
    <row r="102" spans="21:21" x14ac:dyDescent="0.25">
      <c r="U102"/>
    </row>
    <row r="103" spans="21:21" x14ac:dyDescent="0.25">
      <c r="U103"/>
    </row>
    <row r="104" spans="21:21" x14ac:dyDescent="0.25">
      <c r="U104"/>
    </row>
    <row r="105" spans="21:21" x14ac:dyDescent="0.25">
      <c r="U105"/>
    </row>
    <row r="106" spans="21:21" x14ac:dyDescent="0.25">
      <c r="U106"/>
    </row>
    <row r="107" spans="21:21" x14ac:dyDescent="0.25">
      <c r="U107"/>
    </row>
    <row r="108" spans="21:21" x14ac:dyDescent="0.25">
      <c r="U108"/>
    </row>
    <row r="109" spans="21:21" x14ac:dyDescent="0.25">
      <c r="U109"/>
    </row>
    <row r="110" spans="21:21" x14ac:dyDescent="0.25">
      <c r="U110"/>
    </row>
    <row r="111" spans="21:21" x14ac:dyDescent="0.25">
      <c r="U111"/>
    </row>
    <row r="112" spans="21:21" x14ac:dyDescent="0.25">
      <c r="U112"/>
    </row>
    <row r="113" spans="21:21" x14ac:dyDescent="0.25">
      <c r="U113"/>
    </row>
    <row r="114" spans="21:21" x14ac:dyDescent="0.25">
      <c r="U114"/>
    </row>
    <row r="115" spans="21:21" x14ac:dyDescent="0.25">
      <c r="U115"/>
    </row>
    <row r="116" spans="21:21" x14ac:dyDescent="0.25">
      <c r="U116"/>
    </row>
    <row r="117" spans="21:21" x14ac:dyDescent="0.25">
      <c r="U117"/>
    </row>
    <row r="118" spans="21:21" x14ac:dyDescent="0.25">
      <c r="U118"/>
    </row>
    <row r="119" spans="21:21" x14ac:dyDescent="0.25">
      <c r="U119"/>
    </row>
    <row r="120" spans="21:21" x14ac:dyDescent="0.25">
      <c r="U120"/>
    </row>
    <row r="121" spans="21:21" x14ac:dyDescent="0.25">
      <c r="U121"/>
    </row>
    <row r="122" spans="21:21" x14ac:dyDescent="0.25">
      <c r="U122"/>
    </row>
    <row r="123" spans="21:21" x14ac:dyDescent="0.25">
      <c r="U123"/>
    </row>
    <row r="124" spans="21:21" x14ac:dyDescent="0.25">
      <c r="U124"/>
    </row>
    <row r="125" spans="21:21" x14ac:dyDescent="0.25">
      <c r="U125"/>
    </row>
    <row r="126" spans="21:21" x14ac:dyDescent="0.25">
      <c r="U126"/>
    </row>
    <row r="127" spans="21:21" x14ac:dyDescent="0.25">
      <c r="U127"/>
    </row>
    <row r="128" spans="21:21" x14ac:dyDescent="0.25">
      <c r="U128"/>
    </row>
    <row r="129" spans="21:21" x14ac:dyDescent="0.25">
      <c r="U129"/>
    </row>
    <row r="130" spans="21:21" x14ac:dyDescent="0.25">
      <c r="U130"/>
    </row>
    <row r="131" spans="21:21" x14ac:dyDescent="0.25">
      <c r="U131"/>
    </row>
    <row r="132" spans="21:21" x14ac:dyDescent="0.25">
      <c r="U132"/>
    </row>
    <row r="133" spans="21:21" x14ac:dyDescent="0.25">
      <c r="U133"/>
    </row>
    <row r="134" spans="21:21" x14ac:dyDescent="0.25">
      <c r="U134"/>
    </row>
    <row r="135" spans="21:21" x14ac:dyDescent="0.25">
      <c r="U135"/>
    </row>
    <row r="136" spans="21:21" x14ac:dyDescent="0.25">
      <c r="U136"/>
    </row>
    <row r="137" spans="21:21" x14ac:dyDescent="0.25">
      <c r="U137"/>
    </row>
    <row r="138" spans="21:21" x14ac:dyDescent="0.25">
      <c r="U138"/>
    </row>
    <row r="139" spans="21:21" x14ac:dyDescent="0.25">
      <c r="U139"/>
    </row>
    <row r="140" spans="21:21" x14ac:dyDescent="0.25">
      <c r="U140"/>
    </row>
    <row r="141" spans="21:21" x14ac:dyDescent="0.25">
      <c r="U141"/>
    </row>
    <row r="142" spans="21:21" x14ac:dyDescent="0.25">
      <c r="U142"/>
    </row>
    <row r="143" spans="21:21" x14ac:dyDescent="0.25">
      <c r="U143"/>
    </row>
    <row r="144" spans="21:21" x14ac:dyDescent="0.25">
      <c r="U144"/>
    </row>
    <row r="145" spans="21:21" x14ac:dyDescent="0.25">
      <c r="U145"/>
    </row>
    <row r="146" spans="21:21" x14ac:dyDescent="0.25">
      <c r="U146"/>
    </row>
    <row r="147" spans="21:21" x14ac:dyDescent="0.25">
      <c r="U147"/>
    </row>
    <row r="148" spans="21:21" x14ac:dyDescent="0.25">
      <c r="U148"/>
    </row>
    <row r="149" spans="21:21" x14ac:dyDescent="0.25">
      <c r="U149"/>
    </row>
    <row r="150" spans="21:21" x14ac:dyDescent="0.25">
      <c r="U150"/>
    </row>
    <row r="151" spans="21:21" x14ac:dyDescent="0.25">
      <c r="U151"/>
    </row>
    <row r="152" spans="21:21" x14ac:dyDescent="0.25">
      <c r="U152"/>
    </row>
    <row r="153" spans="21:21" x14ac:dyDescent="0.25">
      <c r="U153"/>
    </row>
    <row r="154" spans="21:21" x14ac:dyDescent="0.25">
      <c r="U154"/>
    </row>
    <row r="155" spans="21:21" x14ac:dyDescent="0.25">
      <c r="U155"/>
    </row>
    <row r="156" spans="21:21" x14ac:dyDescent="0.25">
      <c r="U156"/>
    </row>
    <row r="157" spans="21:21" x14ac:dyDescent="0.25">
      <c r="U157"/>
    </row>
    <row r="158" spans="21:21" x14ac:dyDescent="0.25">
      <c r="U158"/>
    </row>
    <row r="159" spans="21:21" x14ac:dyDescent="0.25">
      <c r="U159"/>
    </row>
    <row r="160" spans="21:21" x14ac:dyDescent="0.25">
      <c r="U160"/>
    </row>
    <row r="161" spans="21:21" x14ac:dyDescent="0.25">
      <c r="U161"/>
    </row>
    <row r="162" spans="21:21" x14ac:dyDescent="0.25">
      <c r="U162"/>
    </row>
    <row r="163" spans="21:21" x14ac:dyDescent="0.25">
      <c r="U163"/>
    </row>
    <row r="164" spans="21:21" x14ac:dyDescent="0.25">
      <c r="U164"/>
    </row>
    <row r="165" spans="21:21" x14ac:dyDescent="0.25">
      <c r="U165"/>
    </row>
    <row r="166" spans="21:21" x14ac:dyDescent="0.25">
      <c r="U166"/>
    </row>
    <row r="167" spans="21:21" x14ac:dyDescent="0.25">
      <c r="U167"/>
    </row>
    <row r="168" spans="21:21" x14ac:dyDescent="0.25">
      <c r="U168"/>
    </row>
    <row r="169" spans="21:21" x14ac:dyDescent="0.25">
      <c r="U169"/>
    </row>
    <row r="170" spans="21:21" x14ac:dyDescent="0.25">
      <c r="U170"/>
    </row>
    <row r="171" spans="21:21" x14ac:dyDescent="0.25">
      <c r="U171"/>
    </row>
    <row r="172" spans="21:21" x14ac:dyDescent="0.25">
      <c r="U172"/>
    </row>
    <row r="173" spans="21:21" x14ac:dyDescent="0.25">
      <c r="U173"/>
    </row>
    <row r="174" spans="21:21" x14ac:dyDescent="0.25">
      <c r="U174"/>
    </row>
    <row r="175" spans="21:21" x14ac:dyDescent="0.25">
      <c r="U175"/>
    </row>
    <row r="176" spans="21:21" x14ac:dyDescent="0.25">
      <c r="U176"/>
    </row>
    <row r="177" spans="21:21" x14ac:dyDescent="0.25">
      <c r="U177"/>
    </row>
    <row r="178" spans="21:21" x14ac:dyDescent="0.25">
      <c r="U178"/>
    </row>
    <row r="179" spans="21:21" x14ac:dyDescent="0.25">
      <c r="U179"/>
    </row>
    <row r="180" spans="21:21" x14ac:dyDescent="0.25">
      <c r="U180"/>
    </row>
    <row r="181" spans="21:21" x14ac:dyDescent="0.25">
      <c r="U181"/>
    </row>
    <row r="182" spans="21:21" x14ac:dyDescent="0.25">
      <c r="U182"/>
    </row>
    <row r="183" spans="21:21" x14ac:dyDescent="0.25">
      <c r="U183"/>
    </row>
    <row r="184" spans="21:21" x14ac:dyDescent="0.25">
      <c r="U184"/>
    </row>
    <row r="185" spans="21:21" x14ac:dyDescent="0.25">
      <c r="U185"/>
    </row>
    <row r="186" spans="21:21" x14ac:dyDescent="0.25">
      <c r="U186"/>
    </row>
    <row r="187" spans="21:21" x14ac:dyDescent="0.25">
      <c r="U187"/>
    </row>
    <row r="188" spans="21:21" x14ac:dyDescent="0.25">
      <c r="U188"/>
    </row>
    <row r="189" spans="21:21" x14ac:dyDescent="0.25">
      <c r="U189"/>
    </row>
    <row r="190" spans="21:21" x14ac:dyDescent="0.25">
      <c r="U190"/>
    </row>
    <row r="191" spans="21:21" x14ac:dyDescent="0.25">
      <c r="U191"/>
    </row>
    <row r="192" spans="21:21" x14ac:dyDescent="0.25">
      <c r="U192"/>
    </row>
    <row r="193" spans="21:21" x14ac:dyDescent="0.25">
      <c r="U193"/>
    </row>
    <row r="194" spans="21:21" x14ac:dyDescent="0.25">
      <c r="U194"/>
    </row>
    <row r="195" spans="21:21" x14ac:dyDescent="0.25">
      <c r="U195"/>
    </row>
    <row r="196" spans="21:21" x14ac:dyDescent="0.25">
      <c r="U196"/>
    </row>
    <row r="197" spans="21:21" x14ac:dyDescent="0.25">
      <c r="U197"/>
    </row>
    <row r="198" spans="21:21" x14ac:dyDescent="0.25">
      <c r="U198"/>
    </row>
    <row r="199" spans="21:21" x14ac:dyDescent="0.25">
      <c r="U199"/>
    </row>
    <row r="200" spans="21:21" x14ac:dyDescent="0.25">
      <c r="U200"/>
    </row>
    <row r="201" spans="21:21" x14ac:dyDescent="0.25">
      <c r="U201"/>
    </row>
    <row r="202" spans="21:21" x14ac:dyDescent="0.25">
      <c r="U202"/>
    </row>
    <row r="203" spans="21:21" x14ac:dyDescent="0.25">
      <c r="U203"/>
    </row>
    <row r="204" spans="21:21" x14ac:dyDescent="0.25">
      <c r="U204"/>
    </row>
    <row r="205" spans="21:21" x14ac:dyDescent="0.25">
      <c r="U205"/>
    </row>
    <row r="206" spans="21:21" x14ac:dyDescent="0.25">
      <c r="U206"/>
    </row>
    <row r="207" spans="21:21" x14ac:dyDescent="0.25">
      <c r="U207"/>
    </row>
    <row r="208" spans="21:21" x14ac:dyDescent="0.25">
      <c r="U208"/>
    </row>
    <row r="209" spans="21:21" x14ac:dyDescent="0.25">
      <c r="U209"/>
    </row>
    <row r="210" spans="21:21" x14ac:dyDescent="0.25">
      <c r="U210"/>
    </row>
    <row r="211" spans="21:21" x14ac:dyDescent="0.25">
      <c r="U211"/>
    </row>
    <row r="212" spans="21:21" x14ac:dyDescent="0.25">
      <c r="U212"/>
    </row>
    <row r="213" spans="21:21" x14ac:dyDescent="0.25">
      <c r="U213"/>
    </row>
    <row r="214" spans="21:21" x14ac:dyDescent="0.25">
      <c r="U214"/>
    </row>
    <row r="215" spans="21:21" x14ac:dyDescent="0.25">
      <c r="U215"/>
    </row>
    <row r="216" spans="21:21" x14ac:dyDescent="0.25">
      <c r="U216"/>
    </row>
    <row r="217" spans="21:21" x14ac:dyDescent="0.25">
      <c r="U217"/>
    </row>
    <row r="218" spans="21:21" x14ac:dyDescent="0.25">
      <c r="U218"/>
    </row>
    <row r="219" spans="21:21" x14ac:dyDescent="0.25">
      <c r="U219"/>
    </row>
    <row r="220" spans="21:21" x14ac:dyDescent="0.25">
      <c r="U220"/>
    </row>
    <row r="221" spans="21:21" x14ac:dyDescent="0.25">
      <c r="U221"/>
    </row>
    <row r="222" spans="21:21" x14ac:dyDescent="0.25">
      <c r="U222"/>
    </row>
    <row r="223" spans="21:21" x14ac:dyDescent="0.25">
      <c r="U223"/>
    </row>
  </sheetData>
  <mergeCells count="8">
    <mergeCell ref="D5:F5"/>
    <mergeCell ref="I5:K5"/>
    <mergeCell ref="L5:O5"/>
    <mergeCell ref="P5:S5"/>
    <mergeCell ref="D6:F6"/>
    <mergeCell ref="I6:K6"/>
    <mergeCell ref="L6:O6"/>
    <mergeCell ref="P6:S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9580B-37C1-4299-8226-CEB4BFBC0A8E}">
  <dimension ref="B2:Y44"/>
  <sheetViews>
    <sheetView topLeftCell="B1" workbookViewId="0">
      <selection activeCell="W14" sqref="W14"/>
    </sheetView>
  </sheetViews>
  <sheetFormatPr defaultRowHeight="15" x14ac:dyDescent="0.25"/>
  <cols>
    <col min="2" max="2" width="26" customWidth="1"/>
    <col min="3" max="3" width="40.140625" customWidth="1"/>
    <col min="4" max="4" width="16.5703125" customWidth="1"/>
    <col min="5" max="5" width="23.28515625" customWidth="1"/>
    <col min="6" max="6" width="1.5703125" customWidth="1"/>
    <col min="7" max="7" width="2.140625" customWidth="1"/>
    <col min="8" max="8" width="2" style="59" customWidth="1"/>
    <col min="9" max="9" width="2.7109375" customWidth="1"/>
    <col min="10" max="10" width="20.28515625" bestFit="1" customWidth="1"/>
    <col min="11" max="11" width="3" customWidth="1"/>
    <col min="12" max="12" width="3.85546875" customWidth="1"/>
    <col min="13" max="13" width="2" style="59" customWidth="1"/>
    <col min="14" max="14" width="3.28515625" customWidth="1"/>
    <col min="15" max="15" width="20.28515625" bestFit="1" customWidth="1"/>
    <col min="16" max="16" width="2.28515625" customWidth="1"/>
    <col min="17" max="17" width="2.85546875" customWidth="1"/>
    <col min="18" max="18" width="3.140625" style="59" customWidth="1"/>
    <col min="19" max="19" width="2.5703125" customWidth="1"/>
    <col min="20" max="20" width="20.28515625" bestFit="1" customWidth="1"/>
    <col min="25" max="25" width="23" bestFit="1" customWidth="1"/>
  </cols>
  <sheetData>
    <row r="2" spans="2:25" x14ac:dyDescent="0.25">
      <c r="D2" t="s">
        <v>24</v>
      </c>
      <c r="E2" s="31" t="s">
        <v>118</v>
      </c>
      <c r="J2" s="31" t="s">
        <v>120</v>
      </c>
      <c r="O2" s="31" t="s">
        <v>123</v>
      </c>
      <c r="T2" s="31" t="s">
        <v>124</v>
      </c>
    </row>
    <row r="4" spans="2:25" ht="15.75" thickBot="1" x14ac:dyDescent="0.3">
      <c r="Y4" s="87" t="s">
        <v>165</v>
      </c>
    </row>
    <row r="5" spans="2:25" x14ac:dyDescent="0.25">
      <c r="Y5" s="88" t="s">
        <v>166</v>
      </c>
    </row>
    <row r="6" spans="2:25" x14ac:dyDescent="0.25">
      <c r="B6" s="31" t="s">
        <v>0</v>
      </c>
      <c r="C6" s="31" t="s">
        <v>2</v>
      </c>
      <c r="Y6" s="88" t="s">
        <v>167</v>
      </c>
    </row>
    <row r="7" spans="2:25" x14ac:dyDescent="0.25">
      <c r="Y7" s="89" t="s">
        <v>168</v>
      </c>
    </row>
    <row r="8" spans="2:25" x14ac:dyDescent="0.25">
      <c r="C8" t="s">
        <v>76</v>
      </c>
      <c r="D8" t="s">
        <v>17</v>
      </c>
      <c r="E8">
        <f>'IMPORT BASIC '!H10</f>
        <v>1900</v>
      </c>
      <c r="J8">
        <f>'IMPORT BASIC '!M10</f>
        <v>1900</v>
      </c>
      <c r="O8">
        <f>'IMPORT BASIC '!R10</f>
        <v>1900</v>
      </c>
      <c r="T8">
        <f>'IMPORT BASIC '!W10</f>
        <v>1900</v>
      </c>
    </row>
    <row r="9" spans="2:25" x14ac:dyDescent="0.25">
      <c r="C9" t="s">
        <v>80</v>
      </c>
      <c r="D9" t="s">
        <v>62</v>
      </c>
      <c r="E9">
        <f>E8*[2]LCC!$D$7</f>
        <v>70300</v>
      </c>
      <c r="J9">
        <f>J8*[2]LCC!$D$7+'IMPORT BASIC '!M9*[2]LCC!$D$6</f>
        <v>140300</v>
      </c>
      <c r="O9">
        <f>O8*[2]LCC!$D$7+'IMPORT BASIC '!R9*[2]LCC!$D$6</f>
        <v>140300</v>
      </c>
      <c r="T9">
        <f>T8*[2]LCC!$D$7+'IMPORT BASIC '!W9*[2]LCC!$D$6</f>
        <v>140300</v>
      </c>
    </row>
    <row r="10" spans="2:25" x14ac:dyDescent="0.25">
      <c r="C10" t="s">
        <v>4</v>
      </c>
      <c r="D10" t="s">
        <v>7</v>
      </c>
      <c r="E10">
        <f>IF('IMPORT BASIC '!H7&gt;0,'IMPORT BASIC '!H7,'IMPORT BASIC '!H8*'[2]Technical '!$D$7)</f>
        <v>87109</v>
      </c>
      <c r="J10">
        <f>IF('IMPORT BASIC '!M7&gt;0,'IMPORT BASIC '!M7,'IMPORT BASIC '!M8*'[2]Technical '!$D$7)</f>
        <v>87109</v>
      </c>
      <c r="O10">
        <f>IF('IMPORT BASIC '!R7&gt;0,'IMPORT BASIC '!R7,'IMPORT BASIC '!R8*'[2]Technical '!$D$7)</f>
        <v>87109</v>
      </c>
      <c r="T10">
        <f>IF('IMPORT BASIC '!W7&gt;0,'IMPORT BASIC '!W7,'IMPORT BASIC '!W8*'[2]Technical '!$D$7)</f>
        <v>87109</v>
      </c>
    </row>
    <row r="11" spans="2:25" x14ac:dyDescent="0.25">
      <c r="C11" t="s">
        <v>61</v>
      </c>
      <c r="D11" t="s">
        <v>62</v>
      </c>
      <c r="E11">
        <f>E10*[2]LCC!$D$5</f>
        <v>217772.5</v>
      </c>
      <c r="J11">
        <f>J10*[2]LCC!$D$5</f>
        <v>217772.5</v>
      </c>
      <c r="O11">
        <f>O10*[2]LCC!$D$5</f>
        <v>217772.5</v>
      </c>
      <c r="T11">
        <f>T10*[2]LCC!$D$5</f>
        <v>217772.5</v>
      </c>
    </row>
    <row r="12" spans="2:25" x14ac:dyDescent="0.25">
      <c r="C12" t="s">
        <v>134</v>
      </c>
      <c r="D12" t="s">
        <v>62</v>
      </c>
      <c r="E12">
        <f>E13*[2]LCC!$D$6</f>
        <v>70000</v>
      </c>
      <c r="J12">
        <f>J13*[2]LCC!$D$6</f>
        <v>70000</v>
      </c>
      <c r="O12">
        <f>O13*[2]LCC!$D$6</f>
        <v>70000</v>
      </c>
      <c r="T12">
        <f>T13*[2]LCC!$D$6</f>
        <v>70000</v>
      </c>
    </row>
    <row r="13" spans="2:25" x14ac:dyDescent="0.25">
      <c r="C13" t="s">
        <v>133</v>
      </c>
      <c r="D13" t="s">
        <v>16</v>
      </c>
      <c r="E13">
        <f>'IMPORT BASIC '!H9</f>
        <v>200</v>
      </c>
      <c r="J13">
        <f>'IMPORT BASIC '!M9</f>
        <v>200</v>
      </c>
      <c r="O13">
        <f>'IMPORT BASIC '!R9</f>
        <v>200</v>
      </c>
      <c r="T13">
        <f>'IMPORT BASIC '!W9</f>
        <v>200</v>
      </c>
    </row>
    <row r="14" spans="2:25" x14ac:dyDescent="0.25">
      <c r="B14" s="31" t="s">
        <v>0</v>
      </c>
      <c r="C14" s="31" t="s">
        <v>10</v>
      </c>
    </row>
    <row r="17" spans="2:20" x14ac:dyDescent="0.25">
      <c r="C17" t="s">
        <v>78</v>
      </c>
      <c r="D17" t="s">
        <v>17</v>
      </c>
      <c r="E17">
        <f>'IMPORT BASIC '!H22</f>
        <v>3600</v>
      </c>
      <c r="J17">
        <f>'IMPORT BASIC '!M22</f>
        <v>3600</v>
      </c>
      <c r="O17">
        <f>'IMPORT BASIC '!R22</f>
        <v>3600</v>
      </c>
      <c r="T17">
        <f>'IMPORT BASIC '!W22</f>
        <v>3600</v>
      </c>
    </row>
    <row r="18" spans="2:20" x14ac:dyDescent="0.25">
      <c r="C18" t="s">
        <v>61</v>
      </c>
      <c r="D18" t="s">
        <v>62</v>
      </c>
      <c r="E18">
        <f>E17*[2]LCC!$D$7</f>
        <v>133200</v>
      </c>
      <c r="J18">
        <f>J17*[2]LCC!$D$7</f>
        <v>133200</v>
      </c>
      <c r="O18">
        <f>O17*[2]LCC!$D$7</f>
        <v>133200</v>
      </c>
      <c r="T18">
        <f>T17*[2]LCC!$D$7</f>
        <v>133200</v>
      </c>
    </row>
    <row r="19" spans="2:20" x14ac:dyDescent="0.25">
      <c r="C19" t="s">
        <v>79</v>
      </c>
      <c r="D19" t="s">
        <v>62</v>
      </c>
      <c r="E19">
        <f>'IMPORT BASIC '!H23*[2]LCC!$D$8</f>
        <v>100000</v>
      </c>
      <c r="J19">
        <f>'IMPORT BASIC '!M23*[2]LCC!$D$8</f>
        <v>100000</v>
      </c>
      <c r="O19">
        <f>'IMPORT BASIC '!R23*[2]LCC!$D$8</f>
        <v>100000</v>
      </c>
      <c r="T19">
        <f>'IMPORT BASIC '!W23*[2]LCC!$D$8</f>
        <v>100000</v>
      </c>
    </row>
    <row r="22" spans="2:20" x14ac:dyDescent="0.25">
      <c r="B22" s="31" t="s">
        <v>0</v>
      </c>
      <c r="C22" s="31" t="s">
        <v>5</v>
      </c>
    </row>
    <row r="24" spans="2:20" x14ac:dyDescent="0.25">
      <c r="C24" t="s">
        <v>3</v>
      </c>
      <c r="D24" t="s">
        <v>7</v>
      </c>
      <c r="E24">
        <f>'IMPORT BASIC '!H15</f>
        <v>40000</v>
      </c>
      <c r="J24">
        <f>'IMPORT BASIC '!M15</f>
        <v>40000</v>
      </c>
      <c r="O24">
        <f>'IMPORT BASIC '!R15</f>
        <v>40000</v>
      </c>
      <c r="T24">
        <f>'IMPORT BASIC '!W15</f>
        <v>40000</v>
      </c>
    </row>
    <row r="25" spans="2:20" x14ac:dyDescent="0.25">
      <c r="C25" t="s">
        <v>61</v>
      </c>
      <c r="D25" t="s">
        <v>62</v>
      </c>
      <c r="E25">
        <f>E24*[2]LCC!$D$5</f>
        <v>100000</v>
      </c>
      <c r="J25">
        <f>J24*[2]LCC!$D$5</f>
        <v>100000</v>
      </c>
      <c r="O25">
        <f>O24*[2]LCC!$D$5</f>
        <v>100000</v>
      </c>
      <c r="T25">
        <f>T24*[2]LCC!$D$5</f>
        <v>100000</v>
      </c>
    </row>
    <row r="26" spans="2:20" x14ac:dyDescent="0.25">
      <c r="C26" t="s">
        <v>81</v>
      </c>
      <c r="D26" t="s">
        <v>16</v>
      </c>
      <c r="E26">
        <f>'IMPORT BASIC '!H16</f>
        <v>3000</v>
      </c>
      <c r="J26">
        <f>'IMPORT BASIC '!M16</f>
        <v>3000</v>
      </c>
      <c r="O26">
        <f>'IMPORT BASIC '!R16</f>
        <v>3000</v>
      </c>
      <c r="T26">
        <f>'IMPORT BASIC '!W16</f>
        <v>3000</v>
      </c>
    </row>
    <row r="27" spans="2:20" x14ac:dyDescent="0.25">
      <c r="C27" t="s">
        <v>138</v>
      </c>
      <c r="D27" t="s">
        <v>62</v>
      </c>
      <c r="E27">
        <f>E26*[2]LCC!$D$9</f>
        <v>660000</v>
      </c>
      <c r="J27">
        <f>J26*[2]LCC!$D$9</f>
        <v>660000</v>
      </c>
      <c r="O27">
        <f>O26*[2]LCC!$D$9</f>
        <v>660000</v>
      </c>
      <c r="T27">
        <f>T26*[2]LCC!$D$9</f>
        <v>660000</v>
      </c>
    </row>
    <row r="28" spans="2:20" x14ac:dyDescent="0.25">
      <c r="C28" t="s">
        <v>82</v>
      </c>
      <c r="D28" t="s">
        <v>17</v>
      </c>
      <c r="E28">
        <f>'IMPORT BASIC '!H17</f>
        <v>200</v>
      </c>
      <c r="J28">
        <f>'IMPORT BASIC '!M17</f>
        <v>200</v>
      </c>
      <c r="O28">
        <f>'IMPORT BASIC '!R17</f>
        <v>200</v>
      </c>
      <c r="T28">
        <f>'IMPORT BASIC '!W17</f>
        <v>200</v>
      </c>
    </row>
    <row r="29" spans="2:20" x14ac:dyDescent="0.25">
      <c r="C29" t="s">
        <v>61</v>
      </c>
      <c r="D29" t="s">
        <v>62</v>
      </c>
      <c r="E29">
        <f>E28*[2]LCC!$D$7</f>
        <v>7400</v>
      </c>
      <c r="J29">
        <f>J28*[2]LCC!$D$7</f>
        <v>7400</v>
      </c>
      <c r="O29">
        <f>O28*[2]LCC!$D$7</f>
        <v>7400</v>
      </c>
      <c r="T29">
        <f>T28*[2]LCC!$D$7</f>
        <v>7400</v>
      </c>
    </row>
    <row r="30" spans="2:20" x14ac:dyDescent="0.25">
      <c r="C30" t="s">
        <v>83</v>
      </c>
      <c r="D30" t="s">
        <v>7</v>
      </c>
      <c r="E30">
        <f>'IMPORT BASIC '!H18</f>
        <v>0</v>
      </c>
      <c r="J30">
        <f>'IMPORT BASIC '!M18</f>
        <v>0</v>
      </c>
      <c r="O30">
        <f>'IMPORT BASIC '!R18</f>
        <v>0</v>
      </c>
      <c r="T30">
        <f>'IMPORT BASIC '!W18</f>
        <v>0</v>
      </c>
    </row>
    <row r="31" spans="2:20" x14ac:dyDescent="0.25">
      <c r="C31" t="s">
        <v>61</v>
      </c>
      <c r="D31" t="s">
        <v>62</v>
      </c>
      <c r="E31">
        <f>E30*[2]LCC!$D$5</f>
        <v>0</v>
      </c>
      <c r="J31">
        <f>J30*[2]LCC!$D$5</f>
        <v>0</v>
      </c>
      <c r="O31">
        <f>O30*[2]LCC!$D$5</f>
        <v>0</v>
      </c>
      <c r="T31">
        <f>T30*[2]LCC!$D$5</f>
        <v>0</v>
      </c>
    </row>
    <row r="34" spans="2:20" x14ac:dyDescent="0.25">
      <c r="B34" s="31" t="s">
        <v>0</v>
      </c>
      <c r="C34" s="31" t="s">
        <v>28</v>
      </c>
    </row>
    <row r="37" spans="2:20" x14ac:dyDescent="0.25">
      <c r="C37" t="s">
        <v>109</v>
      </c>
      <c r="D37" t="s">
        <v>7</v>
      </c>
      <c r="E37">
        <f>'IMPORT BASIC '!H27</f>
        <v>5000</v>
      </c>
      <c r="J37">
        <f>'IMPORT BASIC '!M27</f>
        <v>5000</v>
      </c>
      <c r="O37">
        <f>'IMPORT BASIC '!R27</f>
        <v>5000</v>
      </c>
      <c r="T37">
        <f>'IMPORT BASIC '!W27</f>
        <v>5000</v>
      </c>
    </row>
    <row r="38" spans="2:20" x14ac:dyDescent="0.25">
      <c r="C38" t="s">
        <v>61</v>
      </c>
      <c r="D38" t="s">
        <v>62</v>
      </c>
      <c r="E38">
        <f>E37*[2]LCC!$D$5</f>
        <v>12500</v>
      </c>
      <c r="J38">
        <f>J37*[2]LCC!$D$5</f>
        <v>12500</v>
      </c>
      <c r="O38">
        <f>O37*[2]LCC!$D$5</f>
        <v>12500</v>
      </c>
      <c r="T38">
        <f>T37*[2]LCC!$D$5</f>
        <v>12500</v>
      </c>
    </row>
    <row r="39" spans="2:20" x14ac:dyDescent="0.25">
      <c r="C39" t="s">
        <v>110</v>
      </c>
      <c r="D39" t="s">
        <v>111</v>
      </c>
      <c r="E39">
        <f>'IMPORT BASIC '!H28</f>
        <v>10500</v>
      </c>
      <c r="J39">
        <f>'IMPORT BASIC '!M28</f>
        <v>10500</v>
      </c>
      <c r="O39">
        <f>'IMPORT BASIC '!R28</f>
        <v>10500</v>
      </c>
      <c r="T39">
        <f>'IMPORT BASIC '!W28</f>
        <v>10500</v>
      </c>
    </row>
    <row r="40" spans="2:20" x14ac:dyDescent="0.25">
      <c r="C40" t="s">
        <v>61</v>
      </c>
      <c r="D40" t="s">
        <v>62</v>
      </c>
      <c r="E40">
        <f>E39*[2]LCC!$D$10</f>
        <v>157500</v>
      </c>
      <c r="J40">
        <f>J39*[2]LCC!$D$10</f>
        <v>157500</v>
      </c>
      <c r="O40">
        <f>O39*[2]LCC!$D$10</f>
        <v>157500</v>
      </c>
      <c r="T40">
        <f>T39*[2]LCC!$D$10</f>
        <v>157500</v>
      </c>
    </row>
    <row r="41" spans="2:20" x14ac:dyDescent="0.25">
      <c r="C41" t="s">
        <v>112</v>
      </c>
      <c r="D41" t="s">
        <v>16</v>
      </c>
      <c r="E41">
        <f>'IMPORT BASIC '!H29</f>
        <v>2000</v>
      </c>
      <c r="J41">
        <f>'IMPORT BASIC '!M29</f>
        <v>2000</v>
      </c>
      <c r="O41">
        <f>'IMPORT BASIC '!R29</f>
        <v>2000</v>
      </c>
      <c r="T41">
        <f>'IMPORT BASIC '!W29</f>
        <v>2000</v>
      </c>
    </row>
    <row r="42" spans="2:20" x14ac:dyDescent="0.25">
      <c r="C42" t="s">
        <v>61</v>
      </c>
      <c r="D42" t="s">
        <v>62</v>
      </c>
      <c r="E42">
        <f>E41*[2]LCC!$D$11</f>
        <v>700000</v>
      </c>
      <c r="J42">
        <f>J41*[2]LCC!$D$11</f>
        <v>700000</v>
      </c>
      <c r="O42">
        <f>O41*[2]LCC!$D$11</f>
        <v>700000</v>
      </c>
      <c r="T42">
        <f>T41*[2]LCC!$D$11</f>
        <v>700000</v>
      </c>
    </row>
    <row r="43" spans="2:20" x14ac:dyDescent="0.25">
      <c r="C43" t="s">
        <v>18</v>
      </c>
      <c r="D43" t="s">
        <v>17</v>
      </c>
      <c r="E43">
        <f>'IMPORT BASIC '!H30</f>
        <v>500</v>
      </c>
      <c r="J43">
        <f>'IMPORT BASIC '!M30</f>
        <v>500</v>
      </c>
      <c r="O43">
        <f>'IMPORT BASIC '!R30</f>
        <v>500</v>
      </c>
      <c r="T43">
        <f>'IMPORT BASIC '!W30</f>
        <v>500</v>
      </c>
    </row>
    <row r="44" spans="2:20" x14ac:dyDescent="0.25">
      <c r="C44" t="s">
        <v>61</v>
      </c>
      <c r="D44" t="s">
        <v>62</v>
      </c>
      <c r="E44">
        <f>E43*[2]LCC!$D$7</f>
        <v>18500</v>
      </c>
      <c r="J44">
        <f>J43*[2]LCC!$D$7</f>
        <v>18500</v>
      </c>
      <c r="O44">
        <f>O43*[2]LCC!$D$7</f>
        <v>18500</v>
      </c>
      <c r="T44">
        <f>T43*[2]LCC!$D$7</f>
        <v>18500</v>
      </c>
    </row>
  </sheetData>
  <dataValidations disablePrompts="1" count="1">
    <dataValidation type="list" allowBlank="1" showInputMessage="1" showErrorMessage="1" sqref="B22 B34 B47:B1048576 B5:B14" xr:uid="{1CC1661C-46D9-4220-B4E4-FE734076E25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4E448-5F6F-4DBD-BA16-F2F0078316F3}">
  <dimension ref="B2:V42"/>
  <sheetViews>
    <sheetView topLeftCell="A10" workbookViewId="0">
      <selection activeCell="C23" sqref="C23"/>
    </sheetView>
  </sheetViews>
  <sheetFormatPr defaultRowHeight="15" x14ac:dyDescent="0.25"/>
  <cols>
    <col min="2" max="2" width="27.140625" customWidth="1"/>
    <col min="3" max="3" width="24.7109375" customWidth="1"/>
    <col min="4" max="4" width="25.28515625" customWidth="1"/>
    <col min="5" max="5" width="22.28515625" customWidth="1"/>
    <col min="6" max="6" width="35" customWidth="1"/>
    <col min="7" max="7" width="23" customWidth="1"/>
    <col min="8" max="8" width="2.85546875" customWidth="1"/>
    <col min="9" max="9" width="3.28515625" style="59" customWidth="1"/>
    <col min="10" max="10" width="1.5703125" customWidth="1"/>
    <col min="11" max="11" width="3.42578125" customWidth="1"/>
    <col min="12" max="12" width="25.28515625" customWidth="1"/>
    <col min="13" max="13" width="2.7109375" customWidth="1"/>
    <col min="14" max="14" width="3.42578125" customWidth="1"/>
    <col min="15" max="15" width="3.28515625" style="59" customWidth="1"/>
    <col min="16" max="16" width="4.140625" customWidth="1"/>
    <col min="17" max="17" width="24.140625" customWidth="1"/>
    <col min="18" max="18" width="3.140625" customWidth="1"/>
    <col min="19" max="19" width="3.7109375" customWidth="1"/>
    <col min="20" max="20" width="3.28515625" style="59" customWidth="1"/>
    <col min="21" max="21" width="3.28515625" customWidth="1"/>
    <col min="22" max="22" width="14.42578125" customWidth="1"/>
  </cols>
  <sheetData>
    <row r="2" spans="2:22" ht="162.75" customHeight="1" x14ac:dyDescent="0.25"/>
    <row r="3" spans="2:22" ht="21" x14ac:dyDescent="0.35">
      <c r="C3" s="33" t="s">
        <v>20</v>
      </c>
      <c r="G3" s="58" t="s">
        <v>33</v>
      </c>
      <c r="L3" s="58" t="s">
        <v>34</v>
      </c>
      <c r="Q3" s="58" t="s">
        <v>121</v>
      </c>
      <c r="V3" s="58" t="s">
        <v>122</v>
      </c>
    </row>
    <row r="4" spans="2:22" s="1" customFormat="1" ht="31.5" customHeight="1" thickBot="1" x14ac:dyDescent="0.3">
      <c r="D4" s="76" t="s">
        <v>104</v>
      </c>
      <c r="G4" s="40" t="s">
        <v>105</v>
      </c>
      <c r="I4" s="59"/>
      <c r="L4" s="40" t="s">
        <v>105</v>
      </c>
      <c r="O4" s="59"/>
      <c r="Q4" s="40" t="s">
        <v>105</v>
      </c>
      <c r="T4" s="59"/>
      <c r="V4" s="40" t="s">
        <v>105</v>
      </c>
    </row>
    <row r="5" spans="2:22" ht="15.75" thickBot="1" x14ac:dyDescent="0.3">
      <c r="C5" s="39" t="s">
        <v>101</v>
      </c>
      <c r="D5">
        <v>9</v>
      </c>
      <c r="G5" s="46">
        <f>VLOOKUP('IMPORT BASIC '!H34,'Backrounf Transport&amp;Acco'!$C$5:$D$7,2,)</f>
        <v>5</v>
      </c>
      <c r="L5" s="46">
        <f>VLOOKUP('IMPORT BASIC '!M34,'Backrounf Transport&amp;Acco'!$C$5:$D$7,2,)</f>
        <v>5</v>
      </c>
      <c r="Q5" s="46">
        <f>VLOOKUP('IMPORT BASIC '!R34,'Backrounf Transport&amp;Acco'!$C$5:$D$7,2,)</f>
        <v>5</v>
      </c>
      <c r="V5" s="46">
        <f>VLOOKUP('IMPORT BASIC '!W34,'Backrounf Transport&amp;Acco'!$C$5:$D$7,2,)</f>
        <v>5</v>
      </c>
    </row>
    <row r="6" spans="2:22" x14ac:dyDescent="0.25">
      <c r="C6" s="39" t="s">
        <v>102</v>
      </c>
      <c r="D6">
        <v>7</v>
      </c>
    </row>
    <row r="7" spans="2:22" x14ac:dyDescent="0.25">
      <c r="C7" s="39" t="s">
        <v>103</v>
      </c>
      <c r="D7">
        <v>5</v>
      </c>
    </row>
    <row r="9" spans="2:22" ht="15.75" thickBot="1" x14ac:dyDescent="0.3"/>
    <row r="10" spans="2:22" x14ac:dyDescent="0.25">
      <c r="B10" s="32"/>
      <c r="C10" s="7"/>
      <c r="D10" s="7"/>
      <c r="E10" s="7"/>
      <c r="F10" s="7"/>
      <c r="G10" s="8"/>
    </row>
    <row r="11" spans="2:22" ht="21" x14ac:dyDescent="0.35">
      <c r="B11" s="9"/>
      <c r="C11" s="33" t="s">
        <v>1</v>
      </c>
      <c r="D11" s="10"/>
      <c r="E11" s="10"/>
      <c r="F11" s="10"/>
      <c r="G11" s="11"/>
    </row>
    <row r="12" spans="2:22" x14ac:dyDescent="0.25">
      <c r="B12" s="9"/>
      <c r="C12" s="10"/>
      <c r="D12" s="10"/>
      <c r="E12" s="10"/>
      <c r="F12" s="10"/>
      <c r="G12" s="11"/>
    </row>
    <row r="13" spans="2:22" s="1" customFormat="1" ht="45" x14ac:dyDescent="0.25">
      <c r="B13" s="34"/>
      <c r="C13" s="35"/>
      <c r="D13" s="40" t="s">
        <v>155</v>
      </c>
      <c r="E13" s="35"/>
      <c r="F13" s="35"/>
      <c r="G13" s="58" t="s">
        <v>33</v>
      </c>
      <c r="I13" s="60"/>
      <c r="L13" s="58" t="s">
        <v>34</v>
      </c>
      <c r="O13" s="60"/>
      <c r="Q13" s="58" t="s">
        <v>121</v>
      </c>
      <c r="T13" s="60"/>
      <c r="V13" s="58" t="s">
        <v>122</v>
      </c>
    </row>
    <row r="14" spans="2:22" x14ac:dyDescent="0.25">
      <c r="B14" s="9"/>
      <c r="C14" s="39" t="s">
        <v>88</v>
      </c>
      <c r="D14" s="10">
        <v>0.05</v>
      </c>
      <c r="E14" s="10"/>
      <c r="F14" s="10"/>
      <c r="G14" s="11"/>
    </row>
    <row r="15" spans="2:22" ht="45" x14ac:dyDescent="0.25">
      <c r="B15" s="9"/>
      <c r="C15" s="39" t="s">
        <v>87</v>
      </c>
      <c r="D15" s="10">
        <v>2.5000000000000001E-2</v>
      </c>
      <c r="E15" s="10"/>
      <c r="F15" s="10"/>
      <c r="G15" s="40" t="s">
        <v>95</v>
      </c>
      <c r="L15" s="40" t="s">
        <v>95</v>
      </c>
      <c r="Q15" s="40" t="s">
        <v>95</v>
      </c>
      <c r="V15" s="40" t="s">
        <v>95</v>
      </c>
    </row>
    <row r="16" spans="2:22" ht="15.75" thickBot="1" x14ac:dyDescent="0.3">
      <c r="B16" s="9"/>
      <c r="C16" s="39" t="s">
        <v>89</v>
      </c>
      <c r="D16" s="10">
        <v>1.2500000000000001E-2</v>
      </c>
      <c r="E16" s="10"/>
      <c r="F16" s="10"/>
      <c r="G16" s="41"/>
    </row>
    <row r="17" spans="2:22" ht="15.75" thickBot="1" x14ac:dyDescent="0.3">
      <c r="B17" s="9"/>
      <c r="C17" s="39" t="s">
        <v>21</v>
      </c>
      <c r="D17" s="10">
        <v>4.4499999999999998E-2</v>
      </c>
      <c r="E17" s="10"/>
      <c r="F17" s="39" t="s">
        <v>93</v>
      </c>
      <c r="G17" s="42">
        <f>'IMPORT BASIC '!H40*VLOOKUP('IMPORT BASIC '!I40,$C$14:$D$25,2,)</f>
        <v>0</v>
      </c>
      <c r="L17" s="42">
        <f>'IMPORT BASIC '!M40*VLOOKUP('IMPORT BASIC '!N40,$C$14:$D$25,2,)</f>
        <v>0</v>
      </c>
      <c r="Q17" s="42">
        <f>'IMPORT BASIC '!R40*VLOOKUP('IMPORT BASIC '!S40,$C$14:$D$25,2,)</f>
        <v>0</v>
      </c>
      <c r="V17" s="42">
        <f>'IMPORT BASIC '!W40*VLOOKUP('IMPORT BASIC '!X40,$C$14:$D$25,2,)</f>
        <v>0</v>
      </c>
    </row>
    <row r="18" spans="2:22" x14ac:dyDescent="0.25">
      <c r="B18" s="9"/>
      <c r="C18" s="39"/>
      <c r="D18" s="10"/>
      <c r="E18" s="10"/>
      <c r="F18" s="10"/>
      <c r="G18" s="41"/>
      <c r="L18" s="41"/>
      <c r="Q18" s="41"/>
      <c r="V18" s="41"/>
    </row>
    <row r="19" spans="2:22" ht="15.75" thickBot="1" x14ac:dyDescent="0.3">
      <c r="B19" s="9"/>
      <c r="C19" s="39"/>
      <c r="D19" s="40" t="s">
        <v>90</v>
      </c>
      <c r="E19" s="10"/>
      <c r="F19" s="10"/>
      <c r="G19" s="41"/>
      <c r="L19" s="41"/>
      <c r="Q19" s="41"/>
      <c r="V19" s="41"/>
    </row>
    <row r="20" spans="2:22" ht="15.75" thickBot="1" x14ac:dyDescent="0.3">
      <c r="B20" s="9"/>
      <c r="C20" s="39" t="s">
        <v>22</v>
      </c>
      <c r="D20" s="10">
        <v>0.21128</v>
      </c>
      <c r="E20" s="10"/>
      <c r="F20" s="39" t="s">
        <v>92</v>
      </c>
      <c r="G20" s="42">
        <f>VLOOKUP('IMPORT BASIC '!I41,'Backrounf Transport&amp;Acco'!$C$20:$D$23,2,)*'IMPORT BASIC '!H41</f>
        <v>10</v>
      </c>
      <c r="L20" s="42">
        <f>VLOOKUP('IMPORT BASIC '!N41,'Backrounf Transport&amp;Acco'!$C$20:$D$23,2,)*'IMPORT BASIC '!M41</f>
        <v>10</v>
      </c>
      <c r="Q20" s="42">
        <f>VLOOKUP('IMPORT BASIC '!S41,'Backrounf Transport&amp;Acco'!$C$20:$D$23,2,)*'IMPORT BASIC '!R41</f>
        <v>10</v>
      </c>
      <c r="V20" s="42">
        <f>VLOOKUP('IMPORT BASIC '!X41,'Backrounf Transport&amp;Acco'!$C$20:$D$23,2,)*'IMPORT BASIC '!W41</f>
        <v>5</v>
      </c>
    </row>
    <row r="21" spans="2:22" x14ac:dyDescent="0.25">
      <c r="B21" s="9"/>
      <c r="C21" s="39" t="s">
        <v>99</v>
      </c>
      <c r="D21" s="23">
        <v>0.2</v>
      </c>
      <c r="E21" s="10"/>
      <c r="F21" s="39"/>
      <c r="G21" s="41"/>
      <c r="L21" s="41"/>
      <c r="Q21" s="41"/>
      <c r="V21" s="41"/>
    </row>
    <row r="22" spans="2:22" x14ac:dyDescent="0.25">
      <c r="B22" s="9"/>
      <c r="C22" s="39" t="s">
        <v>156</v>
      </c>
      <c r="D22" s="23">
        <v>0.1</v>
      </c>
      <c r="E22" s="10"/>
      <c r="F22" s="39"/>
      <c r="G22" s="41"/>
      <c r="L22" s="41"/>
      <c r="Q22" s="41"/>
      <c r="V22" s="41"/>
    </row>
    <row r="23" spans="2:22" x14ac:dyDescent="0.25">
      <c r="B23" s="9"/>
      <c r="C23" s="39" t="s">
        <v>157</v>
      </c>
      <c r="D23" s="23">
        <v>0.05</v>
      </c>
      <c r="E23" s="10"/>
      <c r="F23" s="39"/>
      <c r="G23" s="41"/>
      <c r="L23" s="41"/>
      <c r="Q23" s="41"/>
      <c r="V23" s="41"/>
    </row>
    <row r="24" spans="2:22" ht="15.75" thickBot="1" x14ac:dyDescent="0.3">
      <c r="B24" s="9"/>
      <c r="C24" s="39"/>
      <c r="D24" s="40" t="s">
        <v>91</v>
      </c>
      <c r="E24" s="10"/>
      <c r="F24" s="10"/>
      <c r="G24" s="41"/>
      <c r="L24" s="41"/>
      <c r="Q24" s="41"/>
      <c r="V24" s="41"/>
    </row>
    <row r="25" spans="2:22" ht="15.75" thickBot="1" x14ac:dyDescent="0.3">
      <c r="B25" s="9"/>
      <c r="C25" s="39" t="s">
        <v>23</v>
      </c>
      <c r="D25" s="10">
        <v>2.325E-2</v>
      </c>
      <c r="E25" s="10"/>
      <c r="F25" s="39" t="s">
        <v>94</v>
      </c>
      <c r="G25" s="42">
        <f>$D$25*'IMPORT BASIC '!H42</f>
        <v>0</v>
      </c>
      <c r="L25" s="42">
        <f>$D$25*'IMPORT BASIC '!M42</f>
        <v>0</v>
      </c>
      <c r="Q25" s="42">
        <f>$D$25*'IMPORT BASIC '!R42</f>
        <v>0</v>
      </c>
      <c r="V25" s="42">
        <f>$D$25*'IMPORT BASIC '!W42</f>
        <v>0</v>
      </c>
    </row>
    <row r="26" spans="2:22" x14ac:dyDescent="0.25">
      <c r="B26" s="9"/>
      <c r="C26" s="10"/>
      <c r="D26" s="10"/>
      <c r="E26" s="10"/>
      <c r="F26" s="10"/>
      <c r="G26" s="11"/>
    </row>
    <row r="27" spans="2:22" x14ac:dyDescent="0.25">
      <c r="B27" s="9"/>
      <c r="C27" s="10"/>
      <c r="D27" s="10"/>
      <c r="E27" s="10"/>
      <c r="F27" s="10"/>
      <c r="G27" s="11"/>
    </row>
    <row r="28" spans="2:22" x14ac:dyDescent="0.25">
      <c r="B28" s="9"/>
      <c r="C28" s="10"/>
      <c r="D28" s="10"/>
      <c r="E28" s="10"/>
      <c r="F28" s="10"/>
      <c r="G28" s="11"/>
    </row>
    <row r="29" spans="2:22" x14ac:dyDescent="0.25">
      <c r="B29" s="9"/>
      <c r="C29" s="10"/>
      <c r="D29" s="10"/>
      <c r="E29" s="10"/>
      <c r="F29" s="10"/>
      <c r="G29" s="11"/>
    </row>
    <row r="30" spans="2:22" x14ac:dyDescent="0.25">
      <c r="B30" s="9"/>
      <c r="C30" s="10"/>
      <c r="D30" s="10"/>
      <c r="E30" s="10"/>
      <c r="F30" s="10"/>
      <c r="G30" s="11"/>
    </row>
    <row r="31" spans="2:22" x14ac:dyDescent="0.25">
      <c r="B31" s="9"/>
      <c r="C31" s="10"/>
      <c r="D31" s="10"/>
      <c r="E31" s="10"/>
      <c r="F31" s="10"/>
      <c r="G31" s="11"/>
    </row>
    <row r="32" spans="2:22" x14ac:dyDescent="0.25">
      <c r="B32" s="9"/>
      <c r="C32" s="10"/>
      <c r="D32" s="10"/>
      <c r="E32" s="10"/>
      <c r="F32" s="10"/>
      <c r="G32" s="11"/>
    </row>
    <row r="33" spans="2:7" x14ac:dyDescent="0.25">
      <c r="B33" s="9"/>
      <c r="C33" s="10"/>
      <c r="D33" s="10"/>
      <c r="E33" s="10"/>
      <c r="F33" s="10"/>
      <c r="G33" s="11"/>
    </row>
    <row r="34" spans="2:7" x14ac:dyDescent="0.25">
      <c r="B34" s="9"/>
      <c r="C34" s="10"/>
      <c r="D34" s="10"/>
      <c r="E34" s="10"/>
      <c r="F34" s="10"/>
      <c r="G34" s="11"/>
    </row>
    <row r="35" spans="2:7" x14ac:dyDescent="0.25">
      <c r="B35" s="9"/>
      <c r="C35" s="10"/>
      <c r="D35" s="10"/>
      <c r="E35" s="10"/>
      <c r="F35" s="10"/>
      <c r="G35" s="11"/>
    </row>
    <row r="36" spans="2:7" x14ac:dyDescent="0.25">
      <c r="B36" s="9"/>
      <c r="C36" s="10"/>
      <c r="D36" s="10"/>
      <c r="E36" s="10"/>
      <c r="F36" s="10"/>
      <c r="G36" s="11"/>
    </row>
    <row r="37" spans="2:7" x14ac:dyDescent="0.25">
      <c r="B37" s="9"/>
      <c r="C37" s="10"/>
      <c r="D37" s="10"/>
      <c r="E37" s="10"/>
      <c r="F37" s="10"/>
      <c r="G37" s="11"/>
    </row>
    <row r="38" spans="2:7" x14ac:dyDescent="0.25">
      <c r="B38" s="44"/>
      <c r="C38" s="10"/>
      <c r="D38" s="10"/>
      <c r="E38" s="10"/>
      <c r="F38" s="10"/>
      <c r="G38" s="45"/>
    </row>
    <row r="39" spans="2:7" x14ac:dyDescent="0.25">
      <c r="B39" s="9"/>
      <c r="C39" s="10"/>
      <c r="D39" s="10"/>
      <c r="E39" s="10"/>
      <c r="F39" s="10"/>
      <c r="G39" s="11"/>
    </row>
    <row r="40" spans="2:7" x14ac:dyDescent="0.25">
      <c r="B40" s="9"/>
      <c r="C40" s="10"/>
      <c r="D40" s="10"/>
      <c r="E40" s="10"/>
      <c r="F40" s="10"/>
      <c r="G40" s="11"/>
    </row>
    <row r="41" spans="2:7" x14ac:dyDescent="0.25">
      <c r="B41" s="9"/>
      <c r="C41" s="10"/>
      <c r="D41" s="10"/>
      <c r="E41" s="10"/>
      <c r="F41" s="10"/>
      <c r="G41" s="11"/>
    </row>
    <row r="42" spans="2:7" ht="15.75" thickBot="1" x14ac:dyDescent="0.3">
      <c r="B42" s="36"/>
      <c r="C42" s="37"/>
      <c r="D42" s="37"/>
      <c r="E42" s="37"/>
      <c r="F42" s="37"/>
      <c r="G42" s="3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Main page</vt:lpstr>
      <vt:lpstr>IMPORT BASIC </vt:lpstr>
      <vt:lpstr>Result LCC+SLCA</vt:lpstr>
      <vt:lpstr>Results E-LCA - scenario 1</vt:lpstr>
      <vt:lpstr>Results E-LCA - scenario 2</vt:lpstr>
      <vt:lpstr>Results E-LCA - scenario 3</vt:lpstr>
      <vt:lpstr>Results E-LCA - scenario 4</vt:lpstr>
      <vt:lpstr>Backround process</vt:lpstr>
      <vt:lpstr>Backrounf Transport&amp;Acco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Šimon Svoboda</cp:lastModifiedBy>
  <dcterms:created xsi:type="dcterms:W3CDTF">2023-02-05T10:42:34Z</dcterms:created>
  <dcterms:modified xsi:type="dcterms:W3CDTF">2024-04-01T17:01:03Z</dcterms:modified>
</cp:coreProperties>
</file>