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áš\Desktop\škola\Diplomka\"/>
    </mc:Choice>
  </mc:AlternateContent>
  <xr:revisionPtr revIDLastSave="0" documentId="13_ncr:1_{9D9304A5-9ED2-4E34-856D-42DF75E022D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ČASTOLOVICE-KOSTELEC" sheetId="1" r:id="rId1"/>
    <sheet name="KOSTELEC-DOUDLEBY" sheetId="2" r:id="rId2"/>
    <sheet name="DOUDLEBY-VAMBERK" sheetId="3" r:id="rId3"/>
    <sheet name="VAMBERK-ROKYTNICE" sheetId="4" r:id="rId4"/>
    <sheet name="Kabel podél trati" sheetId="5" r:id="rId5"/>
    <sheet name="Pom_pyth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" i="4" l="1"/>
  <c r="U6" i="4"/>
  <c r="U7" i="4"/>
  <c r="U8" i="4"/>
  <c r="U9" i="4"/>
  <c r="U10" i="4"/>
  <c r="U11" i="4"/>
  <c r="U12" i="4"/>
  <c r="U13" i="4"/>
  <c r="U14" i="4"/>
  <c r="U4" i="4"/>
  <c r="U5" i="2"/>
  <c r="U6" i="2"/>
  <c r="U7" i="2"/>
  <c r="U8" i="2"/>
  <c r="U4" i="2"/>
  <c r="U5" i="3"/>
  <c r="U6" i="3"/>
  <c r="U7" i="3"/>
  <c r="U8" i="3"/>
  <c r="U9" i="3"/>
  <c r="U10" i="3"/>
  <c r="U11" i="3"/>
  <c r="U4" i="3"/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Y4" i="1" l="1"/>
  <c r="AB5" i="5" l="1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4" i="5"/>
  <c r="U4" i="1"/>
  <c r="W4" i="1" s="1"/>
  <c r="AB4" i="1"/>
  <c r="Q5" i="1"/>
  <c r="S5" i="1"/>
  <c r="W5" i="1"/>
  <c r="Y5" i="1"/>
  <c r="AB5" i="1"/>
  <c r="Q6" i="1"/>
  <c r="S6" i="1"/>
  <c r="U6" i="1"/>
  <c r="W6" i="1" s="1"/>
  <c r="Y6" i="1"/>
  <c r="AB6" i="1"/>
  <c r="Q7" i="1"/>
  <c r="S7" i="1"/>
  <c r="U7" i="1" s="1"/>
  <c r="W7" i="1" s="1"/>
  <c r="Y7" i="1"/>
  <c r="Q8" i="1"/>
  <c r="S8" i="1"/>
  <c r="U8" i="1" s="1"/>
  <c r="W8" i="1" s="1"/>
  <c r="Y8" i="1"/>
  <c r="Q9" i="1"/>
  <c r="S9" i="1"/>
  <c r="AB9" i="1" s="1"/>
  <c r="U9" i="1"/>
  <c r="W9" i="1" s="1"/>
  <c r="Y9" i="1"/>
  <c r="Q10" i="1"/>
  <c r="S10" i="1"/>
  <c r="U10" i="1" s="1"/>
  <c r="W10" i="1" s="1"/>
  <c r="Y10" i="1"/>
  <c r="Q11" i="1"/>
  <c r="S11" i="1"/>
  <c r="AB11" i="1" s="1"/>
  <c r="U11" i="1"/>
  <c r="W11" i="1" s="1"/>
  <c r="Y11" i="1"/>
  <c r="Q12" i="1"/>
  <c r="S12" i="1"/>
  <c r="AB12" i="1" s="1"/>
  <c r="U12" i="1"/>
  <c r="W12" i="1"/>
  <c r="Y12" i="1"/>
  <c r="Q13" i="1"/>
  <c r="S13" i="1"/>
  <c r="AB13" i="1" s="1"/>
  <c r="U13" i="1"/>
  <c r="W13" i="1"/>
  <c r="Y13" i="1"/>
  <c r="Q14" i="1"/>
  <c r="S14" i="1"/>
  <c r="AB14" i="1" s="1"/>
  <c r="U14" i="1"/>
  <c r="W14" i="1"/>
  <c r="Y14" i="1"/>
  <c r="Y15" i="1"/>
  <c r="Y16" i="1"/>
  <c r="Y17" i="1"/>
  <c r="Y18" i="1"/>
  <c r="Y19" i="1"/>
  <c r="Y20" i="1"/>
  <c r="Y21" i="1"/>
  <c r="Y22" i="1"/>
  <c r="Y23" i="1"/>
  <c r="I4" i="1"/>
  <c r="G5" i="1"/>
  <c r="AB7" i="1" l="1"/>
  <c r="AB8" i="1"/>
  <c r="AB10" i="1"/>
  <c r="W5" i="4"/>
  <c r="W6" i="4"/>
  <c r="W7" i="4"/>
  <c r="W8" i="4"/>
  <c r="W9" i="4"/>
  <c r="W10" i="4"/>
  <c r="W11" i="4"/>
  <c r="W12" i="4"/>
  <c r="W13" i="4"/>
  <c r="W14" i="4"/>
  <c r="W4" i="4"/>
  <c r="W5" i="3"/>
  <c r="W6" i="3"/>
  <c r="W7" i="3"/>
  <c r="W8" i="3"/>
  <c r="W9" i="3"/>
  <c r="W10" i="3"/>
  <c r="W11" i="3"/>
  <c r="W4" i="3"/>
  <c r="W5" i="2"/>
  <c r="W6" i="2"/>
  <c r="W7" i="2"/>
  <c r="W8" i="2"/>
  <c r="W4" i="2"/>
  <c r="Q14" i="4"/>
  <c r="S14" i="4" s="1"/>
  <c r="O14" i="4"/>
  <c r="Q13" i="4"/>
  <c r="Z13" i="4" s="1"/>
  <c r="O13" i="4"/>
  <c r="S12" i="4"/>
  <c r="Q12" i="4"/>
  <c r="Z12" i="4" s="1"/>
  <c r="O12" i="4"/>
  <c r="S11" i="4"/>
  <c r="Q11" i="4"/>
  <c r="Z11" i="4" s="1"/>
  <c r="O11" i="4"/>
  <c r="Q10" i="4"/>
  <c r="Z10" i="4" s="1"/>
  <c r="O10" i="4"/>
  <c r="Q9" i="4"/>
  <c r="Z9" i="4" s="1"/>
  <c r="O9" i="4"/>
  <c r="Z8" i="4"/>
  <c r="Q8" i="4"/>
  <c r="S8" i="4" s="1"/>
  <c r="O8" i="4"/>
  <c r="Q7" i="4"/>
  <c r="S7" i="4" s="1"/>
  <c r="O7" i="4"/>
  <c r="Q6" i="4"/>
  <c r="S6" i="4" s="1"/>
  <c r="O6" i="4"/>
  <c r="Q5" i="4"/>
  <c r="Z5" i="4" s="1"/>
  <c r="O5" i="4"/>
  <c r="Z4" i="4"/>
  <c r="S4" i="4"/>
  <c r="Q11" i="3"/>
  <c r="S11" i="3" s="1"/>
  <c r="O11" i="3"/>
  <c r="Q10" i="3"/>
  <c r="S10" i="3" s="1"/>
  <c r="O10" i="3"/>
  <c r="Z9" i="3"/>
  <c r="Q9" i="3"/>
  <c r="S9" i="3" s="1"/>
  <c r="O9" i="3"/>
  <c r="Z8" i="3"/>
  <c r="Q8" i="3"/>
  <c r="S8" i="3" s="1"/>
  <c r="O8" i="3"/>
  <c r="Q7" i="3"/>
  <c r="Z7" i="3" s="1"/>
  <c r="O7" i="3"/>
  <c r="Q6" i="3"/>
  <c r="S6" i="3" s="1"/>
  <c r="O6" i="3"/>
  <c r="Q5" i="3"/>
  <c r="Z5" i="3" s="1"/>
  <c r="O5" i="3"/>
  <c r="Z4" i="3"/>
  <c r="S4" i="3"/>
  <c r="Q8" i="2"/>
  <c r="S8" i="2" s="1"/>
  <c r="O8" i="2"/>
  <c r="Q7" i="2"/>
  <c r="S7" i="2" s="1"/>
  <c r="O7" i="2"/>
  <c r="Q6" i="2"/>
  <c r="S6" i="2" s="1"/>
  <c r="O6" i="2"/>
  <c r="Q5" i="2"/>
  <c r="S5" i="2" s="1"/>
  <c r="O5" i="2"/>
  <c r="Z4" i="2"/>
  <c r="S4" i="2"/>
  <c r="M4" i="5"/>
  <c r="Z5" i="2" l="1"/>
  <c r="Z8" i="2"/>
  <c r="Z6" i="3"/>
  <c r="S10" i="4"/>
  <c r="S7" i="3"/>
  <c r="Z7" i="2"/>
  <c r="S9" i="4"/>
  <c r="Z7" i="4"/>
  <c r="Z10" i="3"/>
  <c r="Z6" i="4"/>
  <c r="S5" i="4"/>
  <c r="S13" i="4"/>
  <c r="S5" i="3"/>
  <c r="Z11" i="3"/>
  <c r="Z6" i="2"/>
  <c r="Z14" i="4"/>
  <c r="L4" i="4"/>
  <c r="I5" i="4"/>
  <c r="I6" i="4"/>
  <c r="I7" i="4"/>
  <c r="I8" i="4"/>
  <c r="I9" i="4"/>
  <c r="I10" i="4"/>
  <c r="I11" i="4"/>
  <c r="I12" i="4"/>
  <c r="I13" i="4"/>
  <c r="I14" i="4"/>
  <c r="I4" i="4"/>
  <c r="N38" i="6"/>
  <c r="N39" i="6"/>
  <c r="N40" i="6"/>
  <c r="N41" i="6"/>
  <c r="N42" i="6"/>
  <c r="N43" i="6"/>
  <c r="N44" i="6"/>
  <c r="N45" i="6"/>
  <c r="N46" i="6"/>
  <c r="N47" i="6"/>
  <c r="N48" i="6"/>
  <c r="N37" i="6"/>
  <c r="I5" i="3"/>
  <c r="I6" i="3"/>
  <c r="I7" i="3"/>
  <c r="I8" i="3"/>
  <c r="I9" i="3"/>
  <c r="I10" i="3"/>
  <c r="I11" i="3"/>
  <c r="I4" i="3"/>
  <c r="I4" i="2"/>
  <c r="L4" i="3"/>
  <c r="N26" i="6"/>
  <c r="N27" i="6"/>
  <c r="N28" i="6"/>
  <c r="N29" i="6"/>
  <c r="N30" i="6"/>
  <c r="N31" i="6"/>
  <c r="N32" i="6"/>
  <c r="N33" i="6"/>
  <c r="N25" i="6"/>
  <c r="X4" i="5" l="1"/>
  <c r="Z4" i="5" s="1"/>
  <c r="AE4" i="5"/>
  <c r="T5" i="5"/>
  <c r="V5" i="5"/>
  <c r="X5" i="5" s="1"/>
  <c r="Z5" i="5" s="1"/>
  <c r="T6" i="5"/>
  <c r="V6" i="5"/>
  <c r="X6" i="5" s="1"/>
  <c r="Z6" i="5" s="1"/>
  <c r="T7" i="5"/>
  <c r="V7" i="5"/>
  <c r="X7" i="5" s="1"/>
  <c r="Z7" i="5" s="1"/>
  <c r="T8" i="5"/>
  <c r="V8" i="5"/>
  <c r="X8" i="5" s="1"/>
  <c r="Z8" i="5" s="1"/>
  <c r="T9" i="5"/>
  <c r="V9" i="5"/>
  <c r="X9" i="5" s="1"/>
  <c r="Z9" i="5" s="1"/>
  <c r="T10" i="5"/>
  <c r="V10" i="5"/>
  <c r="X10" i="5" s="1"/>
  <c r="Z10" i="5" s="1"/>
  <c r="T11" i="5"/>
  <c r="V11" i="5"/>
  <c r="X11" i="5" s="1"/>
  <c r="Z11" i="5" s="1"/>
  <c r="T12" i="5"/>
  <c r="V12" i="5"/>
  <c r="X12" i="5" s="1"/>
  <c r="Z12" i="5" s="1"/>
  <c r="T13" i="5"/>
  <c r="V13" i="5"/>
  <c r="X13" i="5" s="1"/>
  <c r="Z13" i="5" s="1"/>
  <c r="T14" i="5"/>
  <c r="V14" i="5"/>
  <c r="X14" i="5" s="1"/>
  <c r="Z14" i="5" s="1"/>
  <c r="T15" i="5"/>
  <c r="V15" i="5"/>
  <c r="X15" i="5" s="1"/>
  <c r="Z15" i="5" s="1"/>
  <c r="T16" i="5"/>
  <c r="V16" i="5"/>
  <c r="X16" i="5" s="1"/>
  <c r="Z16" i="5" s="1"/>
  <c r="T17" i="5"/>
  <c r="V17" i="5"/>
  <c r="X17" i="5" s="1"/>
  <c r="Z17" i="5" s="1"/>
  <c r="T18" i="5"/>
  <c r="V18" i="5"/>
  <c r="X18" i="5" s="1"/>
  <c r="Z18" i="5" s="1"/>
  <c r="T19" i="5"/>
  <c r="V19" i="5"/>
  <c r="X19" i="5" s="1"/>
  <c r="Z19" i="5" s="1"/>
  <c r="T20" i="5"/>
  <c r="V20" i="5"/>
  <c r="X20" i="5" s="1"/>
  <c r="Z20" i="5" s="1"/>
  <c r="T21" i="5"/>
  <c r="V21" i="5"/>
  <c r="X21" i="5" s="1"/>
  <c r="Z21" i="5" s="1"/>
  <c r="T22" i="5"/>
  <c r="V22" i="5"/>
  <c r="X22" i="5" s="1"/>
  <c r="Z22" i="5" s="1"/>
  <c r="T23" i="5"/>
  <c r="V23" i="5"/>
  <c r="X23" i="5" s="1"/>
  <c r="Z23" i="5" s="1"/>
  <c r="T24" i="5"/>
  <c r="V24" i="5"/>
  <c r="X24" i="5" s="1"/>
  <c r="Z24" i="5" s="1"/>
  <c r="T25" i="5"/>
  <c r="V25" i="5"/>
  <c r="X25" i="5" s="1"/>
  <c r="Z25" i="5" s="1"/>
  <c r="T26" i="5"/>
  <c r="V26" i="5"/>
  <c r="X26" i="5" s="1"/>
  <c r="Z26" i="5" s="1"/>
  <c r="T27" i="5"/>
  <c r="V27" i="5"/>
  <c r="X27" i="5" s="1"/>
  <c r="Z27" i="5" s="1"/>
  <c r="T28" i="5"/>
  <c r="V28" i="5"/>
  <c r="X28" i="5" s="1"/>
  <c r="Z28" i="5" s="1"/>
  <c r="T29" i="5"/>
  <c r="V29" i="5"/>
  <c r="X29" i="5" s="1"/>
  <c r="Z29" i="5" s="1"/>
  <c r="T30" i="5"/>
  <c r="V30" i="5"/>
  <c r="X30" i="5" s="1"/>
  <c r="Z30" i="5" s="1"/>
  <c r="T31" i="5"/>
  <c r="V31" i="5"/>
  <c r="X31" i="5" s="1"/>
  <c r="Z31" i="5" s="1"/>
  <c r="T32" i="5"/>
  <c r="V32" i="5"/>
  <c r="X32" i="5" s="1"/>
  <c r="Z32" i="5" s="1"/>
  <c r="T33" i="5"/>
  <c r="V33" i="5"/>
  <c r="X33" i="5" s="1"/>
  <c r="Z33" i="5" s="1"/>
  <c r="T34" i="5"/>
  <c r="V34" i="5"/>
  <c r="X34" i="5" s="1"/>
  <c r="Z34" i="5" s="1"/>
  <c r="T35" i="5"/>
  <c r="V35" i="5"/>
  <c r="X35" i="5" s="1"/>
  <c r="Z35" i="5" s="1"/>
  <c r="T36" i="5"/>
  <c r="V36" i="5"/>
  <c r="X36" i="5" s="1"/>
  <c r="Z36" i="5" s="1"/>
  <c r="T37" i="5"/>
  <c r="V37" i="5"/>
  <c r="X37" i="5" s="1"/>
  <c r="Z37" i="5" s="1"/>
  <c r="V66" i="5"/>
  <c r="X66" i="5" s="1"/>
  <c r="Z66" i="5" s="1"/>
  <c r="T66" i="5"/>
  <c r="V65" i="5"/>
  <c r="X65" i="5" s="1"/>
  <c r="Z65" i="5" s="1"/>
  <c r="T65" i="5"/>
  <c r="V64" i="5"/>
  <c r="X64" i="5" s="1"/>
  <c r="Z64" i="5" s="1"/>
  <c r="T64" i="5"/>
  <c r="V63" i="5"/>
  <c r="X63" i="5" s="1"/>
  <c r="Z63" i="5" s="1"/>
  <c r="T63" i="5"/>
  <c r="V62" i="5"/>
  <c r="AE62" i="5" s="1"/>
  <c r="T62" i="5"/>
  <c r="V61" i="5"/>
  <c r="AE61" i="5" s="1"/>
  <c r="T61" i="5"/>
  <c r="V60" i="5"/>
  <c r="AE60" i="5" s="1"/>
  <c r="T60" i="5"/>
  <c r="V59" i="5"/>
  <c r="AE59" i="5" s="1"/>
  <c r="T59" i="5"/>
  <c r="V58" i="5"/>
  <c r="AE58" i="5" s="1"/>
  <c r="T58" i="5"/>
  <c r="V57" i="5"/>
  <c r="AE57" i="5" s="1"/>
  <c r="T57" i="5"/>
  <c r="V56" i="5"/>
  <c r="AE56" i="5" s="1"/>
  <c r="T56" i="5"/>
  <c r="V55" i="5"/>
  <c r="AE55" i="5" s="1"/>
  <c r="T55" i="5"/>
  <c r="V54" i="5"/>
  <c r="AE54" i="5" s="1"/>
  <c r="T54" i="5"/>
  <c r="V53" i="5"/>
  <c r="AE53" i="5" s="1"/>
  <c r="T53" i="5"/>
  <c r="V52" i="5"/>
  <c r="AE52" i="5" s="1"/>
  <c r="T52" i="5"/>
  <c r="V51" i="5"/>
  <c r="AE51" i="5" s="1"/>
  <c r="T51" i="5"/>
  <c r="V50" i="5"/>
  <c r="AE50" i="5" s="1"/>
  <c r="T50" i="5"/>
  <c r="V49" i="5"/>
  <c r="AE49" i="5" s="1"/>
  <c r="T49" i="5"/>
  <c r="V48" i="5"/>
  <c r="AE48" i="5" s="1"/>
  <c r="T48" i="5"/>
  <c r="V47" i="5"/>
  <c r="AE47" i="5" s="1"/>
  <c r="T47" i="5"/>
  <c r="V46" i="5"/>
  <c r="AE46" i="5" s="1"/>
  <c r="T46" i="5"/>
  <c r="V45" i="5"/>
  <c r="AE45" i="5" s="1"/>
  <c r="T45" i="5"/>
  <c r="V44" i="5"/>
  <c r="AE44" i="5" s="1"/>
  <c r="T44" i="5"/>
  <c r="V43" i="5"/>
  <c r="AE43" i="5" s="1"/>
  <c r="T43" i="5"/>
  <c r="V42" i="5"/>
  <c r="AE42" i="5" s="1"/>
  <c r="T42" i="5"/>
  <c r="V41" i="5"/>
  <c r="AE41" i="5" s="1"/>
  <c r="T41" i="5"/>
  <c r="V40" i="5"/>
  <c r="AE40" i="5" s="1"/>
  <c r="T40" i="5"/>
  <c r="V39" i="5"/>
  <c r="AE39" i="5" s="1"/>
  <c r="T39" i="5"/>
  <c r="V38" i="5"/>
  <c r="AE38" i="5" s="1"/>
  <c r="T38" i="5"/>
  <c r="S23" i="1"/>
  <c r="AB23" i="1" s="1"/>
  <c r="Q23" i="1"/>
  <c r="S22" i="1"/>
  <c r="AB22" i="1" s="1"/>
  <c r="Q22" i="1"/>
  <c r="S21" i="1"/>
  <c r="AB21" i="1" s="1"/>
  <c r="Q21" i="1"/>
  <c r="S20" i="1"/>
  <c r="AB20" i="1" s="1"/>
  <c r="Q20" i="1"/>
  <c r="S19" i="1"/>
  <c r="AB19" i="1" s="1"/>
  <c r="Q19" i="1"/>
  <c r="S18" i="1"/>
  <c r="AB18" i="1" s="1"/>
  <c r="Q18" i="1"/>
  <c r="S17" i="1"/>
  <c r="AB17" i="1" s="1"/>
  <c r="Q17" i="1"/>
  <c r="S16" i="1"/>
  <c r="AB16" i="1" s="1"/>
  <c r="Q16" i="1"/>
  <c r="S15" i="1"/>
  <c r="AB15" i="1" s="1"/>
  <c r="Q15" i="1"/>
  <c r="AE30" i="5" l="1"/>
  <c r="AE28" i="5"/>
  <c r="AE34" i="5"/>
  <c r="AE31" i="5"/>
  <c r="AE35" i="5"/>
  <c r="X41" i="5"/>
  <c r="Z41" i="5" s="1"/>
  <c r="AE33" i="5"/>
  <c r="X46" i="5"/>
  <c r="Z46" i="5" s="1"/>
  <c r="AE29" i="5"/>
  <c r="AE27" i="5"/>
  <c r="AE36" i="5"/>
  <c r="AE32" i="5"/>
  <c r="AE23" i="5"/>
  <c r="AE21" i="5"/>
  <c r="AE19" i="5"/>
  <c r="AE17" i="5"/>
  <c r="AE15" i="5"/>
  <c r="AE13" i="5"/>
  <c r="AE11" i="5"/>
  <c r="AE9" i="5"/>
  <c r="AE7" i="5"/>
  <c r="AE5" i="5"/>
  <c r="AE37" i="5"/>
  <c r="AE26" i="5"/>
  <c r="AE24" i="5"/>
  <c r="AE22" i="5"/>
  <c r="AE20" i="5"/>
  <c r="AE18" i="5"/>
  <c r="AE16" i="5"/>
  <c r="AE14" i="5"/>
  <c r="AE12" i="5"/>
  <c r="AE10" i="5"/>
  <c r="AE8" i="5"/>
  <c r="AE6" i="5"/>
  <c r="AE25" i="5"/>
  <c r="X40" i="5"/>
  <c r="Z40" i="5" s="1"/>
  <c r="X43" i="5"/>
  <c r="Z43" i="5" s="1"/>
  <c r="X50" i="5"/>
  <c r="Z50" i="5" s="1"/>
  <c r="X55" i="5"/>
  <c r="Z55" i="5" s="1"/>
  <c r="X61" i="5"/>
  <c r="Z61" i="5" s="1"/>
  <c r="X62" i="5"/>
  <c r="Z62" i="5" s="1"/>
  <c r="X51" i="5"/>
  <c r="Z51" i="5" s="1"/>
  <c r="X49" i="5"/>
  <c r="Z49" i="5" s="1"/>
  <c r="X39" i="5"/>
  <c r="Z39" i="5" s="1"/>
  <c r="X44" i="5"/>
  <c r="Z44" i="5" s="1"/>
  <c r="X57" i="5"/>
  <c r="Z57" i="5" s="1"/>
  <c r="X45" i="5"/>
  <c r="Z45" i="5" s="1"/>
  <c r="X47" i="5"/>
  <c r="Z47" i="5" s="1"/>
  <c r="X52" i="5"/>
  <c r="Z52" i="5" s="1"/>
  <c r="X42" i="5"/>
  <c r="Z42" i="5" s="1"/>
  <c r="X54" i="5"/>
  <c r="Z54" i="5" s="1"/>
  <c r="X56" i="5"/>
  <c r="Z56" i="5" s="1"/>
  <c r="X58" i="5"/>
  <c r="Z58" i="5" s="1"/>
  <c r="X60" i="5"/>
  <c r="Z60" i="5" s="1"/>
  <c r="X38" i="5"/>
  <c r="Z38" i="5" s="1"/>
  <c r="X48" i="5"/>
  <c r="Z48" i="5" s="1"/>
  <c r="X53" i="5"/>
  <c r="Z53" i="5" s="1"/>
  <c r="X59" i="5"/>
  <c r="Z59" i="5" s="1"/>
  <c r="AE63" i="5"/>
  <c r="AE65" i="5"/>
  <c r="AE64" i="5"/>
  <c r="AE66" i="5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L4" i="2"/>
  <c r="I5" i="2"/>
  <c r="I6" i="2"/>
  <c r="I7" i="2"/>
  <c r="I8" i="2"/>
  <c r="N15" i="6"/>
  <c r="N16" i="6"/>
  <c r="N17" i="6"/>
  <c r="N18" i="6"/>
  <c r="N19" i="6"/>
  <c r="N14" i="6"/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A32" i="1"/>
  <c r="AA13" i="1" l="1"/>
  <c r="AA14" i="1"/>
  <c r="Z4" i="1"/>
  <c r="AA4" i="1"/>
  <c r="AA10" i="1"/>
  <c r="AA5" i="1"/>
  <c r="AA11" i="1"/>
  <c r="AA12" i="1"/>
  <c r="AA6" i="1"/>
  <c r="AA7" i="1"/>
  <c r="AA8" i="1"/>
  <c r="AA9" i="1"/>
  <c r="Y5" i="4"/>
  <c r="Y13" i="4"/>
  <c r="Y10" i="3"/>
  <c r="Y6" i="4"/>
  <c r="Y14" i="4"/>
  <c r="Y11" i="3"/>
  <c r="Y7" i="4"/>
  <c r="Y4" i="4"/>
  <c r="Y4" i="3"/>
  <c r="X8" i="2"/>
  <c r="Y8" i="4"/>
  <c r="Y5" i="3"/>
  <c r="Y5" i="2"/>
  <c r="Y9" i="4"/>
  <c r="Y6" i="3"/>
  <c r="Y6" i="2"/>
  <c r="Y10" i="4"/>
  <c r="Y7" i="3"/>
  <c r="Y7" i="2"/>
  <c r="X5" i="2"/>
  <c r="Y11" i="4"/>
  <c r="Y8" i="3"/>
  <c r="Y8" i="2"/>
  <c r="X4" i="2"/>
  <c r="J12" i="1"/>
  <c r="Y12" i="4"/>
  <c r="Y9" i="3"/>
  <c r="Y4" i="2"/>
  <c r="X6" i="2"/>
  <c r="X8" i="4"/>
  <c r="X5" i="3"/>
  <c r="J6" i="4"/>
  <c r="J14" i="4"/>
  <c r="K12" i="4"/>
  <c r="X7" i="2"/>
  <c r="X9" i="4"/>
  <c r="X6" i="3"/>
  <c r="J7" i="4"/>
  <c r="K5" i="4"/>
  <c r="K13" i="4"/>
  <c r="K7" i="3"/>
  <c r="J7" i="3"/>
  <c r="K9" i="3"/>
  <c r="X10" i="4"/>
  <c r="X7" i="3"/>
  <c r="J8" i="4"/>
  <c r="K6" i="4"/>
  <c r="K14" i="4"/>
  <c r="K8" i="3"/>
  <c r="J8" i="3"/>
  <c r="J9" i="3"/>
  <c r="X11" i="4"/>
  <c r="X8" i="3"/>
  <c r="J9" i="4"/>
  <c r="K7" i="4"/>
  <c r="X4" i="4"/>
  <c r="X12" i="4"/>
  <c r="X9" i="3"/>
  <c r="J10" i="4"/>
  <c r="K8" i="4"/>
  <c r="K4" i="4"/>
  <c r="K10" i="3"/>
  <c r="J10" i="3"/>
  <c r="X5" i="4"/>
  <c r="X13" i="4"/>
  <c r="X10" i="3"/>
  <c r="J11" i="4"/>
  <c r="K9" i="4"/>
  <c r="J4" i="4"/>
  <c r="K11" i="3"/>
  <c r="J11" i="3"/>
  <c r="X6" i="4"/>
  <c r="X14" i="4"/>
  <c r="X11" i="3"/>
  <c r="J12" i="4"/>
  <c r="K10" i="4"/>
  <c r="K4" i="3"/>
  <c r="J4" i="3"/>
  <c r="J6" i="3"/>
  <c r="X7" i="4"/>
  <c r="X4" i="3"/>
  <c r="J5" i="4"/>
  <c r="J13" i="4"/>
  <c r="K11" i="4"/>
  <c r="K5" i="3"/>
  <c r="J5" i="3"/>
  <c r="K6" i="3"/>
  <c r="AC8" i="5"/>
  <c r="AC16" i="5"/>
  <c r="AC24" i="5"/>
  <c r="AC33" i="5"/>
  <c r="AD52" i="5"/>
  <c r="AD62" i="5"/>
  <c r="AD41" i="5"/>
  <c r="AC38" i="5"/>
  <c r="AC37" i="5"/>
  <c r="AD56" i="5"/>
  <c r="AC5" i="5"/>
  <c r="AC21" i="5"/>
  <c r="AD51" i="5"/>
  <c r="AD40" i="5"/>
  <c r="AC11" i="5"/>
  <c r="AC19" i="5"/>
  <c r="AC27" i="5"/>
  <c r="AC29" i="5"/>
  <c r="AD31" i="5"/>
  <c r="AD53" i="5"/>
  <c r="AD63" i="5"/>
  <c r="AD42" i="5"/>
  <c r="AD43" i="5"/>
  <c r="AC6" i="5"/>
  <c r="AC14" i="5"/>
  <c r="AC22" i="5"/>
  <c r="AD27" i="5"/>
  <c r="AD54" i="5"/>
  <c r="AD64" i="5"/>
  <c r="AD44" i="5"/>
  <c r="AC43" i="5"/>
  <c r="AC39" i="5"/>
  <c r="AC13" i="5"/>
  <c r="AD61" i="5"/>
  <c r="AC4" i="5"/>
  <c r="AC9" i="5"/>
  <c r="AC17" i="5"/>
  <c r="AC25" i="5"/>
  <c r="AC34" i="5"/>
  <c r="AC36" i="5"/>
  <c r="AD55" i="5"/>
  <c r="AD65" i="5"/>
  <c r="AD45" i="5"/>
  <c r="AC10" i="5"/>
  <c r="AC48" i="5"/>
  <c r="AC49" i="5"/>
  <c r="AC12" i="5"/>
  <c r="AC20" i="5"/>
  <c r="AD30" i="5"/>
  <c r="AD57" i="5"/>
  <c r="AD66" i="5"/>
  <c r="AC46" i="5"/>
  <c r="AC26" i="5"/>
  <c r="AC7" i="5"/>
  <c r="AC15" i="5"/>
  <c r="AC23" i="5"/>
  <c r="AC28" i="5"/>
  <c r="AC30" i="5"/>
  <c r="AC32" i="5"/>
  <c r="AD58" i="5"/>
  <c r="AD50" i="5"/>
  <c r="AD47" i="5"/>
  <c r="AD60" i="5"/>
  <c r="AC18" i="5"/>
  <c r="AD59" i="5"/>
  <c r="AD35" i="5"/>
  <c r="AA17" i="1"/>
  <c r="AA19" i="1"/>
  <c r="AD25" i="5"/>
  <c r="AD29" i="5"/>
  <c r="AD21" i="5"/>
  <c r="AD13" i="5"/>
  <c r="AD5" i="5"/>
  <c r="AC44" i="5"/>
  <c r="AC50" i="5"/>
  <c r="AC58" i="5"/>
  <c r="AC66" i="5"/>
  <c r="AC52" i="5"/>
  <c r="AA16" i="1"/>
  <c r="AD10" i="5"/>
  <c r="AC45" i="5"/>
  <c r="AC53" i="5"/>
  <c r="AD39" i="5"/>
  <c r="AD49" i="5"/>
  <c r="AD26" i="5"/>
  <c r="AD20" i="5"/>
  <c r="AD12" i="5"/>
  <c r="AD4" i="5"/>
  <c r="AC51" i="5"/>
  <c r="AC59" i="5"/>
  <c r="AA22" i="1"/>
  <c r="AC47" i="5"/>
  <c r="AD34" i="5"/>
  <c r="AD19" i="5"/>
  <c r="AD11" i="5"/>
  <c r="AC60" i="5"/>
  <c r="AA21" i="1"/>
  <c r="AA18" i="1"/>
  <c r="AD36" i="5"/>
  <c r="AD17" i="5"/>
  <c r="AD9" i="5"/>
  <c r="AC54" i="5"/>
  <c r="AC62" i="5"/>
  <c r="AA20" i="1"/>
  <c r="AA23" i="1"/>
  <c r="AD37" i="5"/>
  <c r="AD23" i="5"/>
  <c r="AD7" i="5"/>
  <c r="AC56" i="5"/>
  <c r="AD28" i="5"/>
  <c r="AD22" i="5"/>
  <c r="AD14" i="5"/>
  <c r="AC57" i="5"/>
  <c r="AD32" i="5"/>
  <c r="AD18" i="5"/>
  <c r="AC61" i="5"/>
  <c r="AC41" i="5"/>
  <c r="AC35" i="5"/>
  <c r="AD24" i="5"/>
  <c r="AD16" i="5"/>
  <c r="AD8" i="5"/>
  <c r="AD48" i="5"/>
  <c r="AC55" i="5"/>
  <c r="AC63" i="5"/>
  <c r="AD15" i="5"/>
  <c r="AC64" i="5"/>
  <c r="AA15" i="1"/>
  <c r="AC40" i="5"/>
  <c r="AC31" i="5"/>
  <c r="AD33" i="5"/>
  <c r="AD6" i="5"/>
  <c r="AC65" i="5"/>
  <c r="AD38" i="5"/>
  <c r="AD46" i="5"/>
  <c r="AC42" i="5"/>
  <c r="K22" i="1"/>
  <c r="K8" i="2"/>
  <c r="K4" i="2"/>
  <c r="J5" i="2"/>
  <c r="J6" i="2"/>
  <c r="J7" i="2"/>
  <c r="K5" i="2"/>
  <c r="J8" i="2"/>
  <c r="J4" i="2"/>
  <c r="K6" i="2"/>
  <c r="K7" i="2"/>
  <c r="N54" i="5"/>
  <c r="O54" i="5"/>
  <c r="N38" i="5"/>
  <c r="O38" i="5"/>
  <c r="N61" i="5"/>
  <c r="O61" i="5"/>
  <c r="N45" i="5"/>
  <c r="O45" i="5"/>
  <c r="N37" i="5"/>
  <c r="O37" i="5"/>
  <c r="N63" i="5"/>
  <c r="O63" i="5"/>
  <c r="N62" i="5"/>
  <c r="O62" i="5"/>
  <c r="N46" i="5"/>
  <c r="O46" i="5"/>
  <c r="N53" i="5"/>
  <c r="O53" i="5"/>
  <c r="N60" i="5"/>
  <c r="O60" i="5"/>
  <c r="N52" i="5"/>
  <c r="O52" i="5"/>
  <c r="N44" i="5"/>
  <c r="O44" i="5"/>
  <c r="N36" i="5"/>
  <c r="O36" i="5"/>
  <c r="N55" i="5"/>
  <c r="O55" i="5"/>
  <c r="N59" i="5"/>
  <c r="O59" i="5"/>
  <c r="N51" i="5"/>
  <c r="O51" i="5"/>
  <c r="N43" i="5"/>
  <c r="O43" i="5"/>
  <c r="N35" i="5"/>
  <c r="O35" i="5"/>
  <c r="N39" i="5"/>
  <c r="O39" i="5"/>
  <c r="N66" i="5"/>
  <c r="O66" i="5"/>
  <c r="N42" i="5"/>
  <c r="O42" i="5"/>
  <c r="N65" i="5"/>
  <c r="O65" i="5"/>
  <c r="N57" i="5"/>
  <c r="O57" i="5"/>
  <c r="N49" i="5"/>
  <c r="O49" i="5"/>
  <c r="N41" i="5"/>
  <c r="O41" i="5"/>
  <c r="N47" i="5"/>
  <c r="O47" i="5"/>
  <c r="N58" i="5"/>
  <c r="O58" i="5"/>
  <c r="N50" i="5"/>
  <c r="O50" i="5"/>
  <c r="N34" i="5"/>
  <c r="O34" i="5"/>
  <c r="N64" i="5"/>
  <c r="O64" i="5"/>
  <c r="N56" i="5"/>
  <c r="O56" i="5"/>
  <c r="N48" i="5"/>
  <c r="O48" i="5"/>
  <c r="N40" i="5"/>
  <c r="O40" i="5"/>
  <c r="N5" i="5"/>
  <c r="O5" i="5"/>
  <c r="N12" i="5"/>
  <c r="O12" i="5"/>
  <c r="N30" i="5"/>
  <c r="O30" i="5"/>
  <c r="N22" i="5"/>
  <c r="O22" i="5"/>
  <c r="N14" i="5"/>
  <c r="O14" i="5"/>
  <c r="N6" i="5"/>
  <c r="O6" i="5"/>
  <c r="N28" i="5"/>
  <c r="O28" i="5"/>
  <c r="N4" i="5"/>
  <c r="O4" i="5"/>
  <c r="N27" i="5"/>
  <c r="O27" i="5"/>
  <c r="N19" i="5"/>
  <c r="O19" i="5"/>
  <c r="N11" i="5"/>
  <c r="O11" i="5"/>
  <c r="N29" i="5"/>
  <c r="O29" i="5"/>
  <c r="N20" i="5"/>
  <c r="O20" i="5"/>
  <c r="N26" i="5"/>
  <c r="O26" i="5"/>
  <c r="N18" i="5"/>
  <c r="O18" i="5"/>
  <c r="N10" i="5"/>
  <c r="O10" i="5"/>
  <c r="N13" i="5"/>
  <c r="O13" i="5"/>
  <c r="N33" i="5"/>
  <c r="O33" i="5"/>
  <c r="N25" i="5"/>
  <c r="O25" i="5"/>
  <c r="N17" i="5"/>
  <c r="O17" i="5"/>
  <c r="N9" i="5"/>
  <c r="O9" i="5"/>
  <c r="N32" i="5"/>
  <c r="O32" i="5"/>
  <c r="N24" i="5"/>
  <c r="O24" i="5"/>
  <c r="N16" i="5"/>
  <c r="O16" i="5"/>
  <c r="N8" i="5"/>
  <c r="O8" i="5"/>
  <c r="N21" i="5"/>
  <c r="O21" i="5"/>
  <c r="N31" i="5"/>
  <c r="O31" i="5"/>
  <c r="N23" i="5"/>
  <c r="O23" i="5"/>
  <c r="N15" i="5"/>
  <c r="O15" i="5"/>
  <c r="N7" i="5"/>
  <c r="O7" i="5"/>
  <c r="J11" i="1"/>
  <c r="J4" i="1"/>
  <c r="J8" i="1"/>
  <c r="K15" i="1"/>
  <c r="K20" i="1"/>
  <c r="K12" i="1"/>
  <c r="K7" i="1"/>
  <c r="J19" i="1"/>
  <c r="K23" i="1"/>
  <c r="J16" i="1"/>
  <c r="J18" i="1"/>
  <c r="K14" i="1"/>
  <c r="K6" i="1"/>
  <c r="J10" i="1"/>
  <c r="K21" i="1"/>
  <c r="K13" i="1"/>
  <c r="K5" i="1"/>
  <c r="J17" i="1"/>
  <c r="J9" i="1"/>
  <c r="K19" i="1"/>
  <c r="J23" i="1"/>
  <c r="J7" i="1"/>
  <c r="K11" i="1"/>
  <c r="K18" i="1"/>
  <c r="K10" i="1"/>
  <c r="J22" i="1"/>
  <c r="J14" i="1"/>
  <c r="J6" i="1"/>
  <c r="K17" i="1"/>
  <c r="K9" i="1"/>
  <c r="J21" i="1"/>
  <c r="J13" i="1"/>
  <c r="J5" i="1"/>
  <c r="J15" i="1"/>
  <c r="K4" i="1"/>
  <c r="K16" i="1"/>
  <c r="K8" i="1"/>
  <c r="J20" i="1"/>
  <c r="K15" i="4" l="1"/>
  <c r="Y9" i="2"/>
  <c r="J15" i="4"/>
  <c r="Y15" i="4"/>
  <c r="Z24" i="1"/>
  <c r="AA24" i="1"/>
  <c r="X12" i="3"/>
  <c r="X15" i="4"/>
  <c r="AC67" i="5"/>
  <c r="X9" i="2"/>
  <c r="O67" i="5"/>
  <c r="J12" i="3"/>
  <c r="Y12" i="3"/>
  <c r="AD67" i="5"/>
  <c r="K12" i="3"/>
  <c r="N67" i="5"/>
  <c r="J24" i="1"/>
  <c r="K24" i="1"/>
  <c r="K9" i="2"/>
  <c r="J9" i="2"/>
  <c r="G66" i="5" l="1"/>
  <c r="P66" i="5" s="1"/>
  <c r="E66" i="5"/>
  <c r="G65" i="5"/>
  <c r="I65" i="5" s="1"/>
  <c r="K65" i="5" s="1"/>
  <c r="E65" i="5"/>
  <c r="G64" i="5"/>
  <c r="P64" i="5" s="1"/>
  <c r="E64" i="5"/>
  <c r="G63" i="5"/>
  <c r="P63" i="5" s="1"/>
  <c r="E63" i="5"/>
  <c r="G62" i="5"/>
  <c r="P62" i="5" s="1"/>
  <c r="E62" i="5"/>
  <c r="G61" i="5"/>
  <c r="I61" i="5" s="1"/>
  <c r="K61" i="5" s="1"/>
  <c r="E61" i="5"/>
  <c r="G60" i="5"/>
  <c r="I60" i="5" s="1"/>
  <c r="K60" i="5" s="1"/>
  <c r="E60" i="5"/>
  <c r="G59" i="5"/>
  <c r="P59" i="5" s="1"/>
  <c r="E59" i="5"/>
  <c r="G58" i="5"/>
  <c r="P58" i="5" s="1"/>
  <c r="E58" i="5"/>
  <c r="G57" i="5"/>
  <c r="I57" i="5" s="1"/>
  <c r="K57" i="5" s="1"/>
  <c r="E57" i="5"/>
  <c r="G56" i="5"/>
  <c r="P56" i="5" s="1"/>
  <c r="E56" i="5"/>
  <c r="G55" i="5"/>
  <c r="P55" i="5" s="1"/>
  <c r="E55" i="5"/>
  <c r="G54" i="5"/>
  <c r="P54" i="5" s="1"/>
  <c r="E54" i="5"/>
  <c r="G53" i="5"/>
  <c r="I53" i="5" s="1"/>
  <c r="K53" i="5" s="1"/>
  <c r="E53" i="5"/>
  <c r="G52" i="5"/>
  <c r="I52" i="5" s="1"/>
  <c r="K52" i="5" s="1"/>
  <c r="E52" i="5"/>
  <c r="G51" i="5"/>
  <c r="P51" i="5" s="1"/>
  <c r="E51" i="5"/>
  <c r="G50" i="5"/>
  <c r="P50" i="5" s="1"/>
  <c r="E50" i="5"/>
  <c r="G49" i="5"/>
  <c r="I49" i="5" s="1"/>
  <c r="K49" i="5" s="1"/>
  <c r="E49" i="5"/>
  <c r="G48" i="5"/>
  <c r="P48" i="5" s="1"/>
  <c r="E48" i="5"/>
  <c r="G47" i="5"/>
  <c r="I47" i="5" s="1"/>
  <c r="K47" i="5" s="1"/>
  <c r="E47" i="5"/>
  <c r="G46" i="5"/>
  <c r="P46" i="5" s="1"/>
  <c r="E46" i="5"/>
  <c r="G45" i="5"/>
  <c r="I45" i="5" s="1"/>
  <c r="K45" i="5" s="1"/>
  <c r="E45" i="5"/>
  <c r="G44" i="5"/>
  <c r="I44" i="5" s="1"/>
  <c r="K44" i="5" s="1"/>
  <c r="E44" i="5"/>
  <c r="G43" i="5"/>
  <c r="P43" i="5" s="1"/>
  <c r="E43" i="5"/>
  <c r="G42" i="5"/>
  <c r="I42" i="5" s="1"/>
  <c r="K42" i="5" s="1"/>
  <c r="E42" i="5"/>
  <c r="G41" i="5"/>
  <c r="I41" i="5" s="1"/>
  <c r="K41" i="5" s="1"/>
  <c r="E41" i="5"/>
  <c r="G40" i="5"/>
  <c r="I40" i="5" s="1"/>
  <c r="K40" i="5" s="1"/>
  <c r="E40" i="5"/>
  <c r="G39" i="5"/>
  <c r="I39" i="5" s="1"/>
  <c r="K39" i="5" s="1"/>
  <c r="E39" i="5"/>
  <c r="G38" i="5"/>
  <c r="P38" i="5" s="1"/>
  <c r="E38" i="5"/>
  <c r="G37" i="5"/>
  <c r="I37" i="5" s="1"/>
  <c r="K37" i="5" s="1"/>
  <c r="E37" i="5"/>
  <c r="G36" i="5"/>
  <c r="I36" i="5" s="1"/>
  <c r="K36" i="5" s="1"/>
  <c r="E36" i="5"/>
  <c r="G35" i="5"/>
  <c r="P35" i="5" s="1"/>
  <c r="E35" i="5"/>
  <c r="G34" i="5"/>
  <c r="P34" i="5" s="1"/>
  <c r="E34" i="5"/>
  <c r="G33" i="5"/>
  <c r="I33" i="5" s="1"/>
  <c r="K33" i="5" s="1"/>
  <c r="E33" i="5"/>
  <c r="G32" i="5"/>
  <c r="I32" i="5" s="1"/>
  <c r="K32" i="5" s="1"/>
  <c r="E32" i="5"/>
  <c r="G31" i="5"/>
  <c r="I31" i="5" s="1"/>
  <c r="K31" i="5" s="1"/>
  <c r="E31" i="5"/>
  <c r="G30" i="5"/>
  <c r="P30" i="5" s="1"/>
  <c r="E30" i="5"/>
  <c r="G29" i="5"/>
  <c r="I29" i="5" s="1"/>
  <c r="K29" i="5" s="1"/>
  <c r="E29" i="5"/>
  <c r="G28" i="5"/>
  <c r="I28" i="5" s="1"/>
  <c r="K28" i="5" s="1"/>
  <c r="E28" i="5"/>
  <c r="G27" i="5"/>
  <c r="P27" i="5" s="1"/>
  <c r="E27" i="5"/>
  <c r="G26" i="5"/>
  <c r="P26" i="5" s="1"/>
  <c r="E26" i="5"/>
  <c r="G25" i="5"/>
  <c r="I25" i="5" s="1"/>
  <c r="K25" i="5" s="1"/>
  <c r="E25" i="5"/>
  <c r="G24" i="5"/>
  <c r="I24" i="5" s="1"/>
  <c r="K24" i="5" s="1"/>
  <c r="E24" i="5"/>
  <c r="G23" i="5"/>
  <c r="I23" i="5" s="1"/>
  <c r="K23" i="5" s="1"/>
  <c r="E23" i="5"/>
  <c r="G22" i="5"/>
  <c r="P22" i="5" s="1"/>
  <c r="E22" i="5"/>
  <c r="G21" i="5"/>
  <c r="I21" i="5" s="1"/>
  <c r="K21" i="5" s="1"/>
  <c r="E21" i="5"/>
  <c r="G20" i="5"/>
  <c r="I20" i="5" s="1"/>
  <c r="K20" i="5" s="1"/>
  <c r="E20" i="5"/>
  <c r="G19" i="5"/>
  <c r="P19" i="5" s="1"/>
  <c r="E19" i="5"/>
  <c r="G18" i="5"/>
  <c r="P18" i="5" s="1"/>
  <c r="E18" i="5"/>
  <c r="G17" i="5"/>
  <c r="I17" i="5" s="1"/>
  <c r="K17" i="5" s="1"/>
  <c r="E17" i="5"/>
  <c r="G16" i="5"/>
  <c r="I16" i="5" s="1"/>
  <c r="K16" i="5" s="1"/>
  <c r="E16" i="5"/>
  <c r="G15" i="5"/>
  <c r="I15" i="5" s="1"/>
  <c r="K15" i="5" s="1"/>
  <c r="E15" i="5"/>
  <c r="G14" i="5"/>
  <c r="P14" i="5" s="1"/>
  <c r="E14" i="5"/>
  <c r="G13" i="5"/>
  <c r="I13" i="5" s="1"/>
  <c r="K13" i="5" s="1"/>
  <c r="E13" i="5"/>
  <c r="G12" i="5"/>
  <c r="I12" i="5" s="1"/>
  <c r="K12" i="5" s="1"/>
  <c r="E12" i="5"/>
  <c r="G11" i="5"/>
  <c r="P11" i="5" s="1"/>
  <c r="E11" i="5"/>
  <c r="G10" i="5"/>
  <c r="P10" i="5" s="1"/>
  <c r="E10" i="5"/>
  <c r="G9" i="5"/>
  <c r="I9" i="5" s="1"/>
  <c r="K9" i="5" s="1"/>
  <c r="E9" i="5"/>
  <c r="G8" i="5"/>
  <c r="I8" i="5" s="1"/>
  <c r="K8" i="5" s="1"/>
  <c r="E8" i="5"/>
  <c r="G7" i="5"/>
  <c r="P7" i="5" s="1"/>
  <c r="E7" i="5"/>
  <c r="G6" i="5"/>
  <c r="P6" i="5" s="1"/>
  <c r="E6" i="5"/>
  <c r="G5" i="5"/>
  <c r="I5" i="5" s="1"/>
  <c r="K5" i="5" s="1"/>
  <c r="E5" i="5"/>
  <c r="P4" i="5"/>
  <c r="I4" i="5"/>
  <c r="K4" i="5" s="1"/>
  <c r="P13" i="5" l="1"/>
  <c r="P41" i="5"/>
  <c r="P33" i="5"/>
  <c r="P61" i="5"/>
  <c r="P12" i="5"/>
  <c r="P25" i="5"/>
  <c r="P32" i="5"/>
  <c r="P9" i="5"/>
  <c r="P29" i="5"/>
  <c r="P16" i="5"/>
  <c r="P36" i="5"/>
  <c r="P42" i="5"/>
  <c r="P40" i="5"/>
  <c r="I54" i="5"/>
  <c r="K54" i="5" s="1"/>
  <c r="P65" i="5"/>
  <c r="P17" i="5"/>
  <c r="P24" i="5"/>
  <c r="P37" i="5"/>
  <c r="I51" i="5"/>
  <c r="K51" i="5" s="1"/>
  <c r="P8" i="5"/>
  <c r="P21" i="5"/>
  <c r="I46" i="5"/>
  <c r="K46" i="5" s="1"/>
  <c r="P49" i="5"/>
  <c r="I6" i="5"/>
  <c r="K6" i="5" s="1"/>
  <c r="I14" i="5"/>
  <c r="K14" i="5" s="1"/>
  <c r="I22" i="5"/>
  <c r="K22" i="5" s="1"/>
  <c r="I30" i="5"/>
  <c r="K30" i="5" s="1"/>
  <c r="I38" i="5"/>
  <c r="K38" i="5" s="1"/>
  <c r="P57" i="5"/>
  <c r="I59" i="5"/>
  <c r="K59" i="5" s="1"/>
  <c r="I62" i="5"/>
  <c r="K62" i="5" s="1"/>
  <c r="P20" i="5"/>
  <c r="P28" i="5"/>
  <c r="I50" i="5"/>
  <c r="K50" i="5" s="1"/>
  <c r="P53" i="5"/>
  <c r="I55" i="5"/>
  <c r="K55" i="5" s="1"/>
  <c r="I58" i="5"/>
  <c r="K58" i="5" s="1"/>
  <c r="I10" i="5"/>
  <c r="K10" i="5" s="1"/>
  <c r="I18" i="5"/>
  <c r="K18" i="5" s="1"/>
  <c r="I26" i="5"/>
  <c r="K26" i="5" s="1"/>
  <c r="I34" i="5"/>
  <c r="K34" i="5" s="1"/>
  <c r="P45" i="5"/>
  <c r="I63" i="5"/>
  <c r="K63" i="5" s="1"/>
  <c r="I66" i="5"/>
  <c r="K66" i="5" s="1"/>
  <c r="P5" i="5"/>
  <c r="I7" i="5"/>
  <c r="K7" i="5" s="1"/>
  <c r="P15" i="5"/>
  <c r="P23" i="5"/>
  <c r="P31" i="5"/>
  <c r="P39" i="5"/>
  <c r="P47" i="5"/>
  <c r="P44" i="5"/>
  <c r="P52" i="5"/>
  <c r="P60" i="5"/>
  <c r="I11" i="5"/>
  <c r="K11" i="5" s="1"/>
  <c r="I48" i="5"/>
  <c r="K48" i="5" s="1"/>
  <c r="I56" i="5"/>
  <c r="K56" i="5" s="1"/>
  <c r="I64" i="5"/>
  <c r="K64" i="5" s="1"/>
  <c r="I19" i="5"/>
  <c r="K19" i="5" s="1"/>
  <c r="I27" i="5"/>
  <c r="K27" i="5" s="1"/>
  <c r="I35" i="5"/>
  <c r="K35" i="5" s="1"/>
  <c r="I43" i="5"/>
  <c r="K43" i="5" s="1"/>
  <c r="L4" i="1"/>
  <c r="E4" i="1"/>
  <c r="G4" i="1" s="1"/>
  <c r="C6" i="1" l="1"/>
  <c r="C7" i="1"/>
  <c r="C8" i="1"/>
  <c r="C19" i="1"/>
  <c r="C22" i="1"/>
  <c r="C20" i="1"/>
  <c r="C17" i="1"/>
  <c r="C16" i="1"/>
  <c r="C14" i="1"/>
  <c r="C15" i="1"/>
  <c r="C13" i="1"/>
  <c r="C12" i="1"/>
  <c r="E12" i="1" s="1"/>
  <c r="G12" i="1" s="1"/>
  <c r="C11" i="1"/>
  <c r="C10" i="1"/>
  <c r="C9" i="1"/>
  <c r="C5" i="1"/>
  <c r="C18" i="1"/>
  <c r="C21" i="1"/>
  <c r="C23" i="1"/>
  <c r="L23" i="1" l="1"/>
  <c r="E23" i="1"/>
  <c r="G23" i="1" s="1"/>
  <c r="L12" i="1"/>
  <c r="L8" i="1"/>
  <c r="E8" i="1"/>
  <c r="G8" i="1" s="1"/>
  <c r="L14" i="1"/>
  <c r="E14" i="1"/>
  <c r="G14" i="1" s="1"/>
  <c r="L19" i="1"/>
  <c r="E19" i="1"/>
  <c r="G19" i="1" s="1"/>
  <c r="E13" i="1"/>
  <c r="G13" i="1" s="1"/>
  <c r="L13" i="1"/>
  <c r="E21" i="1"/>
  <c r="G21" i="1" s="1"/>
  <c r="L21" i="1"/>
  <c r="L5" i="1"/>
  <c r="L7" i="1"/>
  <c r="E7" i="1"/>
  <c r="G7" i="1" s="1"/>
  <c r="E18" i="1"/>
  <c r="G18" i="1" s="1"/>
  <c r="L18" i="1"/>
  <c r="L16" i="1"/>
  <c r="E16" i="1"/>
  <c r="G16" i="1" s="1"/>
  <c r="L9" i="1"/>
  <c r="E9" i="1"/>
  <c r="G9" i="1" s="1"/>
  <c r="E17" i="1"/>
  <c r="G17" i="1" s="1"/>
  <c r="L17" i="1"/>
  <c r="E15" i="1"/>
  <c r="G15" i="1" s="1"/>
  <c r="L15" i="1"/>
  <c r="L6" i="1"/>
  <c r="E6" i="1"/>
  <c r="G6" i="1" s="1"/>
  <c r="E10" i="1"/>
  <c r="G10" i="1" s="1"/>
  <c r="L10" i="1"/>
  <c r="L20" i="1"/>
  <c r="E20" i="1"/>
  <c r="G20" i="1" s="1"/>
  <c r="L11" i="1"/>
  <c r="E11" i="1"/>
  <c r="G11" i="1" s="1"/>
  <c r="E22" i="1"/>
  <c r="G22" i="1" s="1"/>
  <c r="L22" i="1"/>
  <c r="C14" i="4"/>
  <c r="A14" i="4"/>
  <c r="C13" i="4"/>
  <c r="A13" i="4"/>
  <c r="C12" i="4"/>
  <c r="A12" i="4"/>
  <c r="C11" i="4"/>
  <c r="A11" i="4"/>
  <c r="C10" i="4"/>
  <c r="A10" i="4"/>
  <c r="C9" i="4"/>
  <c r="L9" i="4" s="1"/>
  <c r="A9" i="4"/>
  <c r="C8" i="4"/>
  <c r="A8" i="4"/>
  <c r="C7" i="4"/>
  <c r="A7" i="4"/>
  <c r="C6" i="4"/>
  <c r="A6" i="4"/>
  <c r="C5" i="4"/>
  <c r="A5" i="4"/>
  <c r="E4" i="4"/>
  <c r="G4" i="4" s="1"/>
  <c r="A5" i="2"/>
  <c r="C5" i="2"/>
  <c r="L5" i="2" s="1"/>
  <c r="A6" i="2"/>
  <c r="C6" i="2"/>
  <c r="L6" i="2" s="1"/>
  <c r="A7" i="2"/>
  <c r="C7" i="2"/>
  <c r="L7" i="2" s="1"/>
  <c r="A8" i="2"/>
  <c r="C8" i="2"/>
  <c r="L8" i="2" s="1"/>
  <c r="C11" i="3"/>
  <c r="A11" i="3"/>
  <c r="C10" i="3"/>
  <c r="A10" i="3"/>
  <c r="C9" i="3"/>
  <c r="A9" i="3"/>
  <c r="C8" i="3"/>
  <c r="A8" i="3"/>
  <c r="C7" i="3"/>
  <c r="A7" i="3"/>
  <c r="C6" i="3"/>
  <c r="A6" i="3"/>
  <c r="C5" i="3"/>
  <c r="A5" i="3"/>
  <c r="E4" i="3"/>
  <c r="G4" i="3" s="1"/>
  <c r="E4" i="2"/>
  <c r="G4" i="2" s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5" i="1"/>
  <c r="E12" i="4" l="1"/>
  <c r="G12" i="4" s="1"/>
  <c r="L12" i="4"/>
  <c r="E5" i="4"/>
  <c r="G5" i="4" s="1"/>
  <c r="L5" i="4"/>
  <c r="E9" i="4"/>
  <c r="G9" i="4" s="1"/>
  <c r="E13" i="4"/>
  <c r="G13" i="4" s="1"/>
  <c r="L13" i="4"/>
  <c r="E6" i="4"/>
  <c r="G6" i="4" s="1"/>
  <c r="L6" i="4"/>
  <c r="E10" i="4"/>
  <c r="G10" i="4" s="1"/>
  <c r="L10" i="4"/>
  <c r="E14" i="4"/>
  <c r="G14" i="4" s="1"/>
  <c r="L14" i="4"/>
  <c r="E7" i="4"/>
  <c r="G7" i="4" s="1"/>
  <c r="L7" i="4"/>
  <c r="E11" i="4"/>
  <c r="G11" i="4" s="1"/>
  <c r="L11" i="4"/>
  <c r="E8" i="4"/>
  <c r="G8" i="4" s="1"/>
  <c r="L8" i="4"/>
  <c r="E5" i="3"/>
  <c r="G5" i="3" s="1"/>
  <c r="L5" i="3"/>
  <c r="E6" i="3"/>
  <c r="G6" i="3" s="1"/>
  <c r="L6" i="3"/>
  <c r="E10" i="3"/>
  <c r="G10" i="3" s="1"/>
  <c r="L10" i="3"/>
  <c r="E9" i="3"/>
  <c r="G9" i="3" s="1"/>
  <c r="L9" i="3"/>
  <c r="E7" i="3"/>
  <c r="G7" i="3" s="1"/>
  <c r="L7" i="3"/>
  <c r="E11" i="3"/>
  <c r="G11" i="3" s="1"/>
  <c r="L11" i="3"/>
  <c r="E8" i="3"/>
  <c r="G8" i="3" s="1"/>
  <c r="L8" i="3"/>
  <c r="E6" i="2"/>
  <c r="G6" i="2" s="1"/>
  <c r="E5" i="2"/>
  <c r="G5" i="2" s="1"/>
  <c r="E7" i="2"/>
  <c r="G7" i="2" s="1"/>
  <c r="E8" i="2"/>
  <c r="G8" i="2" s="1"/>
</calcChain>
</file>

<file path=xl/sharedStrings.xml><?xml version="1.0" encoding="utf-8"?>
<sst xmlns="http://schemas.openxmlformats.org/spreadsheetml/2006/main" count="528" uniqueCount="156">
  <si>
    <t>Uzly</t>
  </si>
  <si>
    <t>Počáteční</t>
  </si>
  <si>
    <t>Koncový</t>
  </si>
  <si>
    <t>A1</t>
  </si>
  <si>
    <t>x</t>
  </si>
  <si>
    <t>A</t>
  </si>
  <si>
    <t>B</t>
  </si>
  <si>
    <t>B1</t>
  </si>
  <si>
    <t>C</t>
  </si>
  <si>
    <t>B2</t>
  </si>
  <si>
    <t>C1</t>
  </si>
  <si>
    <t>C2</t>
  </si>
  <si>
    <t>D</t>
  </si>
  <si>
    <t>D1</t>
  </si>
  <si>
    <t>E</t>
  </si>
  <si>
    <t>E1</t>
  </si>
  <si>
    <t>E2</t>
  </si>
  <si>
    <t>F</t>
  </si>
  <si>
    <t>G</t>
  </si>
  <si>
    <t>H</t>
  </si>
  <si>
    <t>I</t>
  </si>
  <si>
    <t>J</t>
  </si>
  <si>
    <t>N</t>
  </si>
  <si>
    <t>O</t>
  </si>
  <si>
    <t>P</t>
  </si>
  <si>
    <t>Q</t>
  </si>
  <si>
    <t>Q1</t>
  </si>
  <si>
    <t>Q2</t>
  </si>
  <si>
    <t>T</t>
  </si>
  <si>
    <t>T1</t>
  </si>
  <si>
    <t>T2</t>
  </si>
  <si>
    <t>K</t>
  </si>
  <si>
    <t>L</t>
  </si>
  <si>
    <t>M</t>
  </si>
  <si>
    <t>R</t>
  </si>
  <si>
    <t>S</t>
  </si>
  <si>
    <t>U</t>
  </si>
  <si>
    <t>Y</t>
  </si>
  <si>
    <t>Z</t>
  </si>
  <si>
    <t>Q3</t>
  </si>
  <si>
    <t>V</t>
  </si>
  <si>
    <t>AA</t>
  </si>
  <si>
    <t>BA</t>
  </si>
  <si>
    <t>CA</t>
  </si>
  <si>
    <t>DA</t>
  </si>
  <si>
    <t>EA</t>
  </si>
  <si>
    <t>FA</t>
  </si>
  <si>
    <t>GA</t>
  </si>
  <si>
    <t>HA</t>
  </si>
  <si>
    <t>IA</t>
  </si>
  <si>
    <t>KA</t>
  </si>
  <si>
    <t>MA</t>
  </si>
  <si>
    <r>
      <t>r</t>
    </r>
    <r>
      <rPr>
        <b/>
        <sz val="9"/>
        <color theme="1"/>
        <rFont val="Calibri"/>
        <family val="2"/>
        <charset val="238"/>
        <scheme val="minor"/>
      </rPr>
      <t>kab</t>
    </r>
  </si>
  <si>
    <r>
      <t xml:space="preserve">M </t>
    </r>
    <r>
      <rPr>
        <b/>
        <sz val="11"/>
        <color theme="1"/>
        <rFont val="Arial"/>
        <family val="2"/>
        <charset val="238"/>
      </rPr>
      <t>[</t>
    </r>
    <r>
      <rPr>
        <b/>
        <sz val="11"/>
        <color theme="1"/>
        <rFont val="Calibri"/>
        <family val="2"/>
        <charset val="238"/>
      </rPr>
      <t>µ</t>
    </r>
    <r>
      <rPr>
        <b/>
        <sz val="11"/>
        <color theme="1"/>
        <rFont val="Arial"/>
        <family val="2"/>
        <charset val="238"/>
      </rPr>
      <t>H/km]</t>
    </r>
  </si>
  <si>
    <r>
      <t>r</t>
    </r>
    <r>
      <rPr>
        <b/>
        <sz val="9"/>
        <color theme="1"/>
        <rFont val="Calibri"/>
        <family val="2"/>
        <charset val="238"/>
        <scheme val="minor"/>
      </rPr>
      <t>celk</t>
    </r>
  </si>
  <si>
    <t>AB</t>
  </si>
  <si>
    <t>AC</t>
  </si>
  <si>
    <t>AD</t>
  </si>
  <si>
    <t>AE</t>
  </si>
  <si>
    <t>AF</t>
  </si>
  <si>
    <t>AG</t>
  </si>
  <si>
    <t>AH</t>
  </si>
  <si>
    <t>AI</t>
  </si>
  <si>
    <t>BB</t>
  </si>
  <si>
    <t>BC</t>
  </si>
  <si>
    <t>BD</t>
  </si>
  <si>
    <t>BE</t>
  </si>
  <si>
    <t>BF</t>
  </si>
  <si>
    <t>BG</t>
  </si>
  <si>
    <t>BH</t>
  </si>
  <si>
    <t>BI</t>
  </si>
  <si>
    <t>CB</t>
  </si>
  <si>
    <t>CC</t>
  </si>
  <si>
    <t>CD</t>
  </si>
  <si>
    <t>CE</t>
  </si>
  <si>
    <t>CF</t>
  </si>
  <si>
    <t>CG</t>
  </si>
  <si>
    <t>CH</t>
  </si>
  <si>
    <t>CI</t>
  </si>
  <si>
    <t>DB</t>
  </si>
  <si>
    <t>DC</t>
  </si>
  <si>
    <t>DE</t>
  </si>
  <si>
    <t>DF</t>
  </si>
  <si>
    <t>DG</t>
  </si>
  <si>
    <t>DH</t>
  </si>
  <si>
    <t>DI</t>
  </si>
  <si>
    <t>EB</t>
  </si>
  <si>
    <t>EC</t>
  </si>
  <si>
    <t>ED</t>
  </si>
  <si>
    <t>EE</t>
  </si>
  <si>
    <t>EF</t>
  </si>
  <si>
    <t>EG</t>
  </si>
  <si>
    <t>EH</t>
  </si>
  <si>
    <t>EI</t>
  </si>
  <si>
    <t>FB</t>
  </si>
  <si>
    <t>FC</t>
  </si>
  <si>
    <t>FD</t>
  </si>
  <si>
    <t>FE</t>
  </si>
  <si>
    <t>FF</t>
  </si>
  <si>
    <t>FG</t>
  </si>
  <si>
    <t>FH</t>
  </si>
  <si>
    <t>FI</t>
  </si>
  <si>
    <t>GB</t>
  </si>
  <si>
    <t>GC</t>
  </si>
  <si>
    <t>GD</t>
  </si>
  <si>
    <t>hloubka kabelu</t>
  </si>
  <si>
    <t>výška TV</t>
  </si>
  <si>
    <t>m</t>
  </si>
  <si>
    <r>
      <rPr>
        <b/>
        <sz val="14"/>
        <color theme="1"/>
        <rFont val="Calibri"/>
        <family val="2"/>
        <charset val="238"/>
        <scheme val="minor"/>
      </rPr>
      <t>r</t>
    </r>
    <r>
      <rPr>
        <b/>
        <sz val="9"/>
        <color theme="1"/>
        <rFont val="Calibri"/>
        <family val="2"/>
        <charset val="238"/>
        <scheme val="minor"/>
      </rPr>
      <t>k</t>
    </r>
  </si>
  <si>
    <t>TCKE</t>
  </si>
  <si>
    <t>Kabel</t>
  </si>
  <si>
    <r>
      <rPr>
        <b/>
        <sz val="14"/>
        <color theme="1"/>
        <rFont val="Calibri"/>
        <family val="2"/>
        <charset val="238"/>
        <scheme val="minor"/>
      </rPr>
      <t>r</t>
    </r>
    <r>
      <rPr>
        <b/>
        <sz val="9"/>
        <color theme="1"/>
        <rFont val="Calibri"/>
        <family val="2"/>
        <charset val="238"/>
        <scheme val="minor"/>
      </rPr>
      <t>p</t>
    </r>
  </si>
  <si>
    <t>Přepočet</t>
  </si>
  <si>
    <t>ω</t>
  </si>
  <si>
    <t>km</t>
  </si>
  <si>
    <t>Lc</t>
  </si>
  <si>
    <t>Celkem</t>
  </si>
  <si>
    <t>tvyp</t>
  </si>
  <si>
    <t>s</t>
  </si>
  <si>
    <t>Iz</t>
  </si>
  <si>
    <t>Im</t>
  </si>
  <si>
    <t>Kabel podél trati</t>
  </si>
  <si>
    <t>Naměřené</t>
  </si>
  <si>
    <t>Přepočítané</t>
  </si>
  <si>
    <r>
      <t>r</t>
    </r>
    <r>
      <rPr>
        <b/>
        <sz val="9"/>
        <color theme="1"/>
        <rFont val="Calibri"/>
        <family val="2"/>
        <charset val="238"/>
        <scheme val="minor"/>
      </rPr>
      <t>kabn</t>
    </r>
  </si>
  <si>
    <t>výhledový</t>
  </si>
  <si>
    <t>TCKPFLEZE</t>
  </si>
  <si>
    <t>podél trati</t>
  </si>
  <si>
    <t>Um/1kA [V]</t>
  </si>
  <si>
    <t>Uz/1kA [V]</t>
  </si>
  <si>
    <r>
      <t>L</t>
    </r>
    <r>
      <rPr>
        <b/>
        <sz val="8"/>
        <color theme="1"/>
        <rFont val="Calibri"/>
        <family val="2"/>
        <charset val="238"/>
        <scheme val="minor"/>
      </rPr>
      <t>skut</t>
    </r>
    <r>
      <rPr>
        <b/>
        <sz val="12"/>
        <color theme="1"/>
        <rFont val="Calibri"/>
        <family val="2"/>
        <charset val="238"/>
        <scheme val="minor"/>
      </rPr>
      <t xml:space="preserve"> [km]</t>
    </r>
  </si>
  <si>
    <r>
      <t xml:space="preserve">Podmínka </t>
    </r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9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>/</t>
    </r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9"/>
        <color theme="1"/>
        <rFont val="Calibri"/>
        <family val="2"/>
        <charset val="238"/>
        <scheme val="minor"/>
      </rPr>
      <t>2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</si>
  <si>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9"/>
        <color theme="1"/>
        <rFont val="Calibri"/>
        <family val="2"/>
        <charset val="238"/>
        <scheme val="minor"/>
      </rPr>
      <t xml:space="preserve">1 </t>
    </r>
    <r>
      <rPr>
        <b/>
        <sz val="12"/>
        <color theme="1"/>
        <rFont val="Calibri"/>
        <family val="2"/>
        <charset val="238"/>
        <scheme val="minor"/>
      </rPr>
      <t>[km]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</si>
  <si>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9"/>
        <color theme="1"/>
        <rFont val="Calibri"/>
        <family val="2"/>
        <charset val="238"/>
        <scheme val="minor"/>
      </rPr>
      <t xml:space="preserve">2 </t>
    </r>
    <r>
      <rPr>
        <b/>
        <sz val="12"/>
        <color theme="1"/>
        <rFont val="Calibri"/>
        <family val="2"/>
        <charset val="238"/>
        <scheme val="minor"/>
      </rPr>
      <t>[km]</t>
    </r>
  </si>
  <si>
    <r>
      <t>a</t>
    </r>
    <r>
      <rPr>
        <b/>
        <sz val="9"/>
        <color theme="1"/>
        <rFont val="Calibri"/>
        <family val="2"/>
        <charset val="238"/>
        <scheme val="minor"/>
      </rPr>
      <t>1</t>
    </r>
    <r>
      <rPr>
        <b/>
        <sz val="14"/>
        <color theme="1"/>
        <rFont val="Calibri"/>
        <family val="2"/>
        <charset val="238"/>
        <scheme val="minor"/>
      </rPr>
      <t>+a</t>
    </r>
    <r>
      <rPr>
        <b/>
        <sz val="9"/>
        <color theme="1"/>
        <rFont val="Calibri"/>
        <family val="2"/>
        <charset val="238"/>
        <scheme val="minor"/>
      </rPr>
      <t>2</t>
    </r>
    <r>
      <rPr>
        <b/>
        <sz val="14"/>
        <color theme="1"/>
        <rFont val="Calibri"/>
        <family val="2"/>
        <charset val="238"/>
        <scheme val="minor"/>
      </rPr>
      <t>/</t>
    </r>
    <r>
      <rPr>
        <b/>
        <sz val="11"/>
        <color theme="1"/>
        <rFont val="Calibri"/>
        <family val="2"/>
        <charset val="238"/>
        <scheme val="minor"/>
      </rPr>
      <t>2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[km]</t>
    </r>
  </si>
  <si>
    <r>
      <t>Um</t>
    </r>
    <r>
      <rPr>
        <b/>
        <sz val="10"/>
        <color theme="1"/>
        <rFont val="Calibri"/>
        <family val="2"/>
        <charset val="238"/>
        <scheme val="minor"/>
      </rPr>
      <t>n</t>
    </r>
    <r>
      <rPr>
        <b/>
        <sz val="12"/>
        <color theme="1"/>
        <rFont val="Calibri"/>
        <family val="2"/>
        <charset val="238"/>
        <scheme val="minor"/>
      </rPr>
      <t>/1kA [V]</t>
    </r>
  </si>
  <si>
    <r>
      <t>Uz</t>
    </r>
    <r>
      <rPr>
        <b/>
        <sz val="10"/>
        <color theme="1"/>
        <rFont val="Calibri"/>
        <family val="2"/>
        <charset val="238"/>
        <scheme val="minor"/>
      </rPr>
      <t>n</t>
    </r>
    <r>
      <rPr>
        <b/>
        <sz val="12"/>
        <color theme="1"/>
        <rFont val="Calibri"/>
        <family val="2"/>
        <charset val="238"/>
        <scheme val="minor"/>
      </rPr>
      <t>/1kA [V]</t>
    </r>
  </si>
  <si>
    <t>mimořádný proud</t>
  </si>
  <si>
    <t>zkratový proud</t>
  </si>
  <si>
    <t>vedlejší trať</t>
  </si>
  <si>
    <t>stávající kabel</t>
  </si>
  <si>
    <t>redukční činitel stávající koleje</t>
  </si>
  <si>
    <t>redukční činitel navrhované koleje</t>
  </si>
  <si>
    <r>
      <rPr>
        <b/>
        <sz val="14"/>
        <color theme="1"/>
        <rFont val="Calibri"/>
        <family val="2"/>
        <charset val="238"/>
        <scheme val="minor"/>
      </rPr>
      <t>r</t>
    </r>
    <r>
      <rPr>
        <b/>
        <sz val="9"/>
        <color theme="1"/>
        <rFont val="Calibri"/>
        <family val="2"/>
        <charset val="238"/>
        <scheme val="minor"/>
      </rPr>
      <t>k</t>
    </r>
    <r>
      <rPr>
        <b/>
        <sz val="11"/>
        <color theme="1"/>
        <rFont val="Calibri"/>
        <family val="2"/>
        <charset val="238"/>
        <scheme val="minor"/>
      </rPr>
      <t>n</t>
    </r>
  </si>
  <si>
    <t>Kabel na vedlejší trati</t>
  </si>
  <si>
    <t>Úsek Častolovice – Rychnov nad Kněžnou - stávající kabel</t>
  </si>
  <si>
    <t>Úsek Častolovice – Rychnov nad Kněžnou - navrhovaný kabel</t>
  </si>
  <si>
    <t>Úsek Vamberk – Rokytnice v Orlických horách - stávající kabel</t>
  </si>
  <si>
    <t>Úsek Vamberk – Rokytnice v Orlických horáchí - navrhovaný kabel</t>
  </si>
  <si>
    <t>Úsek Kostelec nad Orlicí – Doudleby nad Orlicí - stávající kabel</t>
  </si>
  <si>
    <t>Úsek Kostelec nad Orlicí – Doudleby nad Orlicí - navrhovaný kabel</t>
  </si>
  <si>
    <t>Úsek Častolovice – Kostelec nad Orlicí - navrhovaný kabel</t>
  </si>
  <si>
    <t>Úsek Častolovice – Kostelec nad Orlicí - stávající kabel</t>
  </si>
  <si>
    <t>Úsek Doudleby nad Orlicí – Vamberk - stávající kabel</t>
  </si>
  <si>
    <t>Úsek Doudleby nad Orlicí – Vamberk - navrhovaný kabel</t>
  </si>
  <si>
    <t>rad.s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</si>
</sst>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#,##0.000"/>
    <numFmt numFmtId="166" formatCode="#,##0.000000"/>
    <numFmt numFmtId="167" formatCode="#,##0.00000"/>
    <numFmt numFmtId="168" formatCode="0.000"/>
    <numFmt numFmtId="169" formatCode="0.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1" fillId="3" borderId="0" xfId="0" applyNumberFormat="1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9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9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168" fontId="0" fillId="0" borderId="9" xfId="0" applyNumberFormat="1" applyBorder="1" applyAlignment="1">
      <alignment horizontal="center" vertical="center"/>
    </xf>
    <xf numFmtId="168" fontId="0" fillId="0" borderId="10" xfId="0" applyNumberFormat="1" applyBorder="1" applyAlignment="1">
      <alignment horizontal="center" vertical="center"/>
    </xf>
    <xf numFmtId="0" fontId="0" fillId="0" borderId="1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8" fontId="0" fillId="0" borderId="19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9" fontId="0" fillId="0" borderId="19" xfId="0" applyNumberFormat="1" applyBorder="1" applyAlignment="1">
      <alignment horizontal="center" vertical="center"/>
    </xf>
    <xf numFmtId="168" fontId="0" fillId="0" borderId="20" xfId="0" applyNumberFormat="1" applyBorder="1" applyAlignment="1">
      <alignment horizontal="center" vertical="center"/>
    </xf>
    <xf numFmtId="0" fontId="1" fillId="0" borderId="1" xfId="0" applyFont="1" applyBorder="1"/>
    <xf numFmtId="2" fontId="0" fillId="0" borderId="2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10" borderId="3" xfId="0" applyNumberForma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9" fontId="0" fillId="10" borderId="3" xfId="0" applyNumberFormat="1" applyFill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164" fontId="0" fillId="10" borderId="9" xfId="0" applyNumberFormat="1" applyFill="1" applyBorder="1" applyAlignment="1">
      <alignment horizontal="center" vertical="center"/>
    </xf>
    <xf numFmtId="0" fontId="0" fillId="10" borderId="0" xfId="0" applyFill="1"/>
    <xf numFmtId="0" fontId="0" fillId="10" borderId="9" xfId="0" applyFill="1" applyBorder="1" applyAlignment="1">
      <alignment horizontal="center" vertical="center"/>
    </xf>
    <xf numFmtId="169" fontId="0" fillId="10" borderId="9" xfId="0" applyNumberForma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4" fontId="0" fillId="5" borderId="1" xfId="0" applyNumberFormat="1" applyFill="1" applyBorder="1"/>
    <xf numFmtId="4" fontId="0" fillId="6" borderId="1" xfId="0" applyNumberFormat="1" applyFill="1" applyBorder="1"/>
    <xf numFmtId="2" fontId="0" fillId="5" borderId="1" xfId="0" applyNumberFormat="1" applyFill="1" applyBorder="1"/>
    <xf numFmtId="2" fontId="0" fillId="6" borderId="1" xfId="0" applyNumberFormat="1" applyFill="1" applyBorder="1"/>
    <xf numFmtId="2" fontId="0" fillId="8" borderId="1" xfId="0" applyNumberForma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0" fillId="0" borderId="0" xfId="0" applyNumberFormat="1"/>
    <xf numFmtId="168" fontId="0" fillId="0" borderId="0" xfId="0" applyNumberFormat="1"/>
    <xf numFmtId="168" fontId="0" fillId="10" borderId="3" xfId="0" applyNumberFormat="1" applyFill="1" applyBorder="1" applyAlignment="1">
      <alignment horizontal="center" vertical="center"/>
    </xf>
    <xf numFmtId="1" fontId="0" fillId="10" borderId="3" xfId="0" applyNumberFormat="1" applyFill="1" applyBorder="1" applyAlignment="1">
      <alignment horizontal="center" vertical="center"/>
    </xf>
    <xf numFmtId="168" fontId="0" fillId="10" borderId="4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STÁVAJÍCÍ KABEL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4201939057294663"/>
          <c:y val="0.11988682291762109"/>
          <c:w val="0.83470019002621509"/>
          <c:h val="0.69038096605196553"/>
        </c:manualLayout>
      </c:layout>
      <c:lineChart>
        <c:grouping val="standard"/>
        <c:varyColors val="0"/>
        <c:ser>
          <c:idx val="0"/>
          <c:order val="0"/>
          <c:tx>
            <c:strRef>
              <c:f>'ČASTOLOVICE-KOSTELEC'!$J$3</c:f>
              <c:strCache>
                <c:ptCount val="1"/>
                <c:pt idx="0">
                  <c:v>Um/1kA [V]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'ČASTOLOVICE-KOSTELEC'!$E$4:$E$23</c:f>
              <c:numCache>
                <c:formatCode>#\ ##0.000</c:formatCode>
                <c:ptCount val="20"/>
                <c:pt idx="0">
                  <c:v>7.2305566529877914E-3</c:v>
                </c:pt>
                <c:pt idx="1">
                  <c:v>7.4999999999999997E-3</c:v>
                </c:pt>
                <c:pt idx="2">
                  <c:v>8.0774646050205297E-3</c:v>
                </c:pt>
                <c:pt idx="3">
                  <c:v>9.0726529491967182E-3</c:v>
                </c:pt>
                <c:pt idx="4">
                  <c:v>1.1227316174929284E-2</c:v>
                </c:pt>
                <c:pt idx="5">
                  <c:v>1.4894846298658395E-2</c:v>
                </c:pt>
                <c:pt idx="6">
                  <c:v>2.1255468442732038E-2</c:v>
                </c:pt>
                <c:pt idx="7">
                  <c:v>3.4550959993210423E-2</c:v>
                </c:pt>
                <c:pt idx="8">
                  <c:v>5.4954535181449313E-2</c:v>
                </c:pt>
                <c:pt idx="9">
                  <c:v>8.1503306965935871E-2</c:v>
                </c:pt>
                <c:pt idx="10">
                  <c:v>0.11346467802027871</c:v>
                </c:pt>
                <c:pt idx="11">
                  <c:v>0.16665010937939839</c:v>
                </c:pt>
                <c:pt idx="12">
                  <c:v>0.25409763567784771</c:v>
                </c:pt>
                <c:pt idx="13">
                  <c:v>0.41606160401941139</c:v>
                </c:pt>
                <c:pt idx="14">
                  <c:v>0.70003621822884265</c:v>
                </c:pt>
                <c:pt idx="15">
                  <c:v>1.0139136338076968</c:v>
                </c:pt>
                <c:pt idx="16">
                  <c:v>1.7169052226734198</c:v>
                </c:pt>
                <c:pt idx="17">
                  <c:v>2.166511017447724</c:v>
                </c:pt>
                <c:pt idx="18">
                  <c:v>2.1395111441996448</c:v>
                </c:pt>
                <c:pt idx="19">
                  <c:v>2.3145103005382719</c:v>
                </c:pt>
              </c:numCache>
            </c:numRef>
          </c:cat>
          <c:val>
            <c:numRef>
              <c:f>'ČASTOLOVICE-KOSTELEC'!$J$4:$J$23</c:f>
              <c:numCache>
                <c:formatCode>0.0000</c:formatCode>
                <c:ptCount val="20"/>
                <c:pt idx="0">
                  <c:v>161.23156153047393</c:v>
                </c:pt>
                <c:pt idx="1">
                  <c:v>18.810348845221959</c:v>
                </c:pt>
                <c:pt idx="2">
                  <c:v>14.535269562216968</c:v>
                </c:pt>
                <c:pt idx="3">
                  <c:v>11.680127326781491</c:v>
                </c:pt>
                <c:pt idx="4">
                  <c:v>11.762575284382303</c:v>
                </c:pt>
                <c:pt idx="5">
                  <c:v>11.926707792569101</c:v>
                </c:pt>
                <c:pt idx="6">
                  <c:v>11.315473242701366</c:v>
                </c:pt>
                <c:pt idx="7">
                  <c:v>12.411471246981275</c:v>
                </c:pt>
                <c:pt idx="8">
                  <c:v>9.9090230523937102</c:v>
                </c:pt>
                <c:pt idx="9">
                  <c:v>10.718438063309323</c:v>
                </c:pt>
                <c:pt idx="10">
                  <c:v>5.759549670227484</c:v>
                </c:pt>
                <c:pt idx="11">
                  <c:v>5.3591681378536746</c:v>
                </c:pt>
                <c:pt idx="12">
                  <c:v>5.7409734328668094</c:v>
                </c:pt>
                <c:pt idx="13">
                  <c:v>6.208789251549927</c:v>
                </c:pt>
                <c:pt idx="14">
                  <c:v>4.2712622479308786</c:v>
                </c:pt>
                <c:pt idx="15">
                  <c:v>5.2064358410882221</c:v>
                </c:pt>
                <c:pt idx="16">
                  <c:v>5.0232181575308656</c:v>
                </c:pt>
                <c:pt idx="17">
                  <c:v>4.2308016761452967</c:v>
                </c:pt>
                <c:pt idx="18">
                  <c:v>3.8574956458971821</c:v>
                </c:pt>
                <c:pt idx="19">
                  <c:v>3.0047700103406503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E58-4279-843D-C450C5174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29312"/>
        <c:axId val="174431232"/>
      </c:lineChart>
      <c:catAx>
        <c:axId val="174429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Vzájemná střední vzdálenost [km]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\ 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4431232"/>
        <c:crosses val="autoZero"/>
        <c:auto val="1"/>
        <c:lblAlgn val="ctr"/>
        <c:lblOffset val="100"/>
        <c:noMultiLvlLbl val="0"/>
      </c:catAx>
      <c:valAx>
        <c:axId val="1744312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 i="0" baseline="0">
                    <a:effectLst/>
                  </a:rPr>
                  <a:t>Indukující napětí [V]</a:t>
                </a:r>
                <a:r>
                  <a:rPr lang="en-US" sz="1400" b="1" i="0" baseline="0">
                    <a:effectLst/>
                  </a:rPr>
                  <a:t> </a:t>
                </a:r>
                <a:endParaRPr lang="cs-CZ" sz="1400" b="1">
                  <a:effectLst/>
                </a:endParaRPr>
              </a:p>
            </c:rich>
          </c:tx>
          <c:layout>
            <c:manualLayout>
              <c:xMode val="edge"/>
              <c:yMode val="edge"/>
              <c:x val="2.3280419400838328E-2"/>
              <c:y val="0.26540875893088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442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512990124069467"/>
          <c:y val="0.34424229282088559"/>
          <c:w val="0.2060362111342397"/>
          <c:h val="5.4545815491933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>
                <a:effectLst/>
              </a:rPr>
              <a:t>VZÁJEMNÉ POROVNÁNÍ INDUKOVANÉHO NAPĚTÍ PŘI MIMOŘÁDNÉM STAVU PRO STÁVAJÍCÍ A NAVRHOVANÝ KABEL</a:t>
            </a:r>
            <a:endParaRPr lang="cs-CZ" sz="1600">
              <a:effectLst/>
            </a:endParaRPr>
          </a:p>
        </c:rich>
      </c:tx>
      <c:layout>
        <c:manualLayout>
          <c:xMode val="edge"/>
          <c:yMode val="edge"/>
          <c:x val="0.15532292959504093"/>
          <c:y val="1.6824389801240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083485465956102"/>
          <c:y val="0.13212679995063706"/>
          <c:w val="0.88021599759046509"/>
          <c:h val="0.70541134208217005"/>
        </c:manualLayout>
      </c:layout>
      <c:lineChart>
        <c:grouping val="standard"/>
        <c:varyColors val="0"/>
        <c:ser>
          <c:idx val="1"/>
          <c:order val="0"/>
          <c:tx>
            <c:strRef>
              <c:f>'Kabel podél trati'!$N$3</c:f>
              <c:strCache>
                <c:ptCount val="1"/>
                <c:pt idx="0">
                  <c:v>Um/1kA [V]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'Kabel podél trati'!$X$4:$X$66</c:f>
              <c:numCache>
                <c:formatCode>#\ ##0.000</c:formatCode>
                <c:ptCount val="63"/>
                <c:pt idx="0">
                  <c:v>9.3078813035097178E-3</c:v>
                </c:pt>
                <c:pt idx="1">
                  <c:v>9.5170229338278657E-3</c:v>
                </c:pt>
                <c:pt idx="2">
                  <c:v>9.6495085690446424E-3</c:v>
                </c:pt>
                <c:pt idx="3">
                  <c:v>1.0101674490990635E-2</c:v>
                </c:pt>
                <c:pt idx="4">
                  <c:v>1.0664671324055113E-2</c:v>
                </c:pt>
                <c:pt idx="5">
                  <c:v>1.1066110260753E-2</c:v>
                </c:pt>
                <c:pt idx="6">
                  <c:v>1.0693574728351238E-2</c:v>
                </c:pt>
                <c:pt idx="7">
                  <c:v>1.1100765338834102E-2</c:v>
                </c:pt>
                <c:pt idx="8">
                  <c:v>1.0761067737280475E-2</c:v>
                </c:pt>
                <c:pt idx="9">
                  <c:v>9.012284173696046E-3</c:v>
                </c:pt>
                <c:pt idx="10">
                  <c:v>8.5595292474570824E-3</c:v>
                </c:pt>
                <c:pt idx="11">
                  <c:v>9.9765293239211482E-3</c:v>
                </c:pt>
                <c:pt idx="12">
                  <c:v>1.2454300409311281E-2</c:v>
                </c:pt>
                <c:pt idx="13">
                  <c:v>1.1345800134251779E-2</c:v>
                </c:pt>
                <c:pt idx="14">
                  <c:v>8.8014029345945509E-3</c:v>
                </c:pt>
                <c:pt idx="15">
                  <c:v>8.6242339662195092E-3</c:v>
                </c:pt>
                <c:pt idx="16">
                  <c:v>8.5512073854729226E-3</c:v>
                </c:pt>
                <c:pt idx="17">
                  <c:v>8.8733860687603937E-3</c:v>
                </c:pt>
                <c:pt idx="18">
                  <c:v>9.0563897519656943E-3</c:v>
                </c:pt>
                <c:pt idx="19">
                  <c:v>8.0810120519016013E-3</c:v>
                </c:pt>
                <c:pt idx="20">
                  <c:v>7.9841933396767456E-3</c:v>
                </c:pt>
                <c:pt idx="21">
                  <c:v>8.1675989547471163E-3</c:v>
                </c:pt>
                <c:pt idx="22">
                  <c:v>7.6714950960752246E-3</c:v>
                </c:pt>
                <c:pt idx="23">
                  <c:v>7.2991631550452275E-3</c:v>
                </c:pt>
                <c:pt idx="24">
                  <c:v>7.3070279719674516E-3</c:v>
                </c:pt>
                <c:pt idx="25">
                  <c:v>8.1242209912484147E-3</c:v>
                </c:pt>
                <c:pt idx="26">
                  <c:v>8.5202492870549394E-3</c:v>
                </c:pt>
                <c:pt idx="27">
                  <c:v>7.7648909032128552E-3</c:v>
                </c:pt>
                <c:pt idx="28">
                  <c:v>7.5626216331267544E-3</c:v>
                </c:pt>
                <c:pt idx="29">
                  <c:v>8.0395482737098938E-3</c:v>
                </c:pt>
                <c:pt idx="30">
                  <c:v>7.7762549657361558E-3</c:v>
                </c:pt>
                <c:pt idx="31">
                  <c:v>7.7618207527980886E-3</c:v>
                </c:pt>
                <c:pt idx="32">
                  <c:v>9.650806447986205E-3</c:v>
                </c:pt>
                <c:pt idx="33">
                  <c:v>1.3121646069642357E-2</c:v>
                </c:pt>
                <c:pt idx="34">
                  <c:v>1.3121646069642357E-2</c:v>
                </c:pt>
                <c:pt idx="35">
                  <c:v>1.0258627153747184E-2</c:v>
                </c:pt>
                <c:pt idx="36">
                  <c:v>1.0728004161752746E-2</c:v>
                </c:pt>
                <c:pt idx="37">
                  <c:v>1.4954503455901953E-2</c:v>
                </c:pt>
                <c:pt idx="38">
                  <c:v>1.4835920683171536E-2</c:v>
                </c:pt>
                <c:pt idx="39">
                  <c:v>1.1201164314804057E-2</c:v>
                </c:pt>
                <c:pt idx="40">
                  <c:v>9.408722905769256E-3</c:v>
                </c:pt>
                <c:pt idx="41">
                  <c:v>8.3339780070775422E-3</c:v>
                </c:pt>
                <c:pt idx="42">
                  <c:v>1.0154834866891855E-2</c:v>
                </c:pt>
                <c:pt idx="43">
                  <c:v>1.344615201964524E-2</c:v>
                </c:pt>
                <c:pt idx="44">
                  <c:v>1.2510783483097507E-2</c:v>
                </c:pt>
                <c:pt idx="45">
                  <c:v>9.7788061875171625E-3</c:v>
                </c:pt>
                <c:pt idx="46">
                  <c:v>8.8234171449746608E-3</c:v>
                </c:pt>
                <c:pt idx="47">
                  <c:v>9.1518292353748934E-3</c:v>
                </c:pt>
                <c:pt idx="48">
                  <c:v>9.1667376755231941E-3</c:v>
                </c:pt>
                <c:pt idx="49">
                  <c:v>8.1312703176726654E-3</c:v>
                </c:pt>
                <c:pt idx="50">
                  <c:v>8.907562890282647E-3</c:v>
                </c:pt>
                <c:pt idx="51">
                  <c:v>1.1047585101861306E-2</c:v>
                </c:pt>
                <c:pt idx="52">
                  <c:v>1.6138348511470033E-2</c:v>
                </c:pt>
                <c:pt idx="53">
                  <c:v>2.4576296451786373E-2</c:v>
                </c:pt>
                <c:pt idx="54">
                  <c:v>2.4548176807177816E-2</c:v>
                </c:pt>
                <c:pt idx="55">
                  <c:v>1.7119330286817724E-2</c:v>
                </c:pt>
                <c:pt idx="56">
                  <c:v>1.2158051432939977E-2</c:v>
                </c:pt>
                <c:pt idx="57">
                  <c:v>9.7837871610951047E-3</c:v>
                </c:pt>
                <c:pt idx="58">
                  <c:v>9.1489760759344389E-3</c:v>
                </c:pt>
                <c:pt idx="59">
                  <c:v>7.9736886840666744E-3</c:v>
                </c:pt>
                <c:pt idx="60">
                  <c:v>7.9885972789457398E-3</c:v>
                </c:pt>
                <c:pt idx="61">
                  <c:v>8.1386827173711828E-3</c:v>
                </c:pt>
                <c:pt idx="62">
                  <c:v>7.5059162277823013E-3</c:v>
                </c:pt>
              </c:numCache>
            </c:numRef>
          </c:cat>
          <c:val>
            <c:numRef>
              <c:f>'Kabel podél trati'!$N$3:$N$66</c:f>
              <c:numCache>
                <c:formatCode>0.0000</c:formatCode>
                <c:ptCount val="64"/>
                <c:pt idx="0" formatCode="General">
                  <c:v>0</c:v>
                </c:pt>
                <c:pt idx="1">
                  <c:v>27.683683047506719</c:v>
                </c:pt>
                <c:pt idx="2">
                  <c:v>23.4052956674375</c:v>
                </c:pt>
                <c:pt idx="3">
                  <c:v>6.2917461471606186</c:v>
                </c:pt>
                <c:pt idx="4">
                  <c:v>9.815123989570564</c:v>
                </c:pt>
                <c:pt idx="5">
                  <c:v>7.8417168562548678</c:v>
                </c:pt>
                <c:pt idx="6">
                  <c:v>6.1927577042386579</c:v>
                </c:pt>
                <c:pt idx="7">
                  <c:v>11.272467980866372</c:v>
                </c:pt>
                <c:pt idx="8">
                  <c:v>30.386652817987613</c:v>
                </c:pt>
                <c:pt idx="9">
                  <c:v>8.3318241597707967</c:v>
                </c:pt>
                <c:pt idx="10">
                  <c:v>36.338173905542419</c:v>
                </c:pt>
                <c:pt idx="11">
                  <c:v>48.796976387442676</c:v>
                </c:pt>
                <c:pt idx="12">
                  <c:v>28.438692585165995</c:v>
                </c:pt>
                <c:pt idx="13">
                  <c:v>8.3720302625514424</c:v>
                </c:pt>
                <c:pt idx="14">
                  <c:v>4.4109657316433628</c:v>
                </c:pt>
                <c:pt idx="15">
                  <c:v>16.611736642533678</c:v>
                </c:pt>
                <c:pt idx="16">
                  <c:v>18.16908695277121</c:v>
                </c:pt>
                <c:pt idx="17">
                  <c:v>16.061472866249748</c:v>
                </c:pt>
                <c:pt idx="18">
                  <c:v>22.062462728365041</c:v>
                </c:pt>
                <c:pt idx="19">
                  <c:v>22.841137883483803</c:v>
                </c:pt>
                <c:pt idx="20">
                  <c:v>7.4111552998950785</c:v>
                </c:pt>
                <c:pt idx="21">
                  <c:v>30.902715960007505</c:v>
                </c:pt>
                <c:pt idx="22">
                  <c:v>6.9867009996538698</c:v>
                </c:pt>
                <c:pt idx="23">
                  <c:v>17.735471768352134</c:v>
                </c:pt>
                <c:pt idx="24">
                  <c:v>29.290400344702764</c:v>
                </c:pt>
                <c:pt idx="25">
                  <c:v>13.167244191655371</c:v>
                </c:pt>
                <c:pt idx="26">
                  <c:v>14.77955980696011</c:v>
                </c:pt>
                <c:pt idx="27">
                  <c:v>13.237477637019023</c:v>
                </c:pt>
                <c:pt idx="28">
                  <c:v>3.7620697690443916</c:v>
                </c:pt>
                <c:pt idx="29">
                  <c:v>76.853710996192561</c:v>
                </c:pt>
                <c:pt idx="30">
                  <c:v>34.933504998269349</c:v>
                </c:pt>
                <c:pt idx="31">
                  <c:v>76.853710996192561</c:v>
                </c:pt>
                <c:pt idx="32">
                  <c:v>186.22245356769736</c:v>
                </c:pt>
                <c:pt idx="33">
                  <c:v>51.843988252603488</c:v>
                </c:pt>
                <c:pt idx="34">
                  <c:v>14.830453607948266</c:v>
                </c:pt>
                <c:pt idx="35">
                  <c:v>9.8072354504174033</c:v>
                </c:pt>
                <c:pt idx="36">
                  <c:v>18.41846657761317</c:v>
                </c:pt>
                <c:pt idx="37">
                  <c:v>77.682007607274784</c:v>
                </c:pt>
                <c:pt idx="38">
                  <c:v>29.699840973652467</c:v>
                </c:pt>
                <c:pt idx="39">
                  <c:v>203.22174650475586</c:v>
                </c:pt>
                <c:pt idx="40">
                  <c:v>104.14780199713496</c:v>
                </c:pt>
                <c:pt idx="41">
                  <c:v>67.195848851675407</c:v>
                </c:pt>
                <c:pt idx="42">
                  <c:v>142.9586512236869</c:v>
                </c:pt>
                <c:pt idx="43">
                  <c:v>46.558921488988574</c:v>
                </c:pt>
                <c:pt idx="44">
                  <c:v>13.395248420082305</c:v>
                </c:pt>
                <c:pt idx="45">
                  <c:v>22.484881276566728</c:v>
                </c:pt>
                <c:pt idx="46">
                  <c:v>47.062261180761425</c:v>
                </c:pt>
                <c:pt idx="47">
                  <c:v>43.346250301611313</c:v>
                </c:pt>
                <c:pt idx="48">
                  <c:v>3.1147006204750642</c:v>
                </c:pt>
                <c:pt idx="49">
                  <c:v>31.925681359869408</c:v>
                </c:pt>
                <c:pt idx="50">
                  <c:v>49.175626266794545</c:v>
                </c:pt>
                <c:pt idx="51">
                  <c:v>52.430793777996918</c:v>
                </c:pt>
                <c:pt idx="52">
                  <c:v>4.9010730351592926</c:v>
                </c:pt>
                <c:pt idx="53">
                  <c:v>5.1211887244330612</c:v>
                </c:pt>
                <c:pt idx="54">
                  <c:v>8.0287515748863356</c:v>
                </c:pt>
                <c:pt idx="55">
                  <c:v>17.498561124752271</c:v>
                </c:pt>
                <c:pt idx="56">
                  <c:v>3.7852264484940021</c:v>
                </c:pt>
                <c:pt idx="57">
                  <c:v>3.1096112403762493</c:v>
                </c:pt>
                <c:pt idx="58">
                  <c:v>19.630247979141128</c:v>
                </c:pt>
                <c:pt idx="59">
                  <c:v>33.742590055146529</c:v>
                </c:pt>
                <c:pt idx="60">
                  <c:v>65.668271415015937</c:v>
                </c:pt>
                <c:pt idx="61">
                  <c:v>22.572418614266351</c:v>
                </c:pt>
                <c:pt idx="62">
                  <c:v>5.3743853843491314</c:v>
                </c:pt>
                <c:pt idx="63">
                  <c:v>11.017490037915719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9-4F4B-8FA3-718F0B506B4B}"/>
            </c:ext>
          </c:extLst>
        </c:ser>
        <c:ser>
          <c:idx val="2"/>
          <c:order val="1"/>
          <c:tx>
            <c:strRef>
              <c:f>'Kabel podél trati'!$AC$3</c:f>
              <c:strCache>
                <c:ptCount val="1"/>
                <c:pt idx="0">
                  <c:v>Umn/1kA [V]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'Kabel podél trati'!$X$4:$X$66</c:f>
              <c:numCache>
                <c:formatCode>#\ ##0.000</c:formatCode>
                <c:ptCount val="63"/>
                <c:pt idx="0">
                  <c:v>9.3078813035097178E-3</c:v>
                </c:pt>
                <c:pt idx="1">
                  <c:v>9.5170229338278657E-3</c:v>
                </c:pt>
                <c:pt idx="2">
                  <c:v>9.6495085690446424E-3</c:v>
                </c:pt>
                <c:pt idx="3">
                  <c:v>1.0101674490990635E-2</c:v>
                </c:pt>
                <c:pt idx="4">
                  <c:v>1.0664671324055113E-2</c:v>
                </c:pt>
                <c:pt idx="5">
                  <c:v>1.1066110260753E-2</c:v>
                </c:pt>
                <c:pt idx="6">
                  <c:v>1.0693574728351238E-2</c:v>
                </c:pt>
                <c:pt idx="7">
                  <c:v>1.1100765338834102E-2</c:v>
                </c:pt>
                <c:pt idx="8">
                  <c:v>1.0761067737280475E-2</c:v>
                </c:pt>
                <c:pt idx="9">
                  <c:v>9.012284173696046E-3</c:v>
                </c:pt>
                <c:pt idx="10">
                  <c:v>8.5595292474570824E-3</c:v>
                </c:pt>
                <c:pt idx="11">
                  <c:v>9.9765293239211482E-3</c:v>
                </c:pt>
                <c:pt idx="12">
                  <c:v>1.2454300409311281E-2</c:v>
                </c:pt>
                <c:pt idx="13">
                  <c:v>1.1345800134251779E-2</c:v>
                </c:pt>
                <c:pt idx="14">
                  <c:v>8.8014029345945509E-3</c:v>
                </c:pt>
                <c:pt idx="15">
                  <c:v>8.6242339662195092E-3</c:v>
                </c:pt>
                <c:pt idx="16">
                  <c:v>8.5512073854729226E-3</c:v>
                </c:pt>
                <c:pt idx="17">
                  <c:v>8.8733860687603937E-3</c:v>
                </c:pt>
                <c:pt idx="18">
                  <c:v>9.0563897519656943E-3</c:v>
                </c:pt>
                <c:pt idx="19">
                  <c:v>8.0810120519016013E-3</c:v>
                </c:pt>
                <c:pt idx="20">
                  <c:v>7.9841933396767456E-3</c:v>
                </c:pt>
                <c:pt idx="21">
                  <c:v>8.1675989547471163E-3</c:v>
                </c:pt>
                <c:pt idx="22">
                  <c:v>7.6714950960752246E-3</c:v>
                </c:pt>
                <c:pt idx="23">
                  <c:v>7.2991631550452275E-3</c:v>
                </c:pt>
                <c:pt idx="24">
                  <c:v>7.3070279719674516E-3</c:v>
                </c:pt>
                <c:pt idx="25">
                  <c:v>8.1242209912484147E-3</c:v>
                </c:pt>
                <c:pt idx="26">
                  <c:v>8.5202492870549394E-3</c:v>
                </c:pt>
                <c:pt idx="27">
                  <c:v>7.7648909032128552E-3</c:v>
                </c:pt>
                <c:pt idx="28">
                  <c:v>7.5626216331267544E-3</c:v>
                </c:pt>
                <c:pt idx="29">
                  <c:v>8.0395482737098938E-3</c:v>
                </c:pt>
                <c:pt idx="30">
                  <c:v>7.7762549657361558E-3</c:v>
                </c:pt>
                <c:pt idx="31">
                  <c:v>7.7618207527980886E-3</c:v>
                </c:pt>
                <c:pt idx="32">
                  <c:v>9.650806447986205E-3</c:v>
                </c:pt>
                <c:pt idx="33">
                  <c:v>1.3121646069642357E-2</c:v>
                </c:pt>
                <c:pt idx="34">
                  <c:v>1.3121646069642357E-2</c:v>
                </c:pt>
                <c:pt idx="35">
                  <c:v>1.0258627153747184E-2</c:v>
                </c:pt>
                <c:pt idx="36">
                  <c:v>1.0728004161752746E-2</c:v>
                </c:pt>
                <c:pt idx="37">
                  <c:v>1.4954503455901953E-2</c:v>
                </c:pt>
                <c:pt idx="38">
                  <c:v>1.4835920683171536E-2</c:v>
                </c:pt>
                <c:pt idx="39">
                  <c:v>1.1201164314804057E-2</c:v>
                </c:pt>
                <c:pt idx="40">
                  <c:v>9.408722905769256E-3</c:v>
                </c:pt>
                <c:pt idx="41">
                  <c:v>8.3339780070775422E-3</c:v>
                </c:pt>
                <c:pt idx="42">
                  <c:v>1.0154834866891855E-2</c:v>
                </c:pt>
                <c:pt idx="43">
                  <c:v>1.344615201964524E-2</c:v>
                </c:pt>
                <c:pt idx="44">
                  <c:v>1.2510783483097507E-2</c:v>
                </c:pt>
                <c:pt idx="45">
                  <c:v>9.7788061875171625E-3</c:v>
                </c:pt>
                <c:pt idx="46">
                  <c:v>8.8234171449746608E-3</c:v>
                </c:pt>
                <c:pt idx="47">
                  <c:v>9.1518292353748934E-3</c:v>
                </c:pt>
                <c:pt idx="48">
                  <c:v>9.1667376755231941E-3</c:v>
                </c:pt>
                <c:pt idx="49">
                  <c:v>8.1312703176726654E-3</c:v>
                </c:pt>
                <c:pt idx="50">
                  <c:v>8.907562890282647E-3</c:v>
                </c:pt>
                <c:pt idx="51">
                  <c:v>1.1047585101861306E-2</c:v>
                </c:pt>
                <c:pt idx="52">
                  <c:v>1.6138348511470033E-2</c:v>
                </c:pt>
                <c:pt idx="53">
                  <c:v>2.4576296451786373E-2</c:v>
                </c:pt>
                <c:pt idx="54">
                  <c:v>2.4548176807177816E-2</c:v>
                </c:pt>
                <c:pt idx="55">
                  <c:v>1.7119330286817724E-2</c:v>
                </c:pt>
                <c:pt idx="56">
                  <c:v>1.2158051432939977E-2</c:v>
                </c:pt>
                <c:pt idx="57">
                  <c:v>9.7837871610951047E-3</c:v>
                </c:pt>
                <c:pt idx="58">
                  <c:v>9.1489760759344389E-3</c:v>
                </c:pt>
                <c:pt idx="59">
                  <c:v>7.9736886840666744E-3</c:v>
                </c:pt>
                <c:pt idx="60">
                  <c:v>7.9885972789457398E-3</c:v>
                </c:pt>
                <c:pt idx="61">
                  <c:v>8.1386827173711828E-3</c:v>
                </c:pt>
                <c:pt idx="62">
                  <c:v>7.5059162277823013E-3</c:v>
                </c:pt>
              </c:numCache>
            </c:numRef>
          </c:cat>
          <c:val>
            <c:numRef>
              <c:f>'Kabel podél trati'!$AC$4:$AC$66</c:f>
              <c:numCache>
                <c:formatCode>0.0000</c:formatCode>
                <c:ptCount val="63"/>
                <c:pt idx="0">
                  <c:v>2.0506431887042016</c:v>
                </c:pt>
                <c:pt idx="1">
                  <c:v>1.7337256049953702</c:v>
                </c:pt>
                <c:pt idx="2">
                  <c:v>0.46605527016004578</c:v>
                </c:pt>
                <c:pt idx="3">
                  <c:v>0.72704622144967146</c:v>
                </c:pt>
                <c:pt idx="4">
                  <c:v>0.5808679152781383</c:v>
                </c:pt>
                <c:pt idx="5">
                  <c:v>0.4587227929065672</c:v>
                </c:pt>
                <c:pt idx="6">
                  <c:v>0.83499762821232382</c:v>
                </c:pt>
                <c:pt idx="7">
                  <c:v>2.250863171702786</c:v>
                </c:pt>
                <c:pt idx="8">
                  <c:v>0.617172159983022</c:v>
                </c:pt>
                <c:pt idx="9">
                  <c:v>2.6917165855957341</c:v>
                </c:pt>
                <c:pt idx="10">
                  <c:v>3.6145908435142715</c:v>
                </c:pt>
                <c:pt idx="11">
                  <c:v>2.106569821123407</c:v>
                </c:pt>
                <c:pt idx="12">
                  <c:v>0.62015038981862525</c:v>
                </c:pt>
                <c:pt idx="13">
                  <c:v>0.32673820234395279</c:v>
                </c:pt>
                <c:pt idx="14">
                  <c:v>1.2304990105580498</c:v>
                </c:pt>
                <c:pt idx="15">
                  <c:v>1.3458582927978671</c:v>
                </c:pt>
                <c:pt idx="16">
                  <c:v>1.1897387308333143</c:v>
                </c:pt>
                <c:pt idx="17">
                  <c:v>1.6342564983974099</c:v>
                </c:pt>
                <c:pt idx="18">
                  <c:v>1.6919361395173185</c:v>
                </c:pt>
                <c:pt idx="19">
                  <c:v>0.54897446665889471</c:v>
                </c:pt>
                <c:pt idx="20">
                  <c:v>2.2890900711116666</c:v>
                </c:pt>
                <c:pt idx="21">
                  <c:v>0.51753340738176812</c:v>
                </c:pt>
                <c:pt idx="22">
                  <c:v>1.3137386495075654</c:v>
                </c:pt>
                <c:pt idx="23">
                  <c:v>2.1696592847927971</c:v>
                </c:pt>
                <c:pt idx="24">
                  <c:v>0.97535142160410149</c:v>
                </c:pt>
                <c:pt idx="25">
                  <c:v>1.094782207922971</c:v>
                </c:pt>
                <c:pt idx="26">
                  <c:v>0.98055389903844592</c:v>
                </c:pt>
                <c:pt idx="27">
                  <c:v>0.27867183474402901</c:v>
                </c:pt>
                <c:pt idx="28">
                  <c:v>5.6928674811994489</c:v>
                </c:pt>
                <c:pt idx="29">
                  <c:v>2.5876670369088406</c:v>
                </c:pt>
                <c:pt idx="30">
                  <c:v>5.6928674811994489</c:v>
                </c:pt>
                <c:pt idx="31">
                  <c:v>13.794255819829434</c:v>
                </c:pt>
                <c:pt idx="32">
                  <c:v>3.8402954261187769</c:v>
                </c:pt>
                <c:pt idx="33">
                  <c:v>1.0985521191072789</c:v>
                </c:pt>
                <c:pt idx="34">
                  <c:v>0.72646188521610378</c:v>
                </c:pt>
                <c:pt idx="35">
                  <c:v>1.3643308576009754</c:v>
                </c:pt>
                <c:pt idx="36">
                  <c:v>5.7542227857240578</c:v>
                </c:pt>
                <c:pt idx="37">
                  <c:v>2.1999882202705532</c:v>
                </c:pt>
                <c:pt idx="38">
                  <c:v>15.053462704055988</c:v>
                </c:pt>
                <c:pt idx="39">
                  <c:v>7.4423701645011464</c:v>
                </c:pt>
                <c:pt idx="40">
                  <c:v>4.9774702853092894</c:v>
                </c:pt>
                <c:pt idx="41">
                  <c:v>10.589529720273102</c:v>
                </c:pt>
                <c:pt idx="42">
                  <c:v>3.4488089991843389</c:v>
                </c:pt>
                <c:pt idx="43">
                  <c:v>0.99224062370980026</c:v>
                </c:pt>
                <c:pt idx="44">
                  <c:v>1.6655467612271646</c:v>
                </c:pt>
                <c:pt idx="45">
                  <c:v>3.4860934207971424</c:v>
                </c:pt>
                <c:pt idx="46">
                  <c:v>3.2108333556749113</c:v>
                </c:pt>
                <c:pt idx="47">
                  <c:v>0.23071856447963435</c:v>
                </c:pt>
                <c:pt idx="48">
                  <c:v>2.364865285916252</c:v>
                </c:pt>
                <c:pt idx="49">
                  <c:v>3.6426389827255217</c:v>
                </c:pt>
                <c:pt idx="50">
                  <c:v>3.8837625020738451</c:v>
                </c:pt>
                <c:pt idx="51">
                  <c:v>0.36304244704883643</c:v>
                </c:pt>
                <c:pt idx="52">
                  <c:v>0.37934731292096746</c:v>
                </c:pt>
                <c:pt idx="53">
                  <c:v>0.59472233888046933</c:v>
                </c:pt>
                <c:pt idx="54">
                  <c:v>1.2961897129446127</c:v>
                </c:pt>
                <c:pt idx="55">
                  <c:v>0.28038714433288903</c:v>
                </c:pt>
                <c:pt idx="56">
                  <c:v>0.23034157336120362</c:v>
                </c:pt>
                <c:pt idx="57">
                  <c:v>1.4540924428993429</c:v>
                </c:pt>
                <c:pt idx="58">
                  <c:v>2.4994511151960386</c:v>
                </c:pt>
                <c:pt idx="59">
                  <c:v>4.8643164011122906</c:v>
                </c:pt>
                <c:pt idx="60">
                  <c:v>1.6720310084641741</c:v>
                </c:pt>
                <c:pt idx="61">
                  <c:v>0.39810262106289857</c:v>
                </c:pt>
                <c:pt idx="62">
                  <c:v>0.81611037317894208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9-4F4B-8FA3-718F0B506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691840"/>
        <c:axId val="176698112"/>
      </c:lineChart>
      <c:catAx>
        <c:axId val="17669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 i="0" u="none" strike="noStrike" baseline="0">
                    <a:effectLst/>
                  </a:rPr>
                  <a:t>Vzájemná střední vzdálenost [km</a:t>
                </a:r>
                <a:r>
                  <a:rPr lang="en-US" sz="1400" b="1" i="0" u="none" strike="noStrike" baseline="0">
                    <a:effectLst/>
                  </a:rPr>
                  <a:t>]</a:t>
                </a:r>
                <a:endParaRPr lang="cs-CZ" sz="1400"/>
              </a:p>
            </c:rich>
          </c:tx>
          <c:layout>
            <c:manualLayout>
              <c:xMode val="edge"/>
              <c:yMode val="edge"/>
              <c:x val="0.41749486177040879"/>
              <c:y val="0.931699564893445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698112"/>
        <c:crosses val="autoZero"/>
        <c:auto val="1"/>
        <c:lblAlgn val="ctr"/>
        <c:lblOffset val="100"/>
        <c:noMultiLvlLbl val="0"/>
      </c:catAx>
      <c:valAx>
        <c:axId val="176698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Indukované napětí [V]</a:t>
                </a:r>
                <a:endParaRPr lang="cs-CZ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2.4117108312280637E-2"/>
              <c:y val="0.29681965353737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6918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18515805679329"/>
          <c:y val="0.20679979130691287"/>
          <c:w val="0.19531492671943138"/>
          <c:h val="0.16228559114657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STÁVAJÍCÍ KABEL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713490140655496"/>
          <c:y val="0.11988682291762109"/>
          <c:w val="0.84363432936267579"/>
          <c:h val="0.67098703406205651"/>
        </c:manualLayout>
      </c:layout>
      <c:lineChart>
        <c:grouping val="standard"/>
        <c:varyColors val="0"/>
        <c:ser>
          <c:idx val="0"/>
          <c:order val="0"/>
          <c:tx>
            <c:strRef>
              <c:f>'ČASTOLOVICE-KOSTELEC'!$H$3</c:f>
              <c:strCache>
                <c:ptCount val="1"/>
                <c:pt idx="0">
                  <c:v>M [µH/km]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'ČASTOLOVICE-KOSTELEC'!$E$4:$E$23</c:f>
              <c:numCache>
                <c:formatCode>#\ ##0.000</c:formatCode>
                <c:ptCount val="20"/>
                <c:pt idx="0">
                  <c:v>7.2305566529877914E-3</c:v>
                </c:pt>
                <c:pt idx="1">
                  <c:v>7.4999999999999997E-3</c:v>
                </c:pt>
                <c:pt idx="2">
                  <c:v>8.0774646050205297E-3</c:v>
                </c:pt>
                <c:pt idx="3">
                  <c:v>9.0726529491967182E-3</c:v>
                </c:pt>
                <c:pt idx="4">
                  <c:v>1.1227316174929284E-2</c:v>
                </c:pt>
                <c:pt idx="5">
                  <c:v>1.4894846298658395E-2</c:v>
                </c:pt>
                <c:pt idx="6">
                  <c:v>2.1255468442732038E-2</c:v>
                </c:pt>
                <c:pt idx="7">
                  <c:v>3.4550959993210423E-2</c:v>
                </c:pt>
                <c:pt idx="8">
                  <c:v>5.4954535181449313E-2</c:v>
                </c:pt>
                <c:pt idx="9">
                  <c:v>8.1503306965935871E-2</c:v>
                </c:pt>
                <c:pt idx="10">
                  <c:v>0.11346467802027871</c:v>
                </c:pt>
                <c:pt idx="11">
                  <c:v>0.16665010937939839</c:v>
                </c:pt>
                <c:pt idx="12">
                  <c:v>0.25409763567784771</c:v>
                </c:pt>
                <c:pt idx="13">
                  <c:v>0.41606160401941139</c:v>
                </c:pt>
                <c:pt idx="14">
                  <c:v>0.70003621822884265</c:v>
                </c:pt>
                <c:pt idx="15">
                  <c:v>1.0139136338076968</c:v>
                </c:pt>
                <c:pt idx="16">
                  <c:v>1.7169052226734198</c:v>
                </c:pt>
                <c:pt idx="17">
                  <c:v>2.166511017447724</c:v>
                </c:pt>
                <c:pt idx="18">
                  <c:v>2.1395111441996448</c:v>
                </c:pt>
                <c:pt idx="19">
                  <c:v>2.3145103005382719</c:v>
                </c:pt>
              </c:numCache>
            </c:numRef>
          </c:cat>
          <c:val>
            <c:numRef>
              <c:f>'ČASTOLOVICE-KOSTELEC'!$H$4:$H$23</c:f>
              <c:numCache>
                <c:formatCode>General</c:formatCode>
                <c:ptCount val="20"/>
                <c:pt idx="0">
                  <c:v>1056</c:v>
                </c:pt>
                <c:pt idx="1">
                  <c:v>1056</c:v>
                </c:pt>
                <c:pt idx="2">
                  <c:v>1020</c:v>
                </c:pt>
                <c:pt idx="3">
                  <c:v>1020</c:v>
                </c:pt>
                <c:pt idx="4">
                  <c:v>963</c:v>
                </c:pt>
                <c:pt idx="5">
                  <c:v>919</c:v>
                </c:pt>
                <c:pt idx="6">
                  <c:v>839</c:v>
                </c:pt>
                <c:pt idx="7">
                  <c:v>739</c:v>
                </c:pt>
                <c:pt idx="8">
                  <c:v>660</c:v>
                </c:pt>
                <c:pt idx="9">
                  <c:v>569.20000000000005</c:v>
                </c:pt>
                <c:pt idx="10">
                  <c:v>514.4</c:v>
                </c:pt>
                <c:pt idx="11">
                  <c:v>429.8</c:v>
                </c:pt>
                <c:pt idx="12">
                  <c:v>395.8</c:v>
                </c:pt>
                <c:pt idx="13">
                  <c:v>271.10000000000002</c:v>
                </c:pt>
                <c:pt idx="14">
                  <c:v>186.5</c:v>
                </c:pt>
                <c:pt idx="15">
                  <c:v>136.4</c:v>
                </c:pt>
                <c:pt idx="16">
                  <c:v>65.8</c:v>
                </c:pt>
                <c:pt idx="17">
                  <c:v>48.9</c:v>
                </c:pt>
                <c:pt idx="18">
                  <c:v>48.9</c:v>
                </c:pt>
                <c:pt idx="19">
                  <c:v>36.9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98-4103-9855-00324EABD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062464"/>
        <c:axId val="176064384"/>
      </c:lineChart>
      <c:catAx>
        <c:axId val="17606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Vzájemná střední vzdálenost [km] </a:t>
                </a:r>
              </a:p>
            </c:rich>
          </c:tx>
          <c:layout>
            <c:manualLayout>
              <c:xMode val="edge"/>
              <c:yMode val="edge"/>
              <c:x val="0.28240830473113937"/>
              <c:y val="0.9063754115483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\ 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064384"/>
        <c:crosses val="autoZero"/>
        <c:auto val="1"/>
        <c:lblAlgn val="ctr"/>
        <c:lblOffset val="100"/>
        <c:noMultiLvlLbl val="0"/>
      </c:catAx>
      <c:valAx>
        <c:axId val="176064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Vzájemná indukčnost</a:t>
                </a:r>
                <a:r>
                  <a:rPr lang="cs-CZ" sz="1400" b="1"/>
                  <a:t> [µH/km]</a:t>
                </a:r>
                <a:r>
                  <a:rPr lang="en-US" sz="1400" b="1"/>
                  <a:t> </a:t>
                </a:r>
              </a:p>
            </c:rich>
          </c:tx>
          <c:layout>
            <c:manualLayout>
              <c:xMode val="edge"/>
              <c:yMode val="edge"/>
              <c:x val="1.9230769230769232E-2"/>
              <c:y val="0.16071384940535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06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371533621215124"/>
          <c:y val="0.3410099708225674"/>
          <c:w val="0.20512854162460462"/>
          <c:h val="6.6274054074965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NAVRHOVANÝ KABEL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421031346428384"/>
          <c:y val="0.12301824212271974"/>
          <c:w val="0.85315587477605359"/>
          <c:h val="0.65539654258546154"/>
        </c:manualLayout>
      </c:layout>
      <c:lineChart>
        <c:grouping val="standard"/>
        <c:varyColors val="0"/>
        <c:ser>
          <c:idx val="0"/>
          <c:order val="0"/>
          <c:tx>
            <c:strRef>
              <c:f>'ČASTOLOVICE-KOSTELEC'!$Z$3</c:f>
              <c:strCache>
                <c:ptCount val="1"/>
                <c:pt idx="0">
                  <c:v>Umn/1kA [V]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'ČASTOLOVICE-KOSTELEC'!$E$4:$E$23</c:f>
              <c:numCache>
                <c:formatCode>#\ ##0.000</c:formatCode>
                <c:ptCount val="20"/>
                <c:pt idx="0">
                  <c:v>7.2305566529877914E-3</c:v>
                </c:pt>
                <c:pt idx="1">
                  <c:v>7.4999999999999997E-3</c:v>
                </c:pt>
                <c:pt idx="2">
                  <c:v>8.0774646050205297E-3</c:v>
                </c:pt>
                <c:pt idx="3">
                  <c:v>9.0726529491967182E-3</c:v>
                </c:pt>
                <c:pt idx="4">
                  <c:v>1.1227316174929284E-2</c:v>
                </c:pt>
                <c:pt idx="5">
                  <c:v>1.4894846298658395E-2</c:v>
                </c:pt>
                <c:pt idx="6">
                  <c:v>2.1255468442732038E-2</c:v>
                </c:pt>
                <c:pt idx="7">
                  <c:v>3.4550959993210423E-2</c:v>
                </c:pt>
                <c:pt idx="8">
                  <c:v>5.4954535181449313E-2</c:v>
                </c:pt>
                <c:pt idx="9">
                  <c:v>8.1503306965935871E-2</c:v>
                </c:pt>
                <c:pt idx="10">
                  <c:v>0.11346467802027871</c:v>
                </c:pt>
                <c:pt idx="11">
                  <c:v>0.16665010937939839</c:v>
                </c:pt>
                <c:pt idx="12">
                  <c:v>0.25409763567784771</c:v>
                </c:pt>
                <c:pt idx="13">
                  <c:v>0.41606160401941139</c:v>
                </c:pt>
                <c:pt idx="14">
                  <c:v>0.70003621822884265</c:v>
                </c:pt>
                <c:pt idx="15">
                  <c:v>1.0139136338076968</c:v>
                </c:pt>
                <c:pt idx="16">
                  <c:v>1.7169052226734198</c:v>
                </c:pt>
                <c:pt idx="17">
                  <c:v>2.166511017447724</c:v>
                </c:pt>
                <c:pt idx="18">
                  <c:v>2.1395111441996448</c:v>
                </c:pt>
                <c:pt idx="19">
                  <c:v>2.3145103005382719</c:v>
                </c:pt>
              </c:numCache>
            </c:numRef>
          </c:cat>
          <c:val>
            <c:numRef>
              <c:f>'ČASTOLOVICE-KOSTELEC'!$Z$4:$Z$23</c:f>
              <c:numCache>
                <c:formatCode>0.0000</c:formatCode>
                <c:ptCount val="20"/>
                <c:pt idx="0">
                  <c:v>71.658471791321759</c:v>
                </c:pt>
                <c:pt idx="1">
                  <c:v>8.3601550423208728</c:v>
                </c:pt>
                <c:pt idx="2">
                  <c:v>6.4601198054297626</c:v>
                </c:pt>
                <c:pt idx="3">
                  <c:v>5.1911677007917731</c:v>
                </c:pt>
                <c:pt idx="4">
                  <c:v>5.2278112375032455</c:v>
                </c:pt>
                <c:pt idx="5">
                  <c:v>5.3007590189196003</c:v>
                </c:pt>
                <c:pt idx="6">
                  <c:v>5.0290992189783843</c:v>
                </c:pt>
                <c:pt idx="7">
                  <c:v>5.516209443102789</c:v>
                </c:pt>
                <c:pt idx="8">
                  <c:v>4.4040102455083154</c:v>
                </c:pt>
                <c:pt idx="9">
                  <c:v>4.7637502503597</c:v>
                </c:pt>
                <c:pt idx="10">
                  <c:v>2.5597998534344377</c:v>
                </c:pt>
                <c:pt idx="11">
                  <c:v>2.3818525057127444</c:v>
                </c:pt>
                <c:pt idx="12">
                  <c:v>2.5515437479408045</c:v>
                </c:pt>
                <c:pt idx="13">
                  <c:v>2.7594618895777456</c:v>
                </c:pt>
                <c:pt idx="14">
                  <c:v>1.8983387768581683</c:v>
                </c:pt>
                <c:pt idx="15">
                  <c:v>2.3139714849280986</c:v>
                </c:pt>
                <c:pt idx="16">
                  <c:v>2.2325414033470512</c:v>
                </c:pt>
                <c:pt idx="17">
                  <c:v>1.8803563005090209</c:v>
                </c:pt>
                <c:pt idx="18">
                  <c:v>1.7144425092876365</c:v>
                </c:pt>
                <c:pt idx="19">
                  <c:v>1.335453337929178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21B-408A-966E-9D8C5FCC04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086016"/>
        <c:axId val="176448640"/>
      </c:lineChart>
      <c:catAx>
        <c:axId val="176086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Vzájemná střední vzdálenost [km] </a:t>
                </a:r>
              </a:p>
            </c:rich>
          </c:tx>
          <c:layout>
            <c:manualLayout>
              <c:xMode val="edge"/>
              <c:yMode val="edge"/>
              <c:x val="0.34550323736497501"/>
              <c:y val="0.89878319954531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\ 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448640"/>
        <c:crosses val="autoZero"/>
        <c:auto val="1"/>
        <c:lblAlgn val="ctr"/>
        <c:lblOffset val="100"/>
        <c:noMultiLvlLbl val="0"/>
      </c:catAx>
      <c:valAx>
        <c:axId val="1764486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 i="0" baseline="0">
                    <a:effectLst/>
                  </a:rPr>
                  <a:t>Indukující napětí [V]</a:t>
                </a:r>
                <a:r>
                  <a:rPr lang="en-US" sz="1400" b="1" i="0" baseline="0">
                    <a:effectLst/>
                  </a:rPr>
                  <a:t> </a:t>
                </a:r>
                <a:endParaRPr lang="cs-CZ" sz="1400" b="1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cs-CZ" sz="1400" b="1"/>
              </a:p>
            </c:rich>
          </c:tx>
          <c:layout>
            <c:manualLayout>
              <c:xMode val="edge"/>
              <c:yMode val="edge"/>
              <c:x val="1.8332323844134867E-2"/>
              <c:y val="0.21081495410088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08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505607373130624"/>
          <c:y val="0.32402874397981812"/>
          <c:w val="0.22163376727369788"/>
          <c:h val="6.651595557854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NAVRHOVANÝ</a:t>
            </a:r>
            <a:r>
              <a:rPr lang="cs-CZ" b="1" baseline="0"/>
              <a:t> KABEL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212454579837411"/>
          <c:y val="0.12061788617886179"/>
          <c:w val="0.83527658780088276"/>
          <c:h val="0.66572869854682803"/>
        </c:manualLayout>
      </c:layout>
      <c:lineChart>
        <c:grouping val="standard"/>
        <c:varyColors val="0"/>
        <c:ser>
          <c:idx val="1"/>
          <c:order val="0"/>
          <c:tx>
            <c:strRef>
              <c:f>'ČASTOLOVICE-KOSTELEC'!$H$3</c:f>
              <c:strCache>
                <c:ptCount val="1"/>
                <c:pt idx="0">
                  <c:v>M [µH/km]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'ČASTOLOVICE-KOSTELEC'!$E$4:$E$23</c:f>
              <c:numCache>
                <c:formatCode>#\ ##0.000</c:formatCode>
                <c:ptCount val="20"/>
                <c:pt idx="0">
                  <c:v>7.2305566529877914E-3</c:v>
                </c:pt>
                <c:pt idx="1">
                  <c:v>7.4999999999999997E-3</c:v>
                </c:pt>
                <c:pt idx="2">
                  <c:v>8.0774646050205297E-3</c:v>
                </c:pt>
                <c:pt idx="3">
                  <c:v>9.0726529491967182E-3</c:v>
                </c:pt>
                <c:pt idx="4">
                  <c:v>1.1227316174929284E-2</c:v>
                </c:pt>
                <c:pt idx="5">
                  <c:v>1.4894846298658395E-2</c:v>
                </c:pt>
                <c:pt idx="6">
                  <c:v>2.1255468442732038E-2</c:v>
                </c:pt>
                <c:pt idx="7">
                  <c:v>3.4550959993210423E-2</c:v>
                </c:pt>
                <c:pt idx="8">
                  <c:v>5.4954535181449313E-2</c:v>
                </c:pt>
                <c:pt idx="9">
                  <c:v>8.1503306965935871E-2</c:v>
                </c:pt>
                <c:pt idx="10">
                  <c:v>0.11346467802027871</c:v>
                </c:pt>
                <c:pt idx="11">
                  <c:v>0.16665010937939839</c:v>
                </c:pt>
                <c:pt idx="12">
                  <c:v>0.25409763567784771</c:v>
                </c:pt>
                <c:pt idx="13">
                  <c:v>0.41606160401941139</c:v>
                </c:pt>
                <c:pt idx="14">
                  <c:v>0.70003621822884265</c:v>
                </c:pt>
                <c:pt idx="15">
                  <c:v>1.0139136338076968</c:v>
                </c:pt>
                <c:pt idx="16">
                  <c:v>1.7169052226734198</c:v>
                </c:pt>
                <c:pt idx="17">
                  <c:v>2.166511017447724</c:v>
                </c:pt>
                <c:pt idx="18">
                  <c:v>2.1395111441996448</c:v>
                </c:pt>
                <c:pt idx="19">
                  <c:v>2.3145103005382719</c:v>
                </c:pt>
              </c:numCache>
            </c:numRef>
          </c:cat>
          <c:val>
            <c:numRef>
              <c:f>'ČASTOLOVICE-KOSTELEC'!$H$4:$H$23</c:f>
              <c:numCache>
                <c:formatCode>General</c:formatCode>
                <c:ptCount val="20"/>
                <c:pt idx="0">
                  <c:v>1056</c:v>
                </c:pt>
                <c:pt idx="1">
                  <c:v>1056</c:v>
                </c:pt>
                <c:pt idx="2">
                  <c:v>1020</c:v>
                </c:pt>
                <c:pt idx="3">
                  <c:v>1020</c:v>
                </c:pt>
                <c:pt idx="4">
                  <c:v>963</c:v>
                </c:pt>
                <c:pt idx="5">
                  <c:v>919</c:v>
                </c:pt>
                <c:pt idx="6">
                  <c:v>839</c:v>
                </c:pt>
                <c:pt idx="7">
                  <c:v>739</c:v>
                </c:pt>
                <c:pt idx="8">
                  <c:v>660</c:v>
                </c:pt>
                <c:pt idx="9">
                  <c:v>569.20000000000005</c:v>
                </c:pt>
                <c:pt idx="10">
                  <c:v>514.4</c:v>
                </c:pt>
                <c:pt idx="11">
                  <c:v>429.8</c:v>
                </c:pt>
                <c:pt idx="12">
                  <c:v>395.8</c:v>
                </c:pt>
                <c:pt idx="13">
                  <c:v>271.10000000000002</c:v>
                </c:pt>
                <c:pt idx="14">
                  <c:v>186.5</c:v>
                </c:pt>
                <c:pt idx="15">
                  <c:v>136.4</c:v>
                </c:pt>
                <c:pt idx="16">
                  <c:v>65.8</c:v>
                </c:pt>
                <c:pt idx="17">
                  <c:v>48.9</c:v>
                </c:pt>
                <c:pt idx="18">
                  <c:v>48.9</c:v>
                </c:pt>
                <c:pt idx="19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DE-48E1-B371-1EFA059931B2}"/>
            </c:ext>
          </c:extLst>
        </c:ser>
        <c:ser>
          <c:idx val="0"/>
          <c:order val="1"/>
          <c:tx>
            <c:strRef>
              <c:f>'ČASTOLOVICE-KOSTELEC'!$H$3</c:f>
              <c:strCache>
                <c:ptCount val="1"/>
                <c:pt idx="0">
                  <c:v>M [µH/km]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'ČASTOLOVICE-KOSTELEC'!$E$4:$E$23</c:f>
              <c:numCache>
                <c:formatCode>#\ ##0.000</c:formatCode>
                <c:ptCount val="20"/>
                <c:pt idx="0">
                  <c:v>7.2305566529877914E-3</c:v>
                </c:pt>
                <c:pt idx="1">
                  <c:v>7.4999999999999997E-3</c:v>
                </c:pt>
                <c:pt idx="2">
                  <c:v>8.0774646050205297E-3</c:v>
                </c:pt>
                <c:pt idx="3">
                  <c:v>9.0726529491967182E-3</c:v>
                </c:pt>
                <c:pt idx="4">
                  <c:v>1.1227316174929284E-2</c:v>
                </c:pt>
                <c:pt idx="5">
                  <c:v>1.4894846298658395E-2</c:v>
                </c:pt>
                <c:pt idx="6">
                  <c:v>2.1255468442732038E-2</c:v>
                </c:pt>
                <c:pt idx="7">
                  <c:v>3.4550959993210423E-2</c:v>
                </c:pt>
                <c:pt idx="8">
                  <c:v>5.4954535181449313E-2</c:v>
                </c:pt>
                <c:pt idx="9">
                  <c:v>8.1503306965935871E-2</c:v>
                </c:pt>
                <c:pt idx="10">
                  <c:v>0.11346467802027871</c:v>
                </c:pt>
                <c:pt idx="11">
                  <c:v>0.16665010937939839</c:v>
                </c:pt>
                <c:pt idx="12">
                  <c:v>0.25409763567784771</c:v>
                </c:pt>
                <c:pt idx="13">
                  <c:v>0.41606160401941139</c:v>
                </c:pt>
                <c:pt idx="14">
                  <c:v>0.70003621822884265</c:v>
                </c:pt>
                <c:pt idx="15">
                  <c:v>1.0139136338076968</c:v>
                </c:pt>
                <c:pt idx="16">
                  <c:v>1.7169052226734198</c:v>
                </c:pt>
                <c:pt idx="17">
                  <c:v>2.166511017447724</c:v>
                </c:pt>
                <c:pt idx="18">
                  <c:v>2.1395111441996448</c:v>
                </c:pt>
                <c:pt idx="19">
                  <c:v>2.3145103005382719</c:v>
                </c:pt>
              </c:numCache>
            </c:numRef>
          </c:cat>
          <c:val>
            <c:numRef>
              <c:f>'ČASTOLOVICE-KOSTELEC'!$H$4:$H$23</c:f>
              <c:numCache>
                <c:formatCode>General</c:formatCode>
                <c:ptCount val="20"/>
                <c:pt idx="0">
                  <c:v>1056</c:v>
                </c:pt>
                <c:pt idx="1">
                  <c:v>1056</c:v>
                </c:pt>
                <c:pt idx="2">
                  <c:v>1020</c:v>
                </c:pt>
                <c:pt idx="3">
                  <c:v>1020</c:v>
                </c:pt>
                <c:pt idx="4">
                  <c:v>963</c:v>
                </c:pt>
                <c:pt idx="5">
                  <c:v>919</c:v>
                </c:pt>
                <c:pt idx="6">
                  <c:v>839</c:v>
                </c:pt>
                <c:pt idx="7">
                  <c:v>739</c:v>
                </c:pt>
                <c:pt idx="8">
                  <c:v>660</c:v>
                </c:pt>
                <c:pt idx="9">
                  <c:v>569.20000000000005</c:v>
                </c:pt>
                <c:pt idx="10">
                  <c:v>514.4</c:v>
                </c:pt>
                <c:pt idx="11">
                  <c:v>429.8</c:v>
                </c:pt>
                <c:pt idx="12">
                  <c:v>395.8</c:v>
                </c:pt>
                <c:pt idx="13">
                  <c:v>271.10000000000002</c:v>
                </c:pt>
                <c:pt idx="14">
                  <c:v>186.5</c:v>
                </c:pt>
                <c:pt idx="15">
                  <c:v>136.4</c:v>
                </c:pt>
                <c:pt idx="16">
                  <c:v>65.8</c:v>
                </c:pt>
                <c:pt idx="17">
                  <c:v>48.9</c:v>
                </c:pt>
                <c:pt idx="18">
                  <c:v>48.9</c:v>
                </c:pt>
                <c:pt idx="19">
                  <c:v>36.9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DE-48E1-B371-1EFA05993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471040"/>
        <c:axId val="176481408"/>
      </c:lineChart>
      <c:catAx>
        <c:axId val="176471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Vzájemná střední vzdálenost [km]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\ ##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481408"/>
        <c:crosses val="autoZero"/>
        <c:auto val="1"/>
        <c:lblAlgn val="ctr"/>
        <c:lblOffset val="100"/>
        <c:noMultiLvlLbl val="0"/>
      </c:catAx>
      <c:valAx>
        <c:axId val="176481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Vzájemná indukčnost</a:t>
                </a:r>
                <a:r>
                  <a:rPr lang="cs-CZ" sz="1400" b="1"/>
                  <a:t> [µH/km]</a:t>
                </a:r>
                <a:r>
                  <a:rPr lang="en-US" sz="1400" b="1"/>
                  <a:t> </a:t>
                </a:r>
              </a:p>
            </c:rich>
          </c:tx>
          <c:layout>
            <c:manualLayout>
              <c:xMode val="edge"/>
              <c:yMode val="edge"/>
              <c:x val="2.8762193600945757E-2"/>
              <c:y val="0.16027091735484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471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3371533621215124"/>
          <c:y val="0.3410099708225674"/>
          <c:w val="0.20868200887583824"/>
          <c:h val="5.4545815491933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1"/>
              <a:t>VZÁJEMNÉ POROVNÁNÍ INDUKOVANÉHO NAPĚTÍ PŘI MIMOŘÁDNÉM</a:t>
            </a:r>
            <a:r>
              <a:rPr lang="cs-CZ" sz="1600" b="1" baseline="0"/>
              <a:t> STAVU PRO STÁVAJÍCÍ A NAVRHOVANÝ KABEL</a:t>
            </a:r>
            <a:endParaRPr lang="en-US" sz="1600" b="1"/>
          </a:p>
        </c:rich>
      </c:tx>
      <c:layout>
        <c:manualLayout>
          <c:xMode val="edge"/>
          <c:yMode val="edge"/>
          <c:x val="0.10881450855432369"/>
          <c:y val="1.6443982344083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2167496279159364E-2"/>
          <c:y val="0.13093531731490918"/>
          <c:w val="0.89135310491573283"/>
          <c:h val="0.65974551966221207"/>
        </c:manualLayout>
      </c:layout>
      <c:lineChart>
        <c:grouping val="standard"/>
        <c:varyColors val="0"/>
        <c:ser>
          <c:idx val="1"/>
          <c:order val="0"/>
          <c:tx>
            <c:strRef>
              <c:f>'ČASTOLOVICE-KOSTELEC'!$J$3</c:f>
              <c:strCache>
                <c:ptCount val="1"/>
                <c:pt idx="0">
                  <c:v>Um/1kA [V]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'ČASTOLOVICE-KOSTELEC'!$U$4:$U$23</c15:sqref>
                  </c15:fullRef>
                </c:ext>
              </c:extLst>
              <c:f>('ČASTOLOVICE-KOSTELEC'!$U$4:$U$5,'ČASTOLOVICE-KOSTELEC'!$U$8:$U$23)</c:f>
              <c:numCache>
                <c:formatCode>#\ ##0.000</c:formatCode>
                <c:ptCount val="18"/>
                <c:pt idx="0">
                  <c:v>7.2305566529877914E-3</c:v>
                </c:pt>
                <c:pt idx="1">
                  <c:v>7.4999999999999997E-3</c:v>
                </c:pt>
                <c:pt idx="2">
                  <c:v>1.1227316174929284E-2</c:v>
                </c:pt>
                <c:pt idx="3">
                  <c:v>1.4894846298658395E-2</c:v>
                </c:pt>
                <c:pt idx="4">
                  <c:v>2.1255468442732038E-2</c:v>
                </c:pt>
                <c:pt idx="5">
                  <c:v>3.4550959993210423E-2</c:v>
                </c:pt>
                <c:pt idx="6">
                  <c:v>5.4954535181449313E-2</c:v>
                </c:pt>
                <c:pt idx="7">
                  <c:v>8.1503306965935871E-2</c:v>
                </c:pt>
                <c:pt idx="8">
                  <c:v>0.11346467802027871</c:v>
                </c:pt>
                <c:pt idx="9">
                  <c:v>0.16665010937939839</c:v>
                </c:pt>
                <c:pt idx="10">
                  <c:v>0.25409763567784771</c:v>
                </c:pt>
                <c:pt idx="11">
                  <c:v>0.41606160401941139</c:v>
                </c:pt>
                <c:pt idx="12">
                  <c:v>0.70003621822884265</c:v>
                </c:pt>
                <c:pt idx="13">
                  <c:v>1.0139136338076968</c:v>
                </c:pt>
                <c:pt idx="14">
                  <c:v>1.7169052226734198</c:v>
                </c:pt>
                <c:pt idx="15">
                  <c:v>2.166511017447724</c:v>
                </c:pt>
                <c:pt idx="16">
                  <c:v>2.1395111441996448</c:v>
                </c:pt>
                <c:pt idx="17">
                  <c:v>2.3145103005382719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'ČASTOLOVICE-KOSTELEC'!$J$4:$J$23</c15:sqref>
                  </c15:fullRef>
                </c:ext>
              </c:extLst>
              <c:f>('ČASTOLOVICE-KOSTELEC'!$J$4:$J$5,'ČASTOLOVICE-KOSTELEC'!$J$8:$J$23)</c:f>
              <c:numCache>
                <c:formatCode>0.0000</c:formatCode>
                <c:ptCount val="18"/>
                <c:pt idx="0">
                  <c:v>161.23156153047393</c:v>
                </c:pt>
                <c:pt idx="1">
                  <c:v>18.810348845221959</c:v>
                </c:pt>
                <c:pt idx="2">
                  <c:v>11.762575284382303</c:v>
                </c:pt>
                <c:pt idx="3">
                  <c:v>11.926707792569101</c:v>
                </c:pt>
                <c:pt idx="4">
                  <c:v>11.315473242701366</c:v>
                </c:pt>
                <c:pt idx="5">
                  <c:v>12.411471246981275</c:v>
                </c:pt>
                <c:pt idx="6">
                  <c:v>9.9090230523937102</c:v>
                </c:pt>
                <c:pt idx="7">
                  <c:v>10.718438063309323</c:v>
                </c:pt>
                <c:pt idx="8">
                  <c:v>5.759549670227484</c:v>
                </c:pt>
                <c:pt idx="9">
                  <c:v>5.3591681378536746</c:v>
                </c:pt>
                <c:pt idx="10">
                  <c:v>5.7409734328668094</c:v>
                </c:pt>
                <c:pt idx="11">
                  <c:v>6.208789251549927</c:v>
                </c:pt>
                <c:pt idx="12">
                  <c:v>4.2712622479308786</c:v>
                </c:pt>
                <c:pt idx="13">
                  <c:v>5.2064358410882221</c:v>
                </c:pt>
                <c:pt idx="14">
                  <c:v>5.0232181575308656</c:v>
                </c:pt>
                <c:pt idx="15">
                  <c:v>4.2308016761452967</c:v>
                </c:pt>
                <c:pt idx="16">
                  <c:v>3.8574956458971821</c:v>
                </c:pt>
                <c:pt idx="17">
                  <c:v>3.0047700103406503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0-440B-9A02-C028466897FE}"/>
            </c:ext>
          </c:extLst>
        </c:ser>
        <c:ser>
          <c:idx val="2"/>
          <c:order val="1"/>
          <c:tx>
            <c:strRef>
              <c:f>'ČASTOLOVICE-KOSTELEC'!$Z$3</c:f>
              <c:strCache>
                <c:ptCount val="1"/>
                <c:pt idx="0">
                  <c:v>Umn/1kA [V]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'ČASTOLOVICE-KOSTELEC'!$U$4:$U$23</c15:sqref>
                  </c15:fullRef>
                </c:ext>
              </c:extLst>
              <c:f>('ČASTOLOVICE-KOSTELEC'!$U$4:$U$5,'ČASTOLOVICE-KOSTELEC'!$U$8:$U$23)</c:f>
              <c:numCache>
                <c:formatCode>#\ ##0.000</c:formatCode>
                <c:ptCount val="18"/>
                <c:pt idx="0">
                  <c:v>7.2305566529877914E-3</c:v>
                </c:pt>
                <c:pt idx="1">
                  <c:v>7.4999999999999997E-3</c:v>
                </c:pt>
                <c:pt idx="2">
                  <c:v>1.1227316174929284E-2</c:v>
                </c:pt>
                <c:pt idx="3">
                  <c:v>1.4894846298658395E-2</c:v>
                </c:pt>
                <c:pt idx="4">
                  <c:v>2.1255468442732038E-2</c:v>
                </c:pt>
                <c:pt idx="5">
                  <c:v>3.4550959993210423E-2</c:v>
                </c:pt>
                <c:pt idx="6">
                  <c:v>5.4954535181449313E-2</c:v>
                </c:pt>
                <c:pt idx="7">
                  <c:v>8.1503306965935871E-2</c:v>
                </c:pt>
                <c:pt idx="8">
                  <c:v>0.11346467802027871</c:v>
                </c:pt>
                <c:pt idx="9">
                  <c:v>0.16665010937939839</c:v>
                </c:pt>
                <c:pt idx="10">
                  <c:v>0.25409763567784771</c:v>
                </c:pt>
                <c:pt idx="11">
                  <c:v>0.41606160401941139</c:v>
                </c:pt>
                <c:pt idx="12">
                  <c:v>0.70003621822884265</c:v>
                </c:pt>
                <c:pt idx="13">
                  <c:v>1.0139136338076968</c:v>
                </c:pt>
                <c:pt idx="14">
                  <c:v>1.7169052226734198</c:v>
                </c:pt>
                <c:pt idx="15">
                  <c:v>2.166511017447724</c:v>
                </c:pt>
                <c:pt idx="16">
                  <c:v>2.1395111441996448</c:v>
                </c:pt>
                <c:pt idx="17">
                  <c:v>2.3145103005382719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'ČASTOLOVICE-KOSTELEC'!$Z$4:$Z$23</c15:sqref>
                  </c15:fullRef>
                </c:ext>
              </c:extLst>
              <c:f>('ČASTOLOVICE-KOSTELEC'!$Z$4:$Z$5,'ČASTOLOVICE-KOSTELEC'!$Z$8:$Z$23)</c:f>
              <c:numCache>
                <c:formatCode>0.0000</c:formatCode>
                <c:ptCount val="18"/>
                <c:pt idx="0">
                  <c:v>71.658471791321759</c:v>
                </c:pt>
                <c:pt idx="1">
                  <c:v>8.3601550423208728</c:v>
                </c:pt>
                <c:pt idx="2">
                  <c:v>5.2278112375032455</c:v>
                </c:pt>
                <c:pt idx="3">
                  <c:v>5.3007590189196003</c:v>
                </c:pt>
                <c:pt idx="4">
                  <c:v>5.0290992189783843</c:v>
                </c:pt>
                <c:pt idx="5">
                  <c:v>5.516209443102789</c:v>
                </c:pt>
                <c:pt idx="6">
                  <c:v>4.4040102455083154</c:v>
                </c:pt>
                <c:pt idx="7">
                  <c:v>4.7637502503597</c:v>
                </c:pt>
                <c:pt idx="8">
                  <c:v>2.5597998534344377</c:v>
                </c:pt>
                <c:pt idx="9">
                  <c:v>2.3818525057127444</c:v>
                </c:pt>
                <c:pt idx="10">
                  <c:v>2.5515437479408045</c:v>
                </c:pt>
                <c:pt idx="11">
                  <c:v>2.7594618895777456</c:v>
                </c:pt>
                <c:pt idx="12">
                  <c:v>1.8983387768581683</c:v>
                </c:pt>
                <c:pt idx="13">
                  <c:v>2.3139714849280986</c:v>
                </c:pt>
                <c:pt idx="14">
                  <c:v>2.2325414033470512</c:v>
                </c:pt>
                <c:pt idx="15">
                  <c:v>1.8803563005090209</c:v>
                </c:pt>
                <c:pt idx="16">
                  <c:v>1.7144425092876365</c:v>
                </c:pt>
                <c:pt idx="17">
                  <c:v>1.335453337929178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0-440B-9A02-C02846689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404736"/>
        <c:axId val="176406912"/>
      </c:lineChart>
      <c:catAx>
        <c:axId val="176404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/>
                  <a:t>Vzájemná</a:t>
                </a:r>
                <a:r>
                  <a:rPr lang="cs-CZ" sz="1400" b="1" baseline="0"/>
                  <a:t> střední vzdálenost [km] </a:t>
                </a:r>
                <a:endParaRPr lang="cs-CZ" sz="1400" b="1"/>
              </a:p>
            </c:rich>
          </c:tx>
          <c:layout>
            <c:manualLayout>
              <c:xMode val="edge"/>
              <c:yMode val="edge"/>
              <c:x val="0.34605249171475611"/>
              <c:y val="0.944076433011057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406912"/>
        <c:crosses val="autoZero"/>
        <c:auto val="1"/>
        <c:lblAlgn val="ctr"/>
        <c:lblOffset val="700"/>
        <c:noMultiLvlLbl val="0"/>
      </c:catAx>
      <c:valAx>
        <c:axId val="17640691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Indukované napětí [V]</a:t>
                </a:r>
              </a:p>
            </c:rich>
          </c:tx>
          <c:layout>
            <c:manualLayout>
              <c:xMode val="edge"/>
              <c:yMode val="edge"/>
              <c:x val="1.0486890148705045E-2"/>
              <c:y val="0.284106481043886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404736"/>
        <c:crosses val="autoZero"/>
        <c:crossBetween val="between"/>
        <c:majorUnit val="20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77778610070646725"/>
          <c:y val="0.249400398885262"/>
          <c:w val="0.17596479369844656"/>
          <c:h val="0.12572827203957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STÁVAJÍCÍ</a:t>
            </a:r>
            <a:r>
              <a:rPr lang="cs-CZ" b="1" baseline="0"/>
              <a:t> KABEL</a:t>
            </a:r>
            <a:endParaRPr lang="en-US" b="1"/>
          </a:p>
        </c:rich>
      </c:tx>
      <c:layout>
        <c:manualLayout>
          <c:xMode val="edge"/>
          <c:yMode val="edge"/>
          <c:x val="0.45381071882143759"/>
          <c:y val="1.6824393515940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272569638472611"/>
          <c:y val="0.1060078098746384"/>
          <c:w val="0.86834957243247823"/>
          <c:h val="0.64840196964632124"/>
        </c:manualLayout>
      </c:layout>
      <c:lineChart>
        <c:grouping val="standard"/>
        <c:varyColors val="0"/>
        <c:ser>
          <c:idx val="1"/>
          <c:order val="0"/>
          <c:tx>
            <c:strRef>
              <c:f>'Kabel podél trati'!$N$3</c:f>
              <c:strCache>
                <c:ptCount val="1"/>
                <c:pt idx="0">
                  <c:v>Um/1kA [V]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'Kabel podél trati'!$I$4:$I$66</c:f>
              <c:numCache>
                <c:formatCode>#\ ##0.000</c:formatCode>
                <c:ptCount val="63"/>
                <c:pt idx="0">
                  <c:v>9.3078813035097178E-3</c:v>
                </c:pt>
                <c:pt idx="1">
                  <c:v>9.5170229338278657E-3</c:v>
                </c:pt>
                <c:pt idx="2">
                  <c:v>9.6495085690446424E-3</c:v>
                </c:pt>
                <c:pt idx="3">
                  <c:v>1.0101674490990635E-2</c:v>
                </c:pt>
                <c:pt idx="4">
                  <c:v>1.0664671324055113E-2</c:v>
                </c:pt>
                <c:pt idx="5">
                  <c:v>1.1066110260753E-2</c:v>
                </c:pt>
                <c:pt idx="6">
                  <c:v>1.0693574728351238E-2</c:v>
                </c:pt>
                <c:pt idx="7">
                  <c:v>1.1100765338834102E-2</c:v>
                </c:pt>
                <c:pt idx="8">
                  <c:v>1.0761067737280475E-2</c:v>
                </c:pt>
                <c:pt idx="9">
                  <c:v>9.012284173696046E-3</c:v>
                </c:pt>
                <c:pt idx="10">
                  <c:v>8.5595292474570824E-3</c:v>
                </c:pt>
                <c:pt idx="11">
                  <c:v>9.9765293239211482E-3</c:v>
                </c:pt>
                <c:pt idx="12">
                  <c:v>1.2454300409311281E-2</c:v>
                </c:pt>
                <c:pt idx="13">
                  <c:v>1.1345800134251779E-2</c:v>
                </c:pt>
                <c:pt idx="14">
                  <c:v>8.8014029345945509E-3</c:v>
                </c:pt>
                <c:pt idx="15">
                  <c:v>8.6242339662195092E-3</c:v>
                </c:pt>
                <c:pt idx="16">
                  <c:v>8.5512073854729226E-3</c:v>
                </c:pt>
                <c:pt idx="17">
                  <c:v>8.8733860687603937E-3</c:v>
                </c:pt>
                <c:pt idx="18">
                  <c:v>9.0563897519656943E-3</c:v>
                </c:pt>
                <c:pt idx="19">
                  <c:v>8.0810120519016013E-3</c:v>
                </c:pt>
                <c:pt idx="20">
                  <c:v>7.9841933396767456E-3</c:v>
                </c:pt>
                <c:pt idx="21">
                  <c:v>8.1675989547471163E-3</c:v>
                </c:pt>
                <c:pt idx="22">
                  <c:v>7.6714950960752246E-3</c:v>
                </c:pt>
                <c:pt idx="23">
                  <c:v>7.2991631550452275E-3</c:v>
                </c:pt>
                <c:pt idx="24">
                  <c:v>7.3070279719674516E-3</c:v>
                </c:pt>
                <c:pt idx="25">
                  <c:v>8.1242209912484147E-3</c:v>
                </c:pt>
                <c:pt idx="26">
                  <c:v>8.5202492870549394E-3</c:v>
                </c:pt>
                <c:pt idx="27">
                  <c:v>7.7648909032128552E-3</c:v>
                </c:pt>
                <c:pt idx="28">
                  <c:v>7.5626216331267544E-3</c:v>
                </c:pt>
                <c:pt idx="29">
                  <c:v>8.0395482737098938E-3</c:v>
                </c:pt>
                <c:pt idx="30">
                  <c:v>7.7762549657361558E-3</c:v>
                </c:pt>
                <c:pt idx="31">
                  <c:v>7.7618207527980886E-3</c:v>
                </c:pt>
                <c:pt idx="32">
                  <c:v>9.650806447986205E-3</c:v>
                </c:pt>
                <c:pt idx="33">
                  <c:v>1.3121646069642357E-2</c:v>
                </c:pt>
                <c:pt idx="34">
                  <c:v>1.3121646069642357E-2</c:v>
                </c:pt>
                <c:pt idx="35">
                  <c:v>1.0258627153747184E-2</c:v>
                </c:pt>
                <c:pt idx="36">
                  <c:v>1.0728004161752746E-2</c:v>
                </c:pt>
                <c:pt idx="37">
                  <c:v>1.4954503455901953E-2</c:v>
                </c:pt>
                <c:pt idx="38">
                  <c:v>1.4835920683171536E-2</c:v>
                </c:pt>
                <c:pt idx="39">
                  <c:v>1.1201164314804057E-2</c:v>
                </c:pt>
                <c:pt idx="40">
                  <c:v>9.408722905769256E-3</c:v>
                </c:pt>
                <c:pt idx="41">
                  <c:v>8.3339780070775422E-3</c:v>
                </c:pt>
                <c:pt idx="42">
                  <c:v>1.0154834866891855E-2</c:v>
                </c:pt>
                <c:pt idx="43">
                  <c:v>1.344615201964524E-2</c:v>
                </c:pt>
                <c:pt idx="44">
                  <c:v>1.2510783483097507E-2</c:v>
                </c:pt>
                <c:pt idx="45">
                  <c:v>9.7788061875171625E-3</c:v>
                </c:pt>
                <c:pt idx="46">
                  <c:v>8.8234171449746608E-3</c:v>
                </c:pt>
                <c:pt idx="47">
                  <c:v>9.1518292353748934E-3</c:v>
                </c:pt>
                <c:pt idx="48">
                  <c:v>9.1667376755231941E-3</c:v>
                </c:pt>
                <c:pt idx="49">
                  <c:v>8.1312703176726654E-3</c:v>
                </c:pt>
                <c:pt idx="50">
                  <c:v>8.907562890282647E-3</c:v>
                </c:pt>
                <c:pt idx="51">
                  <c:v>1.1047585101861306E-2</c:v>
                </c:pt>
                <c:pt idx="52">
                  <c:v>1.6138348511470033E-2</c:v>
                </c:pt>
                <c:pt idx="53">
                  <c:v>2.4576296451786373E-2</c:v>
                </c:pt>
                <c:pt idx="54">
                  <c:v>2.4548176807177816E-2</c:v>
                </c:pt>
                <c:pt idx="55">
                  <c:v>1.7119330286817724E-2</c:v>
                </c:pt>
                <c:pt idx="56">
                  <c:v>1.2158051432939977E-2</c:v>
                </c:pt>
                <c:pt idx="57">
                  <c:v>9.7837871610951047E-3</c:v>
                </c:pt>
                <c:pt idx="58">
                  <c:v>9.1489760759344389E-3</c:v>
                </c:pt>
                <c:pt idx="59">
                  <c:v>7.9736886840666744E-3</c:v>
                </c:pt>
                <c:pt idx="60">
                  <c:v>7.9885972789457398E-3</c:v>
                </c:pt>
                <c:pt idx="61">
                  <c:v>8.1386827173711828E-3</c:v>
                </c:pt>
                <c:pt idx="62">
                  <c:v>7.5059162277823013E-3</c:v>
                </c:pt>
              </c:numCache>
            </c:numRef>
          </c:cat>
          <c:val>
            <c:numRef>
              <c:f>'Kabel podél trati'!$N$4:$N$66</c:f>
              <c:numCache>
                <c:formatCode>0.0000</c:formatCode>
                <c:ptCount val="63"/>
                <c:pt idx="0">
                  <c:v>27.683683047506719</c:v>
                </c:pt>
                <c:pt idx="1">
                  <c:v>23.4052956674375</c:v>
                </c:pt>
                <c:pt idx="2">
                  <c:v>6.2917461471606186</c:v>
                </c:pt>
                <c:pt idx="3">
                  <c:v>9.815123989570564</c:v>
                </c:pt>
                <c:pt idx="4">
                  <c:v>7.8417168562548678</c:v>
                </c:pt>
                <c:pt idx="5">
                  <c:v>6.1927577042386579</c:v>
                </c:pt>
                <c:pt idx="6">
                  <c:v>11.272467980866372</c:v>
                </c:pt>
                <c:pt idx="7">
                  <c:v>30.386652817987613</c:v>
                </c:pt>
                <c:pt idx="8">
                  <c:v>8.3318241597707967</c:v>
                </c:pt>
                <c:pt idx="9">
                  <c:v>36.338173905542419</c:v>
                </c:pt>
                <c:pt idx="10">
                  <c:v>48.796976387442676</c:v>
                </c:pt>
                <c:pt idx="11">
                  <c:v>28.438692585165995</c:v>
                </c:pt>
                <c:pt idx="12">
                  <c:v>8.3720302625514424</c:v>
                </c:pt>
                <c:pt idx="13">
                  <c:v>4.4109657316433628</c:v>
                </c:pt>
                <c:pt idx="14">
                  <c:v>16.611736642533678</c:v>
                </c:pt>
                <c:pt idx="15">
                  <c:v>18.16908695277121</c:v>
                </c:pt>
                <c:pt idx="16">
                  <c:v>16.061472866249748</c:v>
                </c:pt>
                <c:pt idx="17">
                  <c:v>22.062462728365041</c:v>
                </c:pt>
                <c:pt idx="18">
                  <c:v>22.841137883483803</c:v>
                </c:pt>
                <c:pt idx="19">
                  <c:v>7.4111552998950785</c:v>
                </c:pt>
                <c:pt idx="20">
                  <c:v>30.902715960007505</c:v>
                </c:pt>
                <c:pt idx="21">
                  <c:v>6.9867009996538698</c:v>
                </c:pt>
                <c:pt idx="22">
                  <c:v>17.735471768352134</c:v>
                </c:pt>
                <c:pt idx="23">
                  <c:v>29.290400344702764</c:v>
                </c:pt>
                <c:pt idx="24">
                  <c:v>13.167244191655371</c:v>
                </c:pt>
                <c:pt idx="25">
                  <c:v>14.77955980696011</c:v>
                </c:pt>
                <c:pt idx="26">
                  <c:v>13.237477637019023</c:v>
                </c:pt>
                <c:pt idx="27">
                  <c:v>3.7620697690443916</c:v>
                </c:pt>
                <c:pt idx="28">
                  <c:v>76.853710996192561</c:v>
                </c:pt>
                <c:pt idx="29">
                  <c:v>34.933504998269349</c:v>
                </c:pt>
                <c:pt idx="30">
                  <c:v>76.853710996192561</c:v>
                </c:pt>
                <c:pt idx="31">
                  <c:v>186.22245356769736</c:v>
                </c:pt>
                <c:pt idx="32">
                  <c:v>51.843988252603488</c:v>
                </c:pt>
                <c:pt idx="33">
                  <c:v>14.830453607948266</c:v>
                </c:pt>
                <c:pt idx="34">
                  <c:v>9.8072354504174033</c:v>
                </c:pt>
                <c:pt idx="35">
                  <c:v>18.41846657761317</c:v>
                </c:pt>
                <c:pt idx="36">
                  <c:v>77.682007607274784</c:v>
                </c:pt>
                <c:pt idx="37">
                  <c:v>29.699840973652467</c:v>
                </c:pt>
                <c:pt idx="38">
                  <c:v>203.22174650475586</c:v>
                </c:pt>
                <c:pt idx="39">
                  <c:v>104.14780199713496</c:v>
                </c:pt>
                <c:pt idx="40">
                  <c:v>67.195848851675407</c:v>
                </c:pt>
                <c:pt idx="41">
                  <c:v>142.9586512236869</c:v>
                </c:pt>
                <c:pt idx="42">
                  <c:v>46.558921488988574</c:v>
                </c:pt>
                <c:pt idx="43">
                  <c:v>13.395248420082305</c:v>
                </c:pt>
                <c:pt idx="44">
                  <c:v>22.484881276566728</c:v>
                </c:pt>
                <c:pt idx="45">
                  <c:v>47.062261180761425</c:v>
                </c:pt>
                <c:pt idx="46">
                  <c:v>43.346250301611313</c:v>
                </c:pt>
                <c:pt idx="47">
                  <c:v>3.1147006204750642</c:v>
                </c:pt>
                <c:pt idx="48">
                  <c:v>31.925681359869408</c:v>
                </c:pt>
                <c:pt idx="49">
                  <c:v>49.175626266794545</c:v>
                </c:pt>
                <c:pt idx="50">
                  <c:v>52.430793777996918</c:v>
                </c:pt>
                <c:pt idx="51">
                  <c:v>4.9010730351592926</c:v>
                </c:pt>
                <c:pt idx="52">
                  <c:v>5.1211887244330612</c:v>
                </c:pt>
                <c:pt idx="53">
                  <c:v>8.0287515748863356</c:v>
                </c:pt>
                <c:pt idx="54">
                  <c:v>17.498561124752271</c:v>
                </c:pt>
                <c:pt idx="55">
                  <c:v>3.7852264484940021</c:v>
                </c:pt>
                <c:pt idx="56">
                  <c:v>3.1096112403762493</c:v>
                </c:pt>
                <c:pt idx="57">
                  <c:v>19.630247979141128</c:v>
                </c:pt>
                <c:pt idx="58">
                  <c:v>33.742590055146529</c:v>
                </c:pt>
                <c:pt idx="59">
                  <c:v>65.668271415015937</c:v>
                </c:pt>
                <c:pt idx="60">
                  <c:v>22.572418614266351</c:v>
                </c:pt>
                <c:pt idx="61">
                  <c:v>5.3743853843491314</c:v>
                </c:pt>
                <c:pt idx="62">
                  <c:v>11.017490037915719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C-4A25-B673-DD516DB53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06752"/>
        <c:axId val="176513024"/>
      </c:lineChart>
      <c:catAx>
        <c:axId val="17650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baseline="0">
                    <a:effectLst/>
                  </a:rPr>
                  <a:t>Vzájemná střední vzdálenost [km]</a:t>
                </a:r>
                <a:endParaRPr lang="cs-CZ" sz="1400" b="1"/>
              </a:p>
            </c:rich>
          </c:tx>
          <c:layout>
            <c:manualLayout>
              <c:xMode val="edge"/>
              <c:yMode val="edge"/>
              <c:x val="0.39114561002455339"/>
              <c:y val="0.89758117328286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13024"/>
        <c:crosses val="autoZero"/>
        <c:auto val="1"/>
        <c:lblAlgn val="ctr"/>
        <c:lblOffset val="100"/>
        <c:noMultiLvlLbl val="0"/>
      </c:catAx>
      <c:valAx>
        <c:axId val="176513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 i="0" baseline="0">
                    <a:effectLst/>
                  </a:rPr>
                  <a:t>Indukující napětí [V]</a:t>
                </a:r>
                <a:r>
                  <a:rPr lang="en-US" sz="1400" b="1" i="0" baseline="0">
                    <a:effectLst/>
                  </a:rPr>
                  <a:t> </a:t>
                </a:r>
                <a:endParaRPr lang="cs-CZ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32258064516129E-2"/>
              <c:y val="0.25699459808908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0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733143679620688"/>
          <c:y val="0.31335412925005163"/>
          <c:w val="0.17230500381000763"/>
          <c:h val="5.7858316837249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NAVRHOVANÝ KABEL</a:t>
            </a:r>
          </a:p>
        </c:rich>
      </c:tx>
      <c:layout>
        <c:manualLayout>
          <c:xMode val="edge"/>
          <c:yMode val="edge"/>
          <c:x val="0.45387100160866994"/>
          <c:y val="1.6824393515940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272569638472611"/>
          <c:y val="0.1060078098746384"/>
          <c:w val="0.86834957243247823"/>
          <c:h val="0.64840196964632124"/>
        </c:manualLayout>
      </c:layout>
      <c:lineChart>
        <c:grouping val="standard"/>
        <c:varyColors val="0"/>
        <c:ser>
          <c:idx val="1"/>
          <c:order val="0"/>
          <c:tx>
            <c:strRef>
              <c:f>'Kabel podél trati'!$AC$3</c:f>
              <c:strCache>
                <c:ptCount val="1"/>
                <c:pt idx="0">
                  <c:v>Umn/1kA [V]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'Kabel podél trati'!$I$4:$I$66</c:f>
              <c:numCache>
                <c:formatCode>#\ ##0.000</c:formatCode>
                <c:ptCount val="63"/>
                <c:pt idx="0">
                  <c:v>9.3078813035097178E-3</c:v>
                </c:pt>
                <c:pt idx="1">
                  <c:v>9.5170229338278657E-3</c:v>
                </c:pt>
                <c:pt idx="2">
                  <c:v>9.6495085690446424E-3</c:v>
                </c:pt>
                <c:pt idx="3">
                  <c:v>1.0101674490990635E-2</c:v>
                </c:pt>
                <c:pt idx="4">
                  <c:v>1.0664671324055113E-2</c:v>
                </c:pt>
                <c:pt idx="5">
                  <c:v>1.1066110260753E-2</c:v>
                </c:pt>
                <c:pt idx="6">
                  <c:v>1.0693574728351238E-2</c:v>
                </c:pt>
                <c:pt idx="7">
                  <c:v>1.1100765338834102E-2</c:v>
                </c:pt>
                <c:pt idx="8">
                  <c:v>1.0761067737280475E-2</c:v>
                </c:pt>
                <c:pt idx="9">
                  <c:v>9.012284173696046E-3</c:v>
                </c:pt>
                <c:pt idx="10">
                  <c:v>8.5595292474570824E-3</c:v>
                </c:pt>
                <c:pt idx="11">
                  <c:v>9.9765293239211482E-3</c:v>
                </c:pt>
                <c:pt idx="12">
                  <c:v>1.2454300409311281E-2</c:v>
                </c:pt>
                <c:pt idx="13">
                  <c:v>1.1345800134251779E-2</c:v>
                </c:pt>
                <c:pt idx="14">
                  <c:v>8.8014029345945509E-3</c:v>
                </c:pt>
                <c:pt idx="15">
                  <c:v>8.6242339662195092E-3</c:v>
                </c:pt>
                <c:pt idx="16">
                  <c:v>8.5512073854729226E-3</c:v>
                </c:pt>
                <c:pt idx="17">
                  <c:v>8.8733860687603937E-3</c:v>
                </c:pt>
                <c:pt idx="18">
                  <c:v>9.0563897519656943E-3</c:v>
                </c:pt>
                <c:pt idx="19">
                  <c:v>8.0810120519016013E-3</c:v>
                </c:pt>
                <c:pt idx="20">
                  <c:v>7.9841933396767456E-3</c:v>
                </c:pt>
                <c:pt idx="21">
                  <c:v>8.1675989547471163E-3</c:v>
                </c:pt>
                <c:pt idx="22">
                  <c:v>7.6714950960752246E-3</c:v>
                </c:pt>
                <c:pt idx="23">
                  <c:v>7.2991631550452275E-3</c:v>
                </c:pt>
                <c:pt idx="24">
                  <c:v>7.3070279719674516E-3</c:v>
                </c:pt>
                <c:pt idx="25">
                  <c:v>8.1242209912484147E-3</c:v>
                </c:pt>
                <c:pt idx="26">
                  <c:v>8.5202492870549394E-3</c:v>
                </c:pt>
                <c:pt idx="27">
                  <c:v>7.7648909032128552E-3</c:v>
                </c:pt>
                <c:pt idx="28">
                  <c:v>7.5626216331267544E-3</c:v>
                </c:pt>
                <c:pt idx="29">
                  <c:v>8.0395482737098938E-3</c:v>
                </c:pt>
                <c:pt idx="30">
                  <c:v>7.7762549657361558E-3</c:v>
                </c:pt>
                <c:pt idx="31">
                  <c:v>7.7618207527980886E-3</c:v>
                </c:pt>
                <c:pt idx="32">
                  <c:v>9.650806447986205E-3</c:v>
                </c:pt>
                <c:pt idx="33">
                  <c:v>1.3121646069642357E-2</c:v>
                </c:pt>
                <c:pt idx="34">
                  <c:v>1.3121646069642357E-2</c:v>
                </c:pt>
                <c:pt idx="35">
                  <c:v>1.0258627153747184E-2</c:v>
                </c:pt>
                <c:pt idx="36">
                  <c:v>1.0728004161752746E-2</c:v>
                </c:pt>
                <c:pt idx="37">
                  <c:v>1.4954503455901953E-2</c:v>
                </c:pt>
                <c:pt idx="38">
                  <c:v>1.4835920683171536E-2</c:v>
                </c:pt>
                <c:pt idx="39">
                  <c:v>1.1201164314804057E-2</c:v>
                </c:pt>
                <c:pt idx="40">
                  <c:v>9.408722905769256E-3</c:v>
                </c:pt>
                <c:pt idx="41">
                  <c:v>8.3339780070775422E-3</c:v>
                </c:pt>
                <c:pt idx="42">
                  <c:v>1.0154834866891855E-2</c:v>
                </c:pt>
                <c:pt idx="43">
                  <c:v>1.344615201964524E-2</c:v>
                </c:pt>
                <c:pt idx="44">
                  <c:v>1.2510783483097507E-2</c:v>
                </c:pt>
                <c:pt idx="45">
                  <c:v>9.7788061875171625E-3</c:v>
                </c:pt>
                <c:pt idx="46">
                  <c:v>8.8234171449746608E-3</c:v>
                </c:pt>
                <c:pt idx="47">
                  <c:v>9.1518292353748934E-3</c:v>
                </c:pt>
                <c:pt idx="48">
                  <c:v>9.1667376755231941E-3</c:v>
                </c:pt>
                <c:pt idx="49">
                  <c:v>8.1312703176726654E-3</c:v>
                </c:pt>
                <c:pt idx="50">
                  <c:v>8.907562890282647E-3</c:v>
                </c:pt>
                <c:pt idx="51">
                  <c:v>1.1047585101861306E-2</c:v>
                </c:pt>
                <c:pt idx="52">
                  <c:v>1.6138348511470033E-2</c:v>
                </c:pt>
                <c:pt idx="53">
                  <c:v>2.4576296451786373E-2</c:v>
                </c:pt>
                <c:pt idx="54">
                  <c:v>2.4548176807177816E-2</c:v>
                </c:pt>
                <c:pt idx="55">
                  <c:v>1.7119330286817724E-2</c:v>
                </c:pt>
                <c:pt idx="56">
                  <c:v>1.2158051432939977E-2</c:v>
                </c:pt>
                <c:pt idx="57">
                  <c:v>9.7837871610951047E-3</c:v>
                </c:pt>
                <c:pt idx="58">
                  <c:v>9.1489760759344389E-3</c:v>
                </c:pt>
                <c:pt idx="59">
                  <c:v>7.9736886840666744E-3</c:v>
                </c:pt>
                <c:pt idx="60">
                  <c:v>7.9885972789457398E-3</c:v>
                </c:pt>
                <c:pt idx="61">
                  <c:v>8.1386827173711828E-3</c:v>
                </c:pt>
                <c:pt idx="62">
                  <c:v>7.5059162277823013E-3</c:v>
                </c:pt>
              </c:numCache>
            </c:numRef>
          </c:cat>
          <c:val>
            <c:numRef>
              <c:f>'Kabel podél trati'!$AC$4:$AC$66</c:f>
              <c:numCache>
                <c:formatCode>0.0000</c:formatCode>
                <c:ptCount val="63"/>
                <c:pt idx="0">
                  <c:v>2.0506431887042016</c:v>
                </c:pt>
                <c:pt idx="1">
                  <c:v>1.7337256049953702</c:v>
                </c:pt>
                <c:pt idx="2">
                  <c:v>0.46605527016004578</c:v>
                </c:pt>
                <c:pt idx="3">
                  <c:v>0.72704622144967146</c:v>
                </c:pt>
                <c:pt idx="4">
                  <c:v>0.5808679152781383</c:v>
                </c:pt>
                <c:pt idx="5">
                  <c:v>0.4587227929065672</c:v>
                </c:pt>
                <c:pt idx="6">
                  <c:v>0.83499762821232382</c:v>
                </c:pt>
                <c:pt idx="7">
                  <c:v>2.250863171702786</c:v>
                </c:pt>
                <c:pt idx="8">
                  <c:v>0.617172159983022</c:v>
                </c:pt>
                <c:pt idx="9">
                  <c:v>2.6917165855957341</c:v>
                </c:pt>
                <c:pt idx="10">
                  <c:v>3.6145908435142715</c:v>
                </c:pt>
                <c:pt idx="11">
                  <c:v>2.106569821123407</c:v>
                </c:pt>
                <c:pt idx="12">
                  <c:v>0.62015038981862525</c:v>
                </c:pt>
                <c:pt idx="13">
                  <c:v>0.32673820234395279</c:v>
                </c:pt>
                <c:pt idx="14">
                  <c:v>1.2304990105580498</c:v>
                </c:pt>
                <c:pt idx="15">
                  <c:v>1.3458582927978671</c:v>
                </c:pt>
                <c:pt idx="16">
                  <c:v>1.1897387308333143</c:v>
                </c:pt>
                <c:pt idx="17">
                  <c:v>1.6342564983974099</c:v>
                </c:pt>
                <c:pt idx="18">
                  <c:v>1.6919361395173185</c:v>
                </c:pt>
                <c:pt idx="19">
                  <c:v>0.54897446665889471</c:v>
                </c:pt>
                <c:pt idx="20">
                  <c:v>2.2890900711116666</c:v>
                </c:pt>
                <c:pt idx="21">
                  <c:v>0.51753340738176812</c:v>
                </c:pt>
                <c:pt idx="22">
                  <c:v>1.3137386495075654</c:v>
                </c:pt>
                <c:pt idx="23">
                  <c:v>2.1696592847927971</c:v>
                </c:pt>
                <c:pt idx="24">
                  <c:v>0.97535142160410149</c:v>
                </c:pt>
                <c:pt idx="25">
                  <c:v>1.094782207922971</c:v>
                </c:pt>
                <c:pt idx="26">
                  <c:v>0.98055389903844592</c:v>
                </c:pt>
                <c:pt idx="27">
                  <c:v>0.27867183474402901</c:v>
                </c:pt>
                <c:pt idx="28">
                  <c:v>5.6928674811994489</c:v>
                </c:pt>
                <c:pt idx="29">
                  <c:v>2.5876670369088406</c:v>
                </c:pt>
                <c:pt idx="30">
                  <c:v>5.6928674811994489</c:v>
                </c:pt>
                <c:pt idx="31">
                  <c:v>13.794255819829434</c:v>
                </c:pt>
                <c:pt idx="32">
                  <c:v>3.8402954261187769</c:v>
                </c:pt>
                <c:pt idx="33">
                  <c:v>1.0985521191072789</c:v>
                </c:pt>
                <c:pt idx="34">
                  <c:v>0.72646188521610378</c:v>
                </c:pt>
                <c:pt idx="35">
                  <c:v>1.3643308576009754</c:v>
                </c:pt>
                <c:pt idx="36">
                  <c:v>5.7542227857240578</c:v>
                </c:pt>
                <c:pt idx="37">
                  <c:v>2.1999882202705532</c:v>
                </c:pt>
                <c:pt idx="38">
                  <c:v>15.053462704055988</c:v>
                </c:pt>
                <c:pt idx="39">
                  <c:v>7.4423701645011464</c:v>
                </c:pt>
                <c:pt idx="40">
                  <c:v>4.9774702853092894</c:v>
                </c:pt>
                <c:pt idx="41">
                  <c:v>10.589529720273102</c:v>
                </c:pt>
                <c:pt idx="42">
                  <c:v>3.4488089991843389</c:v>
                </c:pt>
                <c:pt idx="43">
                  <c:v>0.99224062370980026</c:v>
                </c:pt>
                <c:pt idx="44">
                  <c:v>1.6655467612271646</c:v>
                </c:pt>
                <c:pt idx="45">
                  <c:v>3.4860934207971424</c:v>
                </c:pt>
                <c:pt idx="46">
                  <c:v>3.2108333556749113</c:v>
                </c:pt>
                <c:pt idx="47">
                  <c:v>0.23071856447963435</c:v>
                </c:pt>
                <c:pt idx="48">
                  <c:v>2.364865285916252</c:v>
                </c:pt>
                <c:pt idx="49">
                  <c:v>3.6426389827255217</c:v>
                </c:pt>
                <c:pt idx="50">
                  <c:v>3.8837625020738451</c:v>
                </c:pt>
                <c:pt idx="51">
                  <c:v>0.36304244704883643</c:v>
                </c:pt>
                <c:pt idx="52">
                  <c:v>0.37934731292096746</c:v>
                </c:pt>
                <c:pt idx="53">
                  <c:v>0.59472233888046933</c:v>
                </c:pt>
                <c:pt idx="54">
                  <c:v>1.2961897129446127</c:v>
                </c:pt>
                <c:pt idx="55">
                  <c:v>0.28038714433288903</c:v>
                </c:pt>
                <c:pt idx="56">
                  <c:v>0.23034157336120362</c:v>
                </c:pt>
                <c:pt idx="57">
                  <c:v>1.4540924428993429</c:v>
                </c:pt>
                <c:pt idx="58">
                  <c:v>2.4994511151960386</c:v>
                </c:pt>
                <c:pt idx="59">
                  <c:v>4.8643164011122906</c:v>
                </c:pt>
                <c:pt idx="60">
                  <c:v>1.6720310084641741</c:v>
                </c:pt>
                <c:pt idx="61">
                  <c:v>0.39810262106289857</c:v>
                </c:pt>
                <c:pt idx="62">
                  <c:v>0.81611037317894208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C-4A50-BA38-7572DA3BC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25088"/>
        <c:axId val="176827008"/>
      </c:lineChart>
      <c:catAx>
        <c:axId val="17682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baseline="0">
                    <a:effectLst/>
                  </a:rPr>
                  <a:t>Vzájemná střední vzdálenost [km]</a:t>
                </a:r>
                <a:endParaRPr lang="cs-CZ" sz="1400" b="1"/>
              </a:p>
            </c:rich>
          </c:tx>
          <c:layout>
            <c:manualLayout>
              <c:xMode val="edge"/>
              <c:yMode val="edge"/>
              <c:x val="0.39114561002455339"/>
              <c:y val="0.89758117328286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827008"/>
        <c:crosses val="autoZero"/>
        <c:auto val="1"/>
        <c:lblAlgn val="ctr"/>
        <c:lblOffset val="100"/>
        <c:noMultiLvlLbl val="0"/>
      </c:catAx>
      <c:valAx>
        <c:axId val="176827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 b="1" i="0" baseline="0">
                    <a:effectLst/>
                  </a:rPr>
                  <a:t>Indukující napětí [V]</a:t>
                </a:r>
                <a:r>
                  <a:rPr lang="en-US" sz="1400" b="1" i="0" baseline="0">
                    <a:effectLst/>
                  </a:rPr>
                  <a:t> </a:t>
                </a:r>
                <a:endParaRPr lang="cs-CZ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32258064516129E-2"/>
              <c:y val="0.25699459808908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82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64326475319622"/>
          <c:y val="0.31335410844182709"/>
          <c:w val="0.19329398018796037"/>
          <c:h val="4.73189379524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STÁVAJÍCÍ</a:t>
            </a:r>
            <a:r>
              <a:rPr lang="cs-CZ" b="1" baseline="0"/>
              <a:t> KABEL</a:t>
            </a:r>
            <a:endParaRPr lang="en-US" b="1"/>
          </a:p>
        </c:rich>
      </c:tx>
      <c:layout>
        <c:manualLayout>
          <c:xMode val="edge"/>
          <c:yMode val="edge"/>
          <c:x val="0.45381071882143759"/>
          <c:y val="1.6824393515940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853214799762933"/>
          <c:y val="0.1060078098746384"/>
          <c:w val="0.84254312081957494"/>
          <c:h val="0.64840196964632124"/>
        </c:manualLayout>
      </c:layout>
      <c:lineChart>
        <c:grouping val="standard"/>
        <c:varyColors val="0"/>
        <c:ser>
          <c:idx val="1"/>
          <c:order val="0"/>
          <c:tx>
            <c:strRef>
              <c:f>'Kabel podél trati'!$L$3</c:f>
              <c:strCache>
                <c:ptCount val="1"/>
                <c:pt idx="0">
                  <c:v>M [µH/km]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'Kabel podél trati'!$I$4:$I$66</c:f>
              <c:numCache>
                <c:formatCode>#\ ##0.000</c:formatCode>
                <c:ptCount val="63"/>
                <c:pt idx="0">
                  <c:v>9.3078813035097178E-3</c:v>
                </c:pt>
                <c:pt idx="1">
                  <c:v>9.5170229338278657E-3</c:v>
                </c:pt>
                <c:pt idx="2">
                  <c:v>9.6495085690446424E-3</c:v>
                </c:pt>
                <c:pt idx="3">
                  <c:v>1.0101674490990635E-2</c:v>
                </c:pt>
                <c:pt idx="4">
                  <c:v>1.0664671324055113E-2</c:v>
                </c:pt>
                <c:pt idx="5">
                  <c:v>1.1066110260753E-2</c:v>
                </c:pt>
                <c:pt idx="6">
                  <c:v>1.0693574728351238E-2</c:v>
                </c:pt>
                <c:pt idx="7">
                  <c:v>1.1100765338834102E-2</c:v>
                </c:pt>
                <c:pt idx="8">
                  <c:v>1.0761067737280475E-2</c:v>
                </c:pt>
                <c:pt idx="9">
                  <c:v>9.012284173696046E-3</c:v>
                </c:pt>
                <c:pt idx="10">
                  <c:v>8.5595292474570824E-3</c:v>
                </c:pt>
                <c:pt idx="11">
                  <c:v>9.9765293239211482E-3</c:v>
                </c:pt>
                <c:pt idx="12">
                  <c:v>1.2454300409311281E-2</c:v>
                </c:pt>
                <c:pt idx="13">
                  <c:v>1.1345800134251779E-2</c:v>
                </c:pt>
                <c:pt idx="14">
                  <c:v>8.8014029345945509E-3</c:v>
                </c:pt>
                <c:pt idx="15">
                  <c:v>8.6242339662195092E-3</c:v>
                </c:pt>
                <c:pt idx="16">
                  <c:v>8.5512073854729226E-3</c:v>
                </c:pt>
                <c:pt idx="17">
                  <c:v>8.8733860687603937E-3</c:v>
                </c:pt>
                <c:pt idx="18">
                  <c:v>9.0563897519656943E-3</c:v>
                </c:pt>
                <c:pt idx="19">
                  <c:v>8.0810120519016013E-3</c:v>
                </c:pt>
                <c:pt idx="20">
                  <c:v>7.9841933396767456E-3</c:v>
                </c:pt>
                <c:pt idx="21">
                  <c:v>8.1675989547471163E-3</c:v>
                </c:pt>
                <c:pt idx="22">
                  <c:v>7.6714950960752246E-3</c:v>
                </c:pt>
                <c:pt idx="23">
                  <c:v>7.2991631550452275E-3</c:v>
                </c:pt>
                <c:pt idx="24">
                  <c:v>7.3070279719674516E-3</c:v>
                </c:pt>
                <c:pt idx="25">
                  <c:v>8.1242209912484147E-3</c:v>
                </c:pt>
                <c:pt idx="26">
                  <c:v>8.5202492870549394E-3</c:v>
                </c:pt>
                <c:pt idx="27">
                  <c:v>7.7648909032128552E-3</c:v>
                </c:pt>
                <c:pt idx="28">
                  <c:v>7.5626216331267544E-3</c:v>
                </c:pt>
                <c:pt idx="29">
                  <c:v>8.0395482737098938E-3</c:v>
                </c:pt>
                <c:pt idx="30">
                  <c:v>7.7762549657361558E-3</c:v>
                </c:pt>
                <c:pt idx="31">
                  <c:v>7.7618207527980886E-3</c:v>
                </c:pt>
                <c:pt idx="32">
                  <c:v>9.650806447986205E-3</c:v>
                </c:pt>
                <c:pt idx="33">
                  <c:v>1.3121646069642357E-2</c:v>
                </c:pt>
                <c:pt idx="34">
                  <c:v>1.3121646069642357E-2</c:v>
                </c:pt>
                <c:pt idx="35">
                  <c:v>1.0258627153747184E-2</c:v>
                </c:pt>
                <c:pt idx="36">
                  <c:v>1.0728004161752746E-2</c:v>
                </c:pt>
                <c:pt idx="37">
                  <c:v>1.4954503455901953E-2</c:v>
                </c:pt>
                <c:pt idx="38">
                  <c:v>1.4835920683171536E-2</c:v>
                </c:pt>
                <c:pt idx="39">
                  <c:v>1.1201164314804057E-2</c:v>
                </c:pt>
                <c:pt idx="40">
                  <c:v>9.408722905769256E-3</c:v>
                </c:pt>
                <c:pt idx="41">
                  <c:v>8.3339780070775422E-3</c:v>
                </c:pt>
                <c:pt idx="42">
                  <c:v>1.0154834866891855E-2</c:v>
                </c:pt>
                <c:pt idx="43">
                  <c:v>1.344615201964524E-2</c:v>
                </c:pt>
                <c:pt idx="44">
                  <c:v>1.2510783483097507E-2</c:v>
                </c:pt>
                <c:pt idx="45">
                  <c:v>9.7788061875171625E-3</c:v>
                </c:pt>
                <c:pt idx="46">
                  <c:v>8.8234171449746608E-3</c:v>
                </c:pt>
                <c:pt idx="47">
                  <c:v>9.1518292353748934E-3</c:v>
                </c:pt>
                <c:pt idx="48">
                  <c:v>9.1667376755231941E-3</c:v>
                </c:pt>
                <c:pt idx="49">
                  <c:v>8.1312703176726654E-3</c:v>
                </c:pt>
                <c:pt idx="50">
                  <c:v>8.907562890282647E-3</c:v>
                </c:pt>
                <c:pt idx="51">
                  <c:v>1.1047585101861306E-2</c:v>
                </c:pt>
                <c:pt idx="52">
                  <c:v>1.6138348511470033E-2</c:v>
                </c:pt>
                <c:pt idx="53">
                  <c:v>2.4576296451786373E-2</c:v>
                </c:pt>
                <c:pt idx="54">
                  <c:v>2.4548176807177816E-2</c:v>
                </c:pt>
                <c:pt idx="55">
                  <c:v>1.7119330286817724E-2</c:v>
                </c:pt>
                <c:pt idx="56">
                  <c:v>1.2158051432939977E-2</c:v>
                </c:pt>
                <c:pt idx="57">
                  <c:v>9.7837871610951047E-3</c:v>
                </c:pt>
                <c:pt idx="58">
                  <c:v>9.1489760759344389E-3</c:v>
                </c:pt>
                <c:pt idx="59">
                  <c:v>7.9736886840666744E-3</c:v>
                </c:pt>
                <c:pt idx="60">
                  <c:v>7.9885972789457398E-3</c:v>
                </c:pt>
                <c:pt idx="61">
                  <c:v>8.1386827173711828E-3</c:v>
                </c:pt>
                <c:pt idx="62">
                  <c:v>7.5059162277823013E-3</c:v>
                </c:pt>
              </c:numCache>
            </c:numRef>
          </c:cat>
          <c:val>
            <c:numRef>
              <c:f>'Kabel podél trati'!$L$4:$L$66</c:f>
              <c:numCache>
                <c:formatCode>0</c:formatCode>
                <c:ptCount val="63"/>
                <c:pt idx="0">
                  <c:v>989</c:v>
                </c:pt>
                <c:pt idx="1">
                  <c:v>989</c:v>
                </c:pt>
                <c:pt idx="2">
                  <c:v>989</c:v>
                </c:pt>
                <c:pt idx="3">
                  <c:v>989</c:v>
                </c:pt>
                <c:pt idx="4">
                  <c:v>963</c:v>
                </c:pt>
                <c:pt idx="5">
                  <c:v>936</c:v>
                </c:pt>
                <c:pt idx="6">
                  <c:v>963</c:v>
                </c:pt>
                <c:pt idx="7">
                  <c:v>963</c:v>
                </c:pt>
                <c:pt idx="8">
                  <c:v>963</c:v>
                </c:pt>
                <c:pt idx="9">
                  <c:v>1020</c:v>
                </c:pt>
                <c:pt idx="10">
                  <c:v>1020</c:v>
                </c:pt>
                <c:pt idx="11">
                  <c:v>989</c:v>
                </c:pt>
                <c:pt idx="12">
                  <c:v>940</c:v>
                </c:pt>
                <c:pt idx="13">
                  <c:v>963</c:v>
                </c:pt>
                <c:pt idx="14">
                  <c:v>1020</c:v>
                </c:pt>
                <c:pt idx="15">
                  <c:v>1020</c:v>
                </c:pt>
                <c:pt idx="16">
                  <c:v>1020</c:v>
                </c:pt>
                <c:pt idx="17">
                  <c:v>1020</c:v>
                </c:pt>
                <c:pt idx="18">
                  <c:v>1020</c:v>
                </c:pt>
                <c:pt idx="19">
                  <c:v>809</c:v>
                </c:pt>
                <c:pt idx="20">
                  <c:v>1056</c:v>
                </c:pt>
                <c:pt idx="21">
                  <c:v>1056</c:v>
                </c:pt>
                <c:pt idx="22">
                  <c:v>1056</c:v>
                </c:pt>
                <c:pt idx="23">
                  <c:v>1056</c:v>
                </c:pt>
                <c:pt idx="24">
                  <c:v>1056</c:v>
                </c:pt>
                <c:pt idx="25">
                  <c:v>1056</c:v>
                </c:pt>
                <c:pt idx="26">
                  <c:v>1020</c:v>
                </c:pt>
                <c:pt idx="27">
                  <c:v>1056</c:v>
                </c:pt>
                <c:pt idx="28">
                  <c:v>1056</c:v>
                </c:pt>
                <c:pt idx="29">
                  <c:v>1056</c:v>
                </c:pt>
                <c:pt idx="30">
                  <c:v>1056</c:v>
                </c:pt>
                <c:pt idx="31">
                  <c:v>1056</c:v>
                </c:pt>
                <c:pt idx="32">
                  <c:v>989</c:v>
                </c:pt>
                <c:pt idx="33">
                  <c:v>940</c:v>
                </c:pt>
                <c:pt idx="34">
                  <c:v>940</c:v>
                </c:pt>
                <c:pt idx="35">
                  <c:v>940</c:v>
                </c:pt>
                <c:pt idx="36">
                  <c:v>963</c:v>
                </c:pt>
                <c:pt idx="37">
                  <c:v>919</c:v>
                </c:pt>
                <c:pt idx="38">
                  <c:v>919</c:v>
                </c:pt>
                <c:pt idx="39">
                  <c:v>963</c:v>
                </c:pt>
                <c:pt idx="40">
                  <c:v>989</c:v>
                </c:pt>
                <c:pt idx="41">
                  <c:v>1056</c:v>
                </c:pt>
                <c:pt idx="42">
                  <c:v>989</c:v>
                </c:pt>
                <c:pt idx="43">
                  <c:v>940</c:v>
                </c:pt>
                <c:pt idx="44">
                  <c:v>940</c:v>
                </c:pt>
                <c:pt idx="45">
                  <c:v>989</c:v>
                </c:pt>
                <c:pt idx="46">
                  <c:v>1020</c:v>
                </c:pt>
                <c:pt idx="47">
                  <c:v>1020</c:v>
                </c:pt>
                <c:pt idx="48">
                  <c:v>1020</c:v>
                </c:pt>
                <c:pt idx="49">
                  <c:v>1056</c:v>
                </c:pt>
                <c:pt idx="50">
                  <c:v>1020</c:v>
                </c:pt>
                <c:pt idx="51">
                  <c:v>963</c:v>
                </c:pt>
                <c:pt idx="52">
                  <c:v>875</c:v>
                </c:pt>
                <c:pt idx="53">
                  <c:v>809</c:v>
                </c:pt>
                <c:pt idx="54">
                  <c:v>809</c:v>
                </c:pt>
                <c:pt idx="55">
                  <c:v>875</c:v>
                </c:pt>
                <c:pt idx="56">
                  <c:v>940</c:v>
                </c:pt>
                <c:pt idx="57">
                  <c:v>989</c:v>
                </c:pt>
                <c:pt idx="58">
                  <c:v>1020</c:v>
                </c:pt>
                <c:pt idx="59">
                  <c:v>1020</c:v>
                </c:pt>
                <c:pt idx="60">
                  <c:v>1056</c:v>
                </c:pt>
                <c:pt idx="61">
                  <c:v>1056</c:v>
                </c:pt>
                <c:pt idx="62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6-43C1-B454-A28CE1A71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40064"/>
        <c:axId val="176879104"/>
      </c:lineChart>
      <c:catAx>
        <c:axId val="17684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baseline="0">
                    <a:effectLst/>
                  </a:rPr>
                  <a:t>Vzájemná střední vzdálenost [km]</a:t>
                </a:r>
                <a:endParaRPr lang="cs-CZ" sz="1400" b="1"/>
              </a:p>
            </c:rich>
          </c:tx>
          <c:layout>
            <c:manualLayout>
              <c:xMode val="edge"/>
              <c:yMode val="edge"/>
              <c:x val="0.39114561002455339"/>
              <c:y val="0.89758117328286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879104"/>
        <c:crosses val="autoZero"/>
        <c:auto val="1"/>
        <c:lblAlgn val="ctr"/>
        <c:lblOffset val="100"/>
        <c:noMultiLvlLbl val="0"/>
      </c:catAx>
      <c:valAx>
        <c:axId val="176879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Vzájemná indukčnost</a:t>
                </a:r>
                <a:r>
                  <a:rPr lang="cs-CZ" sz="1400" b="1" i="0" baseline="0">
                    <a:effectLst/>
                  </a:rPr>
                  <a:t> [µH/km]</a:t>
                </a:r>
                <a:r>
                  <a:rPr lang="en-US" sz="1400" b="1" i="0" baseline="0">
                    <a:effectLst/>
                  </a:rPr>
                  <a:t> </a:t>
                </a:r>
                <a:endParaRPr lang="cs-CZ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2.0645161290322581E-2"/>
              <c:y val="0.175676696095371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84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980455507577672"/>
          <c:y val="0.41710453512346052"/>
          <c:w val="0.18813268986537973"/>
          <c:h val="4.73189379524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NAVRHOVANÝ KABEL</a:t>
            </a:r>
          </a:p>
        </c:rich>
      </c:tx>
      <c:layout>
        <c:manualLayout>
          <c:xMode val="edge"/>
          <c:yMode val="edge"/>
          <c:x val="0.45387100160866994"/>
          <c:y val="1.6824393515940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853214799762933"/>
          <c:y val="0.1060078098746384"/>
          <c:w val="0.84254312081957494"/>
          <c:h val="0.64840196964632124"/>
        </c:manualLayout>
      </c:layout>
      <c:lineChart>
        <c:grouping val="standard"/>
        <c:varyColors val="0"/>
        <c:ser>
          <c:idx val="1"/>
          <c:order val="0"/>
          <c:tx>
            <c:strRef>
              <c:f>'Kabel podél trati'!$AA$3</c:f>
              <c:strCache>
                <c:ptCount val="1"/>
                <c:pt idx="0">
                  <c:v>M [µH/km]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'Kabel podél trati'!$I$4:$I$66</c:f>
              <c:numCache>
                <c:formatCode>#\ ##0.000</c:formatCode>
                <c:ptCount val="63"/>
                <c:pt idx="0">
                  <c:v>9.3078813035097178E-3</c:v>
                </c:pt>
                <c:pt idx="1">
                  <c:v>9.5170229338278657E-3</c:v>
                </c:pt>
                <c:pt idx="2">
                  <c:v>9.6495085690446424E-3</c:v>
                </c:pt>
                <c:pt idx="3">
                  <c:v>1.0101674490990635E-2</c:v>
                </c:pt>
                <c:pt idx="4">
                  <c:v>1.0664671324055113E-2</c:v>
                </c:pt>
                <c:pt idx="5">
                  <c:v>1.1066110260753E-2</c:v>
                </c:pt>
                <c:pt idx="6">
                  <c:v>1.0693574728351238E-2</c:v>
                </c:pt>
                <c:pt idx="7">
                  <c:v>1.1100765338834102E-2</c:v>
                </c:pt>
                <c:pt idx="8">
                  <c:v>1.0761067737280475E-2</c:v>
                </c:pt>
                <c:pt idx="9">
                  <c:v>9.012284173696046E-3</c:v>
                </c:pt>
                <c:pt idx="10">
                  <c:v>8.5595292474570824E-3</c:v>
                </c:pt>
                <c:pt idx="11">
                  <c:v>9.9765293239211482E-3</c:v>
                </c:pt>
                <c:pt idx="12">
                  <c:v>1.2454300409311281E-2</c:v>
                </c:pt>
                <c:pt idx="13">
                  <c:v>1.1345800134251779E-2</c:v>
                </c:pt>
                <c:pt idx="14">
                  <c:v>8.8014029345945509E-3</c:v>
                </c:pt>
                <c:pt idx="15">
                  <c:v>8.6242339662195092E-3</c:v>
                </c:pt>
                <c:pt idx="16">
                  <c:v>8.5512073854729226E-3</c:v>
                </c:pt>
                <c:pt idx="17">
                  <c:v>8.8733860687603937E-3</c:v>
                </c:pt>
                <c:pt idx="18">
                  <c:v>9.0563897519656943E-3</c:v>
                </c:pt>
                <c:pt idx="19">
                  <c:v>8.0810120519016013E-3</c:v>
                </c:pt>
                <c:pt idx="20">
                  <c:v>7.9841933396767456E-3</c:v>
                </c:pt>
                <c:pt idx="21">
                  <c:v>8.1675989547471163E-3</c:v>
                </c:pt>
                <c:pt idx="22">
                  <c:v>7.6714950960752246E-3</c:v>
                </c:pt>
                <c:pt idx="23">
                  <c:v>7.2991631550452275E-3</c:v>
                </c:pt>
                <c:pt idx="24">
                  <c:v>7.3070279719674516E-3</c:v>
                </c:pt>
                <c:pt idx="25">
                  <c:v>8.1242209912484147E-3</c:v>
                </c:pt>
                <c:pt idx="26">
                  <c:v>8.5202492870549394E-3</c:v>
                </c:pt>
                <c:pt idx="27">
                  <c:v>7.7648909032128552E-3</c:v>
                </c:pt>
                <c:pt idx="28">
                  <c:v>7.5626216331267544E-3</c:v>
                </c:pt>
                <c:pt idx="29">
                  <c:v>8.0395482737098938E-3</c:v>
                </c:pt>
                <c:pt idx="30">
                  <c:v>7.7762549657361558E-3</c:v>
                </c:pt>
                <c:pt idx="31">
                  <c:v>7.7618207527980886E-3</c:v>
                </c:pt>
                <c:pt idx="32">
                  <c:v>9.650806447986205E-3</c:v>
                </c:pt>
                <c:pt idx="33">
                  <c:v>1.3121646069642357E-2</c:v>
                </c:pt>
                <c:pt idx="34">
                  <c:v>1.3121646069642357E-2</c:v>
                </c:pt>
                <c:pt idx="35">
                  <c:v>1.0258627153747184E-2</c:v>
                </c:pt>
                <c:pt idx="36">
                  <c:v>1.0728004161752746E-2</c:v>
                </c:pt>
                <c:pt idx="37">
                  <c:v>1.4954503455901953E-2</c:v>
                </c:pt>
                <c:pt idx="38">
                  <c:v>1.4835920683171536E-2</c:v>
                </c:pt>
                <c:pt idx="39">
                  <c:v>1.1201164314804057E-2</c:v>
                </c:pt>
                <c:pt idx="40">
                  <c:v>9.408722905769256E-3</c:v>
                </c:pt>
                <c:pt idx="41">
                  <c:v>8.3339780070775422E-3</c:v>
                </c:pt>
                <c:pt idx="42">
                  <c:v>1.0154834866891855E-2</c:v>
                </c:pt>
                <c:pt idx="43">
                  <c:v>1.344615201964524E-2</c:v>
                </c:pt>
                <c:pt idx="44">
                  <c:v>1.2510783483097507E-2</c:v>
                </c:pt>
                <c:pt idx="45">
                  <c:v>9.7788061875171625E-3</c:v>
                </c:pt>
                <c:pt idx="46">
                  <c:v>8.8234171449746608E-3</c:v>
                </c:pt>
                <c:pt idx="47">
                  <c:v>9.1518292353748934E-3</c:v>
                </c:pt>
                <c:pt idx="48">
                  <c:v>9.1667376755231941E-3</c:v>
                </c:pt>
                <c:pt idx="49">
                  <c:v>8.1312703176726654E-3</c:v>
                </c:pt>
                <c:pt idx="50">
                  <c:v>8.907562890282647E-3</c:v>
                </c:pt>
                <c:pt idx="51">
                  <c:v>1.1047585101861306E-2</c:v>
                </c:pt>
                <c:pt idx="52">
                  <c:v>1.6138348511470033E-2</c:v>
                </c:pt>
                <c:pt idx="53">
                  <c:v>2.4576296451786373E-2</c:v>
                </c:pt>
                <c:pt idx="54">
                  <c:v>2.4548176807177816E-2</c:v>
                </c:pt>
                <c:pt idx="55">
                  <c:v>1.7119330286817724E-2</c:v>
                </c:pt>
                <c:pt idx="56">
                  <c:v>1.2158051432939977E-2</c:v>
                </c:pt>
                <c:pt idx="57">
                  <c:v>9.7837871610951047E-3</c:v>
                </c:pt>
                <c:pt idx="58">
                  <c:v>9.1489760759344389E-3</c:v>
                </c:pt>
                <c:pt idx="59">
                  <c:v>7.9736886840666744E-3</c:v>
                </c:pt>
                <c:pt idx="60">
                  <c:v>7.9885972789457398E-3</c:v>
                </c:pt>
                <c:pt idx="61">
                  <c:v>8.1386827173711828E-3</c:v>
                </c:pt>
                <c:pt idx="62">
                  <c:v>7.5059162277823013E-3</c:v>
                </c:pt>
              </c:numCache>
            </c:numRef>
          </c:cat>
          <c:val>
            <c:numRef>
              <c:f>'Kabel podél trati'!$AA$4:$AA$66</c:f>
              <c:numCache>
                <c:formatCode>0</c:formatCode>
                <c:ptCount val="63"/>
                <c:pt idx="0">
                  <c:v>989</c:v>
                </c:pt>
                <c:pt idx="1">
                  <c:v>989</c:v>
                </c:pt>
                <c:pt idx="2">
                  <c:v>989</c:v>
                </c:pt>
                <c:pt idx="3">
                  <c:v>989</c:v>
                </c:pt>
                <c:pt idx="4">
                  <c:v>963</c:v>
                </c:pt>
                <c:pt idx="5">
                  <c:v>936</c:v>
                </c:pt>
                <c:pt idx="6">
                  <c:v>963</c:v>
                </c:pt>
                <c:pt idx="7">
                  <c:v>963</c:v>
                </c:pt>
                <c:pt idx="8">
                  <c:v>963</c:v>
                </c:pt>
                <c:pt idx="9">
                  <c:v>1020</c:v>
                </c:pt>
                <c:pt idx="10">
                  <c:v>1020</c:v>
                </c:pt>
                <c:pt idx="11">
                  <c:v>989</c:v>
                </c:pt>
                <c:pt idx="12">
                  <c:v>940</c:v>
                </c:pt>
                <c:pt idx="13">
                  <c:v>963</c:v>
                </c:pt>
                <c:pt idx="14">
                  <c:v>1020</c:v>
                </c:pt>
                <c:pt idx="15">
                  <c:v>1020</c:v>
                </c:pt>
                <c:pt idx="16">
                  <c:v>1020</c:v>
                </c:pt>
                <c:pt idx="17">
                  <c:v>1020</c:v>
                </c:pt>
                <c:pt idx="18">
                  <c:v>1020</c:v>
                </c:pt>
                <c:pt idx="19">
                  <c:v>809</c:v>
                </c:pt>
                <c:pt idx="20">
                  <c:v>1056</c:v>
                </c:pt>
                <c:pt idx="21">
                  <c:v>1056</c:v>
                </c:pt>
                <c:pt idx="22">
                  <c:v>1056</c:v>
                </c:pt>
                <c:pt idx="23">
                  <c:v>1056</c:v>
                </c:pt>
                <c:pt idx="24">
                  <c:v>1056</c:v>
                </c:pt>
                <c:pt idx="25">
                  <c:v>1056</c:v>
                </c:pt>
                <c:pt idx="26">
                  <c:v>1020</c:v>
                </c:pt>
                <c:pt idx="27">
                  <c:v>1056</c:v>
                </c:pt>
                <c:pt idx="28">
                  <c:v>1056</c:v>
                </c:pt>
                <c:pt idx="29">
                  <c:v>1056</c:v>
                </c:pt>
                <c:pt idx="30">
                  <c:v>1056</c:v>
                </c:pt>
                <c:pt idx="31">
                  <c:v>1056</c:v>
                </c:pt>
                <c:pt idx="32">
                  <c:v>989</c:v>
                </c:pt>
                <c:pt idx="33">
                  <c:v>940</c:v>
                </c:pt>
                <c:pt idx="34">
                  <c:v>940</c:v>
                </c:pt>
                <c:pt idx="35">
                  <c:v>940</c:v>
                </c:pt>
                <c:pt idx="36">
                  <c:v>963</c:v>
                </c:pt>
                <c:pt idx="37">
                  <c:v>919</c:v>
                </c:pt>
                <c:pt idx="38">
                  <c:v>919</c:v>
                </c:pt>
                <c:pt idx="39">
                  <c:v>963</c:v>
                </c:pt>
                <c:pt idx="40">
                  <c:v>989</c:v>
                </c:pt>
                <c:pt idx="41">
                  <c:v>1056</c:v>
                </c:pt>
                <c:pt idx="42">
                  <c:v>989</c:v>
                </c:pt>
                <c:pt idx="43">
                  <c:v>940</c:v>
                </c:pt>
                <c:pt idx="44">
                  <c:v>940</c:v>
                </c:pt>
                <c:pt idx="45">
                  <c:v>989</c:v>
                </c:pt>
                <c:pt idx="46">
                  <c:v>1020</c:v>
                </c:pt>
                <c:pt idx="47">
                  <c:v>1020</c:v>
                </c:pt>
                <c:pt idx="48">
                  <c:v>1020</c:v>
                </c:pt>
                <c:pt idx="49">
                  <c:v>1056</c:v>
                </c:pt>
                <c:pt idx="50">
                  <c:v>1020</c:v>
                </c:pt>
                <c:pt idx="51">
                  <c:v>963</c:v>
                </c:pt>
                <c:pt idx="52">
                  <c:v>875</c:v>
                </c:pt>
                <c:pt idx="53">
                  <c:v>809</c:v>
                </c:pt>
                <c:pt idx="54">
                  <c:v>809</c:v>
                </c:pt>
                <c:pt idx="55">
                  <c:v>875</c:v>
                </c:pt>
                <c:pt idx="56">
                  <c:v>940</c:v>
                </c:pt>
                <c:pt idx="57">
                  <c:v>989</c:v>
                </c:pt>
                <c:pt idx="58">
                  <c:v>1020</c:v>
                </c:pt>
                <c:pt idx="59">
                  <c:v>1020</c:v>
                </c:pt>
                <c:pt idx="60">
                  <c:v>1056</c:v>
                </c:pt>
                <c:pt idx="61">
                  <c:v>1056</c:v>
                </c:pt>
                <c:pt idx="62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3-4F89-B8CC-85CEF9FA4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76768"/>
        <c:axId val="176578944"/>
      </c:lineChart>
      <c:catAx>
        <c:axId val="176576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baseline="0">
                    <a:effectLst/>
                  </a:rPr>
                  <a:t>Vzájemná střední vzdálenost [km]</a:t>
                </a:r>
                <a:endParaRPr lang="cs-CZ" sz="1400" b="1"/>
              </a:p>
            </c:rich>
          </c:tx>
          <c:layout>
            <c:manualLayout>
              <c:xMode val="edge"/>
              <c:yMode val="edge"/>
              <c:x val="0.39114561002455339"/>
              <c:y val="0.89758117328286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78944"/>
        <c:crosses val="autoZero"/>
        <c:auto val="1"/>
        <c:lblAlgn val="ctr"/>
        <c:lblOffset val="100"/>
        <c:noMultiLvlLbl val="0"/>
      </c:catAx>
      <c:valAx>
        <c:axId val="176578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Vzájemná indukčnost</a:t>
                </a:r>
                <a:r>
                  <a:rPr lang="cs-CZ" sz="1400" b="1" i="0" baseline="0">
                    <a:effectLst/>
                  </a:rPr>
                  <a:t> [µH/km]</a:t>
                </a:r>
                <a:r>
                  <a:rPr lang="en-US" sz="1400" b="1" i="0" baseline="0">
                    <a:effectLst/>
                  </a:rPr>
                  <a:t> </a:t>
                </a:r>
                <a:endParaRPr lang="cs-CZ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2.5806451612903226E-2"/>
              <c:y val="0.192501089611312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57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88495809182354"/>
          <c:y val="0.41710453512346052"/>
          <c:w val="0.20577267011250913"/>
          <c:h val="4.73189379524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65</xdr:row>
      <xdr:rowOff>109536</xdr:rowOff>
    </xdr:from>
    <xdr:to>
      <xdr:col>9</xdr:col>
      <xdr:colOff>247651</xdr:colOff>
      <xdr:row>86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41</xdr:row>
      <xdr:rowOff>123825</xdr:rowOff>
    </xdr:from>
    <xdr:to>
      <xdr:col>9</xdr:col>
      <xdr:colOff>190500</xdr:colOff>
      <xdr:row>62</xdr:row>
      <xdr:rowOff>4764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571500</xdr:colOff>
      <xdr:row>65</xdr:row>
      <xdr:rowOff>133349</xdr:rowOff>
    </xdr:from>
    <xdr:to>
      <xdr:col>18</xdr:col>
      <xdr:colOff>114300</xdr:colOff>
      <xdr:row>86</xdr:row>
      <xdr:rowOff>47624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733425</xdr:colOff>
      <xdr:row>41</xdr:row>
      <xdr:rowOff>171450</xdr:rowOff>
    </xdr:from>
    <xdr:to>
      <xdr:col>18</xdr:col>
      <xdr:colOff>180975</xdr:colOff>
      <xdr:row>61</xdr:row>
      <xdr:rowOff>180975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371474</xdr:colOff>
      <xdr:row>42</xdr:row>
      <xdr:rowOff>61911</xdr:rowOff>
    </xdr:from>
    <xdr:to>
      <xdr:col>31</xdr:col>
      <xdr:colOff>542925</xdr:colOff>
      <xdr:row>66</xdr:row>
      <xdr:rowOff>123825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6CDC3BCC-CAF6-49DD-94F6-4FDD729A4C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657224</xdr:colOff>
      <xdr:row>71</xdr:row>
      <xdr:rowOff>109537</xdr:rowOff>
    </xdr:from>
    <xdr:to>
      <xdr:col>22</xdr:col>
      <xdr:colOff>495299</xdr:colOff>
      <xdr:row>95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8325ED0-D0EA-4231-A1A6-7EB0444A9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685800</xdr:colOff>
      <xdr:row>97</xdr:row>
      <xdr:rowOff>9525</xdr:rowOff>
    </xdr:from>
    <xdr:to>
      <xdr:col>22</xdr:col>
      <xdr:colOff>523875</xdr:colOff>
      <xdr:row>120</xdr:row>
      <xdr:rowOff>157163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4D7EA3A1-DCCB-4050-847C-235085F00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71</xdr:row>
      <xdr:rowOff>104775</xdr:rowOff>
    </xdr:from>
    <xdr:to>
      <xdr:col>11</xdr:col>
      <xdr:colOff>485775</xdr:colOff>
      <xdr:row>95</xdr:row>
      <xdr:rowOff>61913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89D05280-AC2F-4E86-9049-C2EB62655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9526</xdr:colOff>
      <xdr:row>97</xdr:row>
      <xdr:rowOff>114300</xdr:rowOff>
    </xdr:from>
    <xdr:to>
      <xdr:col>11</xdr:col>
      <xdr:colOff>438150</xdr:colOff>
      <xdr:row>120</xdr:row>
      <xdr:rowOff>142875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54EB4C8E-02DC-4392-B10D-DE37F7101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95249</xdr:colOff>
      <xdr:row>71</xdr:row>
      <xdr:rowOff>128586</xdr:rowOff>
    </xdr:from>
    <xdr:to>
      <xdr:col>36</xdr:col>
      <xdr:colOff>400050</xdr:colOff>
      <xdr:row>97</xdr:row>
      <xdr:rowOff>142875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097A3C3-3537-4918-94EE-D9D691213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E67"/>
  <sheetViews>
    <sheetView tabSelected="1" topLeftCell="M1" zoomScale="110" zoomScaleNormal="110" workbookViewId="0">
      <selection activeCell="J29" sqref="J29:J30"/>
    </sheetView>
  </sheetViews>
  <sheetFormatPr defaultRowHeight="15" x14ac:dyDescent="0.25"/>
  <cols>
    <col min="1" max="1" width="11.7109375" bestFit="1" customWidth="1"/>
    <col min="3" max="4" width="8" bestFit="1" customWidth="1"/>
    <col min="5" max="5" width="13.85546875" bestFit="1" customWidth="1"/>
    <col min="6" max="6" width="11" customWidth="1"/>
    <col min="8" max="8" width="11" customWidth="1"/>
    <col min="9" max="9" width="7.7109375" bestFit="1" customWidth="1"/>
    <col min="10" max="10" width="14.28515625" bestFit="1" customWidth="1"/>
    <col min="11" max="11" width="13.42578125" bestFit="1" customWidth="1"/>
    <col min="12" max="12" width="17.28515625" bestFit="1" customWidth="1"/>
    <col min="17" max="17" width="9.5703125" bestFit="1" customWidth="1"/>
    <col min="18" max="18" width="8.42578125" bestFit="1" customWidth="1"/>
    <col min="19" max="20" width="8" bestFit="1" customWidth="1"/>
    <col min="21" max="21" width="14.85546875" bestFit="1" customWidth="1"/>
    <col min="22" max="22" width="9.7109375" bestFit="1" customWidth="1"/>
    <col min="23" max="23" width="9.5703125" bestFit="1" customWidth="1"/>
    <col min="24" max="24" width="10.85546875" bestFit="1" customWidth="1"/>
    <col min="25" max="25" width="7.7109375" bestFit="1" customWidth="1"/>
    <col min="26" max="26" width="13.42578125" bestFit="1" customWidth="1"/>
    <col min="27" max="27" width="12" bestFit="1" customWidth="1"/>
    <col min="28" max="28" width="17.28515625" bestFit="1" customWidth="1"/>
    <col min="30" max="30" width="10.85546875" bestFit="1" customWidth="1"/>
  </cols>
  <sheetData>
    <row r="1" spans="1:31" ht="22.5" customHeight="1" thickBot="1" x14ac:dyDescent="0.35">
      <c r="A1" s="93" t="s">
        <v>152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/>
      <c r="Q1" s="93" t="s">
        <v>151</v>
      </c>
      <c r="R1" s="94"/>
      <c r="S1" s="94"/>
      <c r="T1" s="94"/>
      <c r="U1" s="94"/>
      <c r="V1" s="94"/>
      <c r="W1" s="94"/>
      <c r="X1" s="94"/>
      <c r="Y1" s="94"/>
      <c r="Z1" s="94"/>
      <c r="AA1" s="94"/>
      <c r="AB1" s="95"/>
      <c r="AC1" s="96"/>
      <c r="AD1" s="97"/>
      <c r="AE1" s="97"/>
    </row>
    <row r="2" spans="1:31" ht="15.75" thickBot="1" x14ac:dyDescent="0.3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Q2" s="90" t="s">
        <v>0</v>
      </c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31" ht="21.75" thickBot="1" x14ac:dyDescent="0.3">
      <c r="A3" s="60" t="s">
        <v>1</v>
      </c>
      <c r="B3" s="60" t="s">
        <v>2</v>
      </c>
      <c r="C3" s="60" t="s">
        <v>132</v>
      </c>
      <c r="D3" s="60" t="s">
        <v>133</v>
      </c>
      <c r="E3" s="61" t="s">
        <v>134</v>
      </c>
      <c r="F3" s="62" t="s">
        <v>130</v>
      </c>
      <c r="G3" s="62" t="s">
        <v>4</v>
      </c>
      <c r="H3" s="60" t="s">
        <v>53</v>
      </c>
      <c r="I3" s="63" t="s">
        <v>54</v>
      </c>
      <c r="J3" s="62" t="s">
        <v>128</v>
      </c>
      <c r="K3" s="62" t="s">
        <v>129</v>
      </c>
      <c r="L3" s="62" t="s">
        <v>131</v>
      </c>
      <c r="Q3" s="64" t="s">
        <v>1</v>
      </c>
      <c r="R3" s="64" t="s">
        <v>2</v>
      </c>
      <c r="S3" s="64" t="s">
        <v>132</v>
      </c>
      <c r="T3" s="64" t="s">
        <v>133</v>
      </c>
      <c r="U3" s="65" t="s">
        <v>134</v>
      </c>
      <c r="V3" s="66" t="s">
        <v>130</v>
      </c>
      <c r="W3" s="66" t="s">
        <v>4</v>
      </c>
      <c r="X3" s="64" t="s">
        <v>53</v>
      </c>
      <c r="Y3" s="67" t="s">
        <v>54</v>
      </c>
      <c r="Z3" s="66" t="s">
        <v>135</v>
      </c>
      <c r="AA3" s="66" t="s">
        <v>136</v>
      </c>
      <c r="AB3" s="66" t="s">
        <v>131</v>
      </c>
    </row>
    <row r="4" spans="1:31" x14ac:dyDescent="0.25">
      <c r="A4" s="33" t="s">
        <v>5</v>
      </c>
      <c r="B4" s="34" t="s">
        <v>3</v>
      </c>
      <c r="C4" s="35">
        <v>7.0945401542312804E-3</v>
      </c>
      <c r="D4" s="35">
        <v>7.3665731517443033E-3</v>
      </c>
      <c r="E4" s="35">
        <f t="shared" ref="E4:E23" si="0">((C4+D4)/2)</f>
        <v>7.2305566529877914E-3</v>
      </c>
      <c r="F4" s="35">
        <v>0.6</v>
      </c>
      <c r="G4" s="36">
        <f>0.00281*E4*0.5*$A$26</f>
        <v>1.0158932097447847E-2</v>
      </c>
      <c r="H4" s="34">
        <v>1056</v>
      </c>
      <c r="I4" s="34">
        <f t="shared" ref="I4:I23" si="1">$A$27*$A$28*$A$30</f>
        <v>0.81</v>
      </c>
      <c r="J4" s="37">
        <f>$A$32*(H4*10^-6)*$A$31*I4*F4</f>
        <v>161.23156153047393</v>
      </c>
      <c r="K4" s="37">
        <f t="shared" ref="K4:K23" si="2">$A$32*(H4*10^-6)*$A$35*I4*$F4</f>
        <v>161.23156153047393</v>
      </c>
      <c r="L4" s="38">
        <f>C4/D4</f>
        <v>0.96307197499985331</v>
      </c>
      <c r="Q4" s="33" t="s">
        <v>5</v>
      </c>
      <c r="R4" s="34" t="s">
        <v>3</v>
      </c>
      <c r="S4" s="35">
        <v>7.0945401542312804E-3</v>
      </c>
      <c r="T4" s="35">
        <v>7.3665731517443033E-3</v>
      </c>
      <c r="U4" s="35">
        <f t="shared" ref="U4:U23" si="3">((S4+T4)/2)</f>
        <v>7.2305566529877914E-3</v>
      </c>
      <c r="V4" s="35">
        <v>0.6</v>
      </c>
      <c r="W4" s="36">
        <f>0.00281*U4*0.5*$A$26</f>
        <v>1.0158932097447847E-2</v>
      </c>
      <c r="X4" s="34">
        <v>1056</v>
      </c>
      <c r="Y4" s="34">
        <f>$A$36*$A$28</f>
        <v>0.36000000000000004</v>
      </c>
      <c r="Z4" s="71">
        <f>$A$32*(X4*10^-6)*$A$31*Y4*V4</f>
        <v>71.658471791321759</v>
      </c>
      <c r="AA4" s="37">
        <f t="shared" ref="AA4:AA23" si="4">$A$32*(X4*10^-6)*$A$35*Y4*$V4</f>
        <v>71.658471791321759</v>
      </c>
      <c r="AB4" s="38">
        <f>S4/T4</f>
        <v>0.96307197499985331</v>
      </c>
    </row>
    <row r="5" spans="1:31" x14ac:dyDescent="0.25">
      <c r="A5" s="55" t="str">
        <f>B4</f>
        <v>A1</v>
      </c>
      <c r="B5" s="56" t="s">
        <v>6</v>
      </c>
      <c r="C5" s="54">
        <f>D4</f>
        <v>7.3665731517443033E-3</v>
      </c>
      <c r="D5" s="54">
        <v>7.7324058351848036E-3</v>
      </c>
      <c r="E5" s="54">
        <v>7.4999999999999997E-3</v>
      </c>
      <c r="F5" s="54">
        <v>7.0000000000000007E-2</v>
      </c>
      <c r="G5" s="68">
        <f t="shared" ref="G5:G23" si="5">0.00281*E5*0.5*$A$26</f>
        <v>1.05375E-2</v>
      </c>
      <c r="H5" s="56">
        <v>1056</v>
      </c>
      <c r="I5" s="56">
        <f t="shared" si="1"/>
        <v>0.81</v>
      </c>
      <c r="J5" s="57">
        <f t="shared" ref="J5:J23" si="6">$A$32*(H5*10^-6)*$A$31*I5*F5</f>
        <v>18.810348845221959</v>
      </c>
      <c r="K5" s="57">
        <f t="shared" si="2"/>
        <v>18.810348845221959</v>
      </c>
      <c r="L5" s="58">
        <f t="shared" ref="L5:L23" si="7">C5/D5</f>
        <v>0.95268837523040373</v>
      </c>
      <c r="M5" s="69"/>
      <c r="N5" s="69"/>
      <c r="O5" s="69"/>
      <c r="P5" s="69"/>
      <c r="Q5" s="55" t="str">
        <f>R4</f>
        <v>A1</v>
      </c>
      <c r="R5" s="56" t="s">
        <v>6</v>
      </c>
      <c r="S5" s="54">
        <f>T4</f>
        <v>7.3665731517443033E-3</v>
      </c>
      <c r="T5" s="54">
        <v>7.7324058351848036E-3</v>
      </c>
      <c r="U5" s="54">
        <v>7.4999999999999997E-3</v>
      </c>
      <c r="V5" s="54">
        <v>7.0000000000000007E-2</v>
      </c>
      <c r="W5" s="68">
        <f t="shared" ref="W5:W23" si="8">0.00281*U5*0.5*$A$26</f>
        <v>1.05375E-2</v>
      </c>
      <c r="X5" s="56">
        <v>1056</v>
      </c>
      <c r="Y5" s="70">
        <f t="shared" ref="Y5:Y23" si="9">$A$36*$A$28</f>
        <v>0.36000000000000004</v>
      </c>
      <c r="Z5" s="71">
        <f t="shared" ref="Z5:Z23" si="10">$A$32*(X5*10^-6)*$A$31*Y5*V5</f>
        <v>8.3601550423208728</v>
      </c>
      <c r="AA5" s="71">
        <f t="shared" si="4"/>
        <v>8.3601550423208728</v>
      </c>
      <c r="AB5" s="58">
        <f t="shared" ref="AB5:AB23" si="11">S5/T5</f>
        <v>0.95268837523040373</v>
      </c>
    </row>
    <row r="6" spans="1:31" ht="15.75" customHeight="1" x14ac:dyDescent="0.25">
      <c r="A6" s="22" t="str">
        <f t="shared" ref="A6:A23" si="12">B5</f>
        <v>B</v>
      </c>
      <c r="B6" s="23" t="s">
        <v>7</v>
      </c>
      <c r="C6" s="24">
        <f t="shared" ref="C6:C23" si="13">D5</f>
        <v>7.7324058351848036E-3</v>
      </c>
      <c r="D6" s="24">
        <v>8.4225233748562549E-3</v>
      </c>
      <c r="E6" s="24">
        <f t="shared" si="0"/>
        <v>8.0774646050205297E-3</v>
      </c>
      <c r="F6" s="24">
        <v>5.6000000000000001E-2</v>
      </c>
      <c r="G6" s="36">
        <f t="shared" si="5"/>
        <v>1.1348837770053844E-2</v>
      </c>
      <c r="H6" s="23">
        <v>1020</v>
      </c>
      <c r="I6" s="23">
        <f t="shared" si="1"/>
        <v>0.81</v>
      </c>
      <c r="J6" s="26">
        <f t="shared" si="6"/>
        <v>14.535269562216968</v>
      </c>
      <c r="K6" s="26">
        <f t="shared" si="2"/>
        <v>14.535269562216968</v>
      </c>
      <c r="L6" s="27">
        <f t="shared" si="7"/>
        <v>0.91806285254943221</v>
      </c>
      <c r="Q6" s="22" t="str">
        <f t="shared" ref="Q6:Q23" si="14">R5</f>
        <v>B</v>
      </c>
      <c r="R6" s="23" t="s">
        <v>7</v>
      </c>
      <c r="S6" s="24">
        <f t="shared" ref="S6:S23" si="15">T5</f>
        <v>7.7324058351848036E-3</v>
      </c>
      <c r="T6" s="24">
        <v>8.4225233748562549E-3</v>
      </c>
      <c r="U6" s="24">
        <f t="shared" si="3"/>
        <v>8.0774646050205297E-3</v>
      </c>
      <c r="V6" s="24">
        <v>5.6000000000000001E-2</v>
      </c>
      <c r="W6" s="36">
        <f t="shared" si="8"/>
        <v>1.1348837770053844E-2</v>
      </c>
      <c r="X6" s="23">
        <v>1020</v>
      </c>
      <c r="Y6" s="34">
        <f t="shared" si="9"/>
        <v>0.36000000000000004</v>
      </c>
      <c r="Z6" s="71">
        <f t="shared" si="10"/>
        <v>6.4601198054297626</v>
      </c>
      <c r="AA6" s="37">
        <f t="shared" si="4"/>
        <v>6.4601198054297626</v>
      </c>
      <c r="AB6" s="27">
        <f t="shared" si="11"/>
        <v>0.91806285254943221</v>
      </c>
    </row>
    <row r="7" spans="1:31" x14ac:dyDescent="0.25">
      <c r="A7" s="22" t="str">
        <f t="shared" si="12"/>
        <v>B1</v>
      </c>
      <c r="B7" s="23" t="s">
        <v>9</v>
      </c>
      <c r="C7" s="24">
        <f t="shared" si="13"/>
        <v>8.4225233748562549E-3</v>
      </c>
      <c r="D7" s="24">
        <v>9.7227825235371799E-3</v>
      </c>
      <c r="E7" s="24">
        <f t="shared" si="0"/>
        <v>9.0726529491967182E-3</v>
      </c>
      <c r="F7" s="24">
        <v>4.4999999999999998E-2</v>
      </c>
      <c r="G7" s="36">
        <f t="shared" si="5"/>
        <v>1.2747077393621388E-2</v>
      </c>
      <c r="H7" s="23">
        <v>1020</v>
      </c>
      <c r="I7" s="23">
        <f t="shared" si="1"/>
        <v>0.81</v>
      </c>
      <c r="J7" s="26">
        <f t="shared" si="6"/>
        <v>11.680127326781491</v>
      </c>
      <c r="K7" s="26">
        <f t="shared" si="2"/>
        <v>11.680127326781491</v>
      </c>
      <c r="L7" s="27">
        <f t="shared" si="7"/>
        <v>0.86626676617180098</v>
      </c>
      <c r="Q7" s="22" t="str">
        <f t="shared" si="14"/>
        <v>B1</v>
      </c>
      <c r="R7" s="23" t="s">
        <v>9</v>
      </c>
      <c r="S7" s="24">
        <f t="shared" si="15"/>
        <v>8.4225233748562549E-3</v>
      </c>
      <c r="T7" s="24">
        <v>9.7227825235371799E-3</v>
      </c>
      <c r="U7" s="24">
        <f t="shared" si="3"/>
        <v>9.0726529491967182E-3</v>
      </c>
      <c r="V7" s="24">
        <v>4.4999999999999998E-2</v>
      </c>
      <c r="W7" s="36">
        <f t="shared" si="8"/>
        <v>1.2747077393621388E-2</v>
      </c>
      <c r="X7" s="23">
        <v>1020</v>
      </c>
      <c r="Y7" s="34">
        <f t="shared" si="9"/>
        <v>0.36000000000000004</v>
      </c>
      <c r="Z7" s="71">
        <f t="shared" si="10"/>
        <v>5.1911677007917731</v>
      </c>
      <c r="AA7" s="37">
        <f t="shared" si="4"/>
        <v>5.1911677007917731</v>
      </c>
      <c r="AB7" s="27">
        <f t="shared" si="11"/>
        <v>0.86626676617180098</v>
      </c>
    </row>
    <row r="8" spans="1:31" x14ac:dyDescent="0.25">
      <c r="A8" s="22" t="str">
        <f t="shared" si="12"/>
        <v>B2</v>
      </c>
      <c r="B8" s="23" t="s">
        <v>8</v>
      </c>
      <c r="C8" s="24">
        <f t="shared" si="13"/>
        <v>9.7227825235371799E-3</v>
      </c>
      <c r="D8" s="24">
        <v>1.273184982632139E-2</v>
      </c>
      <c r="E8" s="24">
        <f t="shared" si="0"/>
        <v>1.1227316174929284E-2</v>
      </c>
      <c r="F8" s="24">
        <v>4.8000000000000001E-2</v>
      </c>
      <c r="G8" s="36">
        <f t="shared" si="5"/>
        <v>1.5774379225775646E-2</v>
      </c>
      <c r="H8" s="23">
        <v>963</v>
      </c>
      <c r="I8" s="23">
        <f t="shared" si="1"/>
        <v>0.81</v>
      </c>
      <c r="J8" s="26">
        <f t="shared" si="6"/>
        <v>11.762575284382303</v>
      </c>
      <c r="K8" s="26">
        <f t="shared" si="2"/>
        <v>11.762575284382303</v>
      </c>
      <c r="L8" s="27">
        <f t="shared" si="7"/>
        <v>0.76365827873940462</v>
      </c>
      <c r="Q8" s="22" t="str">
        <f t="shared" si="14"/>
        <v>B2</v>
      </c>
      <c r="R8" s="23" t="s">
        <v>8</v>
      </c>
      <c r="S8" s="24">
        <f t="shared" si="15"/>
        <v>9.7227825235371799E-3</v>
      </c>
      <c r="T8" s="24">
        <v>1.273184982632139E-2</v>
      </c>
      <c r="U8" s="24">
        <f t="shared" si="3"/>
        <v>1.1227316174929284E-2</v>
      </c>
      <c r="V8" s="24">
        <v>4.8000000000000001E-2</v>
      </c>
      <c r="W8" s="36">
        <f t="shared" si="8"/>
        <v>1.5774379225775646E-2</v>
      </c>
      <c r="X8" s="23">
        <v>963</v>
      </c>
      <c r="Y8" s="34">
        <f t="shared" si="9"/>
        <v>0.36000000000000004</v>
      </c>
      <c r="Z8" s="71">
        <f t="shared" si="10"/>
        <v>5.2278112375032455</v>
      </c>
      <c r="AA8" s="37">
        <f t="shared" si="4"/>
        <v>5.2278112375032455</v>
      </c>
      <c r="AB8" s="27">
        <f t="shared" si="11"/>
        <v>0.76365827873940462</v>
      </c>
    </row>
    <row r="9" spans="1:31" x14ac:dyDescent="0.25">
      <c r="A9" s="22" t="str">
        <f t="shared" si="12"/>
        <v>C</v>
      </c>
      <c r="B9" s="23" t="s">
        <v>10</v>
      </c>
      <c r="C9" s="24">
        <f t="shared" si="13"/>
        <v>1.273184982632139E-2</v>
      </c>
      <c r="D9" s="24">
        <v>1.70578427709954E-2</v>
      </c>
      <c r="E9" s="24">
        <f t="shared" si="0"/>
        <v>1.4894846298658395E-2</v>
      </c>
      <c r="F9" s="24">
        <v>5.0999999999999997E-2</v>
      </c>
      <c r="G9" s="36">
        <f t="shared" si="5"/>
        <v>2.0927259049615041E-2</v>
      </c>
      <c r="H9" s="23">
        <v>919</v>
      </c>
      <c r="I9" s="23">
        <f t="shared" si="1"/>
        <v>0.81</v>
      </c>
      <c r="J9" s="26">
        <f t="shared" si="6"/>
        <v>11.926707792569101</v>
      </c>
      <c r="K9" s="26">
        <f t="shared" si="2"/>
        <v>11.926707792569101</v>
      </c>
      <c r="L9" s="27">
        <f t="shared" si="7"/>
        <v>0.74639272956426894</v>
      </c>
      <c r="Q9" s="22" t="str">
        <f t="shared" si="14"/>
        <v>C</v>
      </c>
      <c r="R9" s="23" t="s">
        <v>10</v>
      </c>
      <c r="S9" s="24">
        <f t="shared" si="15"/>
        <v>1.273184982632139E-2</v>
      </c>
      <c r="T9" s="24">
        <v>1.70578427709954E-2</v>
      </c>
      <c r="U9" s="24">
        <f t="shared" si="3"/>
        <v>1.4894846298658395E-2</v>
      </c>
      <c r="V9" s="24">
        <v>5.0999999999999997E-2</v>
      </c>
      <c r="W9" s="36">
        <f t="shared" si="8"/>
        <v>2.0927259049615041E-2</v>
      </c>
      <c r="X9" s="23">
        <v>919</v>
      </c>
      <c r="Y9" s="34">
        <f t="shared" si="9"/>
        <v>0.36000000000000004</v>
      </c>
      <c r="Z9" s="71">
        <f t="shared" si="10"/>
        <v>5.3007590189196003</v>
      </c>
      <c r="AA9" s="37">
        <f t="shared" si="4"/>
        <v>5.3007590189196003</v>
      </c>
      <c r="AB9" s="27">
        <f t="shared" si="11"/>
        <v>0.74639272956426894</v>
      </c>
    </row>
    <row r="10" spans="1:31" x14ac:dyDescent="0.25">
      <c r="A10" s="22" t="str">
        <f t="shared" si="12"/>
        <v>C1</v>
      </c>
      <c r="B10" s="23" t="s">
        <v>11</v>
      </c>
      <c r="C10" s="24">
        <f t="shared" si="13"/>
        <v>1.70578427709954E-2</v>
      </c>
      <c r="D10" s="24">
        <v>2.545309411446868E-2</v>
      </c>
      <c r="E10" s="24">
        <f t="shared" si="0"/>
        <v>2.1255468442732038E-2</v>
      </c>
      <c r="F10" s="24">
        <v>5.2999999999999999E-2</v>
      </c>
      <c r="G10" s="36">
        <f t="shared" si="5"/>
        <v>2.9863933162038513E-2</v>
      </c>
      <c r="H10" s="23">
        <v>839</v>
      </c>
      <c r="I10" s="23">
        <f t="shared" si="1"/>
        <v>0.81</v>
      </c>
      <c r="J10" s="26">
        <f t="shared" si="6"/>
        <v>11.315473242701366</v>
      </c>
      <c r="K10" s="26">
        <f t="shared" si="2"/>
        <v>11.315473242701366</v>
      </c>
      <c r="L10" s="27">
        <f t="shared" si="7"/>
        <v>0.67016774834062143</v>
      </c>
      <c r="Q10" s="22" t="str">
        <f t="shared" si="14"/>
        <v>C1</v>
      </c>
      <c r="R10" s="23" t="s">
        <v>11</v>
      </c>
      <c r="S10" s="24">
        <f t="shared" si="15"/>
        <v>1.70578427709954E-2</v>
      </c>
      <c r="T10" s="24">
        <v>2.545309411446868E-2</v>
      </c>
      <c r="U10" s="24">
        <f t="shared" si="3"/>
        <v>2.1255468442732038E-2</v>
      </c>
      <c r="V10" s="24">
        <v>5.2999999999999999E-2</v>
      </c>
      <c r="W10" s="36">
        <f t="shared" si="8"/>
        <v>2.9863933162038513E-2</v>
      </c>
      <c r="X10" s="23">
        <v>839</v>
      </c>
      <c r="Y10" s="34">
        <f t="shared" si="9"/>
        <v>0.36000000000000004</v>
      </c>
      <c r="Z10" s="71">
        <f t="shared" si="10"/>
        <v>5.0290992189783843</v>
      </c>
      <c r="AA10" s="37">
        <f t="shared" si="4"/>
        <v>5.0290992189783843</v>
      </c>
      <c r="AB10" s="27">
        <f t="shared" si="11"/>
        <v>0.67016774834062143</v>
      </c>
    </row>
    <row r="11" spans="1:31" x14ac:dyDescent="0.25">
      <c r="A11" s="22" t="str">
        <f t="shared" si="12"/>
        <v>C2</v>
      </c>
      <c r="B11" s="23" t="s">
        <v>12</v>
      </c>
      <c r="C11" s="24">
        <f t="shared" si="13"/>
        <v>2.545309411446868E-2</v>
      </c>
      <c r="D11" s="24">
        <v>4.3648825871952159E-2</v>
      </c>
      <c r="E11" s="24">
        <f t="shared" si="0"/>
        <v>3.4550959993210423E-2</v>
      </c>
      <c r="F11" s="24">
        <v>6.6000000000000003E-2</v>
      </c>
      <c r="G11" s="36">
        <f t="shared" si="5"/>
        <v>4.8544098790460642E-2</v>
      </c>
      <c r="H11" s="23">
        <v>739</v>
      </c>
      <c r="I11" s="23">
        <f t="shared" si="1"/>
        <v>0.81</v>
      </c>
      <c r="J11" s="26">
        <f t="shared" si="6"/>
        <v>12.411471246981275</v>
      </c>
      <c r="K11" s="26">
        <f t="shared" si="2"/>
        <v>12.411471246981275</v>
      </c>
      <c r="L11" s="27">
        <f t="shared" si="7"/>
        <v>0.58313353465996243</v>
      </c>
      <c r="Q11" s="22" t="str">
        <f t="shared" si="14"/>
        <v>C2</v>
      </c>
      <c r="R11" s="23" t="s">
        <v>12</v>
      </c>
      <c r="S11" s="24">
        <f t="shared" si="15"/>
        <v>2.545309411446868E-2</v>
      </c>
      <c r="T11" s="24">
        <v>4.3648825871952159E-2</v>
      </c>
      <c r="U11" s="24">
        <f t="shared" si="3"/>
        <v>3.4550959993210423E-2</v>
      </c>
      <c r="V11" s="24">
        <v>6.6000000000000003E-2</v>
      </c>
      <c r="W11" s="36">
        <f t="shared" si="8"/>
        <v>4.8544098790460642E-2</v>
      </c>
      <c r="X11" s="23">
        <v>739</v>
      </c>
      <c r="Y11" s="34">
        <f t="shared" si="9"/>
        <v>0.36000000000000004</v>
      </c>
      <c r="Z11" s="71">
        <f t="shared" si="10"/>
        <v>5.516209443102789</v>
      </c>
      <c r="AA11" s="37">
        <f t="shared" si="4"/>
        <v>5.516209443102789</v>
      </c>
      <c r="AB11" s="27">
        <f t="shared" si="11"/>
        <v>0.58313353465996243</v>
      </c>
    </row>
    <row r="12" spans="1:31" x14ac:dyDescent="0.25">
      <c r="A12" s="55" t="str">
        <f t="shared" si="12"/>
        <v>D</v>
      </c>
      <c r="B12" s="56" t="s">
        <v>13</v>
      </c>
      <c r="C12" s="54">
        <f t="shared" si="13"/>
        <v>4.3648825871952159E-2</v>
      </c>
      <c r="D12" s="54">
        <v>6.626024449094646E-2</v>
      </c>
      <c r="E12" s="54">
        <f>((C12+D12)/2)</f>
        <v>5.4954535181449313E-2</v>
      </c>
      <c r="F12" s="54">
        <v>5.8999999999999997E-2</v>
      </c>
      <c r="G12" s="36">
        <f t="shared" si="5"/>
        <v>7.7211121929936288E-2</v>
      </c>
      <c r="H12" s="56">
        <v>660</v>
      </c>
      <c r="I12" s="56">
        <f t="shared" si="1"/>
        <v>0.81</v>
      </c>
      <c r="J12" s="57">
        <f>$A$32*(H12*10^-6)*$A$31*I12*F12</f>
        <v>9.9090230523937102</v>
      </c>
      <c r="K12" s="57">
        <f t="shared" si="2"/>
        <v>9.9090230523937102</v>
      </c>
      <c r="L12" s="58">
        <f t="shared" si="7"/>
        <v>0.65874833706531466</v>
      </c>
      <c r="Q12" s="22" t="str">
        <f t="shared" si="14"/>
        <v>D</v>
      </c>
      <c r="R12" s="23" t="s">
        <v>13</v>
      </c>
      <c r="S12" s="24">
        <f t="shared" si="15"/>
        <v>4.3648825871952159E-2</v>
      </c>
      <c r="T12" s="24">
        <v>6.626024449094646E-2</v>
      </c>
      <c r="U12" s="24">
        <f t="shared" si="3"/>
        <v>5.4954535181449313E-2</v>
      </c>
      <c r="V12" s="54">
        <v>5.8999999999999997E-2</v>
      </c>
      <c r="W12" s="36">
        <f t="shared" si="8"/>
        <v>7.7211121929936288E-2</v>
      </c>
      <c r="X12" s="56">
        <v>660</v>
      </c>
      <c r="Y12" s="34">
        <f t="shared" si="9"/>
        <v>0.36000000000000004</v>
      </c>
      <c r="Z12" s="71">
        <f t="shared" si="10"/>
        <v>4.4040102455083154</v>
      </c>
      <c r="AA12" s="37">
        <f t="shared" si="4"/>
        <v>4.4040102455083154</v>
      </c>
      <c r="AB12" s="27">
        <f t="shared" si="11"/>
        <v>0.65874833706531466</v>
      </c>
    </row>
    <row r="13" spans="1:31" x14ac:dyDescent="0.25">
      <c r="A13" s="22" t="str">
        <f t="shared" si="12"/>
        <v>D1</v>
      </c>
      <c r="B13" s="23" t="s">
        <v>14</v>
      </c>
      <c r="C13" s="24">
        <f t="shared" si="13"/>
        <v>6.626024449094646E-2</v>
      </c>
      <c r="D13" s="24">
        <v>9.6746369440925281E-2</v>
      </c>
      <c r="E13" s="24">
        <f t="shared" si="0"/>
        <v>8.1503306965935871E-2</v>
      </c>
      <c r="F13" s="24">
        <v>7.3999999999999996E-2</v>
      </c>
      <c r="G13" s="36">
        <f t="shared" si="5"/>
        <v>0.1145121462871399</v>
      </c>
      <c r="H13" s="23">
        <v>569.20000000000005</v>
      </c>
      <c r="I13" s="23">
        <f t="shared" si="1"/>
        <v>0.81</v>
      </c>
      <c r="J13" s="26">
        <f t="shared" si="6"/>
        <v>10.718438063309323</v>
      </c>
      <c r="K13" s="26">
        <f t="shared" si="2"/>
        <v>10.718438063309323</v>
      </c>
      <c r="L13" s="27">
        <f t="shared" si="7"/>
        <v>0.68488610863486632</v>
      </c>
      <c r="Q13" s="22" t="str">
        <f t="shared" si="14"/>
        <v>D1</v>
      </c>
      <c r="R13" s="23" t="s">
        <v>14</v>
      </c>
      <c r="S13" s="24">
        <f t="shared" si="15"/>
        <v>6.626024449094646E-2</v>
      </c>
      <c r="T13" s="24">
        <v>9.6746369440925281E-2</v>
      </c>
      <c r="U13" s="24">
        <f t="shared" si="3"/>
        <v>8.1503306965935871E-2</v>
      </c>
      <c r="V13" s="24">
        <v>7.3999999999999996E-2</v>
      </c>
      <c r="W13" s="36">
        <f t="shared" si="8"/>
        <v>0.1145121462871399</v>
      </c>
      <c r="X13" s="23">
        <v>569.20000000000005</v>
      </c>
      <c r="Y13" s="34">
        <f t="shared" si="9"/>
        <v>0.36000000000000004</v>
      </c>
      <c r="Z13" s="71">
        <f t="shared" si="10"/>
        <v>4.7637502503597</v>
      </c>
      <c r="AA13" s="37">
        <f t="shared" si="4"/>
        <v>4.7637502503597</v>
      </c>
      <c r="AB13" s="27">
        <f t="shared" si="11"/>
        <v>0.68488610863486632</v>
      </c>
    </row>
    <row r="14" spans="1:31" x14ac:dyDescent="0.25">
      <c r="A14" s="22" t="str">
        <f t="shared" si="12"/>
        <v>E</v>
      </c>
      <c r="B14" s="23" t="s">
        <v>15</v>
      </c>
      <c r="C14" s="24">
        <f t="shared" si="13"/>
        <v>9.6746369440925281E-2</v>
      </c>
      <c r="D14" s="24">
        <v>0.13018298659963215</v>
      </c>
      <c r="E14" s="24">
        <f t="shared" si="0"/>
        <v>0.11346467802027871</v>
      </c>
      <c r="F14" s="24">
        <v>4.3999999999999997E-2</v>
      </c>
      <c r="G14" s="36">
        <f t="shared" si="5"/>
        <v>0.15941787261849161</v>
      </c>
      <c r="H14" s="23">
        <v>514.4</v>
      </c>
      <c r="I14" s="23">
        <f t="shared" si="1"/>
        <v>0.81</v>
      </c>
      <c r="J14" s="26">
        <f t="shared" si="6"/>
        <v>5.759549670227484</v>
      </c>
      <c r="K14" s="26">
        <f t="shared" si="2"/>
        <v>5.759549670227484</v>
      </c>
      <c r="L14" s="27">
        <f t="shared" si="7"/>
        <v>0.74315678237173466</v>
      </c>
      <c r="Q14" s="22" t="str">
        <f t="shared" si="14"/>
        <v>E</v>
      </c>
      <c r="R14" s="23" t="s">
        <v>15</v>
      </c>
      <c r="S14" s="24">
        <f t="shared" si="15"/>
        <v>9.6746369440925281E-2</v>
      </c>
      <c r="T14" s="24">
        <v>0.13018298659963215</v>
      </c>
      <c r="U14" s="24">
        <f t="shared" si="3"/>
        <v>0.11346467802027871</v>
      </c>
      <c r="V14" s="24">
        <v>4.3999999999999997E-2</v>
      </c>
      <c r="W14" s="36">
        <f t="shared" si="8"/>
        <v>0.15941787261849161</v>
      </c>
      <c r="X14" s="23">
        <v>514.4</v>
      </c>
      <c r="Y14" s="34">
        <f t="shared" si="9"/>
        <v>0.36000000000000004</v>
      </c>
      <c r="Z14" s="71">
        <f t="shared" si="10"/>
        <v>2.5597998534344377</v>
      </c>
      <c r="AA14" s="37">
        <f t="shared" si="4"/>
        <v>2.5597998534344377</v>
      </c>
      <c r="AB14" s="27">
        <f t="shared" si="11"/>
        <v>0.74315678237173466</v>
      </c>
    </row>
    <row r="15" spans="1:31" x14ac:dyDescent="0.25">
      <c r="A15" s="22" t="str">
        <f t="shared" si="12"/>
        <v>E1</v>
      </c>
      <c r="B15" s="23" t="s">
        <v>16</v>
      </c>
      <c r="C15" s="24">
        <f t="shared" si="13"/>
        <v>0.13018298659963215</v>
      </c>
      <c r="D15" s="24">
        <v>0.20311723215916466</v>
      </c>
      <c r="E15" s="24">
        <f t="shared" si="0"/>
        <v>0.16665010937939839</v>
      </c>
      <c r="F15" s="24">
        <v>4.9000000000000002E-2</v>
      </c>
      <c r="G15" s="36">
        <f t="shared" si="5"/>
        <v>0.23414340367805475</v>
      </c>
      <c r="H15" s="23">
        <v>429.8</v>
      </c>
      <c r="I15" s="23">
        <f t="shared" si="1"/>
        <v>0.81</v>
      </c>
      <c r="J15" s="26">
        <f t="shared" si="6"/>
        <v>5.3591681378536746</v>
      </c>
      <c r="K15" s="26">
        <f t="shared" si="2"/>
        <v>5.3591681378536746</v>
      </c>
      <c r="L15" s="27">
        <f t="shared" si="7"/>
        <v>0.64092536716736803</v>
      </c>
      <c r="Q15" s="22" t="str">
        <f t="shared" si="14"/>
        <v>E1</v>
      </c>
      <c r="R15" s="23" t="s">
        <v>16</v>
      </c>
      <c r="S15" s="24">
        <f t="shared" si="15"/>
        <v>0.13018298659963215</v>
      </c>
      <c r="T15" s="24">
        <v>0.20311723215916466</v>
      </c>
      <c r="U15" s="24">
        <f t="shared" si="3"/>
        <v>0.16665010937939839</v>
      </c>
      <c r="V15" s="24">
        <v>4.9000000000000002E-2</v>
      </c>
      <c r="W15" s="36">
        <f t="shared" si="8"/>
        <v>0.23414340367805475</v>
      </c>
      <c r="X15" s="23">
        <v>429.8</v>
      </c>
      <c r="Y15" s="34">
        <f t="shared" si="9"/>
        <v>0.36000000000000004</v>
      </c>
      <c r="Z15" s="71">
        <f t="shared" si="10"/>
        <v>2.3818525057127444</v>
      </c>
      <c r="AA15" s="37">
        <f t="shared" si="4"/>
        <v>2.3818525057127444</v>
      </c>
      <c r="AB15" s="27">
        <f t="shared" si="11"/>
        <v>0.64092536716736803</v>
      </c>
    </row>
    <row r="16" spans="1:31" x14ac:dyDescent="0.25">
      <c r="A16" s="22" t="str">
        <f t="shared" si="12"/>
        <v>E2</v>
      </c>
      <c r="B16" s="23" t="s">
        <v>17</v>
      </c>
      <c r="C16" s="24">
        <f t="shared" si="13"/>
        <v>0.20311723215916466</v>
      </c>
      <c r="D16" s="24">
        <v>0.30507803919653081</v>
      </c>
      <c r="E16" s="24">
        <f t="shared" si="0"/>
        <v>0.25409763567784771</v>
      </c>
      <c r="F16" s="24">
        <v>5.7000000000000002E-2</v>
      </c>
      <c r="G16" s="36">
        <f t="shared" si="5"/>
        <v>0.35700717812737603</v>
      </c>
      <c r="H16" s="23">
        <v>395.8</v>
      </c>
      <c r="I16" s="23">
        <f t="shared" si="1"/>
        <v>0.81</v>
      </c>
      <c r="J16" s="26">
        <f t="shared" si="6"/>
        <v>5.7409734328668094</v>
      </c>
      <c r="K16" s="26">
        <f t="shared" si="2"/>
        <v>5.7409734328668094</v>
      </c>
      <c r="L16" s="27">
        <f t="shared" si="7"/>
        <v>0.66578778562398211</v>
      </c>
      <c r="Q16" s="22" t="str">
        <f t="shared" si="14"/>
        <v>E2</v>
      </c>
      <c r="R16" s="23" t="s">
        <v>17</v>
      </c>
      <c r="S16" s="24">
        <f t="shared" si="15"/>
        <v>0.20311723215916466</v>
      </c>
      <c r="T16" s="24">
        <v>0.30507803919653081</v>
      </c>
      <c r="U16" s="24">
        <f t="shared" si="3"/>
        <v>0.25409763567784771</v>
      </c>
      <c r="V16" s="24">
        <v>5.7000000000000002E-2</v>
      </c>
      <c r="W16" s="36">
        <f t="shared" si="8"/>
        <v>0.35700717812737603</v>
      </c>
      <c r="X16" s="23">
        <v>395.8</v>
      </c>
      <c r="Y16" s="34">
        <f t="shared" si="9"/>
        <v>0.36000000000000004</v>
      </c>
      <c r="Z16" s="71">
        <f t="shared" si="10"/>
        <v>2.5515437479408045</v>
      </c>
      <c r="AA16" s="37">
        <f t="shared" si="4"/>
        <v>2.5515437479408045</v>
      </c>
      <c r="AB16" s="27">
        <f t="shared" si="11"/>
        <v>0.66578778562398211</v>
      </c>
    </row>
    <row r="17" spans="1:28" x14ac:dyDescent="0.25">
      <c r="A17" s="22" t="str">
        <f t="shared" si="12"/>
        <v>F</v>
      </c>
      <c r="B17" s="23" t="s">
        <v>18</v>
      </c>
      <c r="C17" s="24">
        <f t="shared" si="13"/>
        <v>0.30507803919653081</v>
      </c>
      <c r="D17" s="24">
        <v>0.52704516884229191</v>
      </c>
      <c r="E17" s="24">
        <f t="shared" si="0"/>
        <v>0.41606160401941139</v>
      </c>
      <c r="F17" s="24">
        <v>0.09</v>
      </c>
      <c r="G17" s="36">
        <f t="shared" si="5"/>
        <v>0.58456655364727306</v>
      </c>
      <c r="H17" s="23">
        <v>271.10000000000002</v>
      </c>
      <c r="I17" s="23">
        <f t="shared" si="1"/>
        <v>0.81</v>
      </c>
      <c r="J17" s="26">
        <f t="shared" si="6"/>
        <v>6.208789251549927</v>
      </c>
      <c r="K17" s="26">
        <f t="shared" si="2"/>
        <v>6.208789251549927</v>
      </c>
      <c r="L17" s="27">
        <f t="shared" si="7"/>
        <v>0.57884609751127336</v>
      </c>
      <c r="Q17" s="22" t="str">
        <f t="shared" si="14"/>
        <v>F</v>
      </c>
      <c r="R17" s="23" t="s">
        <v>18</v>
      </c>
      <c r="S17" s="24">
        <f t="shared" si="15"/>
        <v>0.30507803919653081</v>
      </c>
      <c r="T17" s="24">
        <v>0.52704516884229191</v>
      </c>
      <c r="U17" s="24">
        <f t="shared" si="3"/>
        <v>0.41606160401941139</v>
      </c>
      <c r="V17" s="24">
        <v>0.09</v>
      </c>
      <c r="W17" s="36">
        <f t="shared" si="8"/>
        <v>0.58456655364727306</v>
      </c>
      <c r="X17" s="23">
        <v>271.10000000000002</v>
      </c>
      <c r="Y17" s="34">
        <f t="shared" si="9"/>
        <v>0.36000000000000004</v>
      </c>
      <c r="Z17" s="71">
        <f t="shared" si="10"/>
        <v>2.7594618895777456</v>
      </c>
      <c r="AA17" s="37">
        <f t="shared" si="4"/>
        <v>2.7594618895777456</v>
      </c>
      <c r="AB17" s="27">
        <f t="shared" si="11"/>
        <v>0.57884609751127336</v>
      </c>
    </row>
    <row r="18" spans="1:28" x14ac:dyDescent="0.25">
      <c r="A18" s="22" t="str">
        <f t="shared" si="12"/>
        <v>G</v>
      </c>
      <c r="B18" s="23" t="s">
        <v>19</v>
      </c>
      <c r="C18" s="24">
        <f t="shared" si="13"/>
        <v>0.52704516884229191</v>
      </c>
      <c r="D18" s="24">
        <v>0.87302726761539351</v>
      </c>
      <c r="E18" s="24">
        <f t="shared" si="0"/>
        <v>0.70003621822884265</v>
      </c>
      <c r="F18" s="24">
        <v>0.09</v>
      </c>
      <c r="G18" s="36">
        <f t="shared" si="5"/>
        <v>0.9835508866115239</v>
      </c>
      <c r="H18" s="23">
        <v>186.5</v>
      </c>
      <c r="I18" s="23">
        <f t="shared" si="1"/>
        <v>0.81</v>
      </c>
      <c r="J18" s="26">
        <f t="shared" si="6"/>
        <v>4.2712622479308786</v>
      </c>
      <c r="K18" s="26">
        <f t="shared" si="2"/>
        <v>4.2712622479308786</v>
      </c>
      <c r="L18" s="27">
        <f t="shared" si="7"/>
        <v>0.60369840484120851</v>
      </c>
      <c r="Q18" s="22" t="str">
        <f t="shared" si="14"/>
        <v>G</v>
      </c>
      <c r="R18" s="23" t="s">
        <v>19</v>
      </c>
      <c r="S18" s="24">
        <f t="shared" si="15"/>
        <v>0.52704516884229191</v>
      </c>
      <c r="T18" s="24">
        <v>0.87302726761539351</v>
      </c>
      <c r="U18" s="24">
        <f t="shared" si="3"/>
        <v>0.70003621822884265</v>
      </c>
      <c r="V18" s="24">
        <v>0.09</v>
      </c>
      <c r="W18" s="36">
        <f t="shared" si="8"/>
        <v>0.9835508866115239</v>
      </c>
      <c r="X18" s="23">
        <v>186.5</v>
      </c>
      <c r="Y18" s="34">
        <f t="shared" si="9"/>
        <v>0.36000000000000004</v>
      </c>
      <c r="Z18" s="71">
        <f t="shared" si="10"/>
        <v>1.8983387768581683</v>
      </c>
      <c r="AA18" s="37">
        <f t="shared" si="4"/>
        <v>1.8983387768581683</v>
      </c>
      <c r="AB18" s="27">
        <f t="shared" si="11"/>
        <v>0.60369840484120851</v>
      </c>
    </row>
    <row r="19" spans="1:28" x14ac:dyDescent="0.25">
      <c r="A19" s="22" t="str">
        <f t="shared" si="12"/>
        <v>H</v>
      </c>
      <c r="B19" s="23" t="s">
        <v>20</v>
      </c>
      <c r="C19" s="24">
        <f t="shared" si="13"/>
        <v>0.87302726761539351</v>
      </c>
      <c r="D19" s="24">
        <v>1.1548</v>
      </c>
      <c r="E19" s="24">
        <f t="shared" si="0"/>
        <v>1.0139136338076968</v>
      </c>
      <c r="F19" s="24">
        <v>0.15</v>
      </c>
      <c r="G19" s="36">
        <f t="shared" si="5"/>
        <v>1.4245486554998141</v>
      </c>
      <c r="H19" s="23">
        <v>136.4</v>
      </c>
      <c r="I19" s="23">
        <f t="shared" si="1"/>
        <v>0.81</v>
      </c>
      <c r="J19" s="26">
        <f t="shared" si="6"/>
        <v>5.2064358410882221</v>
      </c>
      <c r="K19" s="26">
        <f t="shared" si="2"/>
        <v>5.2064358410882221</v>
      </c>
      <c r="L19" s="27">
        <f t="shared" si="7"/>
        <v>0.75599867303030266</v>
      </c>
      <c r="Q19" s="22" t="str">
        <f t="shared" si="14"/>
        <v>H</v>
      </c>
      <c r="R19" s="23" t="s">
        <v>20</v>
      </c>
      <c r="S19" s="24">
        <f t="shared" si="15"/>
        <v>0.87302726761539351</v>
      </c>
      <c r="T19" s="24">
        <v>1.1548</v>
      </c>
      <c r="U19" s="24">
        <f t="shared" si="3"/>
        <v>1.0139136338076968</v>
      </c>
      <c r="V19" s="24">
        <v>0.15</v>
      </c>
      <c r="W19" s="36">
        <f t="shared" si="8"/>
        <v>1.4245486554998141</v>
      </c>
      <c r="X19" s="23">
        <v>136.4</v>
      </c>
      <c r="Y19" s="34">
        <f t="shared" si="9"/>
        <v>0.36000000000000004</v>
      </c>
      <c r="Z19" s="71">
        <f t="shared" si="10"/>
        <v>2.3139714849280986</v>
      </c>
      <c r="AA19" s="37">
        <f t="shared" si="4"/>
        <v>2.3139714849280986</v>
      </c>
      <c r="AB19" s="27">
        <f t="shared" si="11"/>
        <v>0.75599867303030266</v>
      </c>
    </row>
    <row r="20" spans="1:28" x14ac:dyDescent="0.25">
      <c r="A20" s="22" t="str">
        <f t="shared" si="12"/>
        <v>I</v>
      </c>
      <c r="B20" s="23" t="s">
        <v>22</v>
      </c>
      <c r="C20" s="24">
        <f t="shared" si="13"/>
        <v>1.1548</v>
      </c>
      <c r="D20" s="24">
        <v>2.2790104453468394</v>
      </c>
      <c r="E20" s="24">
        <f t="shared" si="0"/>
        <v>1.7169052226734198</v>
      </c>
      <c r="F20" s="24">
        <v>0.3</v>
      </c>
      <c r="G20" s="36">
        <f t="shared" si="5"/>
        <v>2.412251837856155</v>
      </c>
      <c r="H20" s="23">
        <v>65.8</v>
      </c>
      <c r="I20" s="23">
        <f t="shared" si="1"/>
        <v>0.81</v>
      </c>
      <c r="J20" s="26">
        <f t="shared" si="6"/>
        <v>5.0232181575308656</v>
      </c>
      <c r="K20" s="26">
        <f t="shared" si="2"/>
        <v>5.0232181575308656</v>
      </c>
      <c r="L20" s="27">
        <f t="shared" si="7"/>
        <v>0.50671114840996379</v>
      </c>
      <c r="Q20" s="22" t="str">
        <f t="shared" si="14"/>
        <v>I</v>
      </c>
      <c r="R20" s="23" t="s">
        <v>22</v>
      </c>
      <c r="S20" s="24">
        <f t="shared" si="15"/>
        <v>1.1548</v>
      </c>
      <c r="T20" s="24">
        <v>2.2790104453468394</v>
      </c>
      <c r="U20" s="24">
        <f t="shared" si="3"/>
        <v>1.7169052226734198</v>
      </c>
      <c r="V20" s="24">
        <v>0.3</v>
      </c>
      <c r="W20" s="36">
        <f t="shared" si="8"/>
        <v>2.412251837856155</v>
      </c>
      <c r="X20" s="23">
        <v>65.8</v>
      </c>
      <c r="Y20" s="34">
        <f t="shared" si="9"/>
        <v>0.36000000000000004</v>
      </c>
      <c r="Z20" s="71">
        <f t="shared" si="10"/>
        <v>2.2325414033470512</v>
      </c>
      <c r="AA20" s="37">
        <f t="shared" si="4"/>
        <v>2.2325414033470512</v>
      </c>
      <c r="AB20" s="27">
        <f t="shared" si="11"/>
        <v>0.50671114840996379</v>
      </c>
    </row>
    <row r="21" spans="1:28" x14ac:dyDescent="0.25">
      <c r="A21" s="22" t="str">
        <f t="shared" si="12"/>
        <v>N</v>
      </c>
      <c r="B21" s="23" t="s">
        <v>23</v>
      </c>
      <c r="C21" s="24">
        <f t="shared" si="13"/>
        <v>2.2790104453468394</v>
      </c>
      <c r="D21" s="24">
        <v>2.0540115895486082</v>
      </c>
      <c r="E21" s="24">
        <f t="shared" si="0"/>
        <v>2.166511017447724</v>
      </c>
      <c r="F21" s="24">
        <v>0.34</v>
      </c>
      <c r="G21" s="36">
        <f t="shared" si="5"/>
        <v>3.0439479795140523</v>
      </c>
      <c r="H21" s="23">
        <v>48.9</v>
      </c>
      <c r="I21" s="23">
        <f t="shared" si="1"/>
        <v>0.81</v>
      </c>
      <c r="J21" s="26">
        <f t="shared" si="6"/>
        <v>4.2308016761452967</v>
      </c>
      <c r="K21" s="26">
        <f t="shared" si="2"/>
        <v>4.2308016761452967</v>
      </c>
      <c r="L21" s="27">
        <f t="shared" si="7"/>
        <v>1.109541181239234</v>
      </c>
      <c r="Q21" s="22" t="str">
        <f t="shared" si="14"/>
        <v>N</v>
      </c>
      <c r="R21" s="23" t="s">
        <v>23</v>
      </c>
      <c r="S21" s="24">
        <f t="shared" si="15"/>
        <v>2.2790104453468394</v>
      </c>
      <c r="T21" s="24">
        <v>2.0540115895486082</v>
      </c>
      <c r="U21" s="24">
        <f t="shared" si="3"/>
        <v>2.166511017447724</v>
      </c>
      <c r="V21" s="24">
        <v>0.34</v>
      </c>
      <c r="W21" s="36">
        <f t="shared" si="8"/>
        <v>3.0439479795140523</v>
      </c>
      <c r="X21" s="23">
        <v>48.9</v>
      </c>
      <c r="Y21" s="34">
        <f t="shared" si="9"/>
        <v>0.36000000000000004</v>
      </c>
      <c r="Z21" s="71">
        <f t="shared" si="10"/>
        <v>1.8803563005090209</v>
      </c>
      <c r="AA21" s="37">
        <f t="shared" si="4"/>
        <v>1.8803563005090209</v>
      </c>
      <c r="AB21" s="27">
        <f t="shared" si="11"/>
        <v>1.109541181239234</v>
      </c>
    </row>
    <row r="22" spans="1:28" x14ac:dyDescent="0.25">
      <c r="A22" s="22" t="str">
        <f t="shared" si="12"/>
        <v>O</v>
      </c>
      <c r="B22" s="23" t="s">
        <v>24</v>
      </c>
      <c r="C22" s="24">
        <f t="shared" si="13"/>
        <v>2.0540115895486082</v>
      </c>
      <c r="D22" s="24">
        <v>2.2250106988506819</v>
      </c>
      <c r="E22" s="24">
        <f t="shared" si="0"/>
        <v>2.1395111441996448</v>
      </c>
      <c r="F22" s="24">
        <v>0.31</v>
      </c>
      <c r="G22" s="36">
        <f t="shared" si="5"/>
        <v>3.0060131576005009</v>
      </c>
      <c r="H22" s="23">
        <v>48.9</v>
      </c>
      <c r="I22" s="23">
        <f t="shared" si="1"/>
        <v>0.81</v>
      </c>
      <c r="J22" s="26">
        <f t="shared" si="6"/>
        <v>3.8574956458971821</v>
      </c>
      <c r="K22" s="26">
        <f t="shared" si="2"/>
        <v>3.8574956458971821</v>
      </c>
      <c r="L22" s="27">
        <f t="shared" si="7"/>
        <v>0.92314683727570279</v>
      </c>
      <c r="Q22" s="22" t="str">
        <f t="shared" si="14"/>
        <v>O</v>
      </c>
      <c r="R22" s="23" t="s">
        <v>24</v>
      </c>
      <c r="S22" s="24">
        <f t="shared" si="15"/>
        <v>2.0540115895486082</v>
      </c>
      <c r="T22" s="24">
        <v>2.2250106988506819</v>
      </c>
      <c r="U22" s="24">
        <f t="shared" si="3"/>
        <v>2.1395111441996448</v>
      </c>
      <c r="V22" s="24">
        <v>0.31</v>
      </c>
      <c r="W22" s="36">
        <f t="shared" si="8"/>
        <v>3.0060131576005009</v>
      </c>
      <c r="X22" s="23">
        <v>48.9</v>
      </c>
      <c r="Y22" s="34">
        <f t="shared" si="9"/>
        <v>0.36000000000000004</v>
      </c>
      <c r="Z22" s="71">
        <f t="shared" si="10"/>
        <v>1.7144425092876365</v>
      </c>
      <c r="AA22" s="37">
        <f t="shared" si="4"/>
        <v>1.7144425092876365</v>
      </c>
      <c r="AB22" s="27">
        <f t="shared" si="11"/>
        <v>0.92314683727570279</v>
      </c>
    </row>
    <row r="23" spans="1:28" ht="15.75" thickBot="1" x14ac:dyDescent="0.3">
      <c r="A23" s="28" t="str">
        <f t="shared" si="12"/>
        <v>P</v>
      </c>
      <c r="B23" s="29" t="s">
        <v>25</v>
      </c>
      <c r="C23" s="30">
        <f t="shared" si="13"/>
        <v>2.2250106988506819</v>
      </c>
      <c r="D23" s="30">
        <v>2.4040099022258623</v>
      </c>
      <c r="E23" s="30">
        <f t="shared" si="0"/>
        <v>2.3145103005382719</v>
      </c>
      <c r="F23" s="30">
        <v>0.32</v>
      </c>
      <c r="G23" s="36">
        <f t="shared" si="5"/>
        <v>3.2518869722562718</v>
      </c>
      <c r="H23" s="29">
        <v>36.9</v>
      </c>
      <c r="I23" s="29">
        <f t="shared" si="1"/>
        <v>0.81</v>
      </c>
      <c r="J23" s="31">
        <f t="shared" si="6"/>
        <v>3.0047700103406503</v>
      </c>
      <c r="K23" s="31">
        <f t="shared" si="2"/>
        <v>3.0047700103406503</v>
      </c>
      <c r="L23" s="32">
        <f t="shared" si="7"/>
        <v>0.92554140346533276</v>
      </c>
      <c r="Q23" s="28" t="str">
        <f t="shared" si="14"/>
        <v>P</v>
      </c>
      <c r="R23" s="29" t="s">
        <v>25</v>
      </c>
      <c r="S23" s="30">
        <f t="shared" si="15"/>
        <v>2.2250106988506819</v>
      </c>
      <c r="T23" s="30">
        <v>2.4040099022258623</v>
      </c>
      <c r="U23" s="30">
        <f t="shared" si="3"/>
        <v>2.3145103005382719</v>
      </c>
      <c r="V23" s="30">
        <v>0.32</v>
      </c>
      <c r="W23" s="36">
        <f t="shared" si="8"/>
        <v>3.2518869722562718</v>
      </c>
      <c r="X23" s="29">
        <v>36.9</v>
      </c>
      <c r="Y23" s="34">
        <f t="shared" si="9"/>
        <v>0.36000000000000004</v>
      </c>
      <c r="Z23" s="71">
        <f t="shared" si="10"/>
        <v>1.335453337929178</v>
      </c>
      <c r="AA23" s="31">
        <f t="shared" si="4"/>
        <v>1.335453337929178</v>
      </c>
      <c r="AB23" s="32">
        <f t="shared" si="11"/>
        <v>0.92554140346533276</v>
      </c>
    </row>
    <row r="24" spans="1:28" ht="15.75" thickBot="1" x14ac:dyDescent="0.3">
      <c r="A24" s="98"/>
      <c r="B24" s="99"/>
      <c r="C24" s="99"/>
      <c r="D24" s="99"/>
      <c r="E24" s="99"/>
      <c r="F24" s="99"/>
      <c r="G24" s="99"/>
      <c r="H24" s="100"/>
      <c r="I24" s="51" t="s">
        <v>116</v>
      </c>
      <c r="J24" s="75">
        <f>SUM(J2:J21)</f>
        <v>316.1011943622247</v>
      </c>
      <c r="K24" s="76">
        <f>SUM(K2:K21)</f>
        <v>316.1011943622247</v>
      </c>
      <c r="L24" s="44"/>
      <c r="Q24" s="101"/>
      <c r="R24" s="102"/>
      <c r="S24" s="102"/>
      <c r="T24" s="102"/>
      <c r="U24" s="102"/>
      <c r="V24" s="102"/>
      <c r="W24" s="102"/>
      <c r="X24" s="103"/>
      <c r="Y24" s="51" t="s">
        <v>116</v>
      </c>
      <c r="Z24" s="75">
        <f>SUM(Z2:Z21)</f>
        <v>140.48941971654429</v>
      </c>
      <c r="AA24" s="76">
        <f>SUM(AA2:AA21)</f>
        <v>140.48941971654429</v>
      </c>
      <c r="AB24" s="44"/>
    </row>
    <row r="25" spans="1:28" x14ac:dyDescent="0.25">
      <c r="D25" s="11"/>
      <c r="E25" s="11" t="s">
        <v>110</v>
      </c>
      <c r="F25" s="82"/>
      <c r="Q25" s="1"/>
      <c r="R25" s="1"/>
      <c r="S25" s="5"/>
      <c r="T25" s="5"/>
      <c r="U25" s="6"/>
      <c r="V25" s="7"/>
      <c r="W25" s="3"/>
    </row>
    <row r="26" spans="1:28" x14ac:dyDescent="0.25">
      <c r="A26" s="13">
        <v>1000</v>
      </c>
      <c r="B26" s="91" t="s">
        <v>112</v>
      </c>
      <c r="C26" s="91"/>
      <c r="D26" s="14" t="s">
        <v>107</v>
      </c>
      <c r="E26" s="11"/>
      <c r="I26" s="2"/>
      <c r="Q26" s="1"/>
      <c r="R26" s="1"/>
      <c r="S26" s="5"/>
      <c r="T26" s="5"/>
      <c r="U26" s="6"/>
      <c r="V26" s="7"/>
      <c r="W26" s="3"/>
      <c r="Y26" s="2"/>
    </row>
    <row r="27" spans="1:28" ht="19.5" customHeight="1" x14ac:dyDescent="0.25">
      <c r="A27" s="13">
        <v>0.9</v>
      </c>
      <c r="B27" s="92" t="s">
        <v>52</v>
      </c>
      <c r="C27" s="92"/>
      <c r="D27" s="15"/>
      <c r="E27" s="10" t="s">
        <v>109</v>
      </c>
      <c r="F27" s="88" t="s">
        <v>140</v>
      </c>
      <c r="G27" s="88"/>
      <c r="Q27" s="1"/>
      <c r="R27" s="1"/>
      <c r="S27" s="5"/>
      <c r="T27" s="5"/>
      <c r="U27" s="6"/>
      <c r="V27" s="7"/>
      <c r="W27" s="3"/>
    </row>
    <row r="28" spans="1:28" ht="18.75" x14ac:dyDescent="0.25">
      <c r="A28" s="13">
        <v>0.9</v>
      </c>
      <c r="B28" s="89" t="s">
        <v>108</v>
      </c>
      <c r="C28" s="89"/>
      <c r="D28" s="15"/>
      <c r="E28" s="88" t="s">
        <v>141</v>
      </c>
      <c r="F28" s="88"/>
      <c r="G28" s="88"/>
      <c r="H28" s="81"/>
      <c r="Q28" s="1"/>
      <c r="R28" s="1"/>
      <c r="S28" s="5"/>
      <c r="T28" s="5"/>
      <c r="U28" s="6"/>
      <c r="V28" s="7"/>
      <c r="W28" s="3"/>
    </row>
    <row r="29" spans="1:28" ht="18.75" x14ac:dyDescent="0.25">
      <c r="A29" s="13">
        <v>0.6</v>
      </c>
      <c r="B29" s="89" t="s">
        <v>143</v>
      </c>
      <c r="C29" s="89"/>
      <c r="D29" s="15"/>
      <c r="E29" s="88" t="s">
        <v>142</v>
      </c>
      <c r="F29" s="88"/>
      <c r="G29" s="88"/>
      <c r="Q29" s="12"/>
      <c r="R29" s="12"/>
      <c r="S29" s="5"/>
      <c r="T29" s="5"/>
      <c r="U29" s="6"/>
      <c r="V29" s="7"/>
      <c r="W29" s="3"/>
    </row>
    <row r="30" spans="1:28" ht="21" customHeight="1" x14ac:dyDescent="0.25">
      <c r="A30" s="13">
        <v>1</v>
      </c>
      <c r="B30" s="89" t="s">
        <v>111</v>
      </c>
      <c r="C30" s="89"/>
      <c r="D30" s="15"/>
      <c r="E30" s="12"/>
      <c r="Q30" s="1"/>
      <c r="R30" s="1"/>
      <c r="S30" s="5"/>
      <c r="T30" s="5"/>
      <c r="U30" s="6"/>
      <c r="V30" s="7"/>
      <c r="W30" s="3"/>
    </row>
    <row r="31" spans="1:28" ht="15.75" x14ac:dyDescent="0.25">
      <c r="A31" s="13">
        <v>1000</v>
      </c>
      <c r="B31" s="104" t="s">
        <v>120</v>
      </c>
      <c r="C31" s="104"/>
      <c r="D31" s="15" t="s">
        <v>5</v>
      </c>
      <c r="E31" s="87" t="s">
        <v>137</v>
      </c>
      <c r="F31" s="87"/>
      <c r="Q31" s="1"/>
      <c r="R31" s="1"/>
      <c r="S31" s="5"/>
      <c r="T31" s="5"/>
      <c r="U31" s="6"/>
      <c r="V31" s="7"/>
      <c r="W31" s="3"/>
    </row>
    <row r="32" spans="1:28" ht="15.75" x14ac:dyDescent="0.25">
      <c r="A32" s="17">
        <f>2*PI()*50</f>
        <v>314.15926535897933</v>
      </c>
      <c r="B32" s="104" t="s">
        <v>113</v>
      </c>
      <c r="C32" s="104"/>
      <c r="D32" s="15" t="s">
        <v>155</v>
      </c>
      <c r="Q32" s="1"/>
      <c r="R32" s="1"/>
      <c r="S32" s="5"/>
      <c r="T32" s="5"/>
      <c r="U32" s="6"/>
      <c r="V32" s="7"/>
      <c r="W32" s="3"/>
    </row>
    <row r="33" spans="1:23" ht="15.75" x14ac:dyDescent="0.25">
      <c r="A33" s="13">
        <v>2.8</v>
      </c>
      <c r="B33" s="104" t="s">
        <v>115</v>
      </c>
      <c r="C33" s="104"/>
      <c r="D33" s="15" t="s">
        <v>114</v>
      </c>
      <c r="Q33" s="1"/>
      <c r="R33" s="1"/>
      <c r="S33" s="5"/>
      <c r="T33" s="5"/>
      <c r="U33" s="6"/>
      <c r="V33" s="7"/>
      <c r="W33" s="3"/>
    </row>
    <row r="34" spans="1:23" ht="15.75" x14ac:dyDescent="0.25">
      <c r="A34" s="13">
        <v>0.3</v>
      </c>
      <c r="B34" s="104" t="s">
        <v>117</v>
      </c>
      <c r="C34" s="104"/>
      <c r="D34" s="15" t="s">
        <v>118</v>
      </c>
      <c r="Q34" s="1"/>
      <c r="R34" s="1"/>
      <c r="S34" s="5"/>
      <c r="T34" s="5"/>
      <c r="U34" s="6"/>
      <c r="V34" s="7"/>
      <c r="W34" s="3"/>
    </row>
    <row r="35" spans="1:23" ht="15.75" x14ac:dyDescent="0.25">
      <c r="A35" s="13">
        <v>1000</v>
      </c>
      <c r="B35" s="104" t="s">
        <v>119</v>
      </c>
      <c r="C35" s="104"/>
      <c r="D35" s="15" t="s">
        <v>5</v>
      </c>
      <c r="E35" s="87" t="s">
        <v>138</v>
      </c>
      <c r="F35" s="87"/>
      <c r="Q35" s="1"/>
      <c r="R35" s="1"/>
      <c r="S35" s="5"/>
      <c r="T35" s="5"/>
      <c r="U35" s="6"/>
      <c r="V35" s="7"/>
      <c r="W35" s="3"/>
    </row>
    <row r="36" spans="1:23" ht="21" x14ac:dyDescent="0.25">
      <c r="A36" s="13">
        <v>0.4</v>
      </c>
      <c r="B36" s="92" t="s">
        <v>124</v>
      </c>
      <c r="C36" s="92"/>
      <c r="D36" s="15"/>
      <c r="E36" s="10" t="s">
        <v>126</v>
      </c>
      <c r="F36" s="10" t="s">
        <v>125</v>
      </c>
      <c r="G36" s="88" t="s">
        <v>139</v>
      </c>
      <c r="H36" s="88"/>
      <c r="Q36" s="1"/>
      <c r="R36" s="1"/>
      <c r="S36" s="5"/>
      <c r="T36" s="5"/>
      <c r="U36" s="6"/>
      <c r="V36" s="7"/>
      <c r="W36" s="3"/>
    </row>
    <row r="37" spans="1:23" ht="21" x14ac:dyDescent="0.25">
      <c r="A37" s="13">
        <v>0.1</v>
      </c>
      <c r="B37" s="92" t="s">
        <v>124</v>
      </c>
      <c r="C37" s="92"/>
      <c r="D37" s="15"/>
      <c r="E37" s="10" t="s">
        <v>126</v>
      </c>
      <c r="F37" s="10" t="s">
        <v>125</v>
      </c>
      <c r="G37" s="88" t="s">
        <v>127</v>
      </c>
      <c r="H37" s="88"/>
      <c r="Q37" s="1"/>
      <c r="R37" s="1"/>
      <c r="S37" s="5"/>
      <c r="T37" s="5"/>
      <c r="U37" s="6"/>
      <c r="V37" s="7"/>
      <c r="W37" s="3"/>
    </row>
    <row r="38" spans="1:23" x14ac:dyDescent="0.25">
      <c r="Q38" s="1"/>
      <c r="R38" s="1"/>
      <c r="S38" s="5"/>
      <c r="T38" s="5"/>
      <c r="U38" s="6"/>
      <c r="V38" s="7"/>
      <c r="W38" s="3"/>
    </row>
    <row r="39" spans="1:23" x14ac:dyDescent="0.25">
      <c r="Q39" s="1"/>
      <c r="R39" s="1"/>
      <c r="S39" s="5"/>
      <c r="T39" s="5"/>
      <c r="U39" s="6"/>
      <c r="V39" s="7"/>
      <c r="W39" s="3"/>
    </row>
    <row r="40" spans="1:23" x14ac:dyDescent="0.25">
      <c r="Q40" s="1"/>
      <c r="R40" s="1"/>
      <c r="S40" s="5"/>
      <c r="T40" s="5"/>
      <c r="U40" s="6"/>
      <c r="V40" s="7"/>
      <c r="W40" s="3"/>
    </row>
    <row r="41" spans="1:23" x14ac:dyDescent="0.25">
      <c r="Q41" s="1"/>
      <c r="R41" s="1"/>
      <c r="S41" s="5"/>
      <c r="T41" s="5"/>
      <c r="U41" s="6"/>
      <c r="V41" s="7"/>
      <c r="W41" s="3"/>
    </row>
    <row r="42" spans="1:23" ht="18.75" x14ac:dyDescent="0.25">
      <c r="E42" s="21"/>
      <c r="Q42" s="1"/>
      <c r="R42" s="1"/>
      <c r="S42" s="5"/>
      <c r="T42" s="5"/>
      <c r="U42" s="6"/>
      <c r="V42" s="7"/>
      <c r="W42" s="3"/>
    </row>
    <row r="43" spans="1:23" x14ac:dyDescent="0.25">
      <c r="E43" s="4"/>
      <c r="Q43" s="1"/>
      <c r="R43" s="1"/>
      <c r="S43" s="5"/>
      <c r="T43" s="5"/>
      <c r="U43" s="6"/>
      <c r="V43" s="7"/>
      <c r="W43" s="3"/>
    </row>
    <row r="44" spans="1:23" x14ac:dyDescent="0.25">
      <c r="E44" s="4"/>
      <c r="Q44" s="1"/>
      <c r="R44" s="1"/>
      <c r="S44" s="5"/>
      <c r="T44" s="5"/>
      <c r="U44" s="6"/>
      <c r="V44" s="7"/>
      <c r="W44" s="3"/>
    </row>
    <row r="45" spans="1:23" x14ac:dyDescent="0.25">
      <c r="E45" s="4"/>
      <c r="Q45" s="1"/>
      <c r="R45" s="1"/>
      <c r="S45" s="5"/>
      <c r="T45" s="5"/>
      <c r="U45" s="6"/>
      <c r="V45" s="7"/>
      <c r="W45" s="3"/>
    </row>
    <row r="46" spans="1:23" x14ac:dyDescent="0.25">
      <c r="E46" s="4"/>
      <c r="Q46" s="1"/>
      <c r="R46" s="1"/>
      <c r="S46" s="5"/>
      <c r="T46" s="5"/>
      <c r="U46" s="6"/>
      <c r="V46" s="7"/>
      <c r="W46" s="3"/>
    </row>
    <row r="47" spans="1:23" x14ac:dyDescent="0.25">
      <c r="E47" s="4"/>
      <c r="Q47" s="1"/>
      <c r="R47" s="1"/>
      <c r="S47" s="5"/>
      <c r="T47" s="5"/>
      <c r="U47" s="6"/>
      <c r="V47" s="7"/>
      <c r="W47" s="3"/>
    </row>
    <row r="48" spans="1:23" x14ac:dyDescent="0.25">
      <c r="E48" s="4"/>
      <c r="Q48" s="1"/>
      <c r="R48" s="1"/>
      <c r="S48" s="5"/>
      <c r="T48" s="5"/>
      <c r="U48" s="6"/>
      <c r="V48" s="7"/>
      <c r="W48" s="3"/>
    </row>
    <row r="49" spans="5:23" x14ac:dyDescent="0.25">
      <c r="E49" s="4"/>
      <c r="Q49" s="1"/>
      <c r="R49" s="1"/>
      <c r="S49" s="5"/>
      <c r="T49" s="5"/>
      <c r="U49" s="6"/>
      <c r="V49" s="7"/>
      <c r="W49" s="3"/>
    </row>
    <row r="50" spans="5:23" x14ac:dyDescent="0.25">
      <c r="E50" s="4"/>
      <c r="Q50" s="1"/>
      <c r="R50" s="1"/>
      <c r="S50" s="5"/>
      <c r="T50" s="5"/>
      <c r="U50" s="6"/>
      <c r="V50" s="7"/>
      <c r="W50" s="3"/>
    </row>
    <row r="51" spans="5:23" x14ac:dyDescent="0.25">
      <c r="E51" s="4"/>
      <c r="Q51" s="1"/>
      <c r="R51" s="1"/>
      <c r="S51" s="5"/>
      <c r="T51" s="5"/>
      <c r="U51" s="6"/>
      <c r="V51" s="7"/>
      <c r="W51" s="3"/>
    </row>
    <row r="52" spans="5:23" x14ac:dyDescent="0.25">
      <c r="E52" s="4"/>
      <c r="Q52" s="1"/>
      <c r="R52" s="1"/>
      <c r="S52" s="5"/>
      <c r="T52" s="5"/>
      <c r="U52" s="6"/>
      <c r="V52" s="7"/>
      <c r="W52" s="3"/>
    </row>
    <row r="53" spans="5:23" x14ac:dyDescent="0.25">
      <c r="E53" s="4"/>
      <c r="Q53" s="1"/>
      <c r="R53" s="1"/>
      <c r="S53" s="5"/>
      <c r="T53" s="5"/>
      <c r="U53" s="6"/>
      <c r="V53" s="7"/>
      <c r="W53" s="3"/>
    </row>
    <row r="54" spans="5:23" x14ac:dyDescent="0.25">
      <c r="E54" s="4"/>
      <c r="Q54" s="1"/>
      <c r="R54" s="1"/>
      <c r="S54" s="5"/>
      <c r="T54" s="5"/>
      <c r="U54" s="6"/>
      <c r="V54" s="7"/>
      <c r="W54" s="3"/>
    </row>
    <row r="55" spans="5:23" x14ac:dyDescent="0.25">
      <c r="E55" s="4"/>
      <c r="Q55" s="1"/>
      <c r="R55" s="1"/>
      <c r="S55" s="5"/>
      <c r="T55" s="5"/>
      <c r="U55" s="6"/>
      <c r="V55" s="7"/>
      <c r="W55" s="3"/>
    </row>
    <row r="56" spans="5:23" x14ac:dyDescent="0.25">
      <c r="E56" s="4"/>
      <c r="Q56" s="1"/>
      <c r="R56" s="1"/>
      <c r="S56" s="5"/>
      <c r="T56" s="5"/>
      <c r="U56" s="6"/>
      <c r="V56" s="7"/>
      <c r="W56" s="3"/>
    </row>
    <row r="57" spans="5:23" x14ac:dyDescent="0.25">
      <c r="E57" s="4"/>
      <c r="Q57" s="1"/>
      <c r="R57" s="1"/>
      <c r="S57" s="5"/>
      <c r="T57" s="5"/>
      <c r="U57" s="6"/>
      <c r="V57" s="7"/>
      <c r="W57" s="3"/>
    </row>
    <row r="58" spans="5:23" x14ac:dyDescent="0.25">
      <c r="E58" s="4"/>
      <c r="Q58" s="1"/>
      <c r="R58" s="1"/>
      <c r="S58" s="5"/>
      <c r="T58" s="5"/>
      <c r="U58" s="6"/>
      <c r="V58" s="7"/>
      <c r="W58" s="3"/>
    </row>
    <row r="59" spans="5:23" x14ac:dyDescent="0.25">
      <c r="E59" s="4"/>
      <c r="Q59" s="1"/>
      <c r="R59" s="1"/>
      <c r="S59" s="5"/>
      <c r="T59" s="5"/>
      <c r="U59" s="6"/>
      <c r="V59" s="7"/>
      <c r="W59" s="3"/>
    </row>
    <row r="60" spans="5:23" x14ac:dyDescent="0.25">
      <c r="E60" s="4"/>
      <c r="Q60" s="1"/>
      <c r="R60" s="1"/>
      <c r="S60" s="5"/>
      <c r="T60" s="5"/>
      <c r="U60" s="6"/>
      <c r="V60" s="7"/>
      <c r="W60" s="3"/>
    </row>
    <row r="61" spans="5:23" x14ac:dyDescent="0.25">
      <c r="E61" s="4"/>
      <c r="Q61" s="1"/>
      <c r="R61" s="1"/>
      <c r="S61" s="5"/>
      <c r="T61" s="5"/>
      <c r="U61" s="6"/>
      <c r="V61" s="7"/>
      <c r="W61" s="3"/>
    </row>
    <row r="62" spans="5:23" x14ac:dyDescent="0.25">
      <c r="E62" s="4"/>
      <c r="Q62" s="1"/>
      <c r="R62" s="1"/>
      <c r="S62" s="5"/>
      <c r="T62" s="5"/>
      <c r="U62" s="6"/>
      <c r="V62" s="7"/>
      <c r="W62" s="3"/>
    </row>
    <row r="63" spans="5:23" x14ac:dyDescent="0.25">
      <c r="Q63" s="1"/>
      <c r="R63" s="1"/>
      <c r="S63" s="5"/>
      <c r="T63" s="5"/>
      <c r="U63" s="6"/>
      <c r="V63" s="7"/>
      <c r="W63" s="3"/>
    </row>
    <row r="64" spans="5:23" x14ac:dyDescent="0.25">
      <c r="Q64" s="1"/>
      <c r="R64" s="1"/>
      <c r="S64" s="5"/>
      <c r="T64" s="5"/>
      <c r="U64" s="6"/>
      <c r="V64" s="7"/>
      <c r="W64" s="3"/>
    </row>
    <row r="65" spans="17:23" x14ac:dyDescent="0.25">
      <c r="Q65" s="1"/>
      <c r="R65" s="1"/>
      <c r="S65" s="5"/>
      <c r="T65" s="5"/>
      <c r="U65" s="6"/>
      <c r="V65" s="7"/>
      <c r="W65" s="3"/>
    </row>
    <row r="66" spans="17:23" x14ac:dyDescent="0.25">
      <c r="Q66" s="1"/>
      <c r="R66" s="1"/>
      <c r="S66" s="5"/>
      <c r="T66" s="5"/>
      <c r="U66" s="6"/>
      <c r="V66" s="7"/>
      <c r="W66" s="3"/>
    </row>
    <row r="67" spans="17:23" x14ac:dyDescent="0.25">
      <c r="Q67" s="1"/>
      <c r="R67" s="1"/>
      <c r="S67" s="5"/>
      <c r="T67" s="5"/>
      <c r="U67" s="6"/>
      <c r="V67" s="7"/>
      <c r="W67" s="3"/>
    </row>
  </sheetData>
  <mergeCells count="28">
    <mergeCell ref="B37:C37"/>
    <mergeCell ref="G37:H37"/>
    <mergeCell ref="A1:L1"/>
    <mergeCell ref="B36:C36"/>
    <mergeCell ref="AC1:AE1"/>
    <mergeCell ref="A24:H24"/>
    <mergeCell ref="Q24:X24"/>
    <mergeCell ref="Q1:AB1"/>
    <mergeCell ref="Q2:R2"/>
    <mergeCell ref="S2:AB2"/>
    <mergeCell ref="B31:C31"/>
    <mergeCell ref="B32:C32"/>
    <mergeCell ref="B33:C33"/>
    <mergeCell ref="B34:C34"/>
    <mergeCell ref="B35:C35"/>
    <mergeCell ref="B27:C27"/>
    <mergeCell ref="B28:C28"/>
    <mergeCell ref="B30:C30"/>
    <mergeCell ref="A2:B2"/>
    <mergeCell ref="B26:C26"/>
    <mergeCell ref="C2:L2"/>
    <mergeCell ref="B29:C29"/>
    <mergeCell ref="E31:F31"/>
    <mergeCell ref="E35:F35"/>
    <mergeCell ref="G36:H36"/>
    <mergeCell ref="F27:G27"/>
    <mergeCell ref="E28:G28"/>
    <mergeCell ref="E29:G2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Z9"/>
  <sheetViews>
    <sheetView workbookViewId="0">
      <selection activeCell="U5" sqref="U5"/>
    </sheetView>
  </sheetViews>
  <sheetFormatPr defaultRowHeight="15" x14ac:dyDescent="0.25"/>
  <cols>
    <col min="1" max="1" width="9.5703125" bestFit="1" customWidth="1"/>
    <col min="3" max="4" width="8" bestFit="1" customWidth="1"/>
    <col min="5" max="5" width="14.140625" bestFit="1" customWidth="1"/>
    <col min="6" max="6" width="9.7109375" bestFit="1" customWidth="1"/>
    <col min="8" max="8" width="10.85546875" bestFit="1" customWidth="1"/>
    <col min="9" max="9" width="7.7109375" bestFit="1" customWidth="1"/>
    <col min="10" max="10" width="12.28515625" bestFit="1" customWidth="1"/>
    <col min="11" max="11" width="11.28515625" bestFit="1" customWidth="1"/>
    <col min="12" max="12" width="16.85546875" bestFit="1" customWidth="1"/>
    <col min="13" max="13" width="17.28515625" bestFit="1" customWidth="1"/>
    <col min="15" max="15" width="9.5703125" bestFit="1" customWidth="1"/>
    <col min="17" max="18" width="8" bestFit="1" customWidth="1"/>
    <col min="19" max="19" width="14.140625" bestFit="1" customWidth="1"/>
    <col min="20" max="20" width="9.7109375" bestFit="1" customWidth="1"/>
    <col min="22" max="22" width="10.85546875" bestFit="1" customWidth="1"/>
    <col min="23" max="23" width="7.7109375" bestFit="1" customWidth="1"/>
    <col min="24" max="24" width="13.42578125" bestFit="1" customWidth="1"/>
    <col min="25" max="25" width="12.28515625" bestFit="1" customWidth="1"/>
    <col min="26" max="26" width="16.85546875" bestFit="1" customWidth="1"/>
  </cols>
  <sheetData>
    <row r="1" spans="1:26" ht="21.75" thickBot="1" x14ac:dyDescent="0.3">
      <c r="A1" s="108" t="s">
        <v>149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  <c r="M1" s="39"/>
      <c r="O1" s="108" t="s">
        <v>150</v>
      </c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</row>
    <row r="2" spans="1:26" ht="15.75" thickBot="1" x14ac:dyDescent="0.3">
      <c r="A2" s="105" t="s">
        <v>0</v>
      </c>
      <c r="B2" s="106"/>
      <c r="C2" s="105"/>
      <c r="D2" s="107"/>
      <c r="E2" s="107"/>
      <c r="F2" s="107"/>
      <c r="G2" s="107"/>
      <c r="H2" s="107"/>
      <c r="I2" s="107"/>
      <c r="J2" s="107"/>
      <c r="K2" s="107"/>
      <c r="L2" s="106"/>
      <c r="O2" s="105" t="s">
        <v>0</v>
      </c>
      <c r="P2" s="106"/>
      <c r="Q2" s="105"/>
      <c r="R2" s="107"/>
      <c r="S2" s="107"/>
      <c r="T2" s="107"/>
      <c r="U2" s="107"/>
      <c r="V2" s="107"/>
      <c r="W2" s="107"/>
      <c r="X2" s="107"/>
      <c r="Y2" s="107"/>
      <c r="Z2" s="106"/>
    </row>
    <row r="3" spans="1:26" ht="21.75" thickBot="1" x14ac:dyDescent="0.3">
      <c r="A3" s="60" t="s">
        <v>1</v>
      </c>
      <c r="B3" s="60" t="s">
        <v>2</v>
      </c>
      <c r="C3" s="60" t="s">
        <v>132</v>
      </c>
      <c r="D3" s="60" t="s">
        <v>133</v>
      </c>
      <c r="E3" s="61" t="s">
        <v>134</v>
      </c>
      <c r="F3" s="62" t="s">
        <v>130</v>
      </c>
      <c r="G3" s="62" t="s">
        <v>4</v>
      </c>
      <c r="H3" s="60" t="s">
        <v>53</v>
      </c>
      <c r="I3" s="63" t="s">
        <v>54</v>
      </c>
      <c r="J3" s="62" t="s">
        <v>128</v>
      </c>
      <c r="K3" s="62" t="s">
        <v>129</v>
      </c>
      <c r="L3" s="62" t="s">
        <v>131</v>
      </c>
      <c r="O3" s="64" t="s">
        <v>1</v>
      </c>
      <c r="P3" s="64" t="s">
        <v>2</v>
      </c>
      <c r="Q3" s="64" t="s">
        <v>132</v>
      </c>
      <c r="R3" s="64" t="s">
        <v>133</v>
      </c>
      <c r="S3" s="65" t="s">
        <v>134</v>
      </c>
      <c r="T3" s="66" t="s">
        <v>130</v>
      </c>
      <c r="U3" s="66" t="s">
        <v>4</v>
      </c>
      <c r="V3" s="64" t="s">
        <v>53</v>
      </c>
      <c r="W3" s="67" t="s">
        <v>54</v>
      </c>
      <c r="X3" s="66" t="s">
        <v>135</v>
      </c>
      <c r="Y3" s="66" t="s">
        <v>136</v>
      </c>
      <c r="Z3" s="66" t="s">
        <v>131</v>
      </c>
    </row>
    <row r="4" spans="1:26" x14ac:dyDescent="0.25">
      <c r="A4" s="33" t="s">
        <v>26</v>
      </c>
      <c r="B4" s="34" t="s">
        <v>27</v>
      </c>
      <c r="C4" s="35">
        <v>2.7890085353042577</v>
      </c>
      <c r="D4" s="35">
        <v>3.1750074976289424</v>
      </c>
      <c r="E4" s="35">
        <f>((C4+D4)/2)</f>
        <v>2.9820080164666001</v>
      </c>
      <c r="F4" s="35">
        <v>0.2</v>
      </c>
      <c r="G4" s="36">
        <f>0.00281*E4*0.5*'ČASTOLOVICE-KOSTELEC'!$A$26</f>
        <v>4.1897212631355725</v>
      </c>
      <c r="H4" s="34">
        <v>28.2</v>
      </c>
      <c r="I4" s="34">
        <f>'ČASTOLOVICE-KOSTELEC'!$A$30*'ČASTOLOVICE-KOSTELEC'!$A$28*'ČASTOLOVICE-KOSTELEC'!$A$27</f>
        <v>0.81</v>
      </c>
      <c r="J4" s="37">
        <f>'ČASTOLOVICE-KOSTELEC'!$A$32*(H4*10^-6)*'ČASTOLOVICE-KOSTELEC'!$A$31*I4*F4</f>
        <v>1.4352051878659613</v>
      </c>
      <c r="K4" s="37">
        <f>'ČASTOLOVICE-KOSTELEC'!$A$32*(H4*10^-6)*'ČASTOLOVICE-KOSTELEC'!$A$35*I4*$F4</f>
        <v>1.4352051878659613</v>
      </c>
      <c r="L4" s="38">
        <f>C4/D4</f>
        <v>0.87842581076959847</v>
      </c>
      <c r="O4" s="33" t="s">
        <v>26</v>
      </c>
      <c r="P4" s="34" t="s">
        <v>27</v>
      </c>
      <c r="Q4" s="35">
        <v>2.7890085353042577</v>
      </c>
      <c r="R4" s="35">
        <v>3.1750074976289424</v>
      </c>
      <c r="S4" s="35">
        <f>((Q4+R4)/2)</f>
        <v>2.9820080164666001</v>
      </c>
      <c r="T4" s="35">
        <v>0.2</v>
      </c>
      <c r="U4" s="36">
        <f>0.00281*S4*0.5*'ČASTOLOVICE-KOSTELEC'!$A$26</f>
        <v>4.1897212631355725</v>
      </c>
      <c r="V4" s="34">
        <v>28.2</v>
      </c>
      <c r="W4" s="34">
        <f>'ČASTOLOVICE-KOSTELEC'!$A$30*'ČASTOLOVICE-KOSTELEC'!$A$28*'ČASTOLOVICE-KOSTELEC'!$A$36</f>
        <v>0.36000000000000004</v>
      </c>
      <c r="X4" s="37">
        <f>'ČASTOLOVICE-KOSTELEC'!$A$32*(V4*10^-6)*'ČASTOLOVICE-KOSTELEC'!$A$31*W4*T4</f>
        <v>0.63786897238487172</v>
      </c>
      <c r="Y4" s="37">
        <f>'ČASTOLOVICE-KOSTELEC'!$A$32*(V4*10^-6)*'ČASTOLOVICE-KOSTELEC'!$A$35*W4*$T4</f>
        <v>0.63786897238487172</v>
      </c>
      <c r="Z4" s="38">
        <f>Q4/R4</f>
        <v>0.87842581076959847</v>
      </c>
    </row>
    <row r="5" spans="1:26" x14ac:dyDescent="0.25">
      <c r="A5" s="22" t="str">
        <f>B4</f>
        <v>Q2</v>
      </c>
      <c r="B5" s="23" t="s">
        <v>39</v>
      </c>
      <c r="C5" s="24">
        <f>D4</f>
        <v>3.1750074976289424</v>
      </c>
      <c r="D5" s="24">
        <v>3.4500068999931002</v>
      </c>
      <c r="E5" s="24">
        <f>((C5+D5)/2)</f>
        <v>3.3125071988110211</v>
      </c>
      <c r="F5" s="24">
        <v>0.122</v>
      </c>
      <c r="G5" s="36">
        <f>0.00281*E5*0.5*'ČASTOLOVICE-KOSTELEC'!$A$26</f>
        <v>4.6540726143294844</v>
      </c>
      <c r="H5" s="23">
        <v>22</v>
      </c>
      <c r="I5" s="23">
        <f>'ČASTOLOVICE-KOSTELEC'!$A$30*'ČASTOLOVICE-KOSTELEC'!$A$28*'ČASTOLOVICE-KOSTELEC'!$A$27</f>
        <v>0.81</v>
      </c>
      <c r="J5" s="26">
        <f>'ČASTOLOVICE-KOSTELEC'!$A$32*(H5*10^-6)*'ČASTOLOVICE-KOSTELEC'!$A$31*I5*F5</f>
        <v>0.6829948092610354</v>
      </c>
      <c r="K5" s="26">
        <f>'ČASTOLOVICE-KOSTELEC'!$A$32*(H5*10^-6)*'ČASTOLOVICE-KOSTELEC'!$A$35*I5*$F5</f>
        <v>0.6829948092610354</v>
      </c>
      <c r="L5" s="27">
        <f t="shared" ref="L5:L8" si="0">C5/D5</f>
        <v>0.92029018771970927</v>
      </c>
      <c r="O5" s="22" t="str">
        <f>P4</f>
        <v>Q2</v>
      </c>
      <c r="P5" s="23" t="s">
        <v>39</v>
      </c>
      <c r="Q5" s="24">
        <f>R4</f>
        <v>3.1750074976289424</v>
      </c>
      <c r="R5" s="24">
        <v>3.4500068999931002</v>
      </c>
      <c r="S5" s="24">
        <f>((Q5+R5)/2)</f>
        <v>3.3125071988110211</v>
      </c>
      <c r="T5" s="24">
        <v>0.122</v>
      </c>
      <c r="U5" s="36">
        <f>0.00281*S5*0.5*'ČASTOLOVICE-KOSTELEC'!$A$26</f>
        <v>4.6540726143294844</v>
      </c>
      <c r="V5" s="23">
        <v>22</v>
      </c>
      <c r="W5" s="34">
        <f>'ČASTOLOVICE-KOSTELEC'!$A$30*'ČASTOLOVICE-KOSTELEC'!$A$28*'ČASTOLOVICE-KOSTELEC'!$A$36</f>
        <v>0.36000000000000004</v>
      </c>
      <c r="X5" s="26">
        <f>'ČASTOLOVICE-KOSTELEC'!$A$32*(V5*10^-6)*'ČASTOLOVICE-KOSTELEC'!$A$31*W5*T5</f>
        <v>0.30355324856046018</v>
      </c>
      <c r="Y5" s="37">
        <f>'ČASTOLOVICE-KOSTELEC'!$A$32*(V5*10^-6)*'ČASTOLOVICE-KOSTELEC'!$A$35*W5*$T5</f>
        <v>0.30355324856046018</v>
      </c>
      <c r="Z5" s="27">
        <f t="shared" ref="Z5:Z8" si="1">Q5/R5</f>
        <v>0.92029018771970927</v>
      </c>
    </row>
    <row r="6" spans="1:26" x14ac:dyDescent="0.25">
      <c r="A6" s="22" t="str">
        <f t="shared" ref="A6:A8" si="2">B5</f>
        <v>Q3</v>
      </c>
      <c r="B6" s="23" t="s">
        <v>28</v>
      </c>
      <c r="C6" s="24">
        <f t="shared" ref="C6:C8" si="3">D5</f>
        <v>3.4500068999931002</v>
      </c>
      <c r="D6" s="24">
        <v>4.2300056276558315</v>
      </c>
      <c r="E6" s="24">
        <f t="shared" ref="E6:E8" si="4">((C6+D6)/2)</f>
        <v>3.8400062638244661</v>
      </c>
      <c r="F6" s="24">
        <v>1.8</v>
      </c>
      <c r="G6" s="36">
        <f>0.00281*E6*0.5*'ČASTOLOVICE-KOSTELEC'!$A$26</f>
        <v>5.3952088006733749</v>
      </c>
      <c r="H6" s="23">
        <v>14</v>
      </c>
      <c r="I6" s="23">
        <f>'ČASTOLOVICE-KOSTELEC'!$A$30*'ČASTOLOVICE-KOSTELEC'!$A$28*'ČASTOLOVICE-KOSTELEC'!$A$27</f>
        <v>0.81</v>
      </c>
      <c r="J6" s="26">
        <f>'ČASTOLOVICE-KOSTELEC'!$A$32*(H6*10^-6)*'ČASTOLOVICE-KOSTELEC'!$A$31*I6*F6</f>
        <v>6.4126189245074858</v>
      </c>
      <c r="K6" s="26">
        <f>'ČASTOLOVICE-KOSTELEC'!$A$32*(H6*10^-6)*'ČASTOLOVICE-KOSTELEC'!$A$35*I6*$F6</f>
        <v>6.4126189245074858</v>
      </c>
      <c r="L6" s="27">
        <f t="shared" si="0"/>
        <v>0.81560338299242685</v>
      </c>
      <c r="O6" s="22" t="str">
        <f t="shared" ref="O6:O8" si="5">P5</f>
        <v>Q3</v>
      </c>
      <c r="P6" s="23" t="s">
        <v>28</v>
      </c>
      <c r="Q6" s="24">
        <f t="shared" ref="Q6:Q8" si="6">R5</f>
        <v>3.4500068999931002</v>
      </c>
      <c r="R6" s="24">
        <v>4.2300056276558315</v>
      </c>
      <c r="S6" s="24">
        <f t="shared" ref="S6:S8" si="7">((Q6+R6)/2)</f>
        <v>3.8400062638244661</v>
      </c>
      <c r="T6" s="24">
        <v>1.8</v>
      </c>
      <c r="U6" s="36">
        <f>0.00281*S6*0.5*'ČASTOLOVICE-KOSTELEC'!$A$26</f>
        <v>5.3952088006733749</v>
      </c>
      <c r="V6" s="23">
        <v>14</v>
      </c>
      <c r="W6" s="34">
        <f>'ČASTOLOVICE-KOSTELEC'!$A$30*'ČASTOLOVICE-KOSTELEC'!$A$28*'ČASTOLOVICE-KOSTELEC'!$A$36</f>
        <v>0.36000000000000004</v>
      </c>
      <c r="X6" s="26">
        <f>'ČASTOLOVICE-KOSTELEC'!$A$32*(V6*10^-6)*'ČASTOLOVICE-KOSTELEC'!$A$31*W6*T6</f>
        <v>2.8500528553366604</v>
      </c>
      <c r="Y6" s="37">
        <f>'ČASTOLOVICE-KOSTELEC'!$A$32*(V6*10^-6)*'ČASTOLOVICE-KOSTELEC'!$A$35*W6*$T6</f>
        <v>2.8500528553366604</v>
      </c>
      <c r="Z6" s="27">
        <f t="shared" si="1"/>
        <v>0.81560338299242685</v>
      </c>
    </row>
    <row r="7" spans="1:26" x14ac:dyDescent="0.25">
      <c r="A7" s="22" t="str">
        <f t="shared" si="2"/>
        <v>T</v>
      </c>
      <c r="B7" s="23" t="s">
        <v>29</v>
      </c>
      <c r="C7" s="24">
        <f t="shared" si="3"/>
        <v>4.2300056276558315</v>
      </c>
      <c r="D7" s="24">
        <v>4.1900056813803968</v>
      </c>
      <c r="E7" s="24">
        <f t="shared" si="4"/>
        <v>4.2100056545181141</v>
      </c>
      <c r="F7" s="24">
        <v>0.48899999999999999</v>
      </c>
      <c r="G7" s="36">
        <f>0.00281*E7*0.5*'ČASTOLOVICE-KOSTELEC'!$A$26</f>
        <v>5.915057944597951</v>
      </c>
      <c r="H7" s="23">
        <v>11.5</v>
      </c>
      <c r="I7" s="23">
        <f>'ČASTOLOVICE-KOSTELEC'!$A$30*'ČASTOLOVICE-KOSTELEC'!$A$28*'ČASTOLOVICE-KOSTELEC'!$A$27</f>
        <v>0.81</v>
      </c>
      <c r="J7" s="26">
        <f>'ČASTOLOVICE-KOSTELEC'!$A$32*(H7*10^-6)*'ČASTOLOVICE-KOSTELEC'!$A$31*I7*F7</f>
        <v>1.4310064492844383</v>
      </c>
      <c r="K7" s="26">
        <f>'ČASTOLOVICE-KOSTELEC'!$A$32*(H7*10^-6)*'ČASTOLOVICE-KOSTELEC'!$A$35*I7*$F7</f>
        <v>1.4310064492844383</v>
      </c>
      <c r="L7" s="27">
        <f t="shared" si="0"/>
        <v>1.009546513612902</v>
      </c>
      <c r="O7" s="22" t="str">
        <f t="shared" si="5"/>
        <v>T</v>
      </c>
      <c r="P7" s="23" t="s">
        <v>29</v>
      </c>
      <c r="Q7" s="24">
        <f t="shared" si="6"/>
        <v>4.2300056276558315</v>
      </c>
      <c r="R7" s="24">
        <v>4.1900056813803968</v>
      </c>
      <c r="S7" s="24">
        <f t="shared" si="7"/>
        <v>4.2100056545181141</v>
      </c>
      <c r="T7" s="24">
        <v>0.48899999999999999</v>
      </c>
      <c r="U7" s="36">
        <f>0.00281*S7*0.5*'ČASTOLOVICE-KOSTELEC'!$A$26</f>
        <v>5.915057944597951</v>
      </c>
      <c r="V7" s="23">
        <v>11.5</v>
      </c>
      <c r="W7" s="34">
        <f>'ČASTOLOVICE-KOSTELEC'!$A$30*'ČASTOLOVICE-KOSTELEC'!$A$28*'ČASTOLOVICE-KOSTELEC'!$A$36</f>
        <v>0.36000000000000004</v>
      </c>
      <c r="X7" s="26">
        <f>'ČASTOLOVICE-KOSTELEC'!$A$32*(V7*10^-6)*'ČASTOLOVICE-KOSTELEC'!$A$31*W7*T7</f>
        <v>0.63600286634863934</v>
      </c>
      <c r="Y7" s="37">
        <f>'ČASTOLOVICE-KOSTELEC'!$A$32*(V7*10^-6)*'ČASTOLOVICE-KOSTELEC'!$A$35*W7*$T7</f>
        <v>0.63600286634863934</v>
      </c>
      <c r="Z7" s="27">
        <f t="shared" si="1"/>
        <v>1.009546513612902</v>
      </c>
    </row>
    <row r="8" spans="1:26" ht="15.75" thickBot="1" x14ac:dyDescent="0.3">
      <c r="A8" s="45" t="str">
        <f t="shared" si="2"/>
        <v>T1</v>
      </c>
      <c r="B8" s="46" t="s">
        <v>30</v>
      </c>
      <c r="C8" s="48">
        <f t="shared" si="3"/>
        <v>4.1900056813803968</v>
      </c>
      <c r="D8" s="48">
        <v>4.2260056329825213</v>
      </c>
      <c r="E8" s="48">
        <f t="shared" si="4"/>
        <v>4.2080056571814595</v>
      </c>
      <c r="F8" s="48">
        <v>0.13600000000000001</v>
      </c>
      <c r="G8" s="36">
        <f>0.00281*E8*0.5*'ČASTOLOVICE-KOSTELEC'!$A$26</f>
        <v>5.9122479483399504</v>
      </c>
      <c r="H8" s="46">
        <v>11.5</v>
      </c>
      <c r="I8" s="46">
        <f>'ČASTOLOVICE-KOSTELEC'!$A$30*'ČASTOLOVICE-KOSTELEC'!$A$28*'ČASTOLOVICE-KOSTELEC'!$A$27</f>
        <v>0.81</v>
      </c>
      <c r="J8" s="49">
        <f>'ČASTOLOVICE-KOSTELEC'!$A$32*(H8*10^-6)*'ČASTOLOVICE-KOSTELEC'!$A$31*I8*F8</f>
        <v>0.3979895237273694</v>
      </c>
      <c r="K8" s="49">
        <f>'ČASTOLOVICE-KOSTELEC'!$A$32*(H8*10^-6)*'ČASTOLOVICE-KOSTELEC'!$A$35*I8*$F8</f>
        <v>0.3979895237273694</v>
      </c>
      <c r="L8" s="52">
        <f t="shared" si="0"/>
        <v>0.99148132900695696</v>
      </c>
      <c r="O8" s="45" t="str">
        <f t="shared" si="5"/>
        <v>T1</v>
      </c>
      <c r="P8" s="46" t="s">
        <v>30</v>
      </c>
      <c r="Q8" s="48">
        <f t="shared" si="6"/>
        <v>4.1900056813803968</v>
      </c>
      <c r="R8" s="48">
        <v>4.2260056329825213</v>
      </c>
      <c r="S8" s="48">
        <f t="shared" si="7"/>
        <v>4.2080056571814595</v>
      </c>
      <c r="T8" s="48">
        <v>0.13600000000000001</v>
      </c>
      <c r="U8" s="36">
        <f>0.00281*S8*0.5*'ČASTOLOVICE-KOSTELEC'!$A$26</f>
        <v>5.9122479483399504</v>
      </c>
      <c r="V8" s="46">
        <v>11.5</v>
      </c>
      <c r="W8" s="34">
        <f>'ČASTOLOVICE-KOSTELEC'!$A$30*'ČASTOLOVICE-KOSTELEC'!$A$28*'ČASTOLOVICE-KOSTELEC'!$A$36</f>
        <v>0.36000000000000004</v>
      </c>
      <c r="X8" s="49">
        <f>'ČASTOLOVICE-KOSTELEC'!$A$32*(V8*10^-6)*'ČASTOLOVICE-KOSTELEC'!$A$31*W8*T8</f>
        <v>0.17688423276771975</v>
      </c>
      <c r="Y8" s="37">
        <f>'ČASTOLOVICE-KOSTELEC'!$A$32*(V8*10^-6)*'ČASTOLOVICE-KOSTELEC'!$A$35*W8*$T8</f>
        <v>0.17688423276771975</v>
      </c>
      <c r="Z8" s="52">
        <f t="shared" si="1"/>
        <v>0.99148132900695696</v>
      </c>
    </row>
    <row r="9" spans="1:26" ht="15.75" thickBot="1" x14ac:dyDescent="0.3">
      <c r="A9" s="98"/>
      <c r="B9" s="99"/>
      <c r="C9" s="99"/>
      <c r="D9" s="99"/>
      <c r="E9" s="99"/>
      <c r="F9" s="99"/>
      <c r="G9" s="99"/>
      <c r="H9" s="100"/>
      <c r="I9" s="51" t="s">
        <v>116</v>
      </c>
      <c r="J9" s="75">
        <f>SUM(J4:J8)</f>
        <v>10.359814894646291</v>
      </c>
      <c r="K9" s="76">
        <f>SUM(K4:K8)</f>
        <v>10.359814894646291</v>
      </c>
      <c r="L9" s="44"/>
      <c r="O9" s="98"/>
      <c r="P9" s="99"/>
      <c r="Q9" s="99"/>
      <c r="R9" s="99"/>
      <c r="S9" s="99"/>
      <c r="T9" s="99"/>
      <c r="U9" s="99"/>
      <c r="V9" s="100"/>
      <c r="W9" s="51" t="s">
        <v>116</v>
      </c>
      <c r="X9" s="77">
        <f>SUM(X4:X8)</f>
        <v>4.6043621753983519</v>
      </c>
      <c r="Y9" s="78">
        <f>SUM(Y4:Y8)</f>
        <v>4.6043621753983519</v>
      </c>
      <c r="Z9" s="44"/>
    </row>
  </sheetData>
  <mergeCells count="8">
    <mergeCell ref="A2:B2"/>
    <mergeCell ref="C2:L2"/>
    <mergeCell ref="A1:L1"/>
    <mergeCell ref="A9:H9"/>
    <mergeCell ref="O1:Z1"/>
    <mergeCell ref="O2:P2"/>
    <mergeCell ref="Q2:Z2"/>
    <mergeCell ref="O9:V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Z12"/>
  <sheetViews>
    <sheetView workbookViewId="0">
      <selection activeCell="U8" sqref="U8"/>
    </sheetView>
  </sheetViews>
  <sheetFormatPr defaultRowHeight="15" x14ac:dyDescent="0.25"/>
  <cols>
    <col min="1" max="1" width="9.5703125" bestFit="1" customWidth="1"/>
    <col min="3" max="4" width="8" bestFit="1" customWidth="1"/>
    <col min="5" max="5" width="14.140625" bestFit="1" customWidth="1"/>
    <col min="6" max="6" width="9.7109375" bestFit="1" customWidth="1"/>
    <col min="7" max="7" width="9.5703125" bestFit="1" customWidth="1"/>
    <col min="8" max="8" width="10.85546875" bestFit="1" customWidth="1"/>
    <col min="9" max="9" width="7.7109375" bestFit="1" customWidth="1"/>
    <col min="10" max="10" width="12.28515625" bestFit="1" customWidth="1"/>
    <col min="11" max="11" width="11.28515625" bestFit="1" customWidth="1"/>
    <col min="12" max="12" width="16.85546875" bestFit="1" customWidth="1"/>
    <col min="15" max="15" width="9.5703125" bestFit="1" customWidth="1"/>
    <col min="16" max="16" width="8.42578125" bestFit="1" customWidth="1"/>
    <col min="17" max="18" width="8" bestFit="1" customWidth="1"/>
    <col min="19" max="19" width="14.140625" bestFit="1" customWidth="1"/>
    <col min="20" max="20" width="9.7109375" bestFit="1" customWidth="1"/>
    <col min="21" max="21" width="9.5703125" bestFit="1" customWidth="1"/>
    <col min="22" max="22" width="10.85546875" bestFit="1" customWidth="1"/>
    <col min="23" max="23" width="7.7109375" bestFit="1" customWidth="1"/>
    <col min="24" max="24" width="13.42578125" bestFit="1" customWidth="1"/>
    <col min="25" max="25" width="12.28515625" bestFit="1" customWidth="1"/>
    <col min="26" max="26" width="16.85546875" bestFit="1" customWidth="1"/>
  </cols>
  <sheetData>
    <row r="1" spans="1:26" ht="21.75" thickBot="1" x14ac:dyDescent="0.3">
      <c r="A1" s="93" t="s">
        <v>153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/>
      <c r="O1" s="93" t="s">
        <v>154</v>
      </c>
      <c r="P1" s="94"/>
      <c r="Q1" s="94"/>
      <c r="R1" s="94"/>
      <c r="S1" s="94"/>
      <c r="T1" s="94"/>
      <c r="U1" s="94"/>
      <c r="V1" s="94"/>
      <c r="W1" s="94"/>
      <c r="X1" s="94"/>
      <c r="Y1" s="94"/>
      <c r="Z1" s="95"/>
    </row>
    <row r="2" spans="1:26" ht="15.75" thickBot="1" x14ac:dyDescent="0.3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O2" s="90" t="s">
        <v>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21.75" thickBot="1" x14ac:dyDescent="0.3">
      <c r="A3" s="60" t="s">
        <v>1</v>
      </c>
      <c r="B3" s="60" t="s">
        <v>2</v>
      </c>
      <c r="C3" s="60" t="s">
        <v>132</v>
      </c>
      <c r="D3" s="60" t="s">
        <v>133</v>
      </c>
      <c r="E3" s="61" t="s">
        <v>134</v>
      </c>
      <c r="F3" s="62" t="s">
        <v>130</v>
      </c>
      <c r="G3" s="62" t="s">
        <v>4</v>
      </c>
      <c r="H3" s="60" t="s">
        <v>53</v>
      </c>
      <c r="I3" s="63" t="s">
        <v>54</v>
      </c>
      <c r="J3" s="62" t="s">
        <v>128</v>
      </c>
      <c r="K3" s="62" t="s">
        <v>129</v>
      </c>
      <c r="L3" s="62" t="s">
        <v>131</v>
      </c>
      <c r="O3" s="64" t="s">
        <v>1</v>
      </c>
      <c r="P3" s="64" t="s">
        <v>2</v>
      </c>
      <c r="Q3" s="64" t="s">
        <v>132</v>
      </c>
      <c r="R3" s="64" t="s">
        <v>133</v>
      </c>
      <c r="S3" s="65" t="s">
        <v>134</v>
      </c>
      <c r="T3" s="66" t="s">
        <v>130</v>
      </c>
      <c r="U3" s="66" t="s">
        <v>4</v>
      </c>
      <c r="V3" s="64" t="s">
        <v>53</v>
      </c>
      <c r="W3" s="67" t="s">
        <v>54</v>
      </c>
      <c r="X3" s="66" t="s">
        <v>135</v>
      </c>
      <c r="Y3" s="66" t="s">
        <v>136</v>
      </c>
      <c r="Z3" s="66" t="s">
        <v>131</v>
      </c>
    </row>
    <row r="4" spans="1:26" x14ac:dyDescent="0.25">
      <c r="A4" s="33" t="s">
        <v>21</v>
      </c>
      <c r="B4" s="34" t="s">
        <v>31</v>
      </c>
      <c r="C4" s="42">
        <v>6.1240038871640179</v>
      </c>
      <c r="D4" s="42">
        <v>6.1290038839928958</v>
      </c>
      <c r="E4" s="42">
        <f>((C4+D4)/2)</f>
        <v>6.1265038855784564</v>
      </c>
      <c r="F4" s="35">
        <v>5.0999999999999997E-2</v>
      </c>
      <c r="G4" s="36">
        <f>0.00281*E4*0.5*'ČASTOLOVICE-KOSTELEC'!$A$26</f>
        <v>8.6077379592377312</v>
      </c>
      <c r="H4" s="34">
        <v>4.9000000000000004</v>
      </c>
      <c r="I4" s="34">
        <f>'ČASTOLOVICE-KOSTELEC'!$A$30*'ČASTOLOVICE-KOSTELEC'!$A$28*'ČASTOLOVICE-KOSTELEC'!$A$27</f>
        <v>0.81</v>
      </c>
      <c r="J4" s="37">
        <f>'ČASTOLOVICE-KOSTELEC'!$A$32*(H4*10^-6)*'ČASTOLOVICE-KOSTELEC'!$A$31*I4*F4</f>
        <v>6.3591804334699242E-2</v>
      </c>
      <c r="K4" s="37">
        <f>'ČASTOLOVICE-KOSTELEC'!$A$32*(H4*10^-6)*'ČASTOLOVICE-KOSTELEC'!$A$35*I4*$F4</f>
        <v>6.3591804334699242E-2</v>
      </c>
      <c r="L4" s="38">
        <f>C4/D4</f>
        <v>0.99918420726703461</v>
      </c>
      <c r="O4" s="33" t="s">
        <v>21</v>
      </c>
      <c r="P4" s="34" t="s">
        <v>31</v>
      </c>
      <c r="Q4" s="35">
        <v>6.1240038871640179</v>
      </c>
      <c r="R4" s="35">
        <v>6.1290038839928958</v>
      </c>
      <c r="S4" s="35">
        <f>((Q4+R4)/2)</f>
        <v>6.1265038855784564</v>
      </c>
      <c r="T4" s="35">
        <v>5.0999999999999997E-2</v>
      </c>
      <c r="U4" s="36">
        <f>0.00281*S4*0.5*'ČASTOLOVICE-KOSTELEC'!$A$26</f>
        <v>8.6077379592377312</v>
      </c>
      <c r="V4" s="34">
        <v>4.9000000000000004</v>
      </c>
      <c r="W4" s="34">
        <f>'ČASTOLOVICE-KOSTELEC'!$A$30*'ČASTOLOVICE-KOSTELEC'!$A$28*'ČASTOLOVICE-KOSTELEC'!$A$36</f>
        <v>0.36000000000000004</v>
      </c>
      <c r="X4" s="37">
        <f>'ČASTOLOVICE-KOSTELEC'!$A$32*(V4*10^-6)*'ČASTOLOVICE-KOSTELEC'!$A$31*W4*T4</f>
        <v>2.8263024148755218E-2</v>
      </c>
      <c r="Y4" s="37">
        <f>'ČASTOLOVICE-KOSTELEC'!$A$32*(V4*10^-6)*'ČASTOLOVICE-KOSTELEC'!$A$35*W4*$T4</f>
        <v>2.8263024148755218E-2</v>
      </c>
      <c r="Z4" s="38">
        <f>Q4/R4</f>
        <v>0.99918420726703461</v>
      </c>
    </row>
    <row r="5" spans="1:26" x14ac:dyDescent="0.25">
      <c r="A5" s="22" t="str">
        <f>B4</f>
        <v>K</v>
      </c>
      <c r="B5" s="23" t="s">
        <v>32</v>
      </c>
      <c r="C5" s="40">
        <f>D4</f>
        <v>6.1290038839928958</v>
      </c>
      <c r="D5" s="40">
        <v>6.4000037195301696</v>
      </c>
      <c r="E5" s="40">
        <f>((C5+D5)/2)</f>
        <v>6.2645038017615331</v>
      </c>
      <c r="F5" s="24">
        <v>0.08</v>
      </c>
      <c r="G5" s="36">
        <f>0.00281*E5*0.5*'ČASTOLOVICE-KOSTELEC'!$A$26</f>
        <v>8.8016278414749536</v>
      </c>
      <c r="H5" s="23">
        <v>4.9000000000000004</v>
      </c>
      <c r="I5" s="23">
        <f>'ČASTOLOVICE-KOSTELEC'!$A$30*'ČASTOLOVICE-KOSTELEC'!$A$28*'ČASTOLOVICE-KOSTELEC'!$A$27</f>
        <v>0.81</v>
      </c>
      <c r="J5" s="26">
        <f>'ČASTOLOVICE-KOSTELEC'!$A$32*(H5*10^-6)*'ČASTOLOVICE-KOSTELEC'!$A$31*I5*F5</f>
        <v>9.9751849936783141E-2</v>
      </c>
      <c r="K5" s="26">
        <f>'ČASTOLOVICE-KOSTELEC'!$A$32*(H5*10^-6)*'ČASTOLOVICE-KOSTELEC'!$A$35*I5*$F5</f>
        <v>9.9751849936783141E-2</v>
      </c>
      <c r="L5" s="27">
        <f t="shared" ref="L5:L11" si="0">C5/D5</f>
        <v>0.95765630030646787</v>
      </c>
      <c r="O5" s="22" t="str">
        <f>P4</f>
        <v>K</v>
      </c>
      <c r="P5" s="23" t="s">
        <v>32</v>
      </c>
      <c r="Q5" s="24">
        <f>R4</f>
        <v>6.1290038839928958</v>
      </c>
      <c r="R5" s="24">
        <v>6.4000037195301696</v>
      </c>
      <c r="S5" s="24">
        <f>((Q5+R5)/2)</f>
        <v>6.2645038017615331</v>
      </c>
      <c r="T5" s="24">
        <v>0.08</v>
      </c>
      <c r="U5" s="36">
        <f>0.00281*S5*0.5*'ČASTOLOVICE-KOSTELEC'!$A$26</f>
        <v>8.8016278414749536</v>
      </c>
      <c r="V5" s="23">
        <v>4.9000000000000004</v>
      </c>
      <c r="W5" s="34">
        <f>'ČASTOLOVICE-KOSTELEC'!$A$30*'ČASTOLOVICE-KOSTELEC'!$A$28*'ČASTOLOVICE-KOSTELEC'!$A$36</f>
        <v>0.36000000000000004</v>
      </c>
      <c r="X5" s="26">
        <f>'ČASTOLOVICE-KOSTELEC'!$A$32*(V5*10^-6)*'ČASTOLOVICE-KOSTELEC'!$A$31*W5*T5</f>
        <v>4.4334155527459167E-2</v>
      </c>
      <c r="Y5" s="37">
        <f>'ČASTOLOVICE-KOSTELEC'!$A$32*(V5*10^-6)*'ČASTOLOVICE-KOSTELEC'!$A$35*W5*$T5</f>
        <v>4.4334155527459167E-2</v>
      </c>
      <c r="Z5" s="27">
        <f t="shared" ref="Z5:Z11" si="1">Q5/R5</f>
        <v>0.95765630030646787</v>
      </c>
    </row>
    <row r="6" spans="1:26" x14ac:dyDescent="0.25">
      <c r="A6" s="22" t="str">
        <f t="shared" ref="A6:A11" si="2">B5</f>
        <v>L</v>
      </c>
      <c r="B6" s="23" t="s">
        <v>33</v>
      </c>
      <c r="C6" s="40">
        <f t="shared" ref="C6:C11" si="3">D5</f>
        <v>6.4000037195301696</v>
      </c>
      <c r="D6" s="40">
        <v>6.2430038130694756</v>
      </c>
      <c r="E6" s="40">
        <f t="shared" ref="E6:E11" si="4">((C6+D6)/2)</f>
        <v>6.3215037662998226</v>
      </c>
      <c r="F6" s="24">
        <v>0.107</v>
      </c>
      <c r="G6" s="36">
        <f>0.00281*E6*0.5*'ČASTOLOVICE-KOSTELEC'!$A$26</f>
        <v>8.8817127916512515</v>
      </c>
      <c r="H6" s="23">
        <v>4.9000000000000004</v>
      </c>
      <c r="I6" s="23">
        <f>'ČASTOLOVICE-KOSTELEC'!$A$30*'ČASTOLOVICE-KOSTELEC'!$A$28*'ČASTOLOVICE-KOSTELEC'!$A$27</f>
        <v>0.81</v>
      </c>
      <c r="J6" s="26">
        <f>'ČASTOLOVICE-KOSTELEC'!$A$32*(H6*10^-6)*'ČASTOLOVICE-KOSTELEC'!$A$31*I6*F6</f>
        <v>0.13341809929044743</v>
      </c>
      <c r="K6" s="26">
        <f>'ČASTOLOVICE-KOSTELEC'!$A$32*(H6*10^-6)*'ČASTOLOVICE-KOSTELEC'!$A$35*I6*$F6</f>
        <v>0.13341809929044743</v>
      </c>
      <c r="L6" s="27">
        <f t="shared" si="0"/>
        <v>1.0251481356029322</v>
      </c>
      <c r="O6" s="22" t="str">
        <f t="shared" ref="O6:O11" si="5">P5</f>
        <v>L</v>
      </c>
      <c r="P6" s="23" t="s">
        <v>33</v>
      </c>
      <c r="Q6" s="24">
        <f t="shared" ref="Q6:Q11" si="6">R5</f>
        <v>6.4000037195301696</v>
      </c>
      <c r="R6" s="24">
        <v>6.2430038130694756</v>
      </c>
      <c r="S6" s="24">
        <f t="shared" ref="S6:S11" si="7">((Q6+R6)/2)</f>
        <v>6.3215037662998226</v>
      </c>
      <c r="T6" s="24">
        <v>0.107</v>
      </c>
      <c r="U6" s="36">
        <f>0.00281*S6*0.5*'ČASTOLOVICE-KOSTELEC'!$A$26</f>
        <v>8.8817127916512515</v>
      </c>
      <c r="V6" s="23">
        <v>4.9000000000000004</v>
      </c>
      <c r="W6" s="34">
        <f>'ČASTOLOVICE-KOSTELEC'!$A$30*'ČASTOLOVICE-KOSTELEC'!$A$28*'ČASTOLOVICE-KOSTELEC'!$A$36</f>
        <v>0.36000000000000004</v>
      </c>
      <c r="X6" s="26">
        <f>'ČASTOLOVICE-KOSTELEC'!$A$32*(V6*10^-6)*'ČASTOLOVICE-KOSTELEC'!$A$31*W6*T6</f>
        <v>5.9296933017976637E-2</v>
      </c>
      <c r="Y6" s="37">
        <f>'ČASTOLOVICE-KOSTELEC'!$A$32*(V6*10^-6)*'ČASTOLOVICE-KOSTELEC'!$A$35*W6*$T6</f>
        <v>5.9296933017976637E-2</v>
      </c>
      <c r="Z6" s="27">
        <f t="shared" si="1"/>
        <v>1.0251481356029322</v>
      </c>
    </row>
    <row r="7" spans="1:26" x14ac:dyDescent="0.25">
      <c r="A7" s="22" t="str">
        <f t="shared" si="2"/>
        <v>M</v>
      </c>
      <c r="B7" s="23" t="s">
        <v>34</v>
      </c>
      <c r="C7" s="40">
        <f t="shared" si="3"/>
        <v>6.2430038130694756</v>
      </c>
      <c r="D7" s="40">
        <v>4.809004950091027</v>
      </c>
      <c r="E7" s="40">
        <f t="shared" si="4"/>
        <v>5.5260043815802513</v>
      </c>
      <c r="F7" s="24">
        <v>2.681</v>
      </c>
      <c r="G7" s="36">
        <f>0.00281*E7*0.5*'ČASTOLOVICE-KOSTELEC'!$A$26</f>
        <v>7.7640361561202536</v>
      </c>
      <c r="H7" s="23">
        <v>6.2</v>
      </c>
      <c r="I7" s="23">
        <f>'ČASTOLOVICE-KOSTELEC'!$A$30*'ČASTOLOVICE-KOSTELEC'!$A$28*'ČASTOLOVICE-KOSTELEC'!$A$27</f>
        <v>0.81</v>
      </c>
      <c r="J7" s="26">
        <f>'ČASTOLOVICE-KOSTELEC'!$A$32*(H7*10^-6)*'ČASTOLOVICE-KOSTELEC'!$A$31*I7*F7</f>
        <v>4.2298346939265219</v>
      </c>
      <c r="K7" s="26">
        <f>'ČASTOLOVICE-KOSTELEC'!$A$32*(H7*10^-6)*'ČASTOLOVICE-KOSTELEC'!$A$35*I7*$F7</f>
        <v>4.2298346939265219</v>
      </c>
      <c r="L7" s="27">
        <f t="shared" si="0"/>
        <v>1.2981903487022415</v>
      </c>
      <c r="O7" s="22" t="str">
        <f t="shared" si="5"/>
        <v>M</v>
      </c>
      <c r="P7" s="23" t="s">
        <v>34</v>
      </c>
      <c r="Q7" s="24">
        <f t="shared" si="6"/>
        <v>6.2430038130694756</v>
      </c>
      <c r="R7" s="24">
        <v>4.809004950091027</v>
      </c>
      <c r="S7" s="24">
        <f t="shared" si="7"/>
        <v>5.5260043815802513</v>
      </c>
      <c r="T7" s="24">
        <v>2.681</v>
      </c>
      <c r="U7" s="36">
        <f>0.00281*S7*0.5*'ČASTOLOVICE-KOSTELEC'!$A$26</f>
        <v>7.7640361561202536</v>
      </c>
      <c r="V7" s="23">
        <v>6.2</v>
      </c>
      <c r="W7" s="34">
        <f>'ČASTOLOVICE-KOSTELEC'!$A$30*'ČASTOLOVICE-KOSTELEC'!$A$28*'ČASTOLOVICE-KOSTELEC'!$A$36</f>
        <v>0.36000000000000004</v>
      </c>
      <c r="X7" s="26">
        <f>'ČASTOLOVICE-KOSTELEC'!$A$32*(V7*10^-6)*'ČASTOLOVICE-KOSTELEC'!$A$31*W7*T7</f>
        <v>1.8799265306340096</v>
      </c>
      <c r="Y7" s="37">
        <f>'ČASTOLOVICE-KOSTELEC'!$A$32*(V7*10^-6)*'ČASTOLOVICE-KOSTELEC'!$A$35*W7*$T7</f>
        <v>1.8799265306340096</v>
      </c>
      <c r="Z7" s="27">
        <f t="shared" si="1"/>
        <v>1.2981903487022415</v>
      </c>
    </row>
    <row r="8" spans="1:26" x14ac:dyDescent="0.25">
      <c r="A8" s="22" t="str">
        <f t="shared" si="2"/>
        <v>R</v>
      </c>
      <c r="B8" s="23" t="s">
        <v>35</v>
      </c>
      <c r="C8" s="40">
        <f t="shared" si="3"/>
        <v>4.809004950091027</v>
      </c>
      <c r="D8" s="40">
        <v>4.9830047772403345</v>
      </c>
      <c r="E8" s="40">
        <f t="shared" si="4"/>
        <v>4.8960048636656808</v>
      </c>
      <c r="F8" s="24">
        <v>0.81200000000000006</v>
      </c>
      <c r="G8" s="36">
        <f>0.00281*E8*0.5*'ČASTOLOVICE-KOSTELEC'!$A$26</f>
        <v>6.8788868334502817</v>
      </c>
      <c r="H8" s="23">
        <v>8.1999999999999993</v>
      </c>
      <c r="I8" s="23">
        <f>'ČASTOLOVICE-KOSTELEC'!$A$30*'ČASTOLOVICE-KOSTELEC'!$A$28*'ČASTOLOVICE-KOSTELEC'!$A$27</f>
        <v>0.81</v>
      </c>
      <c r="J8" s="26">
        <f>'ČASTOLOVICE-KOSTELEC'!$A$32*(H8*10^-6)*'ČASTOLOVICE-KOSTELEC'!$A$31*I8*F8</f>
        <v>1.6943564224976446</v>
      </c>
      <c r="K8" s="26">
        <f>'ČASTOLOVICE-KOSTELEC'!$A$32*(H8*10^-6)*'ČASTOLOVICE-KOSTELEC'!$A$35*I8*$F8</f>
        <v>1.6943564224976446</v>
      </c>
      <c r="L8" s="27">
        <f t="shared" si="0"/>
        <v>0.96508134450441541</v>
      </c>
      <c r="O8" s="22" t="str">
        <f t="shared" si="5"/>
        <v>R</v>
      </c>
      <c r="P8" s="23" t="s">
        <v>35</v>
      </c>
      <c r="Q8" s="24">
        <f t="shared" si="6"/>
        <v>4.809004950091027</v>
      </c>
      <c r="R8" s="24">
        <v>4.9830047772403345</v>
      </c>
      <c r="S8" s="24">
        <f t="shared" si="7"/>
        <v>4.8960048636656808</v>
      </c>
      <c r="T8" s="24">
        <v>0.81200000000000006</v>
      </c>
      <c r="U8" s="36">
        <f>0.00281*S8*0.5*'ČASTOLOVICE-KOSTELEC'!$A$26</f>
        <v>6.8788868334502817</v>
      </c>
      <c r="V8" s="23">
        <v>8.1999999999999993</v>
      </c>
      <c r="W8" s="34">
        <f>'ČASTOLOVICE-KOSTELEC'!$A$30*'ČASTOLOVICE-KOSTELEC'!$A$28*'ČASTOLOVICE-KOSTELEC'!$A$36</f>
        <v>0.36000000000000004</v>
      </c>
      <c r="X8" s="26">
        <f>'ČASTOLOVICE-KOSTELEC'!$A$32*(V8*10^-6)*'ČASTOLOVICE-KOSTELEC'!$A$31*W8*T8</f>
        <v>0.75304729888784205</v>
      </c>
      <c r="Y8" s="37">
        <f>'ČASTOLOVICE-KOSTELEC'!$A$32*(V8*10^-6)*'ČASTOLOVICE-KOSTELEC'!$A$35*W8*$T8</f>
        <v>0.75304729888784205</v>
      </c>
      <c r="Z8" s="27">
        <f t="shared" si="1"/>
        <v>0.96508134450441541</v>
      </c>
    </row>
    <row r="9" spans="1:26" x14ac:dyDescent="0.25">
      <c r="A9" s="22" t="str">
        <f t="shared" si="2"/>
        <v>S</v>
      </c>
      <c r="B9" s="23" t="s">
        <v>36</v>
      </c>
      <c r="C9" s="40">
        <f t="shared" si="3"/>
        <v>4.9830047772403345</v>
      </c>
      <c r="D9" s="40">
        <v>3.8270062202719242</v>
      </c>
      <c r="E9" s="40">
        <f t="shared" si="4"/>
        <v>4.4050054987561289</v>
      </c>
      <c r="F9" s="24">
        <v>1.2549999999999999</v>
      </c>
      <c r="G9" s="36">
        <f>0.00281*E9*0.5*'ČASTOLOVICE-KOSTELEC'!$A$26</f>
        <v>6.1890327257523605</v>
      </c>
      <c r="H9" s="23">
        <v>11.5</v>
      </c>
      <c r="I9" s="23">
        <f>'ČASTOLOVICE-KOSTELEC'!$A$30*'ČASTOLOVICE-KOSTELEC'!$A$28*'ČASTOLOVICE-KOSTELEC'!$A$27</f>
        <v>0.81</v>
      </c>
      <c r="J9" s="26">
        <f>'ČASTOLOVICE-KOSTELEC'!$A$32*(H9*10^-6)*'ČASTOLOVICE-KOSTELEC'!$A$31*I9*F9</f>
        <v>3.6726239138077097</v>
      </c>
      <c r="K9" s="26">
        <f>'ČASTOLOVICE-KOSTELEC'!$A$32*(H9*10^-6)*'ČASTOLOVICE-KOSTELEC'!$A$35*I9*$F9</f>
        <v>3.6726239138077097</v>
      </c>
      <c r="L9" s="27">
        <f t="shared" si="0"/>
        <v>1.3020634120856673</v>
      </c>
      <c r="O9" s="22" t="str">
        <f t="shared" si="5"/>
        <v>S</v>
      </c>
      <c r="P9" s="23" t="s">
        <v>36</v>
      </c>
      <c r="Q9" s="24">
        <f t="shared" si="6"/>
        <v>4.9830047772403345</v>
      </c>
      <c r="R9" s="24">
        <v>3.8270062202719242</v>
      </c>
      <c r="S9" s="24">
        <f t="shared" si="7"/>
        <v>4.4050054987561289</v>
      </c>
      <c r="T9" s="24">
        <v>1.2549999999999999</v>
      </c>
      <c r="U9" s="36">
        <f>0.00281*S9*0.5*'ČASTOLOVICE-KOSTELEC'!$A$26</f>
        <v>6.1890327257523605</v>
      </c>
      <c r="V9" s="23">
        <v>11.5</v>
      </c>
      <c r="W9" s="34">
        <f>'ČASTOLOVICE-KOSTELEC'!$A$30*'ČASTOLOVICE-KOSTELEC'!$A$28*'ČASTOLOVICE-KOSTELEC'!$A$36</f>
        <v>0.36000000000000004</v>
      </c>
      <c r="X9" s="26">
        <f>'ČASTOLOVICE-KOSTELEC'!$A$32*(V9*10^-6)*'ČASTOLOVICE-KOSTELEC'!$A$31*W9*T9</f>
        <v>1.6322772950256488</v>
      </c>
      <c r="Y9" s="37">
        <f>'ČASTOLOVICE-KOSTELEC'!$A$32*(V9*10^-6)*'ČASTOLOVICE-KOSTELEC'!$A$35*W9*$T9</f>
        <v>1.6322772950256488</v>
      </c>
      <c r="Z9" s="27">
        <f t="shared" si="1"/>
        <v>1.3020634120856673</v>
      </c>
    </row>
    <row r="10" spans="1:26" x14ac:dyDescent="0.25">
      <c r="A10" s="22" t="str">
        <f t="shared" si="2"/>
        <v>U</v>
      </c>
      <c r="B10" s="23" t="s">
        <v>37</v>
      </c>
      <c r="C10" s="40">
        <f t="shared" si="3"/>
        <v>3.8270062202719242</v>
      </c>
      <c r="D10" s="40">
        <v>4.6850050811071693</v>
      </c>
      <c r="E10" s="40">
        <f t="shared" si="4"/>
        <v>4.2560056506895467</v>
      </c>
      <c r="F10" s="24">
        <v>0.89600000000000002</v>
      </c>
      <c r="G10" s="36">
        <f>0.00281*E10*0.5*'ČASTOLOVICE-KOSTELEC'!$A$26</f>
        <v>5.9796879392188131</v>
      </c>
      <c r="H10" s="23">
        <v>11.5</v>
      </c>
      <c r="I10" s="23">
        <f>'ČASTOLOVICE-KOSTELEC'!$A$30*'ČASTOLOVICE-KOSTELEC'!$A$28*'ČASTOLOVICE-KOSTELEC'!$A$27</f>
        <v>0.81</v>
      </c>
      <c r="J10" s="26">
        <f>'ČASTOLOVICE-KOSTELEC'!$A$32*(H10*10^-6)*'ČASTOLOVICE-KOSTELEC'!$A$31*I10*F10</f>
        <v>2.6220486269097276</v>
      </c>
      <c r="K10" s="26">
        <f>'ČASTOLOVICE-KOSTELEC'!$A$32*(H10*10^-6)*'ČASTOLOVICE-KOSTELEC'!$A$35*I10*$F10</f>
        <v>2.6220486269097276</v>
      </c>
      <c r="L10" s="27">
        <f t="shared" si="0"/>
        <v>0.81686276834677818</v>
      </c>
      <c r="O10" s="22" t="str">
        <f t="shared" si="5"/>
        <v>U</v>
      </c>
      <c r="P10" s="23" t="s">
        <v>37</v>
      </c>
      <c r="Q10" s="24">
        <f t="shared" si="6"/>
        <v>3.8270062202719242</v>
      </c>
      <c r="R10" s="24">
        <v>4.6850050811071693</v>
      </c>
      <c r="S10" s="24">
        <f t="shared" si="7"/>
        <v>4.2560056506895467</v>
      </c>
      <c r="T10" s="24">
        <v>0.89600000000000002</v>
      </c>
      <c r="U10" s="36">
        <f>0.00281*S10*0.5*'ČASTOLOVICE-KOSTELEC'!$A$26</f>
        <v>5.9796879392188131</v>
      </c>
      <c r="V10" s="23">
        <v>11.5</v>
      </c>
      <c r="W10" s="34">
        <f>'ČASTOLOVICE-KOSTELEC'!$A$30*'ČASTOLOVICE-KOSTELEC'!$A$28*'ČASTOLOVICE-KOSTELEC'!$A$36</f>
        <v>0.36000000000000004</v>
      </c>
      <c r="X10" s="26">
        <f>'ČASTOLOVICE-KOSTELEC'!$A$32*(V10*10^-6)*'ČASTOLOVICE-KOSTELEC'!$A$31*W10*T10</f>
        <v>1.1653549452932124</v>
      </c>
      <c r="Y10" s="37">
        <f>'ČASTOLOVICE-KOSTELEC'!$A$32*(V10*10^-6)*'ČASTOLOVICE-KOSTELEC'!$A$35*W10*$T10</f>
        <v>1.1653549452932124</v>
      </c>
      <c r="Z10" s="27">
        <f t="shared" si="1"/>
        <v>0.81686276834677818</v>
      </c>
    </row>
    <row r="11" spans="1:26" ht="15.75" thickBot="1" x14ac:dyDescent="0.3">
      <c r="A11" s="45" t="str">
        <f t="shared" si="2"/>
        <v>Y</v>
      </c>
      <c r="B11" s="46" t="s">
        <v>38</v>
      </c>
      <c r="C11" s="47">
        <f t="shared" si="3"/>
        <v>4.6850050811071693</v>
      </c>
      <c r="D11" s="47">
        <v>5.0650046998991032</v>
      </c>
      <c r="E11" s="47">
        <f t="shared" si="4"/>
        <v>4.8750048905031367</v>
      </c>
      <c r="F11" s="48">
        <v>8.5999999999999993E-2</v>
      </c>
      <c r="G11" s="36">
        <f>0.00281*E11*0.5*'ČASTOLOVICE-KOSTELEC'!$A$26</f>
        <v>6.8493818711569068</v>
      </c>
      <c r="H11" s="46">
        <v>8.1999999999999993</v>
      </c>
      <c r="I11" s="46">
        <f>'ČASTOLOVICE-KOSTELEC'!$A$30*'ČASTOLOVICE-KOSTELEC'!$A$28*'ČASTOLOVICE-KOSTELEC'!$A$27</f>
        <v>0.81</v>
      </c>
      <c r="J11" s="49">
        <f>'ČASTOLOVICE-KOSTELEC'!$A$32*(H11*10^-6)*'ČASTOLOVICE-KOSTELEC'!$A$31*I11*F11</f>
        <v>0.1794515422842333</v>
      </c>
      <c r="K11" s="49">
        <f>'ČASTOLOVICE-KOSTELEC'!$A$32*(H11*10^-6)*'ČASTOLOVICE-KOSTELEC'!$A$35*I11*$F11</f>
        <v>0.1794515422842333</v>
      </c>
      <c r="L11" s="52">
        <f t="shared" si="0"/>
        <v>0.92497546570894518</v>
      </c>
      <c r="O11" s="45" t="str">
        <f t="shared" si="5"/>
        <v>Y</v>
      </c>
      <c r="P11" s="46" t="s">
        <v>38</v>
      </c>
      <c r="Q11" s="48">
        <f t="shared" si="6"/>
        <v>4.6850050811071693</v>
      </c>
      <c r="R11" s="48">
        <v>5.0650046998991032</v>
      </c>
      <c r="S11" s="48">
        <f t="shared" si="7"/>
        <v>4.8750048905031367</v>
      </c>
      <c r="T11" s="48">
        <v>8.5999999999999993E-2</v>
      </c>
      <c r="U11" s="36">
        <f>0.00281*S11*0.5*'ČASTOLOVICE-KOSTELEC'!$A$26</f>
        <v>6.8493818711569068</v>
      </c>
      <c r="V11" s="46">
        <v>8.1999999999999993</v>
      </c>
      <c r="W11" s="34">
        <f>'ČASTOLOVICE-KOSTELEC'!$A$30*'ČASTOLOVICE-KOSTELEC'!$A$28*'ČASTOLOVICE-KOSTELEC'!$A$36</f>
        <v>0.36000000000000004</v>
      </c>
      <c r="X11" s="49">
        <f>'ČASTOLOVICE-KOSTELEC'!$A$32*(V11*10^-6)*'ČASTOLOVICE-KOSTELEC'!$A$31*W11*T11</f>
        <v>7.9756241015214793E-2</v>
      </c>
      <c r="Y11" s="37">
        <f>'ČASTOLOVICE-KOSTELEC'!$A$32*(V11*10^-6)*'ČASTOLOVICE-KOSTELEC'!$A$35*W11*$T11</f>
        <v>7.9756241015214793E-2</v>
      </c>
      <c r="Z11" s="52">
        <f t="shared" si="1"/>
        <v>0.92497546570894518</v>
      </c>
    </row>
    <row r="12" spans="1:26" ht="15.75" thickBot="1" x14ac:dyDescent="0.3">
      <c r="A12" s="98"/>
      <c r="B12" s="99"/>
      <c r="C12" s="99"/>
      <c r="D12" s="99"/>
      <c r="E12" s="99"/>
      <c r="F12" s="99"/>
      <c r="G12" s="99"/>
      <c r="H12" s="100"/>
      <c r="I12" s="51" t="s">
        <v>116</v>
      </c>
      <c r="J12" s="77">
        <f>SUM(J7:J11)</f>
        <v>12.398315199425838</v>
      </c>
      <c r="K12" s="78">
        <f>SUM(K7:K11)</f>
        <v>12.398315199425838</v>
      </c>
      <c r="L12" s="44"/>
      <c r="O12" s="98"/>
      <c r="P12" s="99"/>
      <c r="Q12" s="99"/>
      <c r="R12" s="99"/>
      <c r="S12" s="99"/>
      <c r="T12" s="99"/>
      <c r="U12" s="99"/>
      <c r="V12" s="100"/>
      <c r="W12" s="51" t="s">
        <v>116</v>
      </c>
      <c r="X12" s="77">
        <f>SUM(X7:X11)</f>
        <v>5.5103623108559274</v>
      </c>
      <c r="Y12" s="78">
        <f>SUM(Y7:Y11)</f>
        <v>5.5103623108559274</v>
      </c>
      <c r="Z12" s="44"/>
    </row>
  </sheetData>
  <mergeCells count="8">
    <mergeCell ref="A2:B2"/>
    <mergeCell ref="A1:L1"/>
    <mergeCell ref="C2:L2"/>
    <mergeCell ref="A12:H12"/>
    <mergeCell ref="O1:Z1"/>
    <mergeCell ref="O2:P2"/>
    <mergeCell ref="Q2:Z2"/>
    <mergeCell ref="O12:V12"/>
  </mergeCells>
  <pageMargins left="0.7" right="0.7" top="0.78740157499999996" bottom="0.78740157499999996" header="0.3" footer="0.3"/>
  <pageSetup paperSiz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Z15"/>
  <sheetViews>
    <sheetView workbookViewId="0">
      <selection activeCell="U7" sqref="U7"/>
    </sheetView>
  </sheetViews>
  <sheetFormatPr defaultRowHeight="15" x14ac:dyDescent="0.25"/>
  <cols>
    <col min="1" max="1" width="9.5703125" bestFit="1" customWidth="1"/>
    <col min="3" max="4" width="8" bestFit="1" customWidth="1"/>
    <col min="5" max="5" width="14.140625" bestFit="1" customWidth="1"/>
    <col min="6" max="6" width="9.7109375" bestFit="1" customWidth="1"/>
    <col min="7" max="7" width="9.5703125" bestFit="1" customWidth="1"/>
    <col min="8" max="8" width="10.85546875" bestFit="1" customWidth="1"/>
    <col min="9" max="9" width="7.7109375" bestFit="1" customWidth="1"/>
    <col min="10" max="10" width="12.28515625" bestFit="1" customWidth="1"/>
    <col min="11" max="11" width="11.28515625" bestFit="1" customWidth="1"/>
    <col min="12" max="12" width="16.85546875" bestFit="1" customWidth="1"/>
    <col min="15" max="15" width="9.5703125" bestFit="1" customWidth="1"/>
    <col min="17" max="18" width="8" bestFit="1" customWidth="1"/>
    <col min="19" max="19" width="14.140625" bestFit="1" customWidth="1"/>
    <col min="20" max="20" width="9.7109375" bestFit="1" customWidth="1"/>
    <col min="21" max="21" width="9.5703125" bestFit="1" customWidth="1"/>
    <col min="22" max="22" width="10.85546875" bestFit="1" customWidth="1"/>
    <col min="23" max="23" width="7.7109375" bestFit="1" customWidth="1"/>
    <col min="24" max="24" width="13.42578125" bestFit="1" customWidth="1"/>
    <col min="25" max="25" width="12.28515625" bestFit="1" customWidth="1"/>
    <col min="26" max="26" width="16.85546875" bestFit="1" customWidth="1"/>
  </cols>
  <sheetData>
    <row r="1" spans="1:26" ht="21" x14ac:dyDescent="0.25">
      <c r="A1" s="113" t="s">
        <v>147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  <c r="O1" s="113" t="s">
        <v>148</v>
      </c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5"/>
    </row>
    <row r="2" spans="1:26" ht="15.75" thickBot="1" x14ac:dyDescent="0.3">
      <c r="A2" s="111" t="s">
        <v>0</v>
      </c>
      <c r="B2" s="112"/>
      <c r="C2" s="116"/>
      <c r="D2" s="116"/>
      <c r="E2" s="116"/>
      <c r="F2" s="116"/>
      <c r="G2" s="116"/>
      <c r="H2" s="116"/>
      <c r="I2" s="116"/>
      <c r="J2" s="116"/>
      <c r="K2" s="116"/>
      <c r="L2" s="117"/>
      <c r="O2" s="111" t="s">
        <v>0</v>
      </c>
      <c r="P2" s="112"/>
      <c r="Q2" s="116"/>
      <c r="R2" s="116"/>
      <c r="S2" s="116"/>
      <c r="T2" s="116"/>
      <c r="U2" s="116"/>
      <c r="V2" s="116"/>
      <c r="W2" s="116"/>
      <c r="X2" s="116"/>
      <c r="Y2" s="116"/>
      <c r="Z2" s="117"/>
    </row>
    <row r="3" spans="1:26" ht="21.75" thickBot="1" x14ac:dyDescent="0.3">
      <c r="A3" s="60" t="s">
        <v>1</v>
      </c>
      <c r="B3" s="60" t="s">
        <v>2</v>
      </c>
      <c r="C3" s="60" t="s">
        <v>132</v>
      </c>
      <c r="D3" s="60" t="s">
        <v>133</v>
      </c>
      <c r="E3" s="61" t="s">
        <v>134</v>
      </c>
      <c r="F3" s="62" t="s">
        <v>130</v>
      </c>
      <c r="G3" s="62" t="s">
        <v>4</v>
      </c>
      <c r="H3" s="60" t="s">
        <v>53</v>
      </c>
      <c r="I3" s="63" t="s">
        <v>54</v>
      </c>
      <c r="J3" s="62" t="s">
        <v>128</v>
      </c>
      <c r="K3" s="62" t="s">
        <v>129</v>
      </c>
      <c r="L3" s="62" t="s">
        <v>131</v>
      </c>
      <c r="O3" s="64" t="s">
        <v>1</v>
      </c>
      <c r="P3" s="64" t="s">
        <v>2</v>
      </c>
      <c r="Q3" s="64" t="s">
        <v>132</v>
      </c>
      <c r="R3" s="64" t="s">
        <v>133</v>
      </c>
      <c r="S3" s="65" t="s">
        <v>134</v>
      </c>
      <c r="T3" s="66" t="s">
        <v>130</v>
      </c>
      <c r="U3" s="66" t="s">
        <v>4</v>
      </c>
      <c r="V3" s="64" t="s">
        <v>53</v>
      </c>
      <c r="W3" s="67" t="s">
        <v>54</v>
      </c>
      <c r="X3" s="66" t="s">
        <v>135</v>
      </c>
      <c r="Y3" s="66" t="s">
        <v>136</v>
      </c>
      <c r="Z3" s="66" t="s">
        <v>131</v>
      </c>
    </row>
    <row r="4" spans="1:26" x14ac:dyDescent="0.25">
      <c r="A4" s="22" t="s">
        <v>40</v>
      </c>
      <c r="B4" s="23" t="s">
        <v>41</v>
      </c>
      <c r="C4" s="24">
        <v>3.6490065236992932</v>
      </c>
      <c r="D4" s="24">
        <v>4.0570058676319416</v>
      </c>
      <c r="E4" s="24">
        <f>((C4+D4)/2)</f>
        <v>3.8530061956656176</v>
      </c>
      <c r="F4" s="23">
        <v>0.25600000000000001</v>
      </c>
      <c r="G4" s="25">
        <f>0.00281*E4*0.5*'ČASTOLOVICE-KOSTELEC'!$A$26</f>
        <v>5.4134737049101931</v>
      </c>
      <c r="H4" s="23">
        <v>14</v>
      </c>
      <c r="I4" s="23">
        <f>'ČASTOLOVICE-KOSTELEC'!$A$30*'ČASTOLOVICE-KOSTELEC'!$A$28*'ČASTOLOVICE-KOSTELEC'!$A$27</f>
        <v>0.81</v>
      </c>
      <c r="J4" s="26">
        <f>'ČASTOLOVICE-KOSTELEC'!$A$32*(H4*10^-6)*'ČASTOLOVICE-KOSTELEC'!$A$31*I4*F4</f>
        <v>0.9120169137077313</v>
      </c>
      <c r="K4" s="26">
        <f>'ČASTOLOVICE-KOSTELEC'!$A$32*(H4*10^-6)*'ČASTOLOVICE-KOSTELEC'!$A$35*I4*$F4</f>
        <v>0.9120169137077313</v>
      </c>
      <c r="L4" s="27">
        <f>C4/D4</f>
        <v>0.89943338579128163</v>
      </c>
      <c r="O4" s="22" t="s">
        <v>40</v>
      </c>
      <c r="P4" s="23" t="s">
        <v>41</v>
      </c>
      <c r="Q4" s="24">
        <v>3.6490065236992932</v>
      </c>
      <c r="R4" s="24">
        <v>4.0570058676319416</v>
      </c>
      <c r="S4" s="24">
        <f>((Q4+R4)/2)</f>
        <v>3.8530061956656176</v>
      </c>
      <c r="T4" s="23">
        <v>0.25600000000000001</v>
      </c>
      <c r="U4" s="25">
        <f>0.00281*S4*0.5*'ČASTOLOVICE-KOSTELEC'!$A$26</f>
        <v>5.4134737049101931</v>
      </c>
      <c r="V4" s="23">
        <v>14</v>
      </c>
      <c r="W4" s="23">
        <f>'ČASTOLOVICE-KOSTELEC'!$A$30*'ČASTOLOVICE-KOSTELEC'!$A$28*'ČASTOLOVICE-KOSTELEC'!$A$36</f>
        <v>0.36000000000000004</v>
      </c>
      <c r="X4" s="26">
        <f>'ČASTOLOVICE-KOSTELEC'!$A$32*(V4*10^-6)*'ČASTOLOVICE-KOSTELEC'!$A$31*W4*T4</f>
        <v>0.40534085053676949</v>
      </c>
      <c r="Y4" s="26">
        <f>'ČASTOLOVICE-KOSTELEC'!$A$32*(V4*10^-6)*'ČASTOLOVICE-KOSTELEC'!$A$35*W4*$T4</f>
        <v>0.40534085053676949</v>
      </c>
      <c r="Z4" s="27">
        <f>Q4/R4</f>
        <v>0.89943338579128163</v>
      </c>
    </row>
    <row r="5" spans="1:26" x14ac:dyDescent="0.25">
      <c r="A5" s="22" t="str">
        <f>B4</f>
        <v>AA</v>
      </c>
      <c r="B5" s="23" t="s">
        <v>42</v>
      </c>
      <c r="C5" s="24">
        <f>D4</f>
        <v>4.0570058676319416</v>
      </c>
      <c r="D5" s="24">
        <v>3.9400060418735401</v>
      </c>
      <c r="E5" s="24">
        <f>((C5+D5)/2)</f>
        <v>3.9985059547527406</v>
      </c>
      <c r="F5" s="23">
        <v>5.5E-2</v>
      </c>
      <c r="G5" s="25">
        <f>0.00281*E5*0.5*'ČASTOLOVICE-KOSTELEC'!$A$26</f>
        <v>5.6179008664276013</v>
      </c>
      <c r="H5" s="23">
        <v>14</v>
      </c>
      <c r="I5" s="23">
        <f>'ČASTOLOVICE-KOSTELEC'!$A$30*'ČASTOLOVICE-KOSTELEC'!$A$28*'ČASTOLOVICE-KOSTELEC'!$A$27</f>
        <v>0.81</v>
      </c>
      <c r="J5" s="26">
        <f>'ČASTOLOVICE-KOSTELEC'!$A$32*(H5*10^-6)*'ČASTOLOVICE-KOSTELEC'!$A$31*I5*F5</f>
        <v>0.1959411338043954</v>
      </c>
      <c r="K5" s="26">
        <f>'ČASTOLOVICE-KOSTELEC'!$A$32*(H5*10^-6)*'ČASTOLOVICE-KOSTELEC'!$A$35*I5*$F5</f>
        <v>0.1959411338043954</v>
      </c>
      <c r="L5" s="27">
        <f t="shared" ref="L5:L14" si="0">C5/D5</f>
        <v>1.0296953417113965</v>
      </c>
      <c r="O5" s="22" t="str">
        <f>P4</f>
        <v>AA</v>
      </c>
      <c r="P5" s="23" t="s">
        <v>42</v>
      </c>
      <c r="Q5" s="24">
        <f>R4</f>
        <v>4.0570058676319416</v>
      </c>
      <c r="R5" s="24">
        <v>3.9400060418735401</v>
      </c>
      <c r="S5" s="24">
        <f>((Q5+R5)/2)</f>
        <v>3.9985059547527406</v>
      </c>
      <c r="T5" s="23">
        <v>5.5E-2</v>
      </c>
      <c r="U5" s="25">
        <f>0.00281*S5*0.5*'ČASTOLOVICE-KOSTELEC'!$A$26</f>
        <v>5.6179008664276013</v>
      </c>
      <c r="V5" s="23">
        <v>14</v>
      </c>
      <c r="W5" s="23">
        <f>'ČASTOLOVICE-KOSTELEC'!$A$30*'ČASTOLOVICE-KOSTELEC'!$A$28*'ČASTOLOVICE-KOSTELEC'!$A$36</f>
        <v>0.36000000000000004</v>
      </c>
      <c r="X5" s="26">
        <f>'ČASTOLOVICE-KOSTELEC'!$A$32*(V5*10^-6)*'ČASTOLOVICE-KOSTELEC'!$A$31*W5*T5</f>
        <v>8.7084948357509073E-2</v>
      </c>
      <c r="Y5" s="26">
        <f>'ČASTOLOVICE-KOSTELEC'!$A$32*(V5*10^-6)*'ČASTOLOVICE-KOSTELEC'!$A$35*W5*$T5</f>
        <v>8.7084948357509073E-2</v>
      </c>
      <c r="Z5" s="27">
        <f t="shared" ref="Z5:Z14" si="1">Q5/R5</f>
        <v>1.0296953417113965</v>
      </c>
    </row>
    <row r="6" spans="1:26" x14ac:dyDescent="0.25">
      <c r="A6" s="22" t="str">
        <f t="shared" ref="A6:A14" si="2">B5</f>
        <v>BA</v>
      </c>
      <c r="B6" s="23" t="s">
        <v>43</v>
      </c>
      <c r="C6" s="24">
        <f t="shared" ref="C6:C14" si="3">D5</f>
        <v>3.9400060418735401</v>
      </c>
      <c r="D6" s="24">
        <v>5.8080040986555792</v>
      </c>
      <c r="E6" s="24">
        <f t="shared" ref="E6:E14" si="4">((C6+D6)/2)</f>
        <v>4.8740050702645599</v>
      </c>
      <c r="F6" s="23">
        <v>6.5000000000000002E-2</v>
      </c>
      <c r="G6" s="25">
        <f>0.00281*E6*0.5*'ČASTOLOVICE-KOSTELEC'!$A$26</f>
        <v>6.847977123721706</v>
      </c>
      <c r="H6" s="23">
        <v>8.1999999999999993</v>
      </c>
      <c r="I6" s="23">
        <f>'ČASTOLOVICE-KOSTELEC'!$A$30*'ČASTOLOVICE-KOSTELEC'!$A$28*'ČASTOLOVICE-KOSTELEC'!$A$27</f>
        <v>0.81</v>
      </c>
      <c r="J6" s="26">
        <f>'ČASTOLOVICE-KOSTELEC'!$A$32*(H6*10^-6)*'ČASTOLOVICE-KOSTELEC'!$A$31*I6*F6</f>
        <v>0.13563197963343215</v>
      </c>
      <c r="K6" s="26">
        <f>'ČASTOLOVICE-KOSTELEC'!$A$32*(H6*10^-6)*'ČASTOLOVICE-KOSTELEC'!$A$35*I6*$F6</f>
        <v>0.13563197963343215</v>
      </c>
      <c r="L6" s="27">
        <f t="shared" si="0"/>
        <v>0.67837521719131744</v>
      </c>
      <c r="O6" s="22" t="str">
        <f t="shared" ref="O6:O14" si="5">P5</f>
        <v>BA</v>
      </c>
      <c r="P6" s="23" t="s">
        <v>43</v>
      </c>
      <c r="Q6" s="24">
        <f t="shared" ref="Q6:Q14" si="6">R5</f>
        <v>3.9400060418735401</v>
      </c>
      <c r="R6" s="24">
        <v>5.8080040986555792</v>
      </c>
      <c r="S6" s="24">
        <f t="shared" ref="S6:S14" si="7">((Q6+R6)/2)</f>
        <v>4.8740050702645599</v>
      </c>
      <c r="T6" s="23">
        <v>6.5000000000000002E-2</v>
      </c>
      <c r="U6" s="25">
        <f>0.00281*S6*0.5*'ČASTOLOVICE-KOSTELEC'!$A$26</f>
        <v>6.847977123721706</v>
      </c>
      <c r="V6" s="23">
        <v>8.1999999999999993</v>
      </c>
      <c r="W6" s="23">
        <f>'ČASTOLOVICE-KOSTELEC'!$A$30*'ČASTOLOVICE-KOSTELEC'!$A$28*'ČASTOLOVICE-KOSTELEC'!$A$36</f>
        <v>0.36000000000000004</v>
      </c>
      <c r="X6" s="26">
        <f>'ČASTOLOVICE-KOSTELEC'!$A$32*(V6*10^-6)*'ČASTOLOVICE-KOSTELEC'!$A$31*W6*T6</f>
        <v>6.0280879837080956E-2</v>
      </c>
      <c r="Y6" s="26">
        <f>'ČASTOLOVICE-KOSTELEC'!$A$32*(V6*10^-6)*'ČASTOLOVICE-KOSTELEC'!$A$35*W6*$T6</f>
        <v>6.0280879837080956E-2</v>
      </c>
      <c r="Z6" s="27">
        <f t="shared" si="1"/>
        <v>0.67837521719131744</v>
      </c>
    </row>
    <row r="7" spans="1:26" x14ac:dyDescent="0.25">
      <c r="A7" s="22" t="str">
        <f t="shared" si="2"/>
        <v>CA</v>
      </c>
      <c r="B7" s="23" t="s">
        <v>44</v>
      </c>
      <c r="C7" s="24">
        <f t="shared" si="3"/>
        <v>5.8080040986555792</v>
      </c>
      <c r="D7" s="24">
        <v>6.1800038519405476</v>
      </c>
      <c r="E7" s="24">
        <f t="shared" si="4"/>
        <v>5.9940039752980638</v>
      </c>
      <c r="F7" s="23">
        <v>0.13200000000000001</v>
      </c>
      <c r="G7" s="25">
        <f>0.00281*E7*0.5*'ČASTOLOVICE-KOSTELEC'!$A$26</f>
        <v>8.4215755852937786</v>
      </c>
      <c r="H7" s="23">
        <v>4.9000000000000004</v>
      </c>
      <c r="I7" s="23">
        <f>'ČASTOLOVICE-KOSTELEC'!$A$30*'ČASTOLOVICE-KOSTELEC'!$A$28*'ČASTOLOVICE-KOSTELEC'!$A$27</f>
        <v>0.81</v>
      </c>
      <c r="J7" s="26">
        <f>'ČASTOLOVICE-KOSTELEC'!$A$32*(H7*10^-6)*'ČASTOLOVICE-KOSTELEC'!$A$31*I7*F7</f>
        <v>0.16459055239569217</v>
      </c>
      <c r="K7" s="26">
        <f>'ČASTOLOVICE-KOSTELEC'!$A$32*(H7*10^-6)*'ČASTOLOVICE-KOSTELEC'!$A$35*I7*$F7</f>
        <v>0.16459055239569217</v>
      </c>
      <c r="L7" s="27">
        <f t="shared" si="0"/>
        <v>0.93980590268270481</v>
      </c>
      <c r="O7" s="22" t="str">
        <f t="shared" si="5"/>
        <v>CA</v>
      </c>
      <c r="P7" s="23" t="s">
        <v>44</v>
      </c>
      <c r="Q7" s="24">
        <f t="shared" si="6"/>
        <v>5.8080040986555792</v>
      </c>
      <c r="R7" s="24">
        <v>6.1800038519405476</v>
      </c>
      <c r="S7" s="24">
        <f t="shared" si="7"/>
        <v>5.9940039752980638</v>
      </c>
      <c r="T7" s="23">
        <v>0.13200000000000001</v>
      </c>
      <c r="U7" s="25">
        <f>0.00281*S7*0.5*'ČASTOLOVICE-KOSTELEC'!$A$26</f>
        <v>8.4215755852937786</v>
      </c>
      <c r="V7" s="23">
        <v>4.9000000000000004</v>
      </c>
      <c r="W7" s="23">
        <f>'ČASTOLOVICE-KOSTELEC'!$A$30*'ČASTOLOVICE-KOSTELEC'!$A$28*'ČASTOLOVICE-KOSTELEC'!$A$36</f>
        <v>0.36000000000000004</v>
      </c>
      <c r="X7" s="26">
        <f>'ČASTOLOVICE-KOSTELEC'!$A$32*(V7*10^-6)*'ČASTOLOVICE-KOSTELEC'!$A$31*W7*T7</f>
        <v>7.3151356620307625E-2</v>
      </c>
      <c r="Y7" s="26">
        <f>'ČASTOLOVICE-KOSTELEC'!$A$32*(V7*10^-6)*'ČASTOLOVICE-KOSTELEC'!$A$35*W7*$T7</f>
        <v>7.3151356620307625E-2</v>
      </c>
      <c r="Z7" s="27">
        <f t="shared" si="1"/>
        <v>0.93980590268270481</v>
      </c>
    </row>
    <row r="8" spans="1:26" x14ac:dyDescent="0.25">
      <c r="A8" s="22" t="str">
        <f t="shared" si="2"/>
        <v>DA</v>
      </c>
      <c r="B8" s="23" t="s">
        <v>45</v>
      </c>
      <c r="C8" s="24">
        <f t="shared" si="3"/>
        <v>6.1800038519405476</v>
      </c>
      <c r="D8" s="24">
        <v>6.7410035313742416</v>
      </c>
      <c r="E8" s="24">
        <f t="shared" si="4"/>
        <v>6.4605036916573946</v>
      </c>
      <c r="F8" s="23">
        <v>0.14799999999999999</v>
      </c>
      <c r="G8" s="25">
        <f>0.00281*E8*0.5*'ČASTOLOVICE-KOSTELEC'!$A$26</f>
        <v>9.0770076867786393</v>
      </c>
      <c r="H8" s="23">
        <v>4.9000000000000004</v>
      </c>
      <c r="I8" s="23">
        <f>'ČASTOLOVICE-KOSTELEC'!$A$30*'ČASTOLOVICE-KOSTELEC'!$A$28*'ČASTOLOVICE-KOSTELEC'!$A$27</f>
        <v>0.81</v>
      </c>
      <c r="J8" s="26">
        <f>'ČASTOLOVICE-KOSTELEC'!$A$32*(H8*10^-6)*'ČASTOLOVICE-KOSTELEC'!$A$31*I8*F8</f>
        <v>0.18454092238304878</v>
      </c>
      <c r="K8" s="26">
        <f>'ČASTOLOVICE-KOSTELEC'!$A$32*(H8*10^-6)*'ČASTOLOVICE-KOSTELEC'!$A$35*I8*$F8</f>
        <v>0.18454092238304878</v>
      </c>
      <c r="L8" s="27">
        <f t="shared" si="0"/>
        <v>0.91677801727551878</v>
      </c>
      <c r="O8" s="22" t="str">
        <f t="shared" si="5"/>
        <v>DA</v>
      </c>
      <c r="P8" s="23" t="s">
        <v>45</v>
      </c>
      <c r="Q8" s="24">
        <f t="shared" si="6"/>
        <v>6.1800038519405476</v>
      </c>
      <c r="R8" s="24">
        <v>6.7410035313742416</v>
      </c>
      <c r="S8" s="24">
        <f t="shared" si="7"/>
        <v>6.4605036916573946</v>
      </c>
      <c r="T8" s="23">
        <v>0.14799999999999999</v>
      </c>
      <c r="U8" s="25">
        <f>0.00281*S8*0.5*'ČASTOLOVICE-KOSTELEC'!$A$26</f>
        <v>9.0770076867786393</v>
      </c>
      <c r="V8" s="23">
        <v>4.9000000000000004</v>
      </c>
      <c r="W8" s="23">
        <f>'ČASTOLOVICE-KOSTELEC'!$A$30*'ČASTOLOVICE-KOSTELEC'!$A$28*'ČASTOLOVICE-KOSTELEC'!$A$36</f>
        <v>0.36000000000000004</v>
      </c>
      <c r="X8" s="26">
        <f>'ČASTOLOVICE-KOSTELEC'!$A$32*(V8*10^-6)*'ČASTOLOVICE-KOSTELEC'!$A$31*W8*T8</f>
        <v>8.2018187725799455E-2</v>
      </c>
      <c r="Y8" s="26">
        <f>'ČASTOLOVICE-KOSTELEC'!$A$32*(V8*10^-6)*'ČASTOLOVICE-KOSTELEC'!$A$35*W8*$T8</f>
        <v>8.2018187725799455E-2</v>
      </c>
      <c r="Z8" s="27">
        <f t="shared" si="1"/>
        <v>0.91677801727551878</v>
      </c>
    </row>
    <row r="9" spans="1:26" x14ac:dyDescent="0.25">
      <c r="A9" s="22" t="str">
        <f t="shared" si="2"/>
        <v>EA</v>
      </c>
      <c r="B9" s="23" t="s">
        <v>46</v>
      </c>
      <c r="C9" s="24">
        <f t="shared" si="3"/>
        <v>6.7410035313742416</v>
      </c>
      <c r="D9" s="24">
        <v>6.7480035277109929</v>
      </c>
      <c r="E9" s="24">
        <f t="shared" si="4"/>
        <v>6.7445035295426177</v>
      </c>
      <c r="F9" s="23">
        <v>1.3480000000000001</v>
      </c>
      <c r="G9" s="25">
        <f>0.00281*E9*0.5*'ČASTOLOVICE-KOSTELEC'!$A$26</f>
        <v>9.4760274590073763</v>
      </c>
      <c r="H9" s="23">
        <v>4</v>
      </c>
      <c r="I9" s="23">
        <f>'ČASTOLOVICE-KOSTELEC'!$A$30*'ČASTOLOVICE-KOSTELEC'!$A$28*'ČASTOLOVICE-KOSTELEC'!$A$27</f>
        <v>0.81</v>
      </c>
      <c r="J9" s="26">
        <f>'ČASTOLOVICE-KOSTELEC'!$A$32*(H9*10^-6)*'ČASTOLOVICE-KOSTELEC'!$A$31*I9*F9</f>
        <v>1.3720968746406494</v>
      </c>
      <c r="K9" s="26">
        <f>'ČASTOLOVICE-KOSTELEC'!$A$32*(H9*10^-6)*'ČASTOLOVICE-KOSTELEC'!$A$35*I9*$F9</f>
        <v>1.3720968746406494</v>
      </c>
      <c r="L9" s="27">
        <f t="shared" si="0"/>
        <v>0.99896265668682516</v>
      </c>
      <c r="O9" s="22" t="str">
        <f t="shared" si="5"/>
        <v>EA</v>
      </c>
      <c r="P9" s="23" t="s">
        <v>46</v>
      </c>
      <c r="Q9" s="24">
        <f t="shared" si="6"/>
        <v>6.7410035313742416</v>
      </c>
      <c r="R9" s="24">
        <v>6.7480035277109929</v>
      </c>
      <c r="S9" s="24">
        <f t="shared" si="7"/>
        <v>6.7445035295426177</v>
      </c>
      <c r="T9" s="23">
        <v>1.3480000000000001</v>
      </c>
      <c r="U9" s="25">
        <f>0.00281*S9*0.5*'ČASTOLOVICE-KOSTELEC'!$A$26</f>
        <v>9.4760274590073763</v>
      </c>
      <c r="V9" s="23">
        <v>4</v>
      </c>
      <c r="W9" s="23">
        <f>'ČASTOLOVICE-KOSTELEC'!$A$30*'ČASTOLOVICE-KOSTELEC'!$A$28*'ČASTOLOVICE-KOSTELEC'!$A$36</f>
        <v>0.36000000000000004</v>
      </c>
      <c r="X9" s="26">
        <f>'ČASTOLOVICE-KOSTELEC'!$A$32*(V9*10^-6)*'ČASTOLOVICE-KOSTELEC'!$A$31*W9*T9</f>
        <v>0.60982083317362201</v>
      </c>
      <c r="Y9" s="26">
        <f>'ČASTOLOVICE-KOSTELEC'!$A$32*(V9*10^-6)*'ČASTOLOVICE-KOSTELEC'!$A$35*W9*$T9</f>
        <v>0.60982083317362201</v>
      </c>
      <c r="Z9" s="27">
        <f t="shared" si="1"/>
        <v>0.99896265668682516</v>
      </c>
    </row>
    <row r="10" spans="1:26" x14ac:dyDescent="0.25">
      <c r="A10" s="22" t="str">
        <f t="shared" si="2"/>
        <v>FA</v>
      </c>
      <c r="B10" s="23" t="s">
        <v>47</v>
      </c>
      <c r="C10" s="24">
        <f t="shared" si="3"/>
        <v>6.7480035277109929</v>
      </c>
      <c r="D10" s="24">
        <v>5.6510042125271855</v>
      </c>
      <c r="E10" s="24">
        <f t="shared" si="4"/>
        <v>6.1995038701190897</v>
      </c>
      <c r="F10" s="23">
        <v>0.38400000000000001</v>
      </c>
      <c r="G10" s="25">
        <f>0.00281*E10*0.5*'ČASTOLOVICE-KOSTELEC'!$A$26</f>
        <v>8.7103029375173211</v>
      </c>
      <c r="H10" s="23">
        <v>4.9000000000000004</v>
      </c>
      <c r="I10" s="23">
        <f>'ČASTOLOVICE-KOSTELEC'!$A$30*'ČASTOLOVICE-KOSTELEC'!$A$28*'ČASTOLOVICE-KOSTELEC'!$A$27</f>
        <v>0.81</v>
      </c>
      <c r="J10" s="26">
        <f>'ČASTOLOVICE-KOSTELEC'!$A$32*(H10*10^-6)*'ČASTOLOVICE-KOSTELEC'!$A$31*I10*F10</f>
        <v>0.47880887969655905</v>
      </c>
      <c r="K10" s="26">
        <f>'ČASTOLOVICE-KOSTELEC'!$A$32*(H10*10^-6)*'ČASTOLOVICE-KOSTELEC'!$A$35*I10*$F10</f>
        <v>0.47880887969655905</v>
      </c>
      <c r="L10" s="27">
        <f t="shared" si="0"/>
        <v>1.1941246677452428</v>
      </c>
      <c r="O10" s="22" t="str">
        <f t="shared" si="5"/>
        <v>FA</v>
      </c>
      <c r="P10" s="23" t="s">
        <v>47</v>
      </c>
      <c r="Q10" s="24">
        <f t="shared" si="6"/>
        <v>6.7480035277109929</v>
      </c>
      <c r="R10" s="24">
        <v>5.6510042125271855</v>
      </c>
      <c r="S10" s="24">
        <f t="shared" si="7"/>
        <v>6.1995038701190897</v>
      </c>
      <c r="T10" s="23">
        <v>0.38400000000000001</v>
      </c>
      <c r="U10" s="25">
        <f>0.00281*S10*0.5*'ČASTOLOVICE-KOSTELEC'!$A$26</f>
        <v>8.7103029375173211</v>
      </c>
      <c r="V10" s="23">
        <v>4.9000000000000004</v>
      </c>
      <c r="W10" s="23">
        <f>'ČASTOLOVICE-KOSTELEC'!$A$30*'ČASTOLOVICE-KOSTELEC'!$A$28*'ČASTOLOVICE-KOSTELEC'!$A$36</f>
        <v>0.36000000000000004</v>
      </c>
      <c r="X10" s="26">
        <f>'ČASTOLOVICE-KOSTELEC'!$A$32*(V10*10^-6)*'ČASTOLOVICE-KOSTELEC'!$A$31*W10*T10</f>
        <v>0.21280394653180401</v>
      </c>
      <c r="Y10" s="26">
        <f>'ČASTOLOVICE-KOSTELEC'!$A$32*(V10*10^-6)*'ČASTOLOVICE-KOSTELEC'!$A$35*W10*$T10</f>
        <v>0.21280394653180401</v>
      </c>
      <c r="Z10" s="27">
        <f t="shared" si="1"/>
        <v>1.1941246677452428</v>
      </c>
    </row>
    <row r="11" spans="1:26" x14ac:dyDescent="0.25">
      <c r="A11" s="22" t="str">
        <f t="shared" si="2"/>
        <v>GA</v>
      </c>
      <c r="B11" s="23" t="s">
        <v>48</v>
      </c>
      <c r="C11" s="24">
        <f t="shared" si="3"/>
        <v>5.6510042125271855</v>
      </c>
      <c r="D11" s="24">
        <v>6.7830035095081591</v>
      </c>
      <c r="E11" s="24">
        <f t="shared" si="4"/>
        <v>6.2170038610176723</v>
      </c>
      <c r="F11" s="23">
        <v>0.22700000000000001</v>
      </c>
      <c r="G11" s="25">
        <f>0.00281*E11*0.5*'ČASTOLOVICE-KOSTELEC'!$A$26</f>
        <v>8.73489042472983</v>
      </c>
      <c r="H11" s="23">
        <v>4.9000000000000004</v>
      </c>
      <c r="I11" s="23">
        <f>'ČASTOLOVICE-KOSTELEC'!$A$30*'ČASTOLOVICE-KOSTELEC'!$A$28*'ČASTOLOVICE-KOSTELEC'!$A$27</f>
        <v>0.81</v>
      </c>
      <c r="J11" s="26">
        <f>'ČASTOLOVICE-KOSTELEC'!$A$32*(H11*10^-6)*'ČASTOLOVICE-KOSTELEC'!$A$31*I11*F11</f>
        <v>0.28304587419562216</v>
      </c>
      <c r="K11" s="26">
        <f>'ČASTOLOVICE-KOSTELEC'!$A$32*(H11*10^-6)*'ČASTOLOVICE-KOSTELEC'!$A$35*I11*$F11</f>
        <v>0.28304587419562216</v>
      </c>
      <c r="L11" s="27">
        <f t="shared" si="0"/>
        <v>0.83311238223683959</v>
      </c>
      <c r="O11" s="22" t="str">
        <f t="shared" si="5"/>
        <v>GA</v>
      </c>
      <c r="P11" s="23" t="s">
        <v>48</v>
      </c>
      <c r="Q11" s="24">
        <f t="shared" si="6"/>
        <v>5.6510042125271855</v>
      </c>
      <c r="R11" s="24">
        <v>6.7830035095081591</v>
      </c>
      <c r="S11" s="24">
        <f t="shared" si="7"/>
        <v>6.2170038610176723</v>
      </c>
      <c r="T11" s="23">
        <v>0.22700000000000001</v>
      </c>
      <c r="U11" s="25">
        <f>0.00281*S11*0.5*'ČASTOLOVICE-KOSTELEC'!$A$26</f>
        <v>8.73489042472983</v>
      </c>
      <c r="V11" s="23">
        <v>4.9000000000000004</v>
      </c>
      <c r="W11" s="23">
        <f>'ČASTOLOVICE-KOSTELEC'!$A$30*'ČASTOLOVICE-KOSTELEC'!$A$28*'ČASTOLOVICE-KOSTELEC'!$A$36</f>
        <v>0.36000000000000004</v>
      </c>
      <c r="X11" s="26">
        <f>'ČASTOLOVICE-KOSTELEC'!$A$32*(V11*10^-6)*'ČASTOLOVICE-KOSTELEC'!$A$31*W11*T11</f>
        <v>0.12579816630916538</v>
      </c>
      <c r="Y11" s="26">
        <f>'ČASTOLOVICE-KOSTELEC'!$A$32*(V11*10^-6)*'ČASTOLOVICE-KOSTELEC'!$A$35*W11*$T11</f>
        <v>0.12579816630916538</v>
      </c>
      <c r="Z11" s="27">
        <f t="shared" si="1"/>
        <v>0.83311238223683959</v>
      </c>
    </row>
    <row r="12" spans="1:26" x14ac:dyDescent="0.25">
      <c r="A12" s="22" t="str">
        <f t="shared" si="2"/>
        <v>HA</v>
      </c>
      <c r="B12" s="23" t="s">
        <v>49</v>
      </c>
      <c r="C12" s="24">
        <f t="shared" si="3"/>
        <v>6.7830035095081591</v>
      </c>
      <c r="D12" s="24">
        <v>6.759003521969789</v>
      </c>
      <c r="E12" s="24">
        <f t="shared" si="4"/>
        <v>6.7710035157389736</v>
      </c>
      <c r="F12" s="23">
        <v>0.28899999999999998</v>
      </c>
      <c r="G12" s="25">
        <f>0.00281*E12*0.5*'ČASTOLOVICE-KOSTELEC'!$A$26</f>
        <v>9.513259939613258</v>
      </c>
      <c r="H12" s="23">
        <v>4</v>
      </c>
      <c r="I12" s="23">
        <f>'ČASTOLOVICE-KOSTELEC'!$A$30*'ČASTOLOVICE-KOSTELEC'!$A$28*'ČASTOLOVICE-KOSTELEC'!$A$27</f>
        <v>0.81</v>
      </c>
      <c r="J12" s="26">
        <f>'ČASTOLOVICE-KOSTELEC'!$A$32*(H12*10^-6)*'ČASTOLOVICE-KOSTELEC'!$A$31*I12*F12</f>
        <v>0.29416616971153386</v>
      </c>
      <c r="K12" s="26">
        <f>'ČASTOLOVICE-KOSTELEC'!$A$32*(H12*10^-6)*'ČASTOLOVICE-KOSTELEC'!$A$35*I12*$F12</f>
        <v>0.29416616971153386</v>
      </c>
      <c r="L12" s="27">
        <f t="shared" si="0"/>
        <v>1.0035508174334218</v>
      </c>
      <c r="O12" s="22" t="str">
        <f t="shared" si="5"/>
        <v>HA</v>
      </c>
      <c r="P12" s="23" t="s">
        <v>49</v>
      </c>
      <c r="Q12" s="24">
        <f t="shared" si="6"/>
        <v>6.7830035095081591</v>
      </c>
      <c r="R12" s="24">
        <v>6.759003521969789</v>
      </c>
      <c r="S12" s="24">
        <f t="shared" si="7"/>
        <v>6.7710035157389736</v>
      </c>
      <c r="T12" s="23">
        <v>0.28899999999999998</v>
      </c>
      <c r="U12" s="25">
        <f>0.00281*S12*0.5*'ČASTOLOVICE-KOSTELEC'!$A$26</f>
        <v>9.513259939613258</v>
      </c>
      <c r="V12" s="23">
        <v>4</v>
      </c>
      <c r="W12" s="23">
        <f>'ČASTOLOVICE-KOSTELEC'!$A$30*'ČASTOLOVICE-KOSTELEC'!$A$28*'ČASTOLOVICE-KOSTELEC'!$A$36</f>
        <v>0.36000000000000004</v>
      </c>
      <c r="X12" s="26">
        <f>'ČASTOLOVICE-KOSTELEC'!$A$32*(V12*10^-6)*'ČASTOLOVICE-KOSTELEC'!$A$31*W12*T12</f>
        <v>0.13074051987179283</v>
      </c>
      <c r="Y12" s="26">
        <f>'ČASTOLOVICE-KOSTELEC'!$A$32*(V12*10^-6)*'ČASTOLOVICE-KOSTELEC'!$A$35*W12*$T12</f>
        <v>0.13074051987179283</v>
      </c>
      <c r="Z12" s="27">
        <f t="shared" si="1"/>
        <v>1.0035508174334218</v>
      </c>
    </row>
    <row r="13" spans="1:26" x14ac:dyDescent="0.25">
      <c r="A13" s="22" t="str">
        <f t="shared" si="2"/>
        <v>IA</v>
      </c>
      <c r="B13" s="23" t="s">
        <v>50</v>
      </c>
      <c r="C13" s="24">
        <f t="shared" si="3"/>
        <v>6.759003521969789</v>
      </c>
      <c r="D13" s="24">
        <v>5.9940039714701561</v>
      </c>
      <c r="E13" s="24">
        <f t="shared" si="4"/>
        <v>6.3765037467199726</v>
      </c>
      <c r="F13" s="23">
        <v>0.253</v>
      </c>
      <c r="G13" s="25">
        <f>0.00281*E13*0.5*'ČASTOLOVICE-KOSTELEC'!$A$26</f>
        <v>8.9589877641415612</v>
      </c>
      <c r="H13" s="23">
        <v>4.9000000000000004</v>
      </c>
      <c r="I13" s="23">
        <f>'ČASTOLOVICE-KOSTELEC'!$A$30*'ČASTOLOVICE-KOSTELEC'!$A$28*'ČASTOLOVICE-KOSTELEC'!$A$27</f>
        <v>0.81</v>
      </c>
      <c r="J13" s="26">
        <f>'ČASTOLOVICE-KOSTELEC'!$A$32*(H13*10^-6)*'ČASTOLOVICE-KOSTELEC'!$A$31*I13*F13</f>
        <v>0.31546522542507666</v>
      </c>
      <c r="K13" s="26">
        <f>'ČASTOLOVICE-KOSTELEC'!$A$32*(H13*10^-6)*'ČASTOLOVICE-KOSTELEC'!$A$35*I13*$F13</f>
        <v>0.31546522542507666</v>
      </c>
      <c r="L13" s="27">
        <f t="shared" si="0"/>
        <v>1.1276274680732319</v>
      </c>
      <c r="O13" s="22" t="str">
        <f t="shared" si="5"/>
        <v>IA</v>
      </c>
      <c r="P13" s="23" t="s">
        <v>50</v>
      </c>
      <c r="Q13" s="24">
        <f t="shared" si="6"/>
        <v>6.759003521969789</v>
      </c>
      <c r="R13" s="24">
        <v>5.9940039714701561</v>
      </c>
      <c r="S13" s="24">
        <f t="shared" si="7"/>
        <v>6.3765037467199726</v>
      </c>
      <c r="T13" s="23">
        <v>0.253</v>
      </c>
      <c r="U13" s="25">
        <f>0.00281*S13*0.5*'ČASTOLOVICE-KOSTELEC'!$A$26</f>
        <v>8.9589877641415612</v>
      </c>
      <c r="V13" s="23">
        <v>4.9000000000000004</v>
      </c>
      <c r="W13" s="23">
        <f>'ČASTOLOVICE-KOSTELEC'!$A$30*'ČASTOLOVICE-KOSTELEC'!$A$28*'ČASTOLOVICE-KOSTELEC'!$A$36</f>
        <v>0.36000000000000004</v>
      </c>
      <c r="X13" s="26">
        <f>'ČASTOLOVICE-KOSTELEC'!$A$32*(V13*10^-6)*'ČASTOLOVICE-KOSTELEC'!$A$31*W13*T13</f>
        <v>0.14020676685558961</v>
      </c>
      <c r="Y13" s="26">
        <f>'ČASTOLOVICE-KOSTELEC'!$A$32*(V13*10^-6)*'ČASTOLOVICE-KOSTELEC'!$A$35*W13*$T13</f>
        <v>0.14020676685558961</v>
      </c>
      <c r="Z13" s="27">
        <f t="shared" si="1"/>
        <v>1.1276274680732319</v>
      </c>
    </row>
    <row r="14" spans="1:26" ht="15.75" thickBot="1" x14ac:dyDescent="0.3">
      <c r="A14" s="28" t="str">
        <f t="shared" si="2"/>
        <v>KA</v>
      </c>
      <c r="B14" s="29" t="s">
        <v>51</v>
      </c>
      <c r="C14" s="30">
        <f t="shared" si="3"/>
        <v>5.9940039714701561</v>
      </c>
      <c r="D14" s="30">
        <v>6.6260035926642846</v>
      </c>
      <c r="E14" s="30">
        <f t="shared" si="4"/>
        <v>6.3100037820672199</v>
      </c>
      <c r="F14" s="29">
        <v>0.126</v>
      </c>
      <c r="G14" s="25">
        <f>0.00281*E14*0.5*'ČASTOLOVICE-KOSTELEC'!$A$26</f>
        <v>8.8655553138044425</v>
      </c>
      <c r="H14" s="29">
        <v>4.9000000000000004</v>
      </c>
      <c r="I14" s="29">
        <f>'ČASTOLOVICE-KOSTELEC'!$A$30*'ČASTOLOVICE-KOSTELEC'!$A$28*'ČASTOLOVICE-KOSTELEC'!$A$27</f>
        <v>0.81</v>
      </c>
      <c r="J14" s="31">
        <f>'ČASTOLOVICE-KOSTELEC'!$A$32*(H14*10^-6)*'ČASTOLOVICE-KOSTELEC'!$A$31*I14*F14</f>
        <v>0.15710916365043343</v>
      </c>
      <c r="K14" s="31">
        <f>'ČASTOLOVICE-KOSTELEC'!$A$32*(H14*10^-6)*'ČASTOLOVICE-KOSTELEC'!$A$35*I14*$F14</f>
        <v>0.15710916365043343</v>
      </c>
      <c r="L14" s="32">
        <f t="shared" si="0"/>
        <v>0.90461827972839892</v>
      </c>
      <c r="O14" s="28" t="str">
        <f t="shared" si="5"/>
        <v>KA</v>
      </c>
      <c r="P14" s="29" t="s">
        <v>51</v>
      </c>
      <c r="Q14" s="30">
        <f t="shared" si="6"/>
        <v>5.9940039714701561</v>
      </c>
      <c r="R14" s="30">
        <v>6.6260035926642846</v>
      </c>
      <c r="S14" s="30">
        <f t="shared" si="7"/>
        <v>6.3100037820672199</v>
      </c>
      <c r="T14" s="29">
        <v>0.126</v>
      </c>
      <c r="U14" s="25">
        <f>0.00281*S14*0.5*'ČASTOLOVICE-KOSTELEC'!$A$26</f>
        <v>8.8655553138044425</v>
      </c>
      <c r="V14" s="29">
        <v>4.9000000000000004</v>
      </c>
      <c r="W14" s="23">
        <f>'ČASTOLOVICE-KOSTELEC'!$A$30*'ČASTOLOVICE-KOSTELEC'!$A$28*'ČASTOLOVICE-KOSTELEC'!$A$36</f>
        <v>0.36000000000000004</v>
      </c>
      <c r="X14" s="31">
        <f>'ČASTOLOVICE-KOSTELEC'!$A$32*(V14*10^-6)*'ČASTOLOVICE-KOSTELEC'!$A$31*W14*T14</f>
        <v>6.9826294955748186E-2</v>
      </c>
      <c r="Y14" s="26">
        <f>'ČASTOLOVICE-KOSTELEC'!$A$32*(V14*10^-6)*'ČASTOLOVICE-KOSTELEC'!$A$35*W14*$T14</f>
        <v>6.9826294955748186E-2</v>
      </c>
      <c r="Z14" s="32">
        <f t="shared" si="1"/>
        <v>0.90461827972839892</v>
      </c>
    </row>
    <row r="15" spans="1:26" ht="15.75" thickBot="1" x14ac:dyDescent="0.3">
      <c r="A15" s="98"/>
      <c r="B15" s="99"/>
      <c r="C15" s="99"/>
      <c r="D15" s="99"/>
      <c r="E15" s="99"/>
      <c r="F15" s="99"/>
      <c r="G15" s="99"/>
      <c r="H15" s="100"/>
      <c r="I15" s="51" t="s">
        <v>116</v>
      </c>
      <c r="J15" s="77">
        <f>SUM(J10:J14)</f>
        <v>1.5285953126792251</v>
      </c>
      <c r="K15" s="78">
        <f>SUM(K10:K14)</f>
        <v>1.5285953126792251</v>
      </c>
      <c r="L15" s="44"/>
      <c r="O15" s="98"/>
      <c r="P15" s="99"/>
      <c r="Q15" s="99"/>
      <c r="R15" s="99"/>
      <c r="S15" s="99"/>
      <c r="T15" s="99"/>
      <c r="U15" s="99"/>
      <c r="V15" s="100"/>
      <c r="W15" s="51" t="s">
        <v>116</v>
      </c>
      <c r="X15" s="77">
        <f>SUM(X10:X14)</f>
        <v>0.67937569452410007</v>
      </c>
      <c r="Y15" s="78">
        <f>SUM(Y10:Y14)</f>
        <v>0.67937569452410007</v>
      </c>
      <c r="Z15" s="44"/>
    </row>
  </sheetData>
  <mergeCells count="8">
    <mergeCell ref="A15:H15"/>
    <mergeCell ref="A2:B2"/>
    <mergeCell ref="A1:L1"/>
    <mergeCell ref="C2:L2"/>
    <mergeCell ref="O1:Z1"/>
    <mergeCell ref="O2:P2"/>
    <mergeCell ref="Q2:Z2"/>
    <mergeCell ref="O15:V1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E68"/>
  <sheetViews>
    <sheetView topLeftCell="A31" zoomScaleNormal="100" workbookViewId="0">
      <selection activeCell="Z4" sqref="Z4"/>
    </sheetView>
  </sheetViews>
  <sheetFormatPr defaultRowHeight="15" x14ac:dyDescent="0.25"/>
  <cols>
    <col min="5" max="5" width="9.5703125" bestFit="1" customWidth="1"/>
    <col min="6" max="6" width="8.42578125" bestFit="1" customWidth="1"/>
    <col min="7" max="8" width="8" bestFit="1" customWidth="1"/>
    <col min="9" max="9" width="14.140625" bestFit="1" customWidth="1"/>
    <col min="10" max="10" width="9.7109375" bestFit="1" customWidth="1"/>
    <col min="12" max="12" width="10.85546875" bestFit="1" customWidth="1"/>
    <col min="13" max="13" width="7.7109375" bestFit="1" customWidth="1"/>
    <col min="14" max="14" width="12.28515625" bestFit="1" customWidth="1"/>
    <col min="15" max="15" width="11.28515625" bestFit="1" customWidth="1"/>
    <col min="16" max="16" width="16.85546875" bestFit="1" customWidth="1"/>
    <col min="20" max="20" width="9.5703125" bestFit="1" customWidth="1"/>
    <col min="22" max="23" width="8" bestFit="1" customWidth="1"/>
    <col min="24" max="24" width="14.140625" bestFit="1" customWidth="1"/>
    <col min="25" max="25" width="9.7109375" bestFit="1" customWidth="1"/>
    <col min="27" max="27" width="10.85546875" bestFit="1" customWidth="1"/>
    <col min="28" max="28" width="7.7109375" bestFit="1" customWidth="1"/>
    <col min="29" max="29" width="13.42578125" bestFit="1" customWidth="1"/>
    <col min="30" max="30" width="12.28515625" bestFit="1" customWidth="1"/>
    <col min="31" max="31" width="16.85546875" bestFit="1" customWidth="1"/>
  </cols>
  <sheetData>
    <row r="1" spans="5:31" ht="21.75" thickBot="1" x14ac:dyDescent="0.3">
      <c r="E1" s="108" t="s">
        <v>145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10"/>
      <c r="T1" s="108" t="s">
        <v>146</v>
      </c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10"/>
    </row>
    <row r="2" spans="5:31" ht="15.75" thickBot="1" x14ac:dyDescent="0.3">
      <c r="E2" s="118" t="s">
        <v>0</v>
      </c>
      <c r="F2" s="119"/>
      <c r="G2" s="98"/>
      <c r="H2" s="99"/>
      <c r="I2" s="99"/>
      <c r="J2" s="99"/>
      <c r="K2" s="99"/>
      <c r="L2" s="99"/>
      <c r="M2" s="99"/>
      <c r="N2" s="99"/>
      <c r="O2" s="99"/>
      <c r="P2" s="100"/>
      <c r="T2" s="118" t="s">
        <v>0</v>
      </c>
      <c r="U2" s="119"/>
      <c r="V2" s="98"/>
      <c r="W2" s="99"/>
      <c r="X2" s="99"/>
      <c r="Y2" s="99"/>
      <c r="Z2" s="99"/>
      <c r="AA2" s="99"/>
      <c r="AB2" s="99"/>
      <c r="AC2" s="99"/>
      <c r="AD2" s="99"/>
      <c r="AE2" s="100"/>
    </row>
    <row r="3" spans="5:31" ht="21.75" thickBot="1" x14ac:dyDescent="0.3">
      <c r="E3" s="60" t="s">
        <v>1</v>
      </c>
      <c r="F3" s="60" t="s">
        <v>2</v>
      </c>
      <c r="G3" s="60" t="s">
        <v>132</v>
      </c>
      <c r="H3" s="60" t="s">
        <v>133</v>
      </c>
      <c r="I3" s="61" t="s">
        <v>134</v>
      </c>
      <c r="J3" s="62" t="s">
        <v>130</v>
      </c>
      <c r="K3" s="62" t="s">
        <v>4</v>
      </c>
      <c r="L3" s="60" t="s">
        <v>53</v>
      </c>
      <c r="M3" s="63" t="s">
        <v>54</v>
      </c>
      <c r="N3" s="62" t="s">
        <v>128</v>
      </c>
      <c r="O3" s="62" t="s">
        <v>129</v>
      </c>
      <c r="P3" s="62" t="s">
        <v>131</v>
      </c>
      <c r="T3" s="64" t="s">
        <v>1</v>
      </c>
      <c r="U3" s="64" t="s">
        <v>2</v>
      </c>
      <c r="V3" s="64" t="s">
        <v>132</v>
      </c>
      <c r="W3" s="64" t="s">
        <v>133</v>
      </c>
      <c r="X3" s="65" t="s">
        <v>134</v>
      </c>
      <c r="Y3" s="66" t="s">
        <v>130</v>
      </c>
      <c r="Z3" s="66" t="s">
        <v>4</v>
      </c>
      <c r="AA3" s="64" t="s">
        <v>53</v>
      </c>
      <c r="AB3" s="67" t="s">
        <v>54</v>
      </c>
      <c r="AC3" s="66" t="s">
        <v>135</v>
      </c>
      <c r="AD3" s="66" t="s">
        <v>136</v>
      </c>
      <c r="AE3" s="66" t="s">
        <v>131</v>
      </c>
    </row>
    <row r="4" spans="5:31" x14ac:dyDescent="0.25">
      <c r="E4" s="33" t="s">
        <v>5</v>
      </c>
      <c r="F4" s="34" t="s">
        <v>41</v>
      </c>
      <c r="G4" s="35">
        <v>9.1438503924769019E-3</v>
      </c>
      <c r="H4" s="35">
        <v>9.471912214542532E-3</v>
      </c>
      <c r="I4" s="35">
        <f t="shared" ref="I4:I66" si="0">((G4+H4)/2)</f>
        <v>9.3078813035097178E-3</v>
      </c>
      <c r="J4" s="42">
        <v>0.11</v>
      </c>
      <c r="K4" s="36">
        <f>0.00281*I4*0.5*'ČASTOLOVICE-KOSTELEC'!$A$26</f>
        <v>1.3077573231431154E-2</v>
      </c>
      <c r="L4" s="72">
        <v>989</v>
      </c>
      <c r="M4" s="34">
        <f>'ČASTOLOVICE-KOSTELEC'!$A$27*'ČASTOLOVICE-KOSTELEC'!$A$28*'ČASTOLOVICE-KOSTELEC'!$A$30</f>
        <v>0.81</v>
      </c>
      <c r="N4" s="37">
        <f>'ČASTOLOVICE-KOSTELEC'!$A$32*(L4*10^-6)*'ČASTOLOVICE-KOSTELEC'!$A$31*M4*J4</f>
        <v>27.683683047506719</v>
      </c>
      <c r="O4" s="37">
        <f>'ČASTOLOVICE-KOSTELEC'!$A$32*(L4*10^-6)*'ČASTOLOVICE-KOSTELEC'!$A$35*M4*J4</f>
        <v>27.683683047506719</v>
      </c>
      <c r="P4" s="43">
        <f>G4/H4</f>
        <v>0.96536477380333552</v>
      </c>
      <c r="T4" s="33" t="s">
        <v>5</v>
      </c>
      <c r="U4" s="34" t="s">
        <v>41</v>
      </c>
      <c r="V4" s="35">
        <v>9.1438503924769019E-3</v>
      </c>
      <c r="W4" s="35">
        <v>9.471912214542532E-3</v>
      </c>
      <c r="X4" s="35">
        <f t="shared" ref="X4:X37" si="1">((V4+W4)/2)</f>
        <v>9.3078813035097178E-3</v>
      </c>
      <c r="Y4" s="42">
        <v>0.11</v>
      </c>
      <c r="Z4" s="36">
        <f>0.00281*X4*0.5*'ČASTOLOVICE-KOSTELEC'!$A$26</f>
        <v>1.3077573231431154E-2</v>
      </c>
      <c r="AA4" s="72">
        <v>989</v>
      </c>
      <c r="AB4" s="34">
        <f>'ČASTOLOVICE-KOSTELEC'!$A$29*'ČASTOLOVICE-KOSTELEC'!$A$37</f>
        <v>0.06</v>
      </c>
      <c r="AC4" s="37">
        <f>'ČASTOLOVICE-KOSTELEC'!$A$32*(AA4*10^-6)*'ČASTOLOVICE-KOSTELEC'!$A$31*AB4*Y4</f>
        <v>2.0506431887042016</v>
      </c>
      <c r="AD4" s="37">
        <f>'ČASTOLOVICE-KOSTELEC'!$A$32*(AA4*10^-6)*'ČASTOLOVICE-KOSTELEC'!$A$35*AB4*Y4</f>
        <v>2.0506431887042016</v>
      </c>
      <c r="AE4" s="43">
        <f>V4/W4</f>
        <v>0.96536477380333552</v>
      </c>
    </row>
    <row r="5" spans="5:31" x14ac:dyDescent="0.25">
      <c r="E5" s="22" t="str">
        <f>F4</f>
        <v>AA</v>
      </c>
      <c r="F5" s="23" t="s">
        <v>55</v>
      </c>
      <c r="G5" s="24">
        <f>H4</f>
        <v>9.471912214542532E-3</v>
      </c>
      <c r="H5" s="24">
        <v>9.5621336531131994E-3</v>
      </c>
      <c r="I5" s="24">
        <f t="shared" si="0"/>
        <v>9.5170229338278657E-3</v>
      </c>
      <c r="J5" s="40">
        <v>9.2999999999999999E-2</v>
      </c>
      <c r="K5" s="36">
        <f>0.00281*I5*0.5*'ČASTOLOVICE-KOSTELEC'!$A$26</f>
        <v>1.3371417222028151E-2</v>
      </c>
      <c r="L5" s="73">
        <v>989</v>
      </c>
      <c r="M5" s="23">
        <f>'ČASTOLOVICE-KOSTELEC'!$A$27*'ČASTOLOVICE-KOSTELEC'!$A$28*'ČASTOLOVICE-KOSTELEC'!$A$30</f>
        <v>0.81</v>
      </c>
      <c r="N5" s="26">
        <f>'ČASTOLOVICE-KOSTELEC'!$A$32*(L5*10^-6)*'ČASTOLOVICE-KOSTELEC'!$A$31*M5*J5</f>
        <v>23.4052956674375</v>
      </c>
      <c r="O5" s="26">
        <f>'ČASTOLOVICE-KOSTELEC'!$A$32*(L5*10^-6)*'ČASTOLOVICE-KOSTELEC'!$A$35*M5*J5</f>
        <v>23.4052956674375</v>
      </c>
      <c r="P5" s="41">
        <f t="shared" ref="P5:P66" si="2">G5/H5</f>
        <v>0.99056471684629788</v>
      </c>
      <c r="T5" s="22" t="str">
        <f>U4</f>
        <v>AA</v>
      </c>
      <c r="U5" s="23" t="s">
        <v>55</v>
      </c>
      <c r="V5" s="24">
        <f>W4</f>
        <v>9.471912214542532E-3</v>
      </c>
      <c r="W5" s="24">
        <v>9.5621336531131994E-3</v>
      </c>
      <c r="X5" s="24">
        <f t="shared" si="1"/>
        <v>9.5170229338278657E-3</v>
      </c>
      <c r="Y5" s="40">
        <v>9.2999999999999999E-2</v>
      </c>
      <c r="Z5" s="36">
        <f>0.00281*X5*0.5*'ČASTOLOVICE-KOSTELEC'!$A$26</f>
        <v>1.3371417222028151E-2</v>
      </c>
      <c r="AA5" s="73">
        <v>989</v>
      </c>
      <c r="AB5" s="34">
        <f>'ČASTOLOVICE-KOSTELEC'!$A$29*'ČASTOLOVICE-KOSTELEC'!$A$37</f>
        <v>0.06</v>
      </c>
      <c r="AC5" s="26">
        <f>'ČASTOLOVICE-KOSTELEC'!$A$32*(AA5*10^-6)*'ČASTOLOVICE-KOSTELEC'!$A$31*AB5*Y5</f>
        <v>1.7337256049953702</v>
      </c>
      <c r="AD5" s="26">
        <f>'ČASTOLOVICE-KOSTELEC'!$A$32*(AA5*10^-6)*'ČASTOLOVICE-KOSTELEC'!$A$35*AB5*Y5</f>
        <v>1.7337256049953702</v>
      </c>
      <c r="AE5" s="41">
        <f t="shared" ref="AE5:AE37" si="3">V5/W5</f>
        <v>0.99056471684629788</v>
      </c>
    </row>
    <row r="6" spans="5:31" x14ac:dyDescent="0.25">
      <c r="E6" s="22" t="str">
        <f t="shared" ref="E6:E66" si="4">F5</f>
        <v>AB</v>
      </c>
      <c r="F6" s="23" t="s">
        <v>56</v>
      </c>
      <c r="G6" s="24">
        <f t="shared" ref="G6:G66" si="5">H5</f>
        <v>9.5621336531131994E-3</v>
      </c>
      <c r="H6" s="24">
        <v>9.7368834849760836E-3</v>
      </c>
      <c r="I6" s="24">
        <f t="shared" si="0"/>
        <v>9.6495085690446424E-3</v>
      </c>
      <c r="J6" s="40">
        <v>2.5000000000000001E-2</v>
      </c>
      <c r="K6" s="36">
        <f>0.00281*I6*0.5*'ČASTOLOVICE-KOSTELEC'!$A$26</f>
        <v>1.3557559539507722E-2</v>
      </c>
      <c r="L6" s="73">
        <v>989</v>
      </c>
      <c r="M6" s="23">
        <f>'ČASTOLOVICE-KOSTELEC'!$A$27*'ČASTOLOVICE-KOSTELEC'!$A$28*'ČASTOLOVICE-KOSTELEC'!$A$30</f>
        <v>0.81</v>
      </c>
      <c r="N6" s="26">
        <f>'ČASTOLOVICE-KOSTELEC'!$A$32*(L6*10^-6)*'ČASTOLOVICE-KOSTELEC'!$A$31*M6*J6</f>
        <v>6.2917461471606186</v>
      </c>
      <c r="O6" s="26">
        <f>'ČASTOLOVICE-KOSTELEC'!$A$32*(L6*10^-6)*'ČASTOLOVICE-KOSTELEC'!$A$35*M6*J6</f>
        <v>6.2917461471606186</v>
      </c>
      <c r="P6" s="41">
        <f t="shared" si="2"/>
        <v>0.98205279624301534</v>
      </c>
      <c r="T6" s="22" t="str">
        <f t="shared" ref="T6:T33" si="6">U5</f>
        <v>AB</v>
      </c>
      <c r="U6" s="23" t="s">
        <v>56</v>
      </c>
      <c r="V6" s="24">
        <f t="shared" ref="V6:V33" si="7">W5</f>
        <v>9.5621336531131994E-3</v>
      </c>
      <c r="W6" s="24">
        <v>9.7368834849760836E-3</v>
      </c>
      <c r="X6" s="24">
        <f t="shared" si="1"/>
        <v>9.6495085690446424E-3</v>
      </c>
      <c r="Y6" s="40">
        <v>2.5000000000000001E-2</v>
      </c>
      <c r="Z6" s="36">
        <f>0.00281*X6*0.5*'ČASTOLOVICE-KOSTELEC'!$A$26</f>
        <v>1.3557559539507722E-2</v>
      </c>
      <c r="AA6" s="73">
        <v>989</v>
      </c>
      <c r="AB6" s="34">
        <f>'ČASTOLOVICE-KOSTELEC'!$A$29*'ČASTOLOVICE-KOSTELEC'!$A$37</f>
        <v>0.06</v>
      </c>
      <c r="AC6" s="26">
        <f>'ČASTOLOVICE-KOSTELEC'!$A$32*(AA6*10^-6)*'ČASTOLOVICE-KOSTELEC'!$A$31*AB6*Y6</f>
        <v>0.46605527016004578</v>
      </c>
      <c r="AD6" s="26">
        <f>'ČASTOLOVICE-KOSTELEC'!$A$32*(AA6*10^-6)*'ČASTOLOVICE-KOSTELEC'!$A$35*AB6*Y6</f>
        <v>0.46605527016004578</v>
      </c>
      <c r="AE6" s="41">
        <f t="shared" si="3"/>
        <v>0.98205279624301534</v>
      </c>
    </row>
    <row r="7" spans="5:31" x14ac:dyDescent="0.25">
      <c r="E7" s="22" t="str">
        <f t="shared" si="4"/>
        <v>AC</v>
      </c>
      <c r="F7" s="23" t="s">
        <v>57</v>
      </c>
      <c r="G7" s="24">
        <f t="shared" si="5"/>
        <v>9.7368834849760836E-3</v>
      </c>
      <c r="H7" s="24">
        <v>1.0466465497005185E-2</v>
      </c>
      <c r="I7" s="24">
        <f t="shared" si="0"/>
        <v>1.0101674490990635E-2</v>
      </c>
      <c r="J7" s="40">
        <v>3.9E-2</v>
      </c>
      <c r="K7" s="36">
        <f>0.00281*I7*0.5*'ČASTOLOVICE-KOSTELEC'!$A$26</f>
        <v>1.4192852659841841E-2</v>
      </c>
      <c r="L7" s="73">
        <v>989</v>
      </c>
      <c r="M7" s="23">
        <f>'ČASTOLOVICE-KOSTELEC'!$A$27*'ČASTOLOVICE-KOSTELEC'!$A$28*'ČASTOLOVICE-KOSTELEC'!$A$30</f>
        <v>0.81</v>
      </c>
      <c r="N7" s="26">
        <f>'ČASTOLOVICE-KOSTELEC'!$A$32*(L7*10^-6)*'ČASTOLOVICE-KOSTELEC'!$A$31*M7*J7</f>
        <v>9.815123989570564</v>
      </c>
      <c r="O7" s="26">
        <f>'ČASTOLOVICE-KOSTELEC'!$A$32*(L7*10^-6)*'ČASTOLOVICE-KOSTELEC'!$A$35*M7*J7</f>
        <v>9.815123989570564</v>
      </c>
      <c r="P7" s="41">
        <f t="shared" si="2"/>
        <v>0.93029337246295229</v>
      </c>
      <c r="T7" s="22" t="str">
        <f t="shared" si="6"/>
        <v>AC</v>
      </c>
      <c r="U7" s="23" t="s">
        <v>57</v>
      </c>
      <c r="V7" s="24">
        <f t="shared" si="7"/>
        <v>9.7368834849760836E-3</v>
      </c>
      <c r="W7" s="24">
        <v>1.0466465497005185E-2</v>
      </c>
      <c r="X7" s="24">
        <f t="shared" si="1"/>
        <v>1.0101674490990635E-2</v>
      </c>
      <c r="Y7" s="40">
        <v>3.9E-2</v>
      </c>
      <c r="Z7" s="36">
        <f>0.00281*X7*0.5*'ČASTOLOVICE-KOSTELEC'!$A$26</f>
        <v>1.4192852659841841E-2</v>
      </c>
      <c r="AA7" s="73">
        <v>989</v>
      </c>
      <c r="AB7" s="34">
        <f>'ČASTOLOVICE-KOSTELEC'!$A$29*'ČASTOLOVICE-KOSTELEC'!$A$37</f>
        <v>0.06</v>
      </c>
      <c r="AC7" s="26">
        <f>'ČASTOLOVICE-KOSTELEC'!$A$32*(AA7*10^-6)*'ČASTOLOVICE-KOSTELEC'!$A$31*AB7*Y7</f>
        <v>0.72704622144967146</v>
      </c>
      <c r="AD7" s="26">
        <f>'ČASTOLOVICE-KOSTELEC'!$A$32*(AA7*10^-6)*'ČASTOLOVICE-KOSTELEC'!$A$35*AB7*Y7</f>
        <v>0.72704622144967146</v>
      </c>
      <c r="AE7" s="41">
        <f t="shared" si="3"/>
        <v>0.93029337246295229</v>
      </c>
    </row>
    <row r="8" spans="5:31" x14ac:dyDescent="0.25">
      <c r="E8" s="22" t="str">
        <f t="shared" si="4"/>
        <v>AD</v>
      </c>
      <c r="F8" s="23" t="s">
        <v>58</v>
      </c>
      <c r="G8" s="24">
        <f t="shared" si="5"/>
        <v>1.0466465497005185E-2</v>
      </c>
      <c r="H8" s="24">
        <v>1.0862877151105042E-2</v>
      </c>
      <c r="I8" s="24">
        <f t="shared" si="0"/>
        <v>1.0664671324055113E-2</v>
      </c>
      <c r="J8" s="40">
        <v>3.2000000000000001E-2</v>
      </c>
      <c r="K8" s="36">
        <f>0.00281*I8*0.5*'ČASTOLOVICE-KOSTELEC'!$A$26</f>
        <v>1.4983863210297434E-2</v>
      </c>
      <c r="L8" s="73">
        <v>963</v>
      </c>
      <c r="M8" s="23">
        <f>'ČASTOLOVICE-KOSTELEC'!$A$27*'ČASTOLOVICE-KOSTELEC'!$A$28*'ČASTOLOVICE-KOSTELEC'!$A$30</f>
        <v>0.81</v>
      </c>
      <c r="N8" s="26">
        <f>'ČASTOLOVICE-KOSTELEC'!$A$32*(L8*10^-6)*'ČASTOLOVICE-KOSTELEC'!$A$31*M8*J8</f>
        <v>7.8417168562548678</v>
      </c>
      <c r="O8" s="26">
        <f>'ČASTOLOVICE-KOSTELEC'!$A$32*(L8*10^-6)*'ČASTOLOVICE-KOSTELEC'!$A$35*M8*J8</f>
        <v>7.8417168562548678</v>
      </c>
      <c r="P8" s="41">
        <f t="shared" si="2"/>
        <v>0.96350767401806336</v>
      </c>
      <c r="T8" s="22" t="str">
        <f t="shared" si="6"/>
        <v>AD</v>
      </c>
      <c r="U8" s="23" t="s">
        <v>58</v>
      </c>
      <c r="V8" s="24">
        <f t="shared" si="7"/>
        <v>1.0466465497005185E-2</v>
      </c>
      <c r="W8" s="24">
        <v>1.0862877151105042E-2</v>
      </c>
      <c r="X8" s="24">
        <f t="shared" si="1"/>
        <v>1.0664671324055113E-2</v>
      </c>
      <c r="Y8" s="40">
        <v>3.2000000000000001E-2</v>
      </c>
      <c r="Z8" s="36">
        <f>0.00281*X8*0.5*'ČASTOLOVICE-KOSTELEC'!$A$26</f>
        <v>1.4983863210297434E-2</v>
      </c>
      <c r="AA8" s="73">
        <v>963</v>
      </c>
      <c r="AB8" s="34">
        <f>'ČASTOLOVICE-KOSTELEC'!$A$29*'ČASTOLOVICE-KOSTELEC'!$A$37</f>
        <v>0.06</v>
      </c>
      <c r="AC8" s="26">
        <f>'ČASTOLOVICE-KOSTELEC'!$A$32*(AA8*10^-6)*'ČASTOLOVICE-KOSTELEC'!$A$31*AB8*Y8</f>
        <v>0.5808679152781383</v>
      </c>
      <c r="AD8" s="26">
        <f>'ČASTOLOVICE-KOSTELEC'!$A$32*(AA8*10^-6)*'ČASTOLOVICE-KOSTELEC'!$A$35*AB8*Y8</f>
        <v>0.5808679152781383</v>
      </c>
      <c r="AE8" s="41">
        <f t="shared" si="3"/>
        <v>0.96350767401806336</v>
      </c>
    </row>
    <row r="9" spans="5:31" x14ac:dyDescent="0.25">
      <c r="E9" s="22" t="str">
        <f t="shared" si="4"/>
        <v>AE</v>
      </c>
      <c r="F9" s="23" t="s">
        <v>59</v>
      </c>
      <c r="G9" s="24">
        <f t="shared" si="5"/>
        <v>1.0862877151105042E-2</v>
      </c>
      <c r="H9" s="24">
        <v>1.1269343370400958E-2</v>
      </c>
      <c r="I9" s="24">
        <f t="shared" si="0"/>
        <v>1.1066110260753E-2</v>
      </c>
      <c r="J9" s="40">
        <v>2.5999999999999999E-2</v>
      </c>
      <c r="K9" s="36">
        <f>0.00281*I9*0.5*'ČASTOLOVICE-KOSTELEC'!$A$26</f>
        <v>1.5547884916357967E-2</v>
      </c>
      <c r="L9" s="73">
        <v>936</v>
      </c>
      <c r="M9" s="23">
        <f>'ČASTOLOVICE-KOSTELEC'!$A$27*'ČASTOLOVICE-KOSTELEC'!$A$28*'ČASTOLOVICE-KOSTELEC'!$A$30</f>
        <v>0.81</v>
      </c>
      <c r="N9" s="26">
        <f>'ČASTOLOVICE-KOSTELEC'!$A$32*(L9*10^-6)*'ČASTOLOVICE-KOSTELEC'!$A$31*M9*J9</f>
        <v>6.1927577042386579</v>
      </c>
      <c r="O9" s="26">
        <f>'ČASTOLOVICE-KOSTELEC'!$A$32*(L9*10^-6)*'ČASTOLOVICE-KOSTELEC'!$A$35*M9*J9</f>
        <v>6.1927577042386579</v>
      </c>
      <c r="P9" s="41">
        <f t="shared" si="2"/>
        <v>0.96393168564164056</v>
      </c>
      <c r="T9" s="22" t="str">
        <f t="shared" si="6"/>
        <v>AE</v>
      </c>
      <c r="U9" s="23" t="s">
        <v>59</v>
      </c>
      <c r="V9" s="24">
        <f t="shared" si="7"/>
        <v>1.0862877151105042E-2</v>
      </c>
      <c r="W9" s="24">
        <v>1.1269343370400958E-2</v>
      </c>
      <c r="X9" s="24">
        <f t="shared" si="1"/>
        <v>1.1066110260753E-2</v>
      </c>
      <c r="Y9" s="40">
        <v>2.5999999999999999E-2</v>
      </c>
      <c r="Z9" s="36">
        <f>0.00281*X9*0.5*'ČASTOLOVICE-KOSTELEC'!$A$26</f>
        <v>1.5547884916357967E-2</v>
      </c>
      <c r="AA9" s="73">
        <v>936</v>
      </c>
      <c r="AB9" s="34">
        <f>'ČASTOLOVICE-KOSTELEC'!$A$29*'ČASTOLOVICE-KOSTELEC'!$A$37</f>
        <v>0.06</v>
      </c>
      <c r="AC9" s="26">
        <f>'ČASTOLOVICE-KOSTELEC'!$A$32*(AA9*10^-6)*'ČASTOLOVICE-KOSTELEC'!$A$31*AB9*Y9</f>
        <v>0.4587227929065672</v>
      </c>
      <c r="AD9" s="26">
        <f>'ČASTOLOVICE-KOSTELEC'!$A$32*(AA9*10^-6)*'ČASTOLOVICE-KOSTELEC'!$A$35*AB9*Y9</f>
        <v>0.4587227929065672</v>
      </c>
      <c r="AE9" s="41">
        <f t="shared" si="3"/>
        <v>0.96393168564164056</v>
      </c>
    </row>
    <row r="10" spans="5:31" x14ac:dyDescent="0.25">
      <c r="E10" s="22" t="str">
        <f t="shared" si="4"/>
        <v>AF</v>
      </c>
      <c r="F10" s="23" t="s">
        <v>60</v>
      </c>
      <c r="G10" s="24">
        <f t="shared" si="5"/>
        <v>1.1269343370400958E-2</v>
      </c>
      <c r="H10" s="24">
        <v>1.0117806086301516E-2</v>
      </c>
      <c r="I10" s="24">
        <f t="shared" si="0"/>
        <v>1.0693574728351238E-2</v>
      </c>
      <c r="J10" s="40">
        <v>4.5999999999999999E-2</v>
      </c>
      <c r="K10" s="36">
        <f>0.00281*I10*0.5*'ČASTOLOVICE-KOSTELEC'!$A$26</f>
        <v>1.5024472493333489E-2</v>
      </c>
      <c r="L10" s="73">
        <v>963</v>
      </c>
      <c r="M10" s="23">
        <f>'ČASTOLOVICE-KOSTELEC'!$A$27*'ČASTOLOVICE-KOSTELEC'!$A$28*'ČASTOLOVICE-KOSTELEC'!$A$30</f>
        <v>0.81</v>
      </c>
      <c r="N10" s="26">
        <f>'ČASTOLOVICE-KOSTELEC'!$A$32*(L10*10^-6)*'ČASTOLOVICE-KOSTELEC'!$A$31*M10*J10</f>
        <v>11.272467980866372</v>
      </c>
      <c r="O10" s="26">
        <f>'ČASTOLOVICE-KOSTELEC'!$A$32*(L10*10^-6)*'ČASTOLOVICE-KOSTELEC'!$A$35*M10*J10</f>
        <v>11.272467980866372</v>
      </c>
      <c r="P10" s="41">
        <f t="shared" si="2"/>
        <v>1.1138129426752412</v>
      </c>
      <c r="T10" s="22" t="str">
        <f t="shared" si="6"/>
        <v>AF</v>
      </c>
      <c r="U10" s="23" t="s">
        <v>60</v>
      </c>
      <c r="V10" s="24">
        <f t="shared" si="7"/>
        <v>1.1269343370400958E-2</v>
      </c>
      <c r="W10" s="24">
        <v>1.0117806086301516E-2</v>
      </c>
      <c r="X10" s="24">
        <f t="shared" si="1"/>
        <v>1.0693574728351238E-2</v>
      </c>
      <c r="Y10" s="40">
        <v>4.5999999999999999E-2</v>
      </c>
      <c r="Z10" s="36">
        <f>0.00281*X10*0.5*'ČASTOLOVICE-KOSTELEC'!$A$26</f>
        <v>1.5024472493333489E-2</v>
      </c>
      <c r="AA10" s="73">
        <v>963</v>
      </c>
      <c r="AB10" s="34">
        <f>'ČASTOLOVICE-KOSTELEC'!$A$29*'ČASTOLOVICE-KOSTELEC'!$A$37</f>
        <v>0.06</v>
      </c>
      <c r="AC10" s="26">
        <f>'ČASTOLOVICE-KOSTELEC'!$A$32*(AA10*10^-6)*'ČASTOLOVICE-KOSTELEC'!$A$31*AB10*Y10</f>
        <v>0.83499762821232382</v>
      </c>
      <c r="AD10" s="26">
        <f>'ČASTOLOVICE-KOSTELEC'!$A$32*(AA10*10^-6)*'ČASTOLOVICE-KOSTELEC'!$A$35*AB10*Y10</f>
        <v>0.83499762821232382</v>
      </c>
      <c r="AE10" s="41">
        <f t="shared" si="3"/>
        <v>1.1138129426752412</v>
      </c>
    </row>
    <row r="11" spans="5:31" x14ac:dyDescent="0.25">
      <c r="E11" s="22" t="str">
        <f t="shared" si="4"/>
        <v>AG</v>
      </c>
      <c r="F11" s="23" t="s">
        <v>61</v>
      </c>
      <c r="G11" s="24">
        <f t="shared" si="5"/>
        <v>1.0117806086301516E-2</v>
      </c>
      <c r="H11" s="24">
        <v>1.2083724591366685E-2</v>
      </c>
      <c r="I11" s="24">
        <f t="shared" si="0"/>
        <v>1.1100765338834102E-2</v>
      </c>
      <c r="J11" s="40">
        <v>0.124</v>
      </c>
      <c r="K11" s="36">
        <f>0.00281*I11*0.5*'ČASTOLOVICE-KOSTELEC'!$A$26</f>
        <v>1.5596575301061915E-2</v>
      </c>
      <c r="L11" s="73">
        <v>963</v>
      </c>
      <c r="M11" s="23">
        <f>'ČASTOLOVICE-KOSTELEC'!$A$27*'ČASTOLOVICE-KOSTELEC'!$A$28*'ČASTOLOVICE-KOSTELEC'!$A$30</f>
        <v>0.81</v>
      </c>
      <c r="N11" s="26">
        <f>'ČASTOLOVICE-KOSTELEC'!$A$32*(L11*10^-6)*'ČASTOLOVICE-KOSTELEC'!$A$31*M11*J11</f>
        <v>30.386652817987613</v>
      </c>
      <c r="O11" s="26">
        <f>'ČASTOLOVICE-KOSTELEC'!$A$32*(L11*10^-6)*'ČASTOLOVICE-KOSTELEC'!$A$35*M11*J11</f>
        <v>30.386652817987613</v>
      </c>
      <c r="P11" s="41">
        <f t="shared" si="2"/>
        <v>0.8373085640771939</v>
      </c>
      <c r="T11" s="22" t="str">
        <f t="shared" si="6"/>
        <v>AG</v>
      </c>
      <c r="U11" s="23" t="s">
        <v>61</v>
      </c>
      <c r="V11" s="24">
        <f t="shared" si="7"/>
        <v>1.0117806086301516E-2</v>
      </c>
      <c r="W11" s="24">
        <v>1.2083724591366685E-2</v>
      </c>
      <c r="X11" s="24">
        <f t="shared" si="1"/>
        <v>1.1100765338834102E-2</v>
      </c>
      <c r="Y11" s="40">
        <v>0.124</v>
      </c>
      <c r="Z11" s="36">
        <f>0.00281*X11*0.5*'ČASTOLOVICE-KOSTELEC'!$A$26</f>
        <v>1.5596575301061915E-2</v>
      </c>
      <c r="AA11" s="73">
        <v>963</v>
      </c>
      <c r="AB11" s="34">
        <f>'ČASTOLOVICE-KOSTELEC'!$A$29*'ČASTOLOVICE-KOSTELEC'!$A$37</f>
        <v>0.06</v>
      </c>
      <c r="AC11" s="26">
        <f>'ČASTOLOVICE-KOSTELEC'!$A$32*(AA11*10^-6)*'ČASTOLOVICE-KOSTELEC'!$A$31*AB11*Y11</f>
        <v>2.250863171702786</v>
      </c>
      <c r="AD11" s="26">
        <f>'ČASTOLOVICE-KOSTELEC'!$A$32*(AA11*10^-6)*'ČASTOLOVICE-KOSTELEC'!$A$35*AB11*Y11</f>
        <v>2.250863171702786</v>
      </c>
      <c r="AE11" s="41">
        <f t="shared" si="3"/>
        <v>0.8373085640771939</v>
      </c>
    </row>
    <row r="12" spans="5:31" x14ac:dyDescent="0.25">
      <c r="E12" s="22" t="str">
        <f t="shared" si="4"/>
        <v>AH</v>
      </c>
      <c r="F12" s="23" t="s">
        <v>62</v>
      </c>
      <c r="G12" s="24">
        <f t="shared" si="5"/>
        <v>1.2083724591366685E-2</v>
      </c>
      <c r="H12" s="24">
        <v>9.4384108831942672E-3</v>
      </c>
      <c r="I12" s="24">
        <f t="shared" si="0"/>
        <v>1.0761067737280475E-2</v>
      </c>
      <c r="J12" s="40">
        <v>3.4000000000000002E-2</v>
      </c>
      <c r="K12" s="36">
        <f>0.00281*I12*0.5*'ČASTOLOVICE-KOSTELEC'!$A$26</f>
        <v>1.5119300170879068E-2</v>
      </c>
      <c r="L12" s="73">
        <v>963</v>
      </c>
      <c r="M12" s="23">
        <f>'ČASTOLOVICE-KOSTELEC'!$A$27*'ČASTOLOVICE-KOSTELEC'!$A$28*'ČASTOLOVICE-KOSTELEC'!$A$30</f>
        <v>0.81</v>
      </c>
      <c r="N12" s="26">
        <f>'ČASTOLOVICE-KOSTELEC'!$A$32*(L12*10^-6)*'ČASTOLOVICE-KOSTELEC'!$A$31*M12*J12</f>
        <v>8.3318241597707967</v>
      </c>
      <c r="O12" s="26">
        <f>'ČASTOLOVICE-KOSTELEC'!$A$32*(L12*10^-6)*'ČASTOLOVICE-KOSTELEC'!$A$35*M12*J12</f>
        <v>8.3318241597707967</v>
      </c>
      <c r="P12" s="41">
        <f t="shared" si="2"/>
        <v>1.2802710902194965</v>
      </c>
      <c r="T12" s="22" t="str">
        <f t="shared" si="6"/>
        <v>AH</v>
      </c>
      <c r="U12" s="23" t="s">
        <v>62</v>
      </c>
      <c r="V12" s="24">
        <f t="shared" si="7"/>
        <v>1.2083724591366685E-2</v>
      </c>
      <c r="W12" s="24">
        <v>9.4384108831942672E-3</v>
      </c>
      <c r="X12" s="24">
        <f t="shared" si="1"/>
        <v>1.0761067737280475E-2</v>
      </c>
      <c r="Y12" s="40">
        <v>3.4000000000000002E-2</v>
      </c>
      <c r="Z12" s="36">
        <f>0.00281*X12*0.5*'ČASTOLOVICE-KOSTELEC'!$A$26</f>
        <v>1.5119300170879068E-2</v>
      </c>
      <c r="AA12" s="73">
        <v>963</v>
      </c>
      <c r="AB12" s="34">
        <f>'ČASTOLOVICE-KOSTELEC'!$A$29*'ČASTOLOVICE-KOSTELEC'!$A$37</f>
        <v>0.06</v>
      </c>
      <c r="AC12" s="26">
        <f>'ČASTOLOVICE-KOSTELEC'!$A$32*(AA12*10^-6)*'ČASTOLOVICE-KOSTELEC'!$A$31*AB12*Y12</f>
        <v>0.617172159983022</v>
      </c>
      <c r="AD12" s="26">
        <f>'ČASTOLOVICE-KOSTELEC'!$A$32*(AA12*10^-6)*'ČASTOLOVICE-KOSTELEC'!$A$35*AB12*Y12</f>
        <v>0.617172159983022</v>
      </c>
      <c r="AE12" s="41">
        <f t="shared" si="3"/>
        <v>1.2802710902194965</v>
      </c>
    </row>
    <row r="13" spans="5:31" x14ac:dyDescent="0.25">
      <c r="E13" s="22" t="str">
        <f t="shared" si="4"/>
        <v>AI</v>
      </c>
      <c r="F13" s="23" t="s">
        <v>6</v>
      </c>
      <c r="G13" s="24">
        <f t="shared" si="5"/>
        <v>9.4384108831942672E-3</v>
      </c>
      <c r="H13" s="24">
        <v>8.5861574641978231E-3</v>
      </c>
      <c r="I13" s="24">
        <f t="shared" si="0"/>
        <v>9.012284173696046E-3</v>
      </c>
      <c r="J13" s="40">
        <v>0.14000000000000001</v>
      </c>
      <c r="K13" s="36">
        <f>0.00281*I13*0.5*'ČASTOLOVICE-KOSTELEC'!$A$26</f>
        <v>1.2662259264042944E-2</v>
      </c>
      <c r="L13" s="73">
        <v>1020</v>
      </c>
      <c r="M13" s="23">
        <f>'ČASTOLOVICE-KOSTELEC'!$A$27*'ČASTOLOVICE-KOSTELEC'!$A$28*'ČASTOLOVICE-KOSTELEC'!$A$30</f>
        <v>0.81</v>
      </c>
      <c r="N13" s="26">
        <f>'ČASTOLOVICE-KOSTELEC'!$A$32*(L13*10^-6)*'ČASTOLOVICE-KOSTELEC'!$A$31*M13*J13</f>
        <v>36.338173905542419</v>
      </c>
      <c r="O13" s="26">
        <f>'ČASTOLOVICE-KOSTELEC'!$A$32*(L13*10^-6)*'ČASTOLOVICE-KOSTELEC'!$A$35*M13*J13</f>
        <v>36.338173905542419</v>
      </c>
      <c r="P13" s="41">
        <f t="shared" si="2"/>
        <v>1.0992590017770036</v>
      </c>
      <c r="T13" s="22" t="str">
        <f t="shared" si="6"/>
        <v>AI</v>
      </c>
      <c r="U13" s="23" t="s">
        <v>6</v>
      </c>
      <c r="V13" s="24">
        <f t="shared" si="7"/>
        <v>9.4384108831942672E-3</v>
      </c>
      <c r="W13" s="24">
        <v>8.5861574641978231E-3</v>
      </c>
      <c r="X13" s="24">
        <f t="shared" si="1"/>
        <v>9.012284173696046E-3</v>
      </c>
      <c r="Y13" s="40">
        <v>0.14000000000000001</v>
      </c>
      <c r="Z13" s="36">
        <f>0.00281*X13*0.5*'ČASTOLOVICE-KOSTELEC'!$A$26</f>
        <v>1.2662259264042944E-2</v>
      </c>
      <c r="AA13" s="73">
        <v>1020</v>
      </c>
      <c r="AB13" s="34">
        <f>'ČASTOLOVICE-KOSTELEC'!$A$29*'ČASTOLOVICE-KOSTELEC'!$A$37</f>
        <v>0.06</v>
      </c>
      <c r="AC13" s="26">
        <f>'ČASTOLOVICE-KOSTELEC'!$A$32*(AA13*10^-6)*'ČASTOLOVICE-KOSTELEC'!$A$31*AB13*Y13</f>
        <v>2.6917165855957341</v>
      </c>
      <c r="AD13" s="26">
        <f>'ČASTOLOVICE-KOSTELEC'!$A$32*(AA13*10^-6)*'ČASTOLOVICE-KOSTELEC'!$A$35*AB13*Y13</f>
        <v>2.6917165855957341</v>
      </c>
      <c r="AE13" s="41">
        <f t="shared" si="3"/>
        <v>1.0992590017770036</v>
      </c>
    </row>
    <row r="14" spans="5:31" x14ac:dyDescent="0.25">
      <c r="E14" s="22" t="str">
        <f t="shared" si="4"/>
        <v>B</v>
      </c>
      <c r="F14" s="23" t="s">
        <v>42</v>
      </c>
      <c r="G14" s="24">
        <f t="shared" si="5"/>
        <v>8.5861574641978231E-3</v>
      </c>
      <c r="H14" s="24">
        <v>8.5329010307163417E-3</v>
      </c>
      <c r="I14" s="24">
        <f t="shared" si="0"/>
        <v>8.5595292474570824E-3</v>
      </c>
      <c r="J14" s="40">
        <v>0.188</v>
      </c>
      <c r="K14" s="36">
        <f>0.00281*I14*0.5*'ČASTOLOVICE-KOSTELEC'!$A$26</f>
        <v>1.2026138592677201E-2</v>
      </c>
      <c r="L14" s="73">
        <v>1020</v>
      </c>
      <c r="M14" s="23">
        <f>'ČASTOLOVICE-KOSTELEC'!$A$27*'ČASTOLOVICE-KOSTELEC'!$A$28*'ČASTOLOVICE-KOSTELEC'!$A$30</f>
        <v>0.81</v>
      </c>
      <c r="N14" s="26">
        <f>'ČASTOLOVICE-KOSTELEC'!$A$32*(L14*10^-6)*'ČASTOLOVICE-KOSTELEC'!$A$31*M14*J14</f>
        <v>48.796976387442676</v>
      </c>
      <c r="O14" s="26">
        <f>'ČASTOLOVICE-KOSTELEC'!$A$32*(L14*10^-6)*'ČASTOLOVICE-KOSTELEC'!$A$35*M14*J14</f>
        <v>48.796976387442676</v>
      </c>
      <c r="P14" s="41">
        <f t="shared" si="2"/>
        <v>1.0062413044859857</v>
      </c>
      <c r="T14" s="22" t="str">
        <f t="shared" si="6"/>
        <v>B</v>
      </c>
      <c r="U14" s="23" t="s">
        <v>42</v>
      </c>
      <c r="V14" s="24">
        <f t="shared" si="7"/>
        <v>8.5861574641978231E-3</v>
      </c>
      <c r="W14" s="24">
        <v>8.5329010307163417E-3</v>
      </c>
      <c r="X14" s="24">
        <f t="shared" si="1"/>
        <v>8.5595292474570824E-3</v>
      </c>
      <c r="Y14" s="40">
        <v>0.188</v>
      </c>
      <c r="Z14" s="36">
        <f>0.00281*X14*0.5*'ČASTOLOVICE-KOSTELEC'!$A$26</f>
        <v>1.2026138592677201E-2</v>
      </c>
      <c r="AA14" s="73">
        <v>1020</v>
      </c>
      <c r="AB14" s="34">
        <f>'ČASTOLOVICE-KOSTELEC'!$A$29*'ČASTOLOVICE-KOSTELEC'!$A$37</f>
        <v>0.06</v>
      </c>
      <c r="AC14" s="26">
        <f>'ČASTOLOVICE-KOSTELEC'!$A$32*(AA14*10^-6)*'ČASTOLOVICE-KOSTELEC'!$A$31*AB14*Y14</f>
        <v>3.6145908435142715</v>
      </c>
      <c r="AD14" s="26">
        <f>'ČASTOLOVICE-KOSTELEC'!$A$32*(AA14*10^-6)*'ČASTOLOVICE-KOSTELEC'!$A$35*AB14*Y14</f>
        <v>3.6145908435142715</v>
      </c>
      <c r="AE14" s="41">
        <f t="shared" si="3"/>
        <v>1.0062413044859857</v>
      </c>
    </row>
    <row r="15" spans="5:31" x14ac:dyDescent="0.25">
      <c r="E15" s="22" t="str">
        <f t="shared" si="4"/>
        <v>BA</v>
      </c>
      <c r="F15" s="23" t="s">
        <v>63</v>
      </c>
      <c r="G15" s="24">
        <f t="shared" si="5"/>
        <v>8.5329010307163417E-3</v>
      </c>
      <c r="H15" s="24">
        <v>1.1420157617125956E-2</v>
      </c>
      <c r="I15" s="24">
        <f t="shared" si="0"/>
        <v>9.9765293239211482E-3</v>
      </c>
      <c r="J15" s="40">
        <v>0.113</v>
      </c>
      <c r="K15" s="36">
        <f>0.00281*I15*0.5*'ČASTOLOVICE-KOSTELEC'!$A$26</f>
        <v>1.4017023700109214E-2</v>
      </c>
      <c r="L15" s="73">
        <v>989</v>
      </c>
      <c r="M15" s="23">
        <f>'ČASTOLOVICE-KOSTELEC'!$A$27*'ČASTOLOVICE-KOSTELEC'!$A$28*'ČASTOLOVICE-KOSTELEC'!$A$30</f>
        <v>0.81</v>
      </c>
      <c r="N15" s="26">
        <f>'ČASTOLOVICE-KOSTELEC'!$A$32*(L15*10^-6)*'ČASTOLOVICE-KOSTELEC'!$A$31*M15*J15</f>
        <v>28.438692585165995</v>
      </c>
      <c r="O15" s="26">
        <f>'ČASTOLOVICE-KOSTELEC'!$A$32*(L15*10^-6)*'ČASTOLOVICE-KOSTELEC'!$A$35*M15*J15</f>
        <v>28.438692585165995</v>
      </c>
      <c r="P15" s="41">
        <f t="shared" si="2"/>
        <v>0.74717891966045968</v>
      </c>
      <c r="T15" s="22" t="str">
        <f t="shared" si="6"/>
        <v>BA</v>
      </c>
      <c r="U15" s="23" t="s">
        <v>63</v>
      </c>
      <c r="V15" s="24">
        <f t="shared" si="7"/>
        <v>8.5329010307163417E-3</v>
      </c>
      <c r="W15" s="24">
        <v>1.1420157617125956E-2</v>
      </c>
      <c r="X15" s="24">
        <f t="shared" si="1"/>
        <v>9.9765293239211482E-3</v>
      </c>
      <c r="Y15" s="40">
        <v>0.113</v>
      </c>
      <c r="Z15" s="36">
        <f>0.00281*X15*0.5*'ČASTOLOVICE-KOSTELEC'!$A$26</f>
        <v>1.4017023700109214E-2</v>
      </c>
      <c r="AA15" s="73">
        <v>989</v>
      </c>
      <c r="AB15" s="34">
        <f>'ČASTOLOVICE-KOSTELEC'!$A$29*'ČASTOLOVICE-KOSTELEC'!$A$37</f>
        <v>0.06</v>
      </c>
      <c r="AC15" s="26">
        <f>'ČASTOLOVICE-KOSTELEC'!$A$32*(AA15*10^-6)*'ČASTOLOVICE-KOSTELEC'!$A$31*AB15*Y15</f>
        <v>2.106569821123407</v>
      </c>
      <c r="AD15" s="26">
        <f>'ČASTOLOVICE-KOSTELEC'!$A$32*(AA15*10^-6)*'ČASTOLOVICE-KOSTELEC'!$A$35*AB15*Y15</f>
        <v>2.106569821123407</v>
      </c>
      <c r="AE15" s="41">
        <f t="shared" si="3"/>
        <v>0.74717891966045968</v>
      </c>
    </row>
    <row r="16" spans="5:31" x14ac:dyDescent="0.25">
      <c r="E16" s="22" t="str">
        <f t="shared" si="4"/>
        <v>BB</v>
      </c>
      <c r="F16" s="23" t="s">
        <v>64</v>
      </c>
      <c r="G16" s="24">
        <f t="shared" si="5"/>
        <v>1.1420157617125956E-2</v>
      </c>
      <c r="H16" s="24">
        <v>1.3488443201496607E-2</v>
      </c>
      <c r="I16" s="24">
        <f t="shared" si="0"/>
        <v>1.2454300409311281E-2</v>
      </c>
      <c r="J16" s="40">
        <v>3.5000000000000003E-2</v>
      </c>
      <c r="K16" s="36">
        <f>0.00281*I16*0.5*'ČASTOLOVICE-KOSTELEC'!$A$26</f>
        <v>1.7498292075082349E-2</v>
      </c>
      <c r="L16" s="73">
        <v>940</v>
      </c>
      <c r="M16" s="23">
        <f>'ČASTOLOVICE-KOSTELEC'!$A$27*'ČASTOLOVICE-KOSTELEC'!$A$28*'ČASTOLOVICE-KOSTELEC'!$A$30</f>
        <v>0.81</v>
      </c>
      <c r="N16" s="26">
        <f>'ČASTOLOVICE-KOSTELEC'!$A$32*(L16*10^-6)*'ČASTOLOVICE-KOSTELEC'!$A$31*M16*J16</f>
        <v>8.3720302625514424</v>
      </c>
      <c r="O16" s="26">
        <f>'ČASTOLOVICE-KOSTELEC'!$A$32*(L16*10^-6)*'ČASTOLOVICE-KOSTELEC'!$A$35*M16*J16</f>
        <v>8.3720302625514424</v>
      </c>
      <c r="P16" s="41">
        <f t="shared" si="2"/>
        <v>0.8466623943568844</v>
      </c>
      <c r="T16" s="22" t="str">
        <f t="shared" si="6"/>
        <v>BB</v>
      </c>
      <c r="U16" s="23" t="s">
        <v>64</v>
      </c>
      <c r="V16" s="24">
        <f t="shared" si="7"/>
        <v>1.1420157617125956E-2</v>
      </c>
      <c r="W16" s="24">
        <v>1.3488443201496607E-2</v>
      </c>
      <c r="X16" s="24">
        <f t="shared" si="1"/>
        <v>1.2454300409311281E-2</v>
      </c>
      <c r="Y16" s="40">
        <v>3.5000000000000003E-2</v>
      </c>
      <c r="Z16" s="36">
        <f>0.00281*X16*0.5*'ČASTOLOVICE-KOSTELEC'!$A$26</f>
        <v>1.7498292075082349E-2</v>
      </c>
      <c r="AA16" s="73">
        <v>940</v>
      </c>
      <c r="AB16" s="34">
        <f>'ČASTOLOVICE-KOSTELEC'!$A$29*'ČASTOLOVICE-KOSTELEC'!$A$37</f>
        <v>0.06</v>
      </c>
      <c r="AC16" s="26">
        <f>'ČASTOLOVICE-KOSTELEC'!$A$32*(AA16*10^-6)*'ČASTOLOVICE-KOSTELEC'!$A$31*AB16*Y16</f>
        <v>0.62015038981862525</v>
      </c>
      <c r="AD16" s="26">
        <f>'ČASTOLOVICE-KOSTELEC'!$A$32*(AA16*10^-6)*'ČASTOLOVICE-KOSTELEC'!$A$35*AB16*Y16</f>
        <v>0.62015038981862525</v>
      </c>
      <c r="AE16" s="41">
        <f t="shared" si="3"/>
        <v>0.8466623943568844</v>
      </c>
    </row>
    <row r="17" spans="1:31" x14ac:dyDescent="0.25">
      <c r="E17" s="22" t="str">
        <f t="shared" si="4"/>
        <v>BC</v>
      </c>
      <c r="F17" s="23" t="s">
        <v>65</v>
      </c>
      <c r="G17" s="24">
        <f t="shared" si="5"/>
        <v>1.3488443201496607E-2</v>
      </c>
      <c r="H17" s="24">
        <v>9.2031570670069521E-3</v>
      </c>
      <c r="I17" s="24">
        <f t="shared" si="0"/>
        <v>1.1345800134251779E-2</v>
      </c>
      <c r="J17" s="40">
        <v>1.7999999999999999E-2</v>
      </c>
      <c r="K17" s="36">
        <f>0.00281*I17*0.5*'ČASTOLOVICE-KOSTELEC'!$A$26</f>
        <v>1.5940849188623749E-2</v>
      </c>
      <c r="L17" s="73">
        <v>963</v>
      </c>
      <c r="M17" s="23">
        <f>'ČASTOLOVICE-KOSTELEC'!$A$27*'ČASTOLOVICE-KOSTELEC'!$A$28*'ČASTOLOVICE-KOSTELEC'!$A$30</f>
        <v>0.81</v>
      </c>
      <c r="N17" s="26">
        <f>'ČASTOLOVICE-KOSTELEC'!$A$32*(L17*10^-6)*'ČASTOLOVICE-KOSTELEC'!$A$31*M17*J17</f>
        <v>4.4109657316433628</v>
      </c>
      <c r="O17" s="26">
        <f>'ČASTOLOVICE-KOSTELEC'!$A$32*(L17*10^-6)*'ČASTOLOVICE-KOSTELEC'!$A$35*M17*J17</f>
        <v>4.4109657316433628</v>
      </c>
      <c r="P17" s="41">
        <f t="shared" si="2"/>
        <v>1.4656321850522664</v>
      </c>
      <c r="T17" s="22" t="str">
        <f t="shared" si="6"/>
        <v>BC</v>
      </c>
      <c r="U17" s="23" t="s">
        <v>65</v>
      </c>
      <c r="V17" s="24">
        <f t="shared" si="7"/>
        <v>1.3488443201496607E-2</v>
      </c>
      <c r="W17" s="24">
        <v>9.2031570670069521E-3</v>
      </c>
      <c r="X17" s="24">
        <f t="shared" si="1"/>
        <v>1.1345800134251779E-2</v>
      </c>
      <c r="Y17" s="40">
        <v>1.7999999999999999E-2</v>
      </c>
      <c r="Z17" s="36">
        <f>0.00281*X17*0.5*'ČASTOLOVICE-KOSTELEC'!$A$26</f>
        <v>1.5940849188623749E-2</v>
      </c>
      <c r="AA17" s="73">
        <v>963</v>
      </c>
      <c r="AB17" s="34">
        <f>'ČASTOLOVICE-KOSTELEC'!$A$29*'ČASTOLOVICE-KOSTELEC'!$A$37</f>
        <v>0.06</v>
      </c>
      <c r="AC17" s="26">
        <f>'ČASTOLOVICE-KOSTELEC'!$A$32*(AA17*10^-6)*'ČASTOLOVICE-KOSTELEC'!$A$31*AB17*Y17</f>
        <v>0.32673820234395279</v>
      </c>
      <c r="AD17" s="26">
        <f>'ČASTOLOVICE-KOSTELEC'!$A$32*(AA17*10^-6)*'ČASTOLOVICE-KOSTELEC'!$A$35*AB17*Y17</f>
        <v>0.32673820234395279</v>
      </c>
      <c r="AE17" s="41">
        <f t="shared" si="3"/>
        <v>1.4656321850522664</v>
      </c>
    </row>
    <row r="18" spans="1:31" x14ac:dyDescent="0.25">
      <c r="E18" s="22" t="str">
        <f t="shared" si="4"/>
        <v>BD</v>
      </c>
      <c r="F18" s="23" t="s">
        <v>66</v>
      </c>
      <c r="G18" s="24">
        <f t="shared" si="5"/>
        <v>9.2031570670069521E-3</v>
      </c>
      <c r="H18" s="24">
        <v>8.399648802182148E-3</v>
      </c>
      <c r="I18" s="24">
        <f t="shared" si="0"/>
        <v>8.8014029345945509E-3</v>
      </c>
      <c r="J18" s="40">
        <v>6.4000000000000001E-2</v>
      </c>
      <c r="K18" s="36">
        <f>0.00281*I18*0.5*'ČASTOLOVICE-KOSTELEC'!$A$26</f>
        <v>1.2365971123105344E-2</v>
      </c>
      <c r="L18" s="73">
        <v>1020</v>
      </c>
      <c r="M18" s="23">
        <f>'ČASTOLOVICE-KOSTELEC'!$A$27*'ČASTOLOVICE-KOSTELEC'!$A$28*'ČASTOLOVICE-KOSTELEC'!$A$30</f>
        <v>0.81</v>
      </c>
      <c r="N18" s="26">
        <f>'ČASTOLOVICE-KOSTELEC'!$A$32*(L18*10^-6)*'ČASTOLOVICE-KOSTELEC'!$A$31*M18*J18</f>
        <v>16.611736642533678</v>
      </c>
      <c r="O18" s="26">
        <f>'ČASTOLOVICE-KOSTELEC'!$A$32*(L18*10^-6)*'ČASTOLOVICE-KOSTELEC'!$A$35*M18*J18</f>
        <v>16.611736642533678</v>
      </c>
      <c r="P18" s="41">
        <f t="shared" si="2"/>
        <v>1.0956597452760239</v>
      </c>
      <c r="T18" s="22" t="str">
        <f t="shared" si="6"/>
        <v>BD</v>
      </c>
      <c r="U18" s="23" t="s">
        <v>66</v>
      </c>
      <c r="V18" s="24">
        <f t="shared" si="7"/>
        <v>9.2031570670069521E-3</v>
      </c>
      <c r="W18" s="24">
        <v>8.399648802182148E-3</v>
      </c>
      <c r="X18" s="24">
        <f t="shared" si="1"/>
        <v>8.8014029345945509E-3</v>
      </c>
      <c r="Y18" s="40">
        <v>6.4000000000000001E-2</v>
      </c>
      <c r="Z18" s="36">
        <f>0.00281*X18*0.5*'ČASTOLOVICE-KOSTELEC'!$A$26</f>
        <v>1.2365971123105344E-2</v>
      </c>
      <c r="AA18" s="73">
        <v>1020</v>
      </c>
      <c r="AB18" s="34">
        <f>'ČASTOLOVICE-KOSTELEC'!$A$29*'ČASTOLOVICE-KOSTELEC'!$A$37</f>
        <v>0.06</v>
      </c>
      <c r="AC18" s="26">
        <f>'ČASTOLOVICE-KOSTELEC'!$A$32*(AA18*10^-6)*'ČASTOLOVICE-KOSTELEC'!$A$31*AB18*Y18</f>
        <v>1.2304990105580498</v>
      </c>
      <c r="AD18" s="26">
        <f>'ČASTOLOVICE-KOSTELEC'!$A$32*(AA18*10^-6)*'ČASTOLOVICE-KOSTELEC'!$A$35*AB18*Y18</f>
        <v>1.2304990105580498</v>
      </c>
      <c r="AE18" s="41">
        <f t="shared" si="3"/>
        <v>1.0956597452760239</v>
      </c>
    </row>
    <row r="19" spans="1:31" x14ac:dyDescent="0.25">
      <c r="E19" s="22" t="str">
        <f t="shared" si="4"/>
        <v>BE</v>
      </c>
      <c r="F19" s="23" t="s">
        <v>67</v>
      </c>
      <c r="G19" s="24">
        <f t="shared" si="5"/>
        <v>8.399648802182148E-3</v>
      </c>
      <c r="H19" s="24">
        <v>8.8488191302568721E-3</v>
      </c>
      <c r="I19" s="24">
        <f t="shared" si="0"/>
        <v>8.6242339662195092E-3</v>
      </c>
      <c r="J19" s="40">
        <v>7.0000000000000007E-2</v>
      </c>
      <c r="K19" s="36">
        <f>0.00281*I19*0.5*'ČASTOLOVICE-KOSTELEC'!$A$26</f>
        <v>1.2117048722538411E-2</v>
      </c>
      <c r="L19" s="73">
        <v>1020</v>
      </c>
      <c r="M19" s="23">
        <f>'ČASTOLOVICE-KOSTELEC'!$A$27*'ČASTOLOVICE-KOSTELEC'!$A$28*'ČASTOLOVICE-KOSTELEC'!$A$30</f>
        <v>0.81</v>
      </c>
      <c r="N19" s="26">
        <f>'ČASTOLOVICE-KOSTELEC'!$A$32*(L19*10^-6)*'ČASTOLOVICE-KOSTELEC'!$A$31*M19*J19</f>
        <v>18.16908695277121</v>
      </c>
      <c r="O19" s="26">
        <f>'ČASTOLOVICE-KOSTELEC'!$A$32*(L19*10^-6)*'ČASTOLOVICE-KOSTELEC'!$A$35*M19*J19</f>
        <v>18.16908695277121</v>
      </c>
      <c r="P19" s="41">
        <f t="shared" si="2"/>
        <v>0.94923951756016001</v>
      </c>
      <c r="T19" s="22" t="str">
        <f t="shared" si="6"/>
        <v>BE</v>
      </c>
      <c r="U19" s="23" t="s">
        <v>67</v>
      </c>
      <c r="V19" s="24">
        <f t="shared" si="7"/>
        <v>8.399648802182148E-3</v>
      </c>
      <c r="W19" s="24">
        <v>8.8488191302568721E-3</v>
      </c>
      <c r="X19" s="24">
        <f t="shared" si="1"/>
        <v>8.6242339662195092E-3</v>
      </c>
      <c r="Y19" s="40">
        <v>7.0000000000000007E-2</v>
      </c>
      <c r="Z19" s="36">
        <f>0.00281*X19*0.5*'ČASTOLOVICE-KOSTELEC'!$A$26</f>
        <v>1.2117048722538411E-2</v>
      </c>
      <c r="AA19" s="73">
        <v>1020</v>
      </c>
      <c r="AB19" s="34">
        <f>'ČASTOLOVICE-KOSTELEC'!$A$29*'ČASTOLOVICE-KOSTELEC'!$A$37</f>
        <v>0.06</v>
      </c>
      <c r="AC19" s="26">
        <f>'ČASTOLOVICE-KOSTELEC'!$A$32*(AA19*10^-6)*'ČASTOLOVICE-KOSTELEC'!$A$31*AB19*Y19</f>
        <v>1.3458582927978671</v>
      </c>
      <c r="AD19" s="26">
        <f>'ČASTOLOVICE-KOSTELEC'!$A$32*(AA19*10^-6)*'ČASTOLOVICE-KOSTELEC'!$A$35*AB19*Y19</f>
        <v>1.3458582927978671</v>
      </c>
      <c r="AE19" s="41">
        <f t="shared" si="3"/>
        <v>0.94923951756016001</v>
      </c>
    </row>
    <row r="20" spans="1:31" x14ac:dyDescent="0.25">
      <c r="E20" s="22" t="str">
        <f t="shared" si="4"/>
        <v>BF</v>
      </c>
      <c r="F20" s="23" t="s">
        <v>68</v>
      </c>
      <c r="G20" s="24">
        <f t="shared" si="5"/>
        <v>8.8488191302568721E-3</v>
      </c>
      <c r="H20" s="24">
        <v>8.2535956406889731E-3</v>
      </c>
      <c r="I20" s="24">
        <f t="shared" si="0"/>
        <v>8.5512073854729226E-3</v>
      </c>
      <c r="J20" s="40">
        <v>6.1879999999999998E-2</v>
      </c>
      <c r="K20" s="36">
        <f>0.00281*I20*0.5*'ČASTOLOVICE-KOSTELEC'!$A$26</f>
        <v>1.2014446376589456E-2</v>
      </c>
      <c r="L20" s="73">
        <v>1020</v>
      </c>
      <c r="M20" s="23">
        <f>'ČASTOLOVICE-KOSTELEC'!$A$27*'ČASTOLOVICE-KOSTELEC'!$A$28*'ČASTOLOVICE-KOSTELEC'!$A$30</f>
        <v>0.81</v>
      </c>
      <c r="N20" s="26">
        <f>'ČASTOLOVICE-KOSTELEC'!$A$32*(L20*10^-6)*'ČASTOLOVICE-KOSTELEC'!$A$31*M20*J20</f>
        <v>16.061472866249748</v>
      </c>
      <c r="O20" s="26">
        <f>'ČASTOLOVICE-KOSTELEC'!$A$32*(L20*10^-6)*'ČASTOLOVICE-KOSTELEC'!$A$35*M20*J20</f>
        <v>16.061472866249748</v>
      </c>
      <c r="P20" s="41">
        <f t="shared" si="2"/>
        <v>1.0721168706925182</v>
      </c>
      <c r="T20" s="22" t="str">
        <f t="shared" si="6"/>
        <v>BF</v>
      </c>
      <c r="U20" s="23" t="s">
        <v>68</v>
      </c>
      <c r="V20" s="24">
        <f t="shared" si="7"/>
        <v>8.8488191302568721E-3</v>
      </c>
      <c r="W20" s="24">
        <v>8.2535956406889731E-3</v>
      </c>
      <c r="X20" s="24">
        <f t="shared" si="1"/>
        <v>8.5512073854729226E-3</v>
      </c>
      <c r="Y20" s="40">
        <v>6.1879999999999998E-2</v>
      </c>
      <c r="Z20" s="36">
        <f>0.00281*X20*0.5*'ČASTOLOVICE-KOSTELEC'!$A$26</f>
        <v>1.2014446376589456E-2</v>
      </c>
      <c r="AA20" s="73">
        <v>1020</v>
      </c>
      <c r="AB20" s="34">
        <f>'ČASTOLOVICE-KOSTELEC'!$A$29*'ČASTOLOVICE-KOSTELEC'!$A$37</f>
        <v>0.06</v>
      </c>
      <c r="AC20" s="26">
        <f>'ČASTOLOVICE-KOSTELEC'!$A$32*(AA20*10^-6)*'ČASTOLOVICE-KOSTELEC'!$A$31*AB20*Y20</f>
        <v>1.1897387308333143</v>
      </c>
      <c r="AD20" s="26">
        <f>'ČASTOLOVICE-KOSTELEC'!$A$32*(AA20*10^-6)*'ČASTOLOVICE-KOSTELEC'!$A$35*AB20*Y20</f>
        <v>1.1897387308333143</v>
      </c>
      <c r="AE20" s="41">
        <f t="shared" si="3"/>
        <v>1.0721168706925182</v>
      </c>
    </row>
    <row r="21" spans="1:31" x14ac:dyDescent="0.25">
      <c r="E21" s="22" t="str">
        <f t="shared" si="4"/>
        <v>BG</v>
      </c>
      <c r="F21" s="23" t="s">
        <v>69</v>
      </c>
      <c r="G21" s="24">
        <f t="shared" si="5"/>
        <v>8.2535956406889731E-3</v>
      </c>
      <c r="H21" s="24">
        <v>9.493176496831816E-3</v>
      </c>
      <c r="I21" s="24">
        <f t="shared" si="0"/>
        <v>8.8733860687603937E-3</v>
      </c>
      <c r="J21" s="40">
        <v>8.5000000000000006E-2</v>
      </c>
      <c r="K21" s="36">
        <f>0.00281*I21*0.5*'ČASTOLOVICE-KOSTELEC'!$A$26</f>
        <v>1.2467107426608353E-2</v>
      </c>
      <c r="L21" s="73">
        <v>1020</v>
      </c>
      <c r="M21" s="23">
        <f>'ČASTOLOVICE-KOSTELEC'!$A$27*'ČASTOLOVICE-KOSTELEC'!$A$28*'ČASTOLOVICE-KOSTELEC'!$A$30</f>
        <v>0.81</v>
      </c>
      <c r="N21" s="26">
        <f>'ČASTOLOVICE-KOSTELEC'!$A$32*(L21*10^-6)*'ČASTOLOVICE-KOSTELEC'!$A$31*M21*J21</f>
        <v>22.062462728365041</v>
      </c>
      <c r="O21" s="26">
        <f>'ČASTOLOVICE-KOSTELEC'!$A$32*(L21*10^-6)*'ČASTOLOVICE-KOSTELEC'!$A$35*M21*J21</f>
        <v>22.062462728365041</v>
      </c>
      <c r="P21" s="41">
        <f t="shared" si="2"/>
        <v>0.86942401665485403</v>
      </c>
      <c r="T21" s="22" t="str">
        <f t="shared" si="6"/>
        <v>BG</v>
      </c>
      <c r="U21" s="23" t="s">
        <v>69</v>
      </c>
      <c r="V21" s="24">
        <f t="shared" si="7"/>
        <v>8.2535956406889731E-3</v>
      </c>
      <c r="W21" s="24">
        <v>9.493176496831816E-3</v>
      </c>
      <c r="X21" s="24">
        <f t="shared" si="1"/>
        <v>8.8733860687603937E-3</v>
      </c>
      <c r="Y21" s="40">
        <v>8.5000000000000006E-2</v>
      </c>
      <c r="Z21" s="36">
        <f>0.00281*X21*0.5*'ČASTOLOVICE-KOSTELEC'!$A$26</f>
        <v>1.2467107426608353E-2</v>
      </c>
      <c r="AA21" s="73">
        <v>1020</v>
      </c>
      <c r="AB21" s="34">
        <f>'ČASTOLOVICE-KOSTELEC'!$A$29*'ČASTOLOVICE-KOSTELEC'!$A$37</f>
        <v>0.06</v>
      </c>
      <c r="AC21" s="26">
        <f>'ČASTOLOVICE-KOSTELEC'!$A$32*(AA21*10^-6)*'ČASTOLOVICE-KOSTELEC'!$A$31*AB21*Y21</f>
        <v>1.6342564983974099</v>
      </c>
      <c r="AD21" s="26">
        <f>'ČASTOLOVICE-KOSTELEC'!$A$32*(AA21*10^-6)*'ČASTOLOVICE-KOSTELEC'!$A$35*AB21*Y21</f>
        <v>1.6342564983974099</v>
      </c>
      <c r="AE21" s="41">
        <f t="shared" si="3"/>
        <v>0.86942401665485403</v>
      </c>
    </row>
    <row r="22" spans="1:31" x14ac:dyDescent="0.25">
      <c r="E22" s="22" t="str">
        <f t="shared" si="4"/>
        <v>BH</v>
      </c>
      <c r="F22" s="23" t="s">
        <v>70</v>
      </c>
      <c r="G22" s="24">
        <f t="shared" si="5"/>
        <v>9.493176496831816E-3</v>
      </c>
      <c r="H22" s="24">
        <v>8.6196030070995727E-3</v>
      </c>
      <c r="I22" s="24">
        <f t="shared" si="0"/>
        <v>9.0563897519656943E-3</v>
      </c>
      <c r="J22" s="40">
        <v>8.7999999999999995E-2</v>
      </c>
      <c r="K22" s="36">
        <f>0.00281*I22*0.5*'ČASTOLOVICE-KOSTELEC'!$A$26</f>
        <v>1.2724227601511802E-2</v>
      </c>
      <c r="L22" s="73">
        <v>1020</v>
      </c>
      <c r="M22" s="23">
        <f>'ČASTOLOVICE-KOSTELEC'!$A$27*'ČASTOLOVICE-KOSTELEC'!$A$28*'ČASTOLOVICE-KOSTELEC'!$A$30</f>
        <v>0.81</v>
      </c>
      <c r="N22" s="26">
        <f>'ČASTOLOVICE-KOSTELEC'!$A$32*(L22*10^-6)*'ČASTOLOVICE-KOSTELEC'!$A$31*M22*J22</f>
        <v>22.841137883483803</v>
      </c>
      <c r="O22" s="26">
        <f>'ČASTOLOVICE-KOSTELEC'!$A$32*(L22*10^-6)*'ČASTOLOVICE-KOSTELEC'!$A$35*M22*J22</f>
        <v>22.841137883483803</v>
      </c>
      <c r="P22" s="41">
        <f t="shared" si="2"/>
        <v>1.1013472997553044</v>
      </c>
      <c r="T22" s="22" t="str">
        <f t="shared" si="6"/>
        <v>BH</v>
      </c>
      <c r="U22" s="23" t="s">
        <v>70</v>
      </c>
      <c r="V22" s="24">
        <f t="shared" si="7"/>
        <v>9.493176496831816E-3</v>
      </c>
      <c r="W22" s="24">
        <v>8.6196030070995727E-3</v>
      </c>
      <c r="X22" s="24">
        <f t="shared" si="1"/>
        <v>9.0563897519656943E-3</v>
      </c>
      <c r="Y22" s="40">
        <v>8.7999999999999995E-2</v>
      </c>
      <c r="Z22" s="36">
        <f>0.00281*X22*0.5*'ČASTOLOVICE-KOSTELEC'!$A$26</f>
        <v>1.2724227601511802E-2</v>
      </c>
      <c r="AA22" s="73">
        <v>1020</v>
      </c>
      <c r="AB22" s="34">
        <f>'ČASTOLOVICE-KOSTELEC'!$A$29*'ČASTOLOVICE-KOSTELEC'!$A$37</f>
        <v>0.06</v>
      </c>
      <c r="AC22" s="26">
        <f>'ČASTOLOVICE-KOSTELEC'!$A$32*(AA22*10^-6)*'ČASTOLOVICE-KOSTELEC'!$A$31*AB22*Y22</f>
        <v>1.6919361395173185</v>
      </c>
      <c r="AD22" s="26">
        <f>'ČASTOLOVICE-KOSTELEC'!$A$32*(AA22*10^-6)*'ČASTOLOVICE-KOSTELEC'!$A$35*AB22*Y22</f>
        <v>1.6919361395173185</v>
      </c>
      <c r="AE22" s="41">
        <f t="shared" si="3"/>
        <v>1.1013472997553044</v>
      </c>
    </row>
    <row r="23" spans="1:31" x14ac:dyDescent="0.25">
      <c r="E23" s="22" t="str">
        <f t="shared" si="4"/>
        <v>BI</v>
      </c>
      <c r="F23" s="23" t="s">
        <v>8</v>
      </c>
      <c r="G23" s="24">
        <f t="shared" si="5"/>
        <v>8.6196030070995727E-3</v>
      </c>
      <c r="H23" s="24">
        <v>7.5424210967036309E-3</v>
      </c>
      <c r="I23" s="24">
        <f t="shared" si="0"/>
        <v>8.0810120519016013E-3</v>
      </c>
      <c r="J23" s="40">
        <v>3.5999999999999997E-2</v>
      </c>
      <c r="K23" s="36">
        <f>0.00281*I23*0.5*'ČASTOLOVICE-KOSTELEC'!$A$26</f>
        <v>1.135382193292175E-2</v>
      </c>
      <c r="L23" s="73">
        <v>809</v>
      </c>
      <c r="M23" s="23">
        <f>'ČASTOLOVICE-KOSTELEC'!$A$27*'ČASTOLOVICE-KOSTELEC'!$A$28*'ČASTOLOVICE-KOSTELEC'!$A$30</f>
        <v>0.81</v>
      </c>
      <c r="N23" s="26">
        <f>'ČASTOLOVICE-KOSTELEC'!$A$32*(L23*10^-6)*'ČASTOLOVICE-KOSTELEC'!$A$31*M23*J23</f>
        <v>7.4111552998950785</v>
      </c>
      <c r="O23" s="26">
        <f>'ČASTOLOVICE-KOSTELEC'!$A$32*(L23*10^-6)*'ČASTOLOVICE-KOSTELEC'!$A$35*M23*J23</f>
        <v>7.4111552998950785</v>
      </c>
      <c r="P23" s="41">
        <f t="shared" si="2"/>
        <v>1.142816463915906</v>
      </c>
      <c r="T23" s="22" t="str">
        <f t="shared" si="6"/>
        <v>BI</v>
      </c>
      <c r="U23" s="23" t="s">
        <v>8</v>
      </c>
      <c r="V23" s="24">
        <f t="shared" si="7"/>
        <v>8.6196030070995727E-3</v>
      </c>
      <c r="W23" s="24">
        <v>7.5424210967036309E-3</v>
      </c>
      <c r="X23" s="24">
        <f t="shared" si="1"/>
        <v>8.0810120519016013E-3</v>
      </c>
      <c r="Y23" s="40">
        <v>3.5999999999999997E-2</v>
      </c>
      <c r="Z23" s="36">
        <f>0.00281*X23*0.5*'ČASTOLOVICE-KOSTELEC'!$A$26</f>
        <v>1.135382193292175E-2</v>
      </c>
      <c r="AA23" s="73">
        <v>809</v>
      </c>
      <c r="AB23" s="34">
        <f>'ČASTOLOVICE-KOSTELEC'!$A$29*'ČASTOLOVICE-KOSTELEC'!$A$37</f>
        <v>0.06</v>
      </c>
      <c r="AC23" s="26">
        <f>'ČASTOLOVICE-KOSTELEC'!$A$32*(AA23*10^-6)*'ČASTOLOVICE-KOSTELEC'!$A$31*AB23*Y23</f>
        <v>0.54897446665889471</v>
      </c>
      <c r="AD23" s="26">
        <f>'ČASTOLOVICE-KOSTELEC'!$A$32*(AA23*10^-6)*'ČASTOLOVICE-KOSTELEC'!$A$35*AB23*Y23</f>
        <v>0.54897446665889471</v>
      </c>
      <c r="AE23" s="41">
        <f t="shared" si="3"/>
        <v>1.142816463915906</v>
      </c>
    </row>
    <row r="24" spans="1:31" x14ac:dyDescent="0.25">
      <c r="E24" s="22" t="str">
        <f t="shared" si="4"/>
        <v>C</v>
      </c>
      <c r="F24" s="23" t="s">
        <v>43</v>
      </c>
      <c r="G24" s="24">
        <f t="shared" si="5"/>
        <v>7.5424210967036309E-3</v>
      </c>
      <c r="H24" s="24">
        <v>8.4259655826498612E-3</v>
      </c>
      <c r="I24" s="24">
        <f t="shared" si="0"/>
        <v>7.9841933396767456E-3</v>
      </c>
      <c r="J24" s="40">
        <v>0.115</v>
      </c>
      <c r="K24" s="36">
        <f>0.00281*I24*0.5*'ČASTOLOVICE-KOSTELEC'!$A$26</f>
        <v>1.1217791642245827E-2</v>
      </c>
      <c r="L24" s="73">
        <v>1056</v>
      </c>
      <c r="M24" s="23">
        <f>'ČASTOLOVICE-KOSTELEC'!$A$27*'ČASTOLOVICE-KOSTELEC'!$A$28*'ČASTOLOVICE-KOSTELEC'!$A$30</f>
        <v>0.81</v>
      </c>
      <c r="N24" s="26">
        <f>'ČASTOLOVICE-KOSTELEC'!$A$32*(L24*10^-6)*'ČASTOLOVICE-KOSTELEC'!$A$31*M24*J24</f>
        <v>30.902715960007505</v>
      </c>
      <c r="O24" s="26">
        <f>'ČASTOLOVICE-KOSTELEC'!$A$32*(L24*10^-6)*'ČASTOLOVICE-KOSTELEC'!$A$35*M24*J24</f>
        <v>30.902715960007505</v>
      </c>
      <c r="P24" s="41">
        <f t="shared" si="2"/>
        <v>0.8951402688179072</v>
      </c>
      <c r="T24" s="22" t="str">
        <f t="shared" si="6"/>
        <v>C</v>
      </c>
      <c r="U24" s="23" t="s">
        <v>43</v>
      </c>
      <c r="V24" s="24">
        <f t="shared" si="7"/>
        <v>7.5424210967036309E-3</v>
      </c>
      <c r="W24" s="24">
        <v>8.4259655826498612E-3</v>
      </c>
      <c r="X24" s="24">
        <f t="shared" si="1"/>
        <v>7.9841933396767456E-3</v>
      </c>
      <c r="Y24" s="40">
        <v>0.115</v>
      </c>
      <c r="Z24" s="36">
        <f>0.00281*X24*0.5*'ČASTOLOVICE-KOSTELEC'!$A$26</f>
        <v>1.1217791642245827E-2</v>
      </c>
      <c r="AA24" s="73">
        <v>1056</v>
      </c>
      <c r="AB24" s="34">
        <f>'ČASTOLOVICE-KOSTELEC'!$A$29*'ČASTOLOVICE-KOSTELEC'!$A$37</f>
        <v>0.06</v>
      </c>
      <c r="AC24" s="26">
        <f>'ČASTOLOVICE-KOSTELEC'!$A$32*(AA24*10^-6)*'ČASTOLOVICE-KOSTELEC'!$A$31*AB24*Y24</f>
        <v>2.2890900711116666</v>
      </c>
      <c r="AD24" s="26">
        <f>'ČASTOLOVICE-KOSTELEC'!$A$32*(AA24*10^-6)*'ČASTOLOVICE-KOSTELEC'!$A$35*AB24*Y24</f>
        <v>2.2890900711116666</v>
      </c>
      <c r="AE24" s="41">
        <f t="shared" si="3"/>
        <v>0.8951402688179072</v>
      </c>
    </row>
    <row r="25" spans="1:31" x14ac:dyDescent="0.25">
      <c r="E25" s="22" t="str">
        <f t="shared" si="4"/>
        <v>CA</v>
      </c>
      <c r="F25" s="23" t="s">
        <v>71</v>
      </c>
      <c r="G25" s="24">
        <f t="shared" si="5"/>
        <v>8.4259655826498612E-3</v>
      </c>
      <c r="H25" s="24">
        <v>7.9092323268443697E-3</v>
      </c>
      <c r="I25" s="24">
        <f t="shared" si="0"/>
        <v>8.1675989547471163E-3</v>
      </c>
      <c r="J25" s="40">
        <v>2.5999999999999999E-2</v>
      </c>
      <c r="K25" s="36">
        <f>0.00281*I25*0.5*'ČASTOLOVICE-KOSTELEC'!$A$26</f>
        <v>1.1475476531419698E-2</v>
      </c>
      <c r="L25" s="73">
        <v>1056</v>
      </c>
      <c r="M25" s="23">
        <f>'ČASTOLOVICE-KOSTELEC'!$A$27*'ČASTOLOVICE-KOSTELEC'!$A$28*'ČASTOLOVICE-KOSTELEC'!$A$30</f>
        <v>0.81</v>
      </c>
      <c r="N25" s="26">
        <f>'ČASTOLOVICE-KOSTELEC'!$A$32*(L25*10^-6)*'ČASTOLOVICE-KOSTELEC'!$A$31*M25*J25</f>
        <v>6.9867009996538698</v>
      </c>
      <c r="O25" s="26">
        <f>'ČASTOLOVICE-KOSTELEC'!$A$32*(L25*10^-6)*'ČASTOLOVICE-KOSTELEC'!$A$35*M25*J25</f>
        <v>6.9867009996538698</v>
      </c>
      <c r="P25" s="41">
        <f t="shared" si="2"/>
        <v>1.0653329216353489</v>
      </c>
      <c r="T25" s="22" t="str">
        <f t="shared" si="6"/>
        <v>CA</v>
      </c>
      <c r="U25" s="23" t="s">
        <v>71</v>
      </c>
      <c r="V25" s="24">
        <f t="shared" si="7"/>
        <v>8.4259655826498612E-3</v>
      </c>
      <c r="W25" s="24">
        <v>7.9092323268443697E-3</v>
      </c>
      <c r="X25" s="24">
        <f t="shared" si="1"/>
        <v>8.1675989547471163E-3</v>
      </c>
      <c r="Y25" s="40">
        <v>2.5999999999999999E-2</v>
      </c>
      <c r="Z25" s="36">
        <f>0.00281*X25*0.5*'ČASTOLOVICE-KOSTELEC'!$A$26</f>
        <v>1.1475476531419698E-2</v>
      </c>
      <c r="AA25" s="73">
        <v>1056</v>
      </c>
      <c r="AB25" s="34">
        <f>'ČASTOLOVICE-KOSTELEC'!$A$29*'ČASTOLOVICE-KOSTELEC'!$A$37</f>
        <v>0.06</v>
      </c>
      <c r="AC25" s="26">
        <f>'ČASTOLOVICE-KOSTELEC'!$A$32*(AA25*10^-6)*'ČASTOLOVICE-KOSTELEC'!$A$31*AB25*Y25</f>
        <v>0.51753340738176812</v>
      </c>
      <c r="AD25" s="26">
        <f>'ČASTOLOVICE-KOSTELEC'!$A$32*(AA25*10^-6)*'ČASTOLOVICE-KOSTELEC'!$A$35*AB25*Y25</f>
        <v>0.51753340738176812</v>
      </c>
      <c r="AE25" s="41">
        <f t="shared" si="3"/>
        <v>1.0653329216353489</v>
      </c>
    </row>
    <row r="26" spans="1:31" x14ac:dyDescent="0.25">
      <c r="A26" s="2"/>
      <c r="E26" s="22" t="str">
        <f t="shared" si="4"/>
        <v>CB</v>
      </c>
      <c r="F26" s="23" t="s">
        <v>72</v>
      </c>
      <c r="G26" s="24">
        <f t="shared" si="5"/>
        <v>7.9092323268443697E-3</v>
      </c>
      <c r="H26" s="24">
        <v>7.4337578653060794E-3</v>
      </c>
      <c r="I26" s="24">
        <f t="shared" si="0"/>
        <v>7.6714950960752246E-3</v>
      </c>
      <c r="J26" s="40">
        <v>6.6000000000000003E-2</v>
      </c>
      <c r="K26" s="36">
        <f>0.00281*I26*0.5*'ČASTOLOVICE-KOSTELEC'!$A$26</f>
        <v>1.0778450609985691E-2</v>
      </c>
      <c r="L26" s="73">
        <v>1056</v>
      </c>
      <c r="M26" s="23">
        <f>'ČASTOLOVICE-KOSTELEC'!$A$27*'ČASTOLOVICE-KOSTELEC'!$A$28*'ČASTOLOVICE-KOSTELEC'!$A$30</f>
        <v>0.81</v>
      </c>
      <c r="N26" s="26">
        <f>'ČASTOLOVICE-KOSTELEC'!$A$32*(L26*10^-6)*'ČASTOLOVICE-KOSTELEC'!$A$31*M26*J26</f>
        <v>17.735471768352134</v>
      </c>
      <c r="O26" s="26">
        <f>'ČASTOLOVICE-KOSTELEC'!$A$32*(L26*10^-6)*'ČASTOLOVICE-KOSTELEC'!$A$35*M26*J26</f>
        <v>17.735471768352134</v>
      </c>
      <c r="P26" s="41">
        <f t="shared" si="2"/>
        <v>1.0639615212323994</v>
      </c>
      <c r="T26" s="22" t="str">
        <f t="shared" si="6"/>
        <v>CB</v>
      </c>
      <c r="U26" s="23" t="s">
        <v>72</v>
      </c>
      <c r="V26" s="24">
        <f t="shared" si="7"/>
        <v>7.9092323268443697E-3</v>
      </c>
      <c r="W26" s="24">
        <v>7.4337578653060794E-3</v>
      </c>
      <c r="X26" s="24">
        <f t="shared" si="1"/>
        <v>7.6714950960752246E-3</v>
      </c>
      <c r="Y26" s="40">
        <v>6.6000000000000003E-2</v>
      </c>
      <c r="Z26" s="36">
        <f>0.00281*X26*0.5*'ČASTOLOVICE-KOSTELEC'!$A$26</f>
        <v>1.0778450609985691E-2</v>
      </c>
      <c r="AA26" s="73">
        <v>1056</v>
      </c>
      <c r="AB26" s="34">
        <f>'ČASTOLOVICE-KOSTELEC'!$A$29*'ČASTOLOVICE-KOSTELEC'!$A$37</f>
        <v>0.06</v>
      </c>
      <c r="AC26" s="26">
        <f>'ČASTOLOVICE-KOSTELEC'!$A$32*(AA26*10^-6)*'ČASTOLOVICE-KOSTELEC'!$A$31*AB26*Y26</f>
        <v>1.3137386495075654</v>
      </c>
      <c r="AD26" s="26">
        <f>'ČASTOLOVICE-KOSTELEC'!$A$32*(AA26*10^-6)*'ČASTOLOVICE-KOSTELEC'!$A$35*AB26*Y26</f>
        <v>1.3137386495075654</v>
      </c>
      <c r="AE26" s="41">
        <f t="shared" si="3"/>
        <v>1.0639615212323994</v>
      </c>
    </row>
    <row r="27" spans="1:31" x14ac:dyDescent="0.25">
      <c r="E27" s="22" t="str">
        <f t="shared" si="4"/>
        <v>CC</v>
      </c>
      <c r="F27" s="23" t="s">
        <v>73</v>
      </c>
      <c r="G27" s="24">
        <f t="shared" si="5"/>
        <v>7.4337578653060794E-3</v>
      </c>
      <c r="H27" s="24">
        <v>7.1645684447843748E-3</v>
      </c>
      <c r="I27" s="24">
        <f t="shared" si="0"/>
        <v>7.2991631550452275E-3</v>
      </c>
      <c r="J27" s="40">
        <v>0.109</v>
      </c>
      <c r="K27" s="36">
        <f>0.00281*I27*0.5*'ČASTOLOVICE-KOSTELEC'!$A$26</f>
        <v>1.0255324232838545E-2</v>
      </c>
      <c r="L27" s="73">
        <v>1056</v>
      </c>
      <c r="M27" s="23">
        <f>'ČASTOLOVICE-KOSTELEC'!$A$27*'ČASTOLOVICE-KOSTELEC'!$A$28*'ČASTOLOVICE-KOSTELEC'!$A$30</f>
        <v>0.81</v>
      </c>
      <c r="N27" s="26">
        <f>'ČASTOLOVICE-KOSTELEC'!$A$32*(L27*10^-6)*'ČASTOLOVICE-KOSTELEC'!$A$31*M27*J27</f>
        <v>29.290400344702764</v>
      </c>
      <c r="O27" s="26">
        <f>'ČASTOLOVICE-KOSTELEC'!$A$32*(L27*10^-6)*'ČASTOLOVICE-KOSTELEC'!$A$35*M27*J27</f>
        <v>29.290400344702764</v>
      </c>
      <c r="P27" s="41">
        <f t="shared" si="2"/>
        <v>1.0375723147313454</v>
      </c>
      <c r="T27" s="22" t="str">
        <f t="shared" si="6"/>
        <v>CC</v>
      </c>
      <c r="U27" s="23" t="s">
        <v>73</v>
      </c>
      <c r="V27" s="24">
        <f t="shared" si="7"/>
        <v>7.4337578653060794E-3</v>
      </c>
      <c r="W27" s="24">
        <v>7.1645684447843748E-3</v>
      </c>
      <c r="X27" s="24">
        <f t="shared" si="1"/>
        <v>7.2991631550452275E-3</v>
      </c>
      <c r="Y27" s="40">
        <v>0.109</v>
      </c>
      <c r="Z27" s="36">
        <f>0.00281*X27*0.5*'ČASTOLOVICE-KOSTELEC'!$A$26</f>
        <v>1.0255324232838545E-2</v>
      </c>
      <c r="AA27" s="73">
        <v>1056</v>
      </c>
      <c r="AB27" s="34">
        <f>'ČASTOLOVICE-KOSTELEC'!$A$29*'ČASTOLOVICE-KOSTELEC'!$A$37</f>
        <v>0.06</v>
      </c>
      <c r="AC27" s="26">
        <f>'ČASTOLOVICE-KOSTELEC'!$A$32*(AA27*10^-6)*'ČASTOLOVICE-KOSTELEC'!$A$31*AB27*Y27</f>
        <v>2.1696592847927971</v>
      </c>
      <c r="AD27" s="26">
        <f>'ČASTOLOVICE-KOSTELEC'!$A$32*(AA27*10^-6)*'ČASTOLOVICE-KOSTELEC'!$A$35*AB27*Y27</f>
        <v>2.1696592847927971</v>
      </c>
      <c r="AE27" s="41">
        <f t="shared" si="3"/>
        <v>1.0375723147313454</v>
      </c>
    </row>
    <row r="28" spans="1:31" x14ac:dyDescent="0.25">
      <c r="E28" s="22" t="str">
        <f t="shared" si="4"/>
        <v>CD</v>
      </c>
      <c r="F28" s="23" t="s">
        <v>74</v>
      </c>
      <c r="G28" s="24">
        <f t="shared" si="5"/>
        <v>7.1645684447843748E-3</v>
      </c>
      <c r="H28" s="24">
        <v>7.4494874991505285E-3</v>
      </c>
      <c r="I28" s="24">
        <f t="shared" si="0"/>
        <v>7.3070279719674516E-3</v>
      </c>
      <c r="J28" s="40">
        <v>4.9000000000000002E-2</v>
      </c>
      <c r="K28" s="36">
        <f>0.00281*I28*0.5*'ČASTOLOVICE-KOSTELEC'!$A$26</f>
        <v>1.026637430061427E-2</v>
      </c>
      <c r="L28" s="73">
        <v>1056</v>
      </c>
      <c r="M28" s="23">
        <f>'ČASTOLOVICE-KOSTELEC'!$A$27*'ČASTOLOVICE-KOSTELEC'!$A$28*'ČASTOLOVICE-KOSTELEC'!$A$30</f>
        <v>0.81</v>
      </c>
      <c r="N28" s="26">
        <f>'ČASTOLOVICE-KOSTELEC'!$A$32*(L28*10^-6)*'ČASTOLOVICE-KOSTELEC'!$A$31*M28*J28</f>
        <v>13.167244191655371</v>
      </c>
      <c r="O28" s="26">
        <f>'ČASTOLOVICE-KOSTELEC'!$A$32*(L28*10^-6)*'ČASTOLOVICE-KOSTELEC'!$A$35*M28*J28</f>
        <v>13.167244191655371</v>
      </c>
      <c r="P28" s="41">
        <f t="shared" si="2"/>
        <v>0.96175320055256908</v>
      </c>
      <c r="T28" s="22" t="str">
        <f t="shared" si="6"/>
        <v>CD</v>
      </c>
      <c r="U28" s="23" t="s">
        <v>74</v>
      </c>
      <c r="V28" s="24">
        <f t="shared" si="7"/>
        <v>7.1645684447843748E-3</v>
      </c>
      <c r="W28" s="24">
        <v>7.4494874991505285E-3</v>
      </c>
      <c r="X28" s="24">
        <f t="shared" si="1"/>
        <v>7.3070279719674516E-3</v>
      </c>
      <c r="Y28" s="40">
        <v>4.9000000000000002E-2</v>
      </c>
      <c r="Z28" s="36">
        <f>0.00281*X28*0.5*'ČASTOLOVICE-KOSTELEC'!$A$26</f>
        <v>1.026637430061427E-2</v>
      </c>
      <c r="AA28" s="73">
        <v>1056</v>
      </c>
      <c r="AB28" s="34">
        <f>'ČASTOLOVICE-KOSTELEC'!$A$29*'ČASTOLOVICE-KOSTELEC'!$A$37</f>
        <v>0.06</v>
      </c>
      <c r="AC28" s="26">
        <f>'ČASTOLOVICE-KOSTELEC'!$A$32*(AA28*10^-6)*'ČASTOLOVICE-KOSTELEC'!$A$31*AB28*Y28</f>
        <v>0.97535142160410149</v>
      </c>
      <c r="AD28" s="26">
        <f>'ČASTOLOVICE-KOSTELEC'!$A$32*(AA28*10^-6)*'ČASTOLOVICE-KOSTELEC'!$A$35*AB28*Y28</f>
        <v>0.97535142160410149</v>
      </c>
      <c r="AE28" s="41">
        <f t="shared" si="3"/>
        <v>0.96175320055256908</v>
      </c>
    </row>
    <row r="29" spans="1:31" x14ac:dyDescent="0.25">
      <c r="E29" s="22" t="str">
        <f t="shared" si="4"/>
        <v>CE</v>
      </c>
      <c r="F29" s="23" t="s">
        <v>75</v>
      </c>
      <c r="G29" s="24">
        <f t="shared" si="5"/>
        <v>7.4494874991505285E-3</v>
      </c>
      <c r="H29" s="24">
        <v>8.7989544833463017E-3</v>
      </c>
      <c r="I29" s="24">
        <f t="shared" si="0"/>
        <v>8.1242209912484147E-3</v>
      </c>
      <c r="J29" s="40">
        <v>5.5E-2</v>
      </c>
      <c r="K29" s="36">
        <f>0.00281*I29*0.5*'ČASTOLOVICE-KOSTELEC'!$A$26</f>
        <v>1.1414530492704023E-2</v>
      </c>
      <c r="L29" s="73">
        <v>1056</v>
      </c>
      <c r="M29" s="23">
        <f>'ČASTOLOVICE-KOSTELEC'!$A$27*'ČASTOLOVICE-KOSTELEC'!$A$28*'ČASTOLOVICE-KOSTELEC'!$A$30</f>
        <v>0.81</v>
      </c>
      <c r="N29" s="26">
        <f>'ČASTOLOVICE-KOSTELEC'!$A$32*(L29*10^-6)*'ČASTOLOVICE-KOSTELEC'!$A$31*M29*J29</f>
        <v>14.77955980696011</v>
      </c>
      <c r="O29" s="26">
        <f>'ČASTOLOVICE-KOSTELEC'!$A$32*(L29*10^-6)*'ČASTOLOVICE-KOSTELEC'!$A$35*M29*J29</f>
        <v>14.77955980696011</v>
      </c>
      <c r="P29" s="41">
        <f t="shared" si="2"/>
        <v>0.84663325776376086</v>
      </c>
      <c r="T29" s="22" t="str">
        <f t="shared" si="6"/>
        <v>CE</v>
      </c>
      <c r="U29" s="23" t="s">
        <v>75</v>
      </c>
      <c r="V29" s="24">
        <f t="shared" si="7"/>
        <v>7.4494874991505285E-3</v>
      </c>
      <c r="W29" s="24">
        <v>8.7989544833463017E-3</v>
      </c>
      <c r="X29" s="24">
        <f t="shared" si="1"/>
        <v>8.1242209912484147E-3</v>
      </c>
      <c r="Y29" s="40">
        <v>5.5E-2</v>
      </c>
      <c r="Z29" s="36">
        <f>0.00281*X29*0.5*'ČASTOLOVICE-KOSTELEC'!$A$26</f>
        <v>1.1414530492704023E-2</v>
      </c>
      <c r="AA29" s="73">
        <v>1056</v>
      </c>
      <c r="AB29" s="34">
        <f>'ČASTOLOVICE-KOSTELEC'!$A$29*'ČASTOLOVICE-KOSTELEC'!$A$37</f>
        <v>0.06</v>
      </c>
      <c r="AC29" s="26">
        <f>'ČASTOLOVICE-KOSTELEC'!$A$32*(AA29*10^-6)*'ČASTOLOVICE-KOSTELEC'!$A$31*AB29*Y29</f>
        <v>1.094782207922971</v>
      </c>
      <c r="AD29" s="26">
        <f>'ČASTOLOVICE-KOSTELEC'!$A$32*(AA29*10^-6)*'ČASTOLOVICE-KOSTELEC'!$A$35*AB29*Y29</f>
        <v>1.094782207922971</v>
      </c>
      <c r="AE29" s="41">
        <f t="shared" si="3"/>
        <v>0.84663325776376086</v>
      </c>
    </row>
    <row r="30" spans="1:31" x14ac:dyDescent="0.25">
      <c r="E30" s="22" t="str">
        <f t="shared" si="4"/>
        <v>CF</v>
      </c>
      <c r="F30" s="23" t="s">
        <v>76</v>
      </c>
      <c r="G30" s="24">
        <f t="shared" si="5"/>
        <v>8.7989544833463017E-3</v>
      </c>
      <c r="H30" s="24">
        <v>8.2415440907635754E-3</v>
      </c>
      <c r="I30" s="24">
        <f t="shared" si="0"/>
        <v>8.5202492870549394E-3</v>
      </c>
      <c r="J30" s="40">
        <v>5.0999999999999997E-2</v>
      </c>
      <c r="K30" s="36">
        <f>0.00281*I30*0.5*'ČASTOLOVICE-KOSTELEC'!$A$26</f>
        <v>1.197095024831219E-2</v>
      </c>
      <c r="L30" s="73">
        <v>1020</v>
      </c>
      <c r="M30" s="23">
        <f>'ČASTOLOVICE-KOSTELEC'!$A$27*'ČASTOLOVICE-KOSTELEC'!$A$28*'ČASTOLOVICE-KOSTELEC'!$A$30</f>
        <v>0.81</v>
      </c>
      <c r="N30" s="26">
        <f>'ČASTOLOVICE-KOSTELEC'!$A$32*(L30*10^-6)*'ČASTOLOVICE-KOSTELEC'!$A$31*M30*J30</f>
        <v>13.237477637019023</v>
      </c>
      <c r="O30" s="26">
        <f>'ČASTOLOVICE-KOSTELEC'!$A$32*(L30*10^-6)*'ČASTOLOVICE-KOSTELEC'!$A$35*M30*J30</f>
        <v>13.237477637019023</v>
      </c>
      <c r="P30" s="41">
        <f t="shared" si="2"/>
        <v>1.0676342183508336</v>
      </c>
      <c r="T30" s="22" t="str">
        <f t="shared" si="6"/>
        <v>CF</v>
      </c>
      <c r="U30" s="23" t="s">
        <v>76</v>
      </c>
      <c r="V30" s="24">
        <f t="shared" si="7"/>
        <v>8.7989544833463017E-3</v>
      </c>
      <c r="W30" s="24">
        <v>8.2415440907635754E-3</v>
      </c>
      <c r="X30" s="24">
        <f t="shared" si="1"/>
        <v>8.5202492870549394E-3</v>
      </c>
      <c r="Y30" s="40">
        <v>5.0999999999999997E-2</v>
      </c>
      <c r="Z30" s="36">
        <f>0.00281*X30*0.5*'ČASTOLOVICE-KOSTELEC'!$A$26</f>
        <v>1.197095024831219E-2</v>
      </c>
      <c r="AA30" s="73">
        <v>1020</v>
      </c>
      <c r="AB30" s="34">
        <f>'ČASTOLOVICE-KOSTELEC'!$A$29*'ČASTOLOVICE-KOSTELEC'!$A$37</f>
        <v>0.06</v>
      </c>
      <c r="AC30" s="26">
        <f>'ČASTOLOVICE-KOSTELEC'!$A$32*(AA30*10^-6)*'ČASTOLOVICE-KOSTELEC'!$A$31*AB30*Y30</f>
        <v>0.98055389903844592</v>
      </c>
      <c r="AD30" s="26">
        <f>'ČASTOLOVICE-KOSTELEC'!$A$32*(AA30*10^-6)*'ČASTOLOVICE-KOSTELEC'!$A$35*AB30*Y30</f>
        <v>0.98055389903844592</v>
      </c>
      <c r="AE30" s="41">
        <f t="shared" si="3"/>
        <v>1.0676342183508336</v>
      </c>
    </row>
    <row r="31" spans="1:31" x14ac:dyDescent="0.25">
      <c r="E31" s="22" t="str">
        <f t="shared" si="4"/>
        <v>CG</v>
      </c>
      <c r="F31" s="23" t="s">
        <v>77</v>
      </c>
      <c r="G31" s="24">
        <f t="shared" si="5"/>
        <v>8.2415440907635754E-3</v>
      </c>
      <c r="H31" s="24">
        <v>7.2882377156621341E-3</v>
      </c>
      <c r="I31" s="24">
        <f t="shared" si="0"/>
        <v>7.7648909032128552E-3</v>
      </c>
      <c r="J31" s="40">
        <v>1.4E-2</v>
      </c>
      <c r="K31" s="36">
        <f>0.00281*I31*0.5*'ČASTOLOVICE-KOSTELEC'!$A$26</f>
        <v>1.0909671719014061E-2</v>
      </c>
      <c r="L31" s="73">
        <v>1056</v>
      </c>
      <c r="M31" s="23">
        <f>'ČASTOLOVICE-KOSTELEC'!$A$27*'ČASTOLOVICE-KOSTELEC'!$A$28*'ČASTOLOVICE-KOSTELEC'!$A$30</f>
        <v>0.81</v>
      </c>
      <c r="N31" s="26">
        <f>'ČASTOLOVICE-KOSTELEC'!$A$32*(L31*10^-6)*'ČASTOLOVICE-KOSTELEC'!$A$31*M31*J31</f>
        <v>3.7620697690443916</v>
      </c>
      <c r="O31" s="26">
        <f>'ČASTOLOVICE-KOSTELEC'!$A$32*(L31*10^-6)*'ČASTOLOVICE-KOSTELEC'!$A$35*M31*J31</f>
        <v>3.7620697690443916</v>
      </c>
      <c r="P31" s="41">
        <f t="shared" si="2"/>
        <v>1.1308006698317241</v>
      </c>
      <c r="T31" s="22" t="str">
        <f t="shared" si="6"/>
        <v>CG</v>
      </c>
      <c r="U31" s="23" t="s">
        <v>77</v>
      </c>
      <c r="V31" s="24">
        <f t="shared" si="7"/>
        <v>8.2415440907635754E-3</v>
      </c>
      <c r="W31" s="24">
        <v>7.2882377156621341E-3</v>
      </c>
      <c r="X31" s="24">
        <f t="shared" si="1"/>
        <v>7.7648909032128552E-3</v>
      </c>
      <c r="Y31" s="40">
        <v>1.4E-2</v>
      </c>
      <c r="Z31" s="36">
        <f>0.00281*X31*0.5*'ČASTOLOVICE-KOSTELEC'!$A$26</f>
        <v>1.0909671719014061E-2</v>
      </c>
      <c r="AA31" s="73">
        <v>1056</v>
      </c>
      <c r="AB31" s="34">
        <f>'ČASTOLOVICE-KOSTELEC'!$A$29*'ČASTOLOVICE-KOSTELEC'!$A$37</f>
        <v>0.06</v>
      </c>
      <c r="AC31" s="26">
        <f>'ČASTOLOVICE-KOSTELEC'!$A$32*(AA31*10^-6)*'ČASTOLOVICE-KOSTELEC'!$A$31*AB31*Y31</f>
        <v>0.27867183474402901</v>
      </c>
      <c r="AD31" s="26">
        <f>'ČASTOLOVICE-KOSTELEC'!$A$32*(AA31*10^-6)*'ČASTOLOVICE-KOSTELEC'!$A$35*AB31*Y31</f>
        <v>0.27867183474402901</v>
      </c>
      <c r="AE31" s="41">
        <f t="shared" si="3"/>
        <v>1.1308006698317241</v>
      </c>
    </row>
    <row r="32" spans="1:31" x14ac:dyDescent="0.25">
      <c r="E32" s="22" t="str">
        <f t="shared" si="4"/>
        <v>CH</v>
      </c>
      <c r="F32" s="23" t="s">
        <v>78</v>
      </c>
      <c r="G32" s="24">
        <f t="shared" si="5"/>
        <v>7.2882377156621341E-3</v>
      </c>
      <c r="H32" s="24">
        <v>7.8370055505913739E-3</v>
      </c>
      <c r="I32" s="24">
        <f t="shared" si="0"/>
        <v>7.5626216331267544E-3</v>
      </c>
      <c r="J32" s="40">
        <v>0.28599999999999998</v>
      </c>
      <c r="K32" s="36">
        <f>0.00281*I32*0.5*'ČASTOLOVICE-KOSTELEC'!$A$26</f>
        <v>1.0625483394543091E-2</v>
      </c>
      <c r="L32" s="73">
        <v>1056</v>
      </c>
      <c r="M32" s="23">
        <f>'ČASTOLOVICE-KOSTELEC'!$A$27*'ČASTOLOVICE-KOSTELEC'!$A$28*'ČASTOLOVICE-KOSTELEC'!$A$30</f>
        <v>0.81</v>
      </c>
      <c r="N32" s="26">
        <f>'ČASTOLOVICE-KOSTELEC'!$A$32*(L32*10^-6)*'ČASTOLOVICE-KOSTELEC'!$A$31*M32*J32</f>
        <v>76.853710996192561</v>
      </c>
      <c r="O32" s="26">
        <f>'ČASTOLOVICE-KOSTELEC'!$A$32*(L32*10^-6)*'ČASTOLOVICE-KOSTELEC'!$A$35*M32*J32</f>
        <v>76.853710996192561</v>
      </c>
      <c r="P32" s="41">
        <f t="shared" si="2"/>
        <v>0.92997735788411806</v>
      </c>
      <c r="T32" s="22" t="str">
        <f t="shared" si="6"/>
        <v>CH</v>
      </c>
      <c r="U32" s="23" t="s">
        <v>78</v>
      </c>
      <c r="V32" s="24">
        <f t="shared" si="7"/>
        <v>7.2882377156621341E-3</v>
      </c>
      <c r="W32" s="24">
        <v>7.8370055505913739E-3</v>
      </c>
      <c r="X32" s="24">
        <f t="shared" si="1"/>
        <v>7.5626216331267544E-3</v>
      </c>
      <c r="Y32" s="40">
        <v>0.28599999999999998</v>
      </c>
      <c r="Z32" s="36">
        <f>0.00281*X32*0.5*'ČASTOLOVICE-KOSTELEC'!$A$26</f>
        <v>1.0625483394543091E-2</v>
      </c>
      <c r="AA32" s="73">
        <v>1056</v>
      </c>
      <c r="AB32" s="34">
        <f>'ČASTOLOVICE-KOSTELEC'!$A$29*'ČASTOLOVICE-KOSTELEC'!$A$37</f>
        <v>0.06</v>
      </c>
      <c r="AC32" s="26">
        <f>'ČASTOLOVICE-KOSTELEC'!$A$32*(AA32*10^-6)*'ČASTOLOVICE-KOSTELEC'!$A$31*AB32*Y32</f>
        <v>5.6928674811994489</v>
      </c>
      <c r="AD32" s="26">
        <f>'ČASTOLOVICE-KOSTELEC'!$A$32*(AA32*10^-6)*'ČASTOLOVICE-KOSTELEC'!$A$35*AB32*Y32</f>
        <v>5.6928674811994489</v>
      </c>
      <c r="AE32" s="41">
        <f t="shared" si="3"/>
        <v>0.92997735788411806</v>
      </c>
    </row>
    <row r="33" spans="5:31" x14ac:dyDescent="0.25">
      <c r="E33" s="22" t="str">
        <f t="shared" si="4"/>
        <v>CI</v>
      </c>
      <c r="F33" s="23" t="s">
        <v>12</v>
      </c>
      <c r="G33" s="24">
        <f t="shared" si="5"/>
        <v>7.8370055505913739E-3</v>
      </c>
      <c r="H33" s="24">
        <v>8.2420909968284137E-3</v>
      </c>
      <c r="I33" s="24">
        <f t="shared" si="0"/>
        <v>8.0395482737098938E-3</v>
      </c>
      <c r="J33" s="40">
        <v>0.13</v>
      </c>
      <c r="K33" s="36">
        <f>0.00281*I33*0.5*'ČASTOLOVICE-KOSTELEC'!$A$26</f>
        <v>1.12955653245624E-2</v>
      </c>
      <c r="L33" s="73">
        <v>1056</v>
      </c>
      <c r="M33" s="23">
        <f>'ČASTOLOVICE-KOSTELEC'!$A$27*'ČASTOLOVICE-KOSTELEC'!$A$28*'ČASTOLOVICE-KOSTELEC'!$A$30</f>
        <v>0.81</v>
      </c>
      <c r="N33" s="26">
        <f>'ČASTOLOVICE-KOSTELEC'!$A$32*(L33*10^-6)*'ČASTOLOVICE-KOSTELEC'!$A$31*M33*J33</f>
        <v>34.933504998269349</v>
      </c>
      <c r="O33" s="26">
        <f>'ČASTOLOVICE-KOSTELEC'!$A$32*(L33*10^-6)*'ČASTOLOVICE-KOSTELEC'!$A$35*M33*J33</f>
        <v>34.933504998269349</v>
      </c>
      <c r="P33" s="41">
        <f t="shared" si="2"/>
        <v>0.95085161685391262</v>
      </c>
      <c r="T33" s="22" t="str">
        <f t="shared" si="6"/>
        <v>CI</v>
      </c>
      <c r="U33" s="23" t="s">
        <v>12</v>
      </c>
      <c r="V33" s="24">
        <f t="shared" si="7"/>
        <v>7.8370055505913739E-3</v>
      </c>
      <c r="W33" s="24">
        <v>8.2420909968284137E-3</v>
      </c>
      <c r="X33" s="24">
        <f t="shared" si="1"/>
        <v>8.0395482737098938E-3</v>
      </c>
      <c r="Y33" s="40">
        <v>0.13</v>
      </c>
      <c r="Z33" s="36">
        <f>0.00281*X33*0.5*'ČASTOLOVICE-KOSTELEC'!$A$26</f>
        <v>1.12955653245624E-2</v>
      </c>
      <c r="AA33" s="73">
        <v>1056</v>
      </c>
      <c r="AB33" s="34">
        <f>'ČASTOLOVICE-KOSTELEC'!$A$29*'ČASTOLOVICE-KOSTELEC'!$A$37</f>
        <v>0.06</v>
      </c>
      <c r="AC33" s="26">
        <f>'ČASTOLOVICE-KOSTELEC'!$A$32*(AA33*10^-6)*'ČASTOLOVICE-KOSTELEC'!$A$31*AB33*Y33</f>
        <v>2.5876670369088406</v>
      </c>
      <c r="AD33" s="26">
        <f>'ČASTOLOVICE-KOSTELEC'!$A$32*(AA33*10^-6)*'ČASTOLOVICE-KOSTELEC'!$A$35*AB33*Y33</f>
        <v>2.5876670369088406</v>
      </c>
      <c r="AE33" s="41">
        <f t="shared" si="3"/>
        <v>0.95085161685391262</v>
      </c>
    </row>
    <row r="34" spans="5:31" x14ac:dyDescent="0.25">
      <c r="E34" s="22" t="str">
        <f>F33</f>
        <v>D</v>
      </c>
      <c r="F34" s="23" t="s">
        <v>44</v>
      </c>
      <c r="G34" s="24">
        <f>H33</f>
        <v>8.2420909968284137E-3</v>
      </c>
      <c r="H34" s="24">
        <v>7.310418934643897E-3</v>
      </c>
      <c r="I34" s="24">
        <f t="shared" si="0"/>
        <v>7.7762549657361558E-3</v>
      </c>
      <c r="J34" s="40">
        <v>0.28599999999999998</v>
      </c>
      <c r="K34" s="36">
        <f>0.00281*I34*0.5*'ČASTOLOVICE-KOSTELEC'!$A$26</f>
        <v>1.09256382268593E-2</v>
      </c>
      <c r="L34" s="73">
        <v>1056</v>
      </c>
      <c r="M34" s="23">
        <f>'ČASTOLOVICE-KOSTELEC'!$A$27*'ČASTOLOVICE-KOSTELEC'!$A$28*'ČASTOLOVICE-KOSTELEC'!$A$30</f>
        <v>0.81</v>
      </c>
      <c r="N34" s="26">
        <f>'ČASTOLOVICE-KOSTELEC'!$A$32*(L34*10^-6)*'ČASTOLOVICE-KOSTELEC'!$A$31*M34*J34</f>
        <v>76.853710996192561</v>
      </c>
      <c r="O34" s="26">
        <f>'ČASTOLOVICE-KOSTELEC'!$A$32*(L34*10^-6)*'ČASTOLOVICE-KOSTELEC'!$A$35*M34*J34</f>
        <v>76.853710996192561</v>
      </c>
      <c r="P34" s="41">
        <f t="shared" si="2"/>
        <v>1.1274444146790747</v>
      </c>
      <c r="T34" s="22" t="str">
        <f>U33</f>
        <v>D</v>
      </c>
      <c r="U34" s="23" t="s">
        <v>44</v>
      </c>
      <c r="V34" s="24">
        <f>W33</f>
        <v>8.2420909968284137E-3</v>
      </c>
      <c r="W34" s="24">
        <v>7.310418934643897E-3</v>
      </c>
      <c r="X34" s="24">
        <f t="shared" si="1"/>
        <v>7.7762549657361558E-3</v>
      </c>
      <c r="Y34" s="40">
        <v>0.28599999999999998</v>
      </c>
      <c r="Z34" s="36">
        <f>0.00281*X34*0.5*'ČASTOLOVICE-KOSTELEC'!$A$26</f>
        <v>1.09256382268593E-2</v>
      </c>
      <c r="AA34" s="73">
        <v>1056</v>
      </c>
      <c r="AB34" s="34">
        <f>'ČASTOLOVICE-KOSTELEC'!$A$29*'ČASTOLOVICE-KOSTELEC'!$A$37</f>
        <v>0.06</v>
      </c>
      <c r="AC34" s="26">
        <f>'ČASTOLOVICE-KOSTELEC'!$A$32*(AA34*10^-6)*'ČASTOLOVICE-KOSTELEC'!$A$31*AB34*Y34</f>
        <v>5.6928674811994489</v>
      </c>
      <c r="AD34" s="26">
        <f>'ČASTOLOVICE-KOSTELEC'!$A$32*(AA34*10^-6)*'ČASTOLOVICE-KOSTELEC'!$A$35*AB34*Y34</f>
        <v>5.6928674811994489</v>
      </c>
      <c r="AE34" s="41">
        <f t="shared" si="3"/>
        <v>1.1274444146790747</v>
      </c>
    </row>
    <row r="35" spans="5:31" x14ac:dyDescent="0.25">
      <c r="E35" s="55" t="str">
        <f t="shared" si="4"/>
        <v>DA</v>
      </c>
      <c r="F35" s="56" t="s">
        <v>79</v>
      </c>
      <c r="G35" s="54">
        <f t="shared" si="5"/>
        <v>7.310418934643897E-3</v>
      </c>
      <c r="H35" s="54">
        <v>8.2132225709522812E-3</v>
      </c>
      <c r="I35" s="54">
        <f t="shared" si="0"/>
        <v>7.7618207527980886E-3</v>
      </c>
      <c r="J35" s="84">
        <v>0.69299999999999995</v>
      </c>
      <c r="K35" s="68">
        <f>0.00281*I35*0.5*'ČASTOLOVICE-KOSTELEC'!$A$26</f>
        <v>1.0905358157681315E-2</v>
      </c>
      <c r="L35" s="85">
        <v>1056</v>
      </c>
      <c r="M35" s="56">
        <f>'ČASTOLOVICE-KOSTELEC'!$A$27*'ČASTOLOVICE-KOSTELEC'!$A$28*'ČASTOLOVICE-KOSTELEC'!$A$30</f>
        <v>0.81</v>
      </c>
      <c r="N35" s="57">
        <f>'ČASTOLOVICE-KOSTELEC'!$A$32*(L35*10^-6)*'ČASTOLOVICE-KOSTELEC'!$A$31*M35*J35</f>
        <v>186.22245356769736</v>
      </c>
      <c r="O35" s="57">
        <f>'ČASTOLOVICE-KOSTELEC'!$A$32*(L35*10^-6)*'ČASTOLOVICE-KOSTELEC'!$A$35*M35*J35</f>
        <v>186.22245356769736</v>
      </c>
      <c r="P35" s="86">
        <f t="shared" si="2"/>
        <v>0.89007924374272629</v>
      </c>
      <c r="T35" s="22" t="str">
        <f t="shared" ref="T35:T37" si="8">U34</f>
        <v>DA</v>
      </c>
      <c r="U35" s="23" t="s">
        <v>79</v>
      </c>
      <c r="V35" s="24">
        <f t="shared" ref="V35:V37" si="9">W34</f>
        <v>7.310418934643897E-3</v>
      </c>
      <c r="W35" s="24">
        <v>8.2132225709522812E-3</v>
      </c>
      <c r="X35" s="24">
        <f t="shared" si="1"/>
        <v>7.7618207527980886E-3</v>
      </c>
      <c r="Y35" s="40">
        <v>0.69299999999999995</v>
      </c>
      <c r="Z35" s="36">
        <f>0.00281*X35*0.5*'ČASTOLOVICE-KOSTELEC'!$A$26</f>
        <v>1.0905358157681315E-2</v>
      </c>
      <c r="AA35" s="73">
        <v>1056</v>
      </c>
      <c r="AB35" s="34">
        <f>'ČASTOLOVICE-KOSTELEC'!$A$29*'ČASTOLOVICE-KOSTELEC'!$A$37</f>
        <v>0.06</v>
      </c>
      <c r="AC35" s="26">
        <f>'ČASTOLOVICE-KOSTELEC'!$A$32*(AA35*10^-6)*'ČASTOLOVICE-KOSTELEC'!$A$31*AB35*Y35</f>
        <v>13.794255819829434</v>
      </c>
      <c r="AD35" s="26">
        <f>'ČASTOLOVICE-KOSTELEC'!$A$32*(AA35*10^-6)*'ČASTOLOVICE-KOSTELEC'!$A$35*AB35*Y35</f>
        <v>13.794255819829434</v>
      </c>
      <c r="AE35" s="41">
        <f t="shared" si="3"/>
        <v>0.89007924374272629</v>
      </c>
    </row>
    <row r="36" spans="5:31" x14ac:dyDescent="0.25">
      <c r="E36" s="22" t="str">
        <f t="shared" si="4"/>
        <v>DB</v>
      </c>
      <c r="F36" s="23" t="s">
        <v>80</v>
      </c>
      <c r="G36" s="24">
        <f t="shared" si="5"/>
        <v>8.2132225709522812E-3</v>
      </c>
      <c r="H36" s="24">
        <v>1.1088390325020129E-2</v>
      </c>
      <c r="I36" s="24">
        <f t="shared" si="0"/>
        <v>9.650806447986205E-3</v>
      </c>
      <c r="J36" s="40">
        <v>0.20599999999999999</v>
      </c>
      <c r="K36" s="36">
        <f>0.00281*I36*0.5*'ČASTOLOVICE-KOSTELEC'!$A$26</f>
        <v>1.3559383059420617E-2</v>
      </c>
      <c r="L36" s="73">
        <v>989</v>
      </c>
      <c r="M36" s="23">
        <f>'ČASTOLOVICE-KOSTELEC'!$A$27*'ČASTOLOVICE-KOSTELEC'!$A$28*'ČASTOLOVICE-KOSTELEC'!$A$30</f>
        <v>0.81</v>
      </c>
      <c r="N36" s="26">
        <f>'ČASTOLOVICE-KOSTELEC'!$A$32*(L36*10^-6)*'ČASTOLOVICE-KOSTELEC'!$A$31*M36*J36</f>
        <v>51.843988252603488</v>
      </c>
      <c r="O36" s="26">
        <f>'ČASTOLOVICE-KOSTELEC'!$A$32*(L36*10^-6)*'ČASTOLOVICE-KOSTELEC'!$A$35*M36*J36</f>
        <v>51.843988252603488</v>
      </c>
      <c r="P36" s="41">
        <f t="shared" si="2"/>
        <v>0.74070467671216034</v>
      </c>
      <c r="T36" s="22" t="str">
        <f t="shared" si="8"/>
        <v>DB</v>
      </c>
      <c r="U36" s="23" t="s">
        <v>80</v>
      </c>
      <c r="V36" s="24">
        <f t="shared" si="9"/>
        <v>8.2132225709522812E-3</v>
      </c>
      <c r="W36" s="24">
        <v>1.1088390325020129E-2</v>
      </c>
      <c r="X36" s="24">
        <f t="shared" si="1"/>
        <v>9.650806447986205E-3</v>
      </c>
      <c r="Y36" s="40">
        <v>0.20599999999999999</v>
      </c>
      <c r="Z36" s="36">
        <f>0.00281*X36*0.5*'ČASTOLOVICE-KOSTELEC'!$A$26</f>
        <v>1.3559383059420617E-2</v>
      </c>
      <c r="AA36" s="73">
        <v>989</v>
      </c>
      <c r="AB36" s="34">
        <f>'ČASTOLOVICE-KOSTELEC'!$A$29*'ČASTOLOVICE-KOSTELEC'!$A$37</f>
        <v>0.06</v>
      </c>
      <c r="AC36" s="26">
        <f>'ČASTOLOVICE-KOSTELEC'!$A$32*(AA36*10^-6)*'ČASTOLOVICE-KOSTELEC'!$A$31*AB36*Y36</f>
        <v>3.8402954261187769</v>
      </c>
      <c r="AD36" s="26">
        <f>'ČASTOLOVICE-KOSTELEC'!$A$32*(AA36*10^-6)*'ČASTOLOVICE-KOSTELEC'!$A$35*AB36*Y36</f>
        <v>3.8402954261187769</v>
      </c>
      <c r="AE36" s="41">
        <f t="shared" si="3"/>
        <v>0.74070467671216034</v>
      </c>
    </row>
    <row r="37" spans="5:31" x14ac:dyDescent="0.25">
      <c r="E37" s="45" t="str">
        <f t="shared" si="4"/>
        <v>DC</v>
      </c>
      <c r="F37" s="46" t="s">
        <v>81</v>
      </c>
      <c r="G37" s="48">
        <f t="shared" si="5"/>
        <v>1.1088390325020129E-2</v>
      </c>
      <c r="H37" s="48">
        <v>1.5154901814264585E-2</v>
      </c>
      <c r="I37" s="48">
        <f t="shared" si="0"/>
        <v>1.3121646069642357E-2</v>
      </c>
      <c r="J37" s="47">
        <v>6.2E-2</v>
      </c>
      <c r="K37" s="36">
        <f>0.00281*I37*0.5*'ČASTOLOVICE-KOSTELEC'!$A$26</f>
        <v>1.843591272784751E-2</v>
      </c>
      <c r="L37" s="74">
        <v>940</v>
      </c>
      <c r="M37" s="23">
        <f>'ČASTOLOVICE-KOSTELEC'!$A$27*'ČASTOLOVICE-KOSTELEC'!$A$28*'ČASTOLOVICE-KOSTELEC'!$A$30</f>
        <v>0.81</v>
      </c>
      <c r="N37" s="49">
        <f>'ČASTOLOVICE-KOSTELEC'!$A$32*(L37*10^-6)*'ČASTOLOVICE-KOSTELEC'!$A$31*M37*J37</f>
        <v>14.830453607948266</v>
      </c>
      <c r="O37" s="49">
        <f>'ČASTOLOVICE-KOSTELEC'!$A$32*(L37*10^-6)*'ČASTOLOVICE-KOSTELEC'!$A$35*M37*J37</f>
        <v>14.830453607948266</v>
      </c>
      <c r="P37" s="50">
        <f t="shared" si="2"/>
        <v>0.73167021871320581</v>
      </c>
      <c r="T37" s="45" t="str">
        <f t="shared" si="8"/>
        <v>DC</v>
      </c>
      <c r="U37" s="46" t="s">
        <v>81</v>
      </c>
      <c r="V37" s="48">
        <f t="shared" si="9"/>
        <v>1.1088390325020129E-2</v>
      </c>
      <c r="W37" s="48">
        <v>1.5154901814264585E-2</v>
      </c>
      <c r="X37" s="48">
        <f t="shared" si="1"/>
        <v>1.3121646069642357E-2</v>
      </c>
      <c r="Y37" s="47">
        <v>6.2E-2</v>
      </c>
      <c r="Z37" s="36">
        <f>0.00281*X37*0.5*'ČASTOLOVICE-KOSTELEC'!$A$26</f>
        <v>1.843591272784751E-2</v>
      </c>
      <c r="AA37" s="74">
        <v>940</v>
      </c>
      <c r="AB37" s="34">
        <f>'ČASTOLOVICE-KOSTELEC'!$A$29*'ČASTOLOVICE-KOSTELEC'!$A$37</f>
        <v>0.06</v>
      </c>
      <c r="AC37" s="49">
        <f>'ČASTOLOVICE-KOSTELEC'!$A$32*(AA37*10^-6)*'ČASTOLOVICE-KOSTELEC'!$A$31*AB37*Y37</f>
        <v>1.0985521191072789</v>
      </c>
      <c r="AD37" s="49">
        <f>'ČASTOLOVICE-KOSTELEC'!$A$32*(AA37*10^-6)*'ČASTOLOVICE-KOSTELEC'!$A$35*AB37*Y37</f>
        <v>1.0985521191072789</v>
      </c>
      <c r="AE37" s="50">
        <f t="shared" si="3"/>
        <v>0.73167021871320581</v>
      </c>
    </row>
    <row r="38" spans="5:31" x14ac:dyDescent="0.25">
      <c r="E38" s="22" t="str">
        <f>F37</f>
        <v>DE</v>
      </c>
      <c r="F38" s="23" t="s">
        <v>82</v>
      </c>
      <c r="G38" s="24">
        <f>H37</f>
        <v>1.5154901814264585E-2</v>
      </c>
      <c r="H38" s="24">
        <v>1.1088390325020129E-2</v>
      </c>
      <c r="I38" s="24">
        <f t="shared" si="0"/>
        <v>1.3121646069642357E-2</v>
      </c>
      <c r="J38" s="40">
        <v>4.1000000000000002E-2</v>
      </c>
      <c r="K38" s="36">
        <f>0.00281*I38*0.5*'ČASTOLOVICE-KOSTELEC'!$A$26</f>
        <v>1.843591272784751E-2</v>
      </c>
      <c r="L38" s="73">
        <v>940</v>
      </c>
      <c r="M38" s="23">
        <f>'ČASTOLOVICE-KOSTELEC'!$A$27*'ČASTOLOVICE-KOSTELEC'!$A$28*'ČASTOLOVICE-KOSTELEC'!$A$30</f>
        <v>0.81</v>
      </c>
      <c r="N38" s="26">
        <f>'ČASTOLOVICE-KOSTELEC'!$A$32*(L38*10^-6)*'ČASTOLOVICE-KOSTELEC'!$A$31*M38*J38</f>
        <v>9.8072354504174033</v>
      </c>
      <c r="O38" s="26">
        <f>'ČASTOLOVICE-KOSTELEC'!$A$32*(L38*10^-6)*'ČASTOLOVICE-KOSTELEC'!$A$35*M38*J38</f>
        <v>9.8072354504174033</v>
      </c>
      <c r="P38" s="41">
        <f t="shared" si="2"/>
        <v>1.3667359616723336</v>
      </c>
      <c r="T38" s="22" t="str">
        <f>U37</f>
        <v>DE</v>
      </c>
      <c r="U38" s="23" t="s">
        <v>82</v>
      </c>
      <c r="V38" s="24">
        <f>W37</f>
        <v>1.5154901814264585E-2</v>
      </c>
      <c r="W38" s="24">
        <v>1.1088390325020129E-2</v>
      </c>
      <c r="X38" s="24">
        <f t="shared" ref="X38:X49" si="10">((V38+W38)/2)</f>
        <v>1.3121646069642357E-2</v>
      </c>
      <c r="Y38" s="40">
        <v>4.1000000000000002E-2</v>
      </c>
      <c r="Z38" s="36">
        <f>0.00281*X38*0.5*'ČASTOLOVICE-KOSTELEC'!$A$26</f>
        <v>1.843591272784751E-2</v>
      </c>
      <c r="AA38" s="73">
        <v>940</v>
      </c>
      <c r="AB38" s="34">
        <f>'ČASTOLOVICE-KOSTELEC'!$A$29*'ČASTOLOVICE-KOSTELEC'!$A$37</f>
        <v>0.06</v>
      </c>
      <c r="AC38" s="26">
        <f>'ČASTOLOVICE-KOSTELEC'!$A$32*(AA38*10^-6)*'ČASTOLOVICE-KOSTELEC'!$A$31*AB38*Y38</f>
        <v>0.72646188521610378</v>
      </c>
      <c r="AD38" s="26">
        <f>'ČASTOLOVICE-KOSTELEC'!$A$32*(AA38*10^-6)*'ČASTOLOVICE-KOSTELEC'!$A$35*AB38*Y38</f>
        <v>0.72646188521610378</v>
      </c>
      <c r="AE38" s="41">
        <f t="shared" ref="AE38:AE49" si="11">V38/W38</f>
        <v>1.3667359616723336</v>
      </c>
    </row>
    <row r="39" spans="5:31" x14ac:dyDescent="0.25">
      <c r="E39" s="22" t="str">
        <f t="shared" si="4"/>
        <v>DF</v>
      </c>
      <c r="F39" s="23" t="s">
        <v>83</v>
      </c>
      <c r="G39" s="24">
        <f t="shared" si="5"/>
        <v>1.1088390325020129E-2</v>
      </c>
      <c r="H39" s="24">
        <v>9.4288639824742417E-3</v>
      </c>
      <c r="I39" s="24">
        <f t="shared" si="0"/>
        <v>1.0258627153747184E-2</v>
      </c>
      <c r="J39" s="40">
        <v>7.6999999999999999E-2</v>
      </c>
      <c r="K39" s="36">
        <f>0.00281*I39*0.5*'ČASTOLOVICE-KOSTELEC'!$A$26</f>
        <v>1.4413371151014794E-2</v>
      </c>
      <c r="L39" s="73">
        <v>940</v>
      </c>
      <c r="M39" s="34">
        <f>'ČASTOLOVICE-KOSTELEC'!$A$27*'ČASTOLOVICE-KOSTELEC'!$A$28*'ČASTOLOVICE-KOSTELEC'!$A$30</f>
        <v>0.81</v>
      </c>
      <c r="N39" s="26">
        <f>'ČASTOLOVICE-KOSTELEC'!$A$32*(L39*10^-6)*'ČASTOLOVICE-KOSTELEC'!$A$31*M39*J39</f>
        <v>18.41846657761317</v>
      </c>
      <c r="O39" s="26">
        <f>'ČASTOLOVICE-KOSTELEC'!$A$32*(L39*10^-6)*'ČASTOLOVICE-KOSTELEC'!$A$35*M39*J39</f>
        <v>18.41846657761317</v>
      </c>
      <c r="P39" s="41">
        <f t="shared" si="2"/>
        <v>1.1760049085054687</v>
      </c>
      <c r="T39" s="22" t="str">
        <f t="shared" ref="T39:T40" si="12">U38</f>
        <v>DF</v>
      </c>
      <c r="U39" s="23" t="s">
        <v>83</v>
      </c>
      <c r="V39" s="24">
        <f t="shared" ref="V39:V49" si="13">W38</f>
        <v>1.1088390325020129E-2</v>
      </c>
      <c r="W39" s="24">
        <v>9.4288639824742417E-3</v>
      </c>
      <c r="X39" s="24">
        <f t="shared" si="10"/>
        <v>1.0258627153747184E-2</v>
      </c>
      <c r="Y39" s="40">
        <v>7.6999999999999999E-2</v>
      </c>
      <c r="Z39" s="36">
        <f>0.00281*X39*0.5*'ČASTOLOVICE-KOSTELEC'!$A$26</f>
        <v>1.4413371151014794E-2</v>
      </c>
      <c r="AA39" s="73">
        <v>940</v>
      </c>
      <c r="AB39" s="34">
        <f>'ČASTOLOVICE-KOSTELEC'!$A$29*'ČASTOLOVICE-KOSTELEC'!$A$37</f>
        <v>0.06</v>
      </c>
      <c r="AC39" s="26">
        <f>'ČASTOLOVICE-KOSTELEC'!$A$32*(AA39*10^-6)*'ČASTOLOVICE-KOSTELEC'!$A$31*AB39*Y39</f>
        <v>1.3643308576009754</v>
      </c>
      <c r="AD39" s="26">
        <f>'ČASTOLOVICE-KOSTELEC'!$A$32*(AA39*10^-6)*'ČASTOLOVICE-KOSTELEC'!$A$35*AB39*Y39</f>
        <v>1.3643308576009754</v>
      </c>
      <c r="AE39" s="41">
        <f t="shared" si="11"/>
        <v>1.1760049085054687</v>
      </c>
    </row>
    <row r="40" spans="5:31" x14ac:dyDescent="0.25">
      <c r="E40" s="22" t="str">
        <f t="shared" si="4"/>
        <v>DG</v>
      </c>
      <c r="F40" s="23" t="s">
        <v>84</v>
      </c>
      <c r="G40" s="24">
        <f t="shared" si="5"/>
        <v>9.4288639824742417E-3</v>
      </c>
      <c r="H40" s="24">
        <v>1.202714434103125E-2</v>
      </c>
      <c r="I40" s="24">
        <f t="shared" si="0"/>
        <v>1.0728004161752746E-2</v>
      </c>
      <c r="J40" s="40">
        <v>0.317</v>
      </c>
      <c r="K40" s="36">
        <f>0.00281*I40*0.5*'ČASTOLOVICE-KOSTELEC'!$A$26</f>
        <v>1.5072845847262607E-2</v>
      </c>
      <c r="L40" s="73">
        <v>963</v>
      </c>
      <c r="M40" s="34">
        <f>'ČASTOLOVICE-KOSTELEC'!$A$27*'ČASTOLOVICE-KOSTELEC'!$A$28*'ČASTOLOVICE-KOSTELEC'!$A$30</f>
        <v>0.81</v>
      </c>
      <c r="N40" s="26">
        <f>'ČASTOLOVICE-KOSTELEC'!$A$32*(L40*10^-6)*'ČASTOLOVICE-KOSTELEC'!$A$31*M40*J40</f>
        <v>77.682007607274784</v>
      </c>
      <c r="O40" s="26">
        <f>'ČASTOLOVICE-KOSTELEC'!$A$32*(L40*10^-6)*'ČASTOLOVICE-KOSTELEC'!$A$35*M40*J40</f>
        <v>77.682007607274784</v>
      </c>
      <c r="P40" s="41">
        <f t="shared" si="2"/>
        <v>0.78396531338758157</v>
      </c>
      <c r="T40" s="22" t="str">
        <f t="shared" si="12"/>
        <v>DG</v>
      </c>
      <c r="U40" s="23" t="s">
        <v>84</v>
      </c>
      <c r="V40" s="24">
        <f t="shared" si="13"/>
        <v>9.4288639824742417E-3</v>
      </c>
      <c r="W40" s="24">
        <v>1.202714434103125E-2</v>
      </c>
      <c r="X40" s="24">
        <f t="shared" si="10"/>
        <v>1.0728004161752746E-2</v>
      </c>
      <c r="Y40" s="40">
        <v>0.317</v>
      </c>
      <c r="Z40" s="36">
        <f>0.00281*X40*0.5*'ČASTOLOVICE-KOSTELEC'!$A$26</f>
        <v>1.5072845847262607E-2</v>
      </c>
      <c r="AA40" s="73">
        <v>963</v>
      </c>
      <c r="AB40" s="34">
        <f>'ČASTOLOVICE-KOSTELEC'!$A$29*'ČASTOLOVICE-KOSTELEC'!$A$37</f>
        <v>0.06</v>
      </c>
      <c r="AC40" s="26">
        <f>'ČASTOLOVICE-KOSTELEC'!$A$32*(AA40*10^-6)*'ČASTOLOVICE-KOSTELEC'!$A$31*AB40*Y40</f>
        <v>5.7542227857240578</v>
      </c>
      <c r="AD40" s="26">
        <f>'ČASTOLOVICE-KOSTELEC'!$A$32*(AA40*10^-6)*'ČASTOLOVICE-KOSTELEC'!$A$35*AB40*Y40</f>
        <v>5.7542227857240578</v>
      </c>
      <c r="AE40" s="41">
        <f t="shared" si="11"/>
        <v>0.78396531338758157</v>
      </c>
    </row>
    <row r="41" spans="5:31" x14ac:dyDescent="0.25">
      <c r="E41" s="22" t="str">
        <f>F40</f>
        <v>DH</v>
      </c>
      <c r="F41" s="23" t="s">
        <v>85</v>
      </c>
      <c r="G41" s="24">
        <f t="shared" si="5"/>
        <v>1.202714434103125E-2</v>
      </c>
      <c r="H41" s="24">
        <v>1.7881862570772657E-2</v>
      </c>
      <c r="I41" s="24">
        <f t="shared" si="0"/>
        <v>1.4954503455901953E-2</v>
      </c>
      <c r="J41" s="40">
        <v>0.127</v>
      </c>
      <c r="K41" s="36">
        <f>0.00281*I41*0.5*'ČASTOLOVICE-KOSTELEC'!$A$26</f>
        <v>2.1011077355542241E-2</v>
      </c>
      <c r="L41" s="73">
        <v>919</v>
      </c>
      <c r="M41" s="34">
        <f>'ČASTOLOVICE-KOSTELEC'!$A$27*'ČASTOLOVICE-KOSTELEC'!$A$28*'ČASTOLOVICE-KOSTELEC'!$A$30</f>
        <v>0.81</v>
      </c>
      <c r="N41" s="26">
        <f>'ČASTOLOVICE-KOSTELEC'!$A$32*(L41*10^-6)*'ČASTOLOVICE-KOSTELEC'!$A$31*M41*J41</f>
        <v>29.699840973652467</v>
      </c>
      <c r="O41" s="26">
        <f>'ČASTOLOVICE-KOSTELEC'!$A$32*(L41*10^-6)*'ČASTOLOVICE-KOSTELEC'!$A$35*M41*J41</f>
        <v>29.699840973652467</v>
      </c>
      <c r="P41" s="41">
        <f t="shared" si="2"/>
        <v>0.67258901545800043</v>
      </c>
      <c r="T41" s="22" t="str">
        <f>U40</f>
        <v>DH</v>
      </c>
      <c r="U41" s="23" t="s">
        <v>85</v>
      </c>
      <c r="V41" s="24">
        <f t="shared" si="13"/>
        <v>1.202714434103125E-2</v>
      </c>
      <c r="W41" s="24">
        <v>1.7881862570772657E-2</v>
      </c>
      <c r="X41" s="24">
        <f t="shared" si="10"/>
        <v>1.4954503455901953E-2</v>
      </c>
      <c r="Y41" s="40">
        <v>0.127</v>
      </c>
      <c r="Z41" s="36">
        <f>0.00281*X41*0.5*'ČASTOLOVICE-KOSTELEC'!$A$26</f>
        <v>2.1011077355542241E-2</v>
      </c>
      <c r="AA41" s="73">
        <v>919</v>
      </c>
      <c r="AB41" s="34">
        <f>'ČASTOLOVICE-KOSTELEC'!$A$29*'ČASTOLOVICE-KOSTELEC'!$A$37</f>
        <v>0.06</v>
      </c>
      <c r="AC41" s="26">
        <f>'ČASTOLOVICE-KOSTELEC'!$A$32*(AA41*10^-6)*'ČASTOLOVICE-KOSTELEC'!$A$31*AB41*Y41</f>
        <v>2.1999882202705532</v>
      </c>
      <c r="AD41" s="26">
        <f>'ČASTOLOVICE-KOSTELEC'!$A$32*(AA41*10^-6)*'ČASTOLOVICE-KOSTELEC'!$A$35*AB41*Y41</f>
        <v>2.1999882202705532</v>
      </c>
      <c r="AE41" s="41">
        <f t="shared" si="11"/>
        <v>0.67258901545800043</v>
      </c>
    </row>
    <row r="42" spans="5:31" x14ac:dyDescent="0.25">
      <c r="E42" s="22" t="str">
        <f t="shared" si="4"/>
        <v>DI</v>
      </c>
      <c r="F42" s="23" t="s">
        <v>14</v>
      </c>
      <c r="G42" s="24">
        <f t="shared" si="5"/>
        <v>1.7881862570772657E-2</v>
      </c>
      <c r="H42" s="24">
        <v>1.1789978795570415E-2</v>
      </c>
      <c r="I42" s="24">
        <f t="shared" si="0"/>
        <v>1.4835920683171536E-2</v>
      </c>
      <c r="J42" s="40">
        <v>0.86899999999999999</v>
      </c>
      <c r="K42" s="36">
        <f>0.00281*I42*0.5*'ČASTOLOVICE-KOSTELEC'!$A$26</f>
        <v>2.0844468559856007E-2</v>
      </c>
      <c r="L42" s="73">
        <v>919</v>
      </c>
      <c r="M42" s="34">
        <f>'ČASTOLOVICE-KOSTELEC'!$A$27*'ČASTOLOVICE-KOSTELEC'!$A$28*'ČASTOLOVICE-KOSTELEC'!$A$30</f>
        <v>0.81</v>
      </c>
      <c r="N42" s="26">
        <f>'ČASTOLOVICE-KOSTELEC'!$A$32*(L42*10^-6)*'ČASTOLOVICE-KOSTELEC'!$A$31*M42*J42</f>
        <v>203.22174650475586</v>
      </c>
      <c r="O42" s="26">
        <f>'ČASTOLOVICE-KOSTELEC'!$A$32*(L42*10^-6)*'ČASTOLOVICE-KOSTELEC'!$A$35*M42*J42</f>
        <v>203.22174650475586</v>
      </c>
      <c r="P42" s="41">
        <f t="shared" si="2"/>
        <v>1.5167001468646415</v>
      </c>
      <c r="T42" s="22" t="str">
        <f t="shared" ref="T42:T49" si="14">U41</f>
        <v>DI</v>
      </c>
      <c r="U42" s="23" t="s">
        <v>14</v>
      </c>
      <c r="V42" s="24">
        <f t="shared" si="13"/>
        <v>1.7881862570772657E-2</v>
      </c>
      <c r="W42" s="24">
        <v>1.1789978795570415E-2</v>
      </c>
      <c r="X42" s="24">
        <f t="shared" si="10"/>
        <v>1.4835920683171536E-2</v>
      </c>
      <c r="Y42" s="40">
        <v>0.86899999999999999</v>
      </c>
      <c r="Z42" s="36">
        <f>0.00281*X42*0.5*'ČASTOLOVICE-KOSTELEC'!$A$26</f>
        <v>2.0844468559856007E-2</v>
      </c>
      <c r="AA42" s="73">
        <v>919</v>
      </c>
      <c r="AB42" s="34">
        <f>'ČASTOLOVICE-KOSTELEC'!$A$29*'ČASTOLOVICE-KOSTELEC'!$A$37</f>
        <v>0.06</v>
      </c>
      <c r="AC42" s="26">
        <f>'ČASTOLOVICE-KOSTELEC'!$A$32*(AA42*10^-6)*'ČASTOLOVICE-KOSTELEC'!$A$31*AB42*Y42</f>
        <v>15.053462704055988</v>
      </c>
      <c r="AD42" s="26">
        <f>'ČASTOLOVICE-KOSTELEC'!$A$32*(AA42*10^-6)*'ČASTOLOVICE-KOSTELEC'!$A$35*AB42*Y42</f>
        <v>15.053462704055988</v>
      </c>
      <c r="AE42" s="41">
        <f t="shared" si="11"/>
        <v>1.5167001468646415</v>
      </c>
    </row>
    <row r="43" spans="5:31" x14ac:dyDescent="0.25">
      <c r="E43" s="22" t="str">
        <f t="shared" si="4"/>
        <v>E</v>
      </c>
      <c r="F43" s="23" t="s">
        <v>45</v>
      </c>
      <c r="G43" s="24">
        <f t="shared" si="5"/>
        <v>1.1789978795570415E-2</v>
      </c>
      <c r="H43" s="24">
        <v>1.06123498340377E-2</v>
      </c>
      <c r="I43" s="24">
        <f t="shared" si="0"/>
        <v>1.1201164314804057E-2</v>
      </c>
      <c r="J43" s="40">
        <v>0.42499999999999999</v>
      </c>
      <c r="K43" s="36">
        <f>0.00281*I43*0.5*'ČASTOLOVICE-KOSTELEC'!$A$26</f>
        <v>1.5737635862299704E-2</v>
      </c>
      <c r="L43" s="73">
        <v>963</v>
      </c>
      <c r="M43" s="34">
        <f>'ČASTOLOVICE-KOSTELEC'!$A$27*'ČASTOLOVICE-KOSTELEC'!$A$28*'ČASTOLOVICE-KOSTELEC'!$A$30</f>
        <v>0.81</v>
      </c>
      <c r="N43" s="26">
        <f>'ČASTOLOVICE-KOSTELEC'!$A$32*(L43*10^-6)*'ČASTOLOVICE-KOSTELEC'!$A$31*M43*J43</f>
        <v>104.14780199713496</v>
      </c>
      <c r="O43" s="26">
        <f>'ČASTOLOVICE-KOSTELEC'!$A$32*(L43*10^-6)*'ČASTOLOVICE-KOSTELEC'!$A$35*M43*J43</f>
        <v>104.14780199713496</v>
      </c>
      <c r="P43" s="41">
        <f t="shared" si="2"/>
        <v>1.1109677856411806</v>
      </c>
      <c r="T43" s="22" t="str">
        <f t="shared" si="14"/>
        <v>E</v>
      </c>
      <c r="U43" s="23" t="s">
        <v>45</v>
      </c>
      <c r="V43" s="24">
        <f t="shared" si="13"/>
        <v>1.1789978795570415E-2</v>
      </c>
      <c r="W43" s="24">
        <v>1.06123498340377E-2</v>
      </c>
      <c r="X43" s="24">
        <f t="shared" si="10"/>
        <v>1.1201164314804057E-2</v>
      </c>
      <c r="Y43" s="40">
        <v>0.41</v>
      </c>
      <c r="Z43" s="36">
        <f>0.00281*X43*0.5*'ČASTOLOVICE-KOSTELEC'!$A$26</f>
        <v>1.5737635862299704E-2</v>
      </c>
      <c r="AA43" s="73">
        <v>963</v>
      </c>
      <c r="AB43" s="34">
        <f>'ČASTOLOVICE-KOSTELEC'!$A$29*'ČASTOLOVICE-KOSTELEC'!$A$37</f>
        <v>0.06</v>
      </c>
      <c r="AC43" s="26">
        <f>'ČASTOLOVICE-KOSTELEC'!$A$32*(AA43*10^-6)*'ČASTOLOVICE-KOSTELEC'!$A$31*AB43*Y43</f>
        <v>7.4423701645011464</v>
      </c>
      <c r="AD43" s="26">
        <f>'ČASTOLOVICE-KOSTELEC'!$A$32*(AA43*10^-6)*'ČASTOLOVICE-KOSTELEC'!$A$35*AB43*Y43</f>
        <v>7.4423701645011464</v>
      </c>
      <c r="AE43" s="41">
        <f t="shared" si="11"/>
        <v>1.1109677856411806</v>
      </c>
    </row>
    <row r="44" spans="5:31" x14ac:dyDescent="0.25">
      <c r="E44" s="22" t="str">
        <f t="shared" si="4"/>
        <v>EA</v>
      </c>
      <c r="F44" s="23" t="s">
        <v>86</v>
      </c>
      <c r="G44" s="24">
        <f t="shared" si="5"/>
        <v>1.06123498340377E-2</v>
      </c>
      <c r="H44" s="24">
        <v>8.205095977500812E-3</v>
      </c>
      <c r="I44" s="24">
        <f t="shared" si="0"/>
        <v>9.408722905769256E-3</v>
      </c>
      <c r="J44" s="40">
        <v>0.26700000000000002</v>
      </c>
      <c r="K44" s="36">
        <f>0.00281*I44*0.5*'ČASTOLOVICE-KOSTELEC'!$A$26</f>
        <v>1.3219255682605804E-2</v>
      </c>
      <c r="L44" s="73">
        <v>989</v>
      </c>
      <c r="M44" s="34">
        <f>'ČASTOLOVICE-KOSTELEC'!$A$27*'ČASTOLOVICE-KOSTELEC'!$A$28*'ČASTOLOVICE-KOSTELEC'!$A$30</f>
        <v>0.81</v>
      </c>
      <c r="N44" s="26">
        <f>'ČASTOLOVICE-KOSTELEC'!$A$32*(L44*10^-6)*'ČASTOLOVICE-KOSTELEC'!$A$31*M44*J44</f>
        <v>67.195848851675407</v>
      </c>
      <c r="O44" s="26">
        <f>'ČASTOLOVICE-KOSTELEC'!$A$32*(L44*10^-6)*'ČASTOLOVICE-KOSTELEC'!$A$35*M44*J44</f>
        <v>67.195848851675407</v>
      </c>
      <c r="P44" s="41">
        <f t="shared" si="2"/>
        <v>1.2933852161068946</v>
      </c>
      <c r="T44" s="22" t="str">
        <f t="shared" si="14"/>
        <v>EA</v>
      </c>
      <c r="U44" s="23" t="s">
        <v>86</v>
      </c>
      <c r="V44" s="24">
        <f t="shared" si="13"/>
        <v>1.06123498340377E-2</v>
      </c>
      <c r="W44" s="24">
        <v>8.205095977500812E-3</v>
      </c>
      <c r="X44" s="24">
        <f t="shared" si="10"/>
        <v>9.408722905769256E-3</v>
      </c>
      <c r="Y44" s="40">
        <v>0.26700000000000002</v>
      </c>
      <c r="Z44" s="36">
        <f>0.00281*X44*0.5*'ČASTOLOVICE-KOSTELEC'!$A$26</f>
        <v>1.3219255682605804E-2</v>
      </c>
      <c r="AA44" s="73">
        <v>989</v>
      </c>
      <c r="AB44" s="34">
        <f>'ČASTOLOVICE-KOSTELEC'!$A$29*'ČASTOLOVICE-KOSTELEC'!$A$37</f>
        <v>0.06</v>
      </c>
      <c r="AC44" s="26">
        <f>'ČASTOLOVICE-KOSTELEC'!$A$32*(AA44*10^-6)*'ČASTOLOVICE-KOSTELEC'!$A$31*AB44*Y44</f>
        <v>4.9774702853092894</v>
      </c>
      <c r="AD44" s="26">
        <f>'ČASTOLOVICE-KOSTELEC'!$A$32*(AA44*10^-6)*'ČASTOLOVICE-KOSTELEC'!$A$35*AB44*Y44</f>
        <v>4.9774702853092894</v>
      </c>
      <c r="AE44" s="41">
        <f t="shared" si="11"/>
        <v>1.2933852161068946</v>
      </c>
    </row>
    <row r="45" spans="5:31" x14ac:dyDescent="0.25">
      <c r="E45" s="22" t="str">
        <f t="shared" si="4"/>
        <v>EB</v>
      </c>
      <c r="F45" s="23" t="s">
        <v>87</v>
      </c>
      <c r="G45" s="24">
        <f t="shared" si="5"/>
        <v>8.205095977500812E-3</v>
      </c>
      <c r="H45" s="24">
        <v>8.4628600366542742E-3</v>
      </c>
      <c r="I45" s="24">
        <f t="shared" si="0"/>
        <v>8.3339780070775422E-3</v>
      </c>
      <c r="J45" s="40">
        <v>0.53200000000000003</v>
      </c>
      <c r="K45" s="36">
        <f>0.00281*I45*0.5*'ČASTOLOVICE-KOSTELEC'!$A$26</f>
        <v>1.1709239099943947E-2</v>
      </c>
      <c r="L45" s="73">
        <v>1056</v>
      </c>
      <c r="M45" s="34">
        <f>'ČASTOLOVICE-KOSTELEC'!$A$27*'ČASTOLOVICE-KOSTELEC'!$A$28*'ČASTOLOVICE-KOSTELEC'!$A$30</f>
        <v>0.81</v>
      </c>
      <c r="N45" s="26">
        <f>'ČASTOLOVICE-KOSTELEC'!$A$32*(L45*10^-6)*'ČASTOLOVICE-KOSTELEC'!$A$31*M45*J45</f>
        <v>142.9586512236869</v>
      </c>
      <c r="O45" s="26">
        <f>'ČASTOLOVICE-KOSTELEC'!$A$32*(L45*10^-6)*'ČASTOLOVICE-KOSTELEC'!$A$35*M45*J45</f>
        <v>142.9586512236869</v>
      </c>
      <c r="P45" s="41">
        <f t="shared" si="2"/>
        <v>0.96954173198693627</v>
      </c>
      <c r="T45" s="22" t="str">
        <f t="shared" si="14"/>
        <v>EB</v>
      </c>
      <c r="U45" s="23" t="s">
        <v>87</v>
      </c>
      <c r="V45" s="24">
        <f t="shared" si="13"/>
        <v>8.205095977500812E-3</v>
      </c>
      <c r="W45" s="24">
        <v>8.4628600366542742E-3</v>
      </c>
      <c r="X45" s="24">
        <f t="shared" si="10"/>
        <v>8.3339780070775422E-3</v>
      </c>
      <c r="Y45" s="40">
        <v>0.53200000000000003</v>
      </c>
      <c r="Z45" s="36">
        <f>0.00281*X45*0.5*'ČASTOLOVICE-KOSTELEC'!$A$26</f>
        <v>1.1709239099943947E-2</v>
      </c>
      <c r="AA45" s="73">
        <v>1056</v>
      </c>
      <c r="AB45" s="34">
        <f>'ČASTOLOVICE-KOSTELEC'!$A$29*'ČASTOLOVICE-KOSTELEC'!$A$37</f>
        <v>0.06</v>
      </c>
      <c r="AC45" s="26">
        <f>'ČASTOLOVICE-KOSTELEC'!$A$32*(AA45*10^-6)*'ČASTOLOVICE-KOSTELEC'!$A$31*AB45*Y45</f>
        <v>10.589529720273102</v>
      </c>
      <c r="AD45" s="26">
        <f>'ČASTOLOVICE-KOSTELEC'!$A$32*(AA45*10^-6)*'ČASTOLOVICE-KOSTELEC'!$A$35*AB45*Y45</f>
        <v>10.589529720273102</v>
      </c>
      <c r="AE45" s="41">
        <f t="shared" si="11"/>
        <v>0.96954173198693627</v>
      </c>
    </row>
    <row r="46" spans="5:31" x14ac:dyDescent="0.25">
      <c r="E46" s="22" t="str">
        <f t="shared" si="4"/>
        <v>EC</v>
      </c>
      <c r="F46" s="23" t="s">
        <v>88</v>
      </c>
      <c r="G46" s="24">
        <f t="shared" si="5"/>
        <v>8.4628600366542742E-3</v>
      </c>
      <c r="H46" s="24">
        <v>1.1846809697129434E-2</v>
      </c>
      <c r="I46" s="24">
        <f t="shared" si="0"/>
        <v>1.0154834866891855E-2</v>
      </c>
      <c r="J46" s="40">
        <v>0.185</v>
      </c>
      <c r="K46" s="36">
        <f>0.00281*I46*0.5*'ČASTOLOVICE-KOSTELEC'!$A$26</f>
        <v>1.4267542987983056E-2</v>
      </c>
      <c r="L46" s="73">
        <v>989</v>
      </c>
      <c r="M46" s="34">
        <f>'ČASTOLOVICE-KOSTELEC'!$A$27*'ČASTOLOVICE-KOSTELEC'!$A$28*'ČASTOLOVICE-KOSTELEC'!$A$30</f>
        <v>0.81</v>
      </c>
      <c r="N46" s="26">
        <f>'ČASTOLOVICE-KOSTELEC'!$A$32*(L46*10^-6)*'ČASTOLOVICE-KOSTELEC'!$A$31*M46*J46</f>
        <v>46.558921488988574</v>
      </c>
      <c r="O46" s="26">
        <f>'ČASTOLOVICE-KOSTELEC'!$A$32*(L46*10^-6)*'ČASTOLOVICE-KOSTELEC'!$A$35*M46*J46</f>
        <v>46.558921488988574</v>
      </c>
      <c r="P46" s="41">
        <f t="shared" si="2"/>
        <v>0.7143577260893188</v>
      </c>
      <c r="T46" s="22" t="str">
        <f t="shared" si="14"/>
        <v>EC</v>
      </c>
      <c r="U46" s="23" t="s">
        <v>88</v>
      </c>
      <c r="V46" s="24">
        <f t="shared" si="13"/>
        <v>8.4628600366542742E-3</v>
      </c>
      <c r="W46" s="24">
        <v>1.1846809697129434E-2</v>
      </c>
      <c r="X46" s="24">
        <f t="shared" si="10"/>
        <v>1.0154834866891855E-2</v>
      </c>
      <c r="Y46" s="40">
        <v>0.185</v>
      </c>
      <c r="Z46" s="36">
        <f>0.00281*X46*0.5*'ČASTOLOVICE-KOSTELEC'!$A$26</f>
        <v>1.4267542987983056E-2</v>
      </c>
      <c r="AA46" s="73">
        <v>989</v>
      </c>
      <c r="AB46" s="34">
        <f>'ČASTOLOVICE-KOSTELEC'!$A$29*'ČASTOLOVICE-KOSTELEC'!$A$37</f>
        <v>0.06</v>
      </c>
      <c r="AC46" s="26">
        <f>'ČASTOLOVICE-KOSTELEC'!$A$32*(AA46*10^-6)*'ČASTOLOVICE-KOSTELEC'!$A$31*AB46*Y46</f>
        <v>3.4488089991843389</v>
      </c>
      <c r="AD46" s="26">
        <f>'ČASTOLOVICE-KOSTELEC'!$A$32*(AA46*10^-6)*'ČASTOLOVICE-KOSTELEC'!$A$35*AB46*Y46</f>
        <v>3.4488089991843389</v>
      </c>
      <c r="AE46" s="41">
        <f t="shared" si="11"/>
        <v>0.7143577260893188</v>
      </c>
    </row>
    <row r="47" spans="5:31" x14ac:dyDescent="0.25">
      <c r="E47" s="22" t="str">
        <f t="shared" si="4"/>
        <v>ED</v>
      </c>
      <c r="F47" s="23" t="s">
        <v>89</v>
      </c>
      <c r="G47" s="24">
        <f t="shared" si="5"/>
        <v>1.1846809697129434E-2</v>
      </c>
      <c r="H47" s="24">
        <v>1.5045494342161046E-2</v>
      </c>
      <c r="I47" s="24">
        <f t="shared" si="0"/>
        <v>1.344615201964524E-2</v>
      </c>
      <c r="J47" s="40">
        <v>5.6000000000000001E-2</v>
      </c>
      <c r="K47" s="36">
        <f>0.00281*I47*0.5*'ČASTOLOVICE-KOSTELEC'!$A$26</f>
        <v>1.889184358760156E-2</v>
      </c>
      <c r="L47" s="73">
        <v>940</v>
      </c>
      <c r="M47" s="34">
        <f>'ČASTOLOVICE-KOSTELEC'!$A$27*'ČASTOLOVICE-KOSTELEC'!$A$28*'ČASTOLOVICE-KOSTELEC'!$A$30</f>
        <v>0.81</v>
      </c>
      <c r="N47" s="26">
        <f>'ČASTOLOVICE-KOSTELEC'!$A$32*(L47*10^-6)*'ČASTOLOVICE-KOSTELEC'!$A$31*M47*J47</f>
        <v>13.395248420082305</v>
      </c>
      <c r="O47" s="26">
        <f>'ČASTOLOVICE-KOSTELEC'!$A$32*(L47*10^-6)*'ČASTOLOVICE-KOSTELEC'!$A$35*M47*J47</f>
        <v>13.395248420082305</v>
      </c>
      <c r="P47" s="41">
        <f t="shared" si="2"/>
        <v>0.78739916600359627</v>
      </c>
      <c r="T47" s="22" t="str">
        <f t="shared" si="14"/>
        <v>ED</v>
      </c>
      <c r="U47" s="23" t="s">
        <v>89</v>
      </c>
      <c r="V47" s="24">
        <f t="shared" si="13"/>
        <v>1.1846809697129434E-2</v>
      </c>
      <c r="W47" s="24">
        <v>1.5045494342161046E-2</v>
      </c>
      <c r="X47" s="24">
        <f t="shared" si="10"/>
        <v>1.344615201964524E-2</v>
      </c>
      <c r="Y47" s="40">
        <v>5.6000000000000001E-2</v>
      </c>
      <c r="Z47" s="36">
        <f>0.00281*X47*0.5*'ČASTOLOVICE-KOSTELEC'!$A$26</f>
        <v>1.889184358760156E-2</v>
      </c>
      <c r="AA47" s="73">
        <v>940</v>
      </c>
      <c r="AB47" s="34">
        <f>'ČASTOLOVICE-KOSTELEC'!$A$29*'ČASTOLOVICE-KOSTELEC'!$A$37</f>
        <v>0.06</v>
      </c>
      <c r="AC47" s="26">
        <f>'ČASTOLOVICE-KOSTELEC'!$A$32*(AA47*10^-6)*'ČASTOLOVICE-KOSTELEC'!$A$31*AB47*Y47</f>
        <v>0.99224062370980026</v>
      </c>
      <c r="AD47" s="26">
        <f>'ČASTOLOVICE-KOSTELEC'!$A$32*(AA47*10^-6)*'ČASTOLOVICE-KOSTELEC'!$A$35*AB47*Y47</f>
        <v>0.99224062370980026</v>
      </c>
      <c r="AE47" s="41">
        <f t="shared" si="11"/>
        <v>0.78739916600359627</v>
      </c>
    </row>
    <row r="48" spans="5:31" x14ac:dyDescent="0.25">
      <c r="E48" s="22" t="str">
        <f t="shared" si="4"/>
        <v>EE</v>
      </c>
      <c r="F48" s="23" t="s">
        <v>90</v>
      </c>
      <c r="G48" s="24">
        <f t="shared" si="5"/>
        <v>1.5045494342161046E-2</v>
      </c>
      <c r="H48" s="24">
        <v>9.9760726240339694E-3</v>
      </c>
      <c r="I48" s="24">
        <f t="shared" si="0"/>
        <v>1.2510783483097507E-2</v>
      </c>
      <c r="J48" s="40">
        <v>9.4E-2</v>
      </c>
      <c r="K48" s="36">
        <f>0.00281*I48*0.5*'ČASTOLOVICE-KOSTELEC'!$A$26</f>
        <v>1.7577650793751998E-2</v>
      </c>
      <c r="L48" s="73">
        <v>940</v>
      </c>
      <c r="M48" s="34">
        <f>'ČASTOLOVICE-KOSTELEC'!$A$27*'ČASTOLOVICE-KOSTELEC'!$A$28*'ČASTOLOVICE-KOSTELEC'!$A$30</f>
        <v>0.81</v>
      </c>
      <c r="N48" s="26">
        <f>'ČASTOLOVICE-KOSTELEC'!$A$32*(L48*10^-6)*'ČASTOLOVICE-KOSTELEC'!$A$31*M48*J48</f>
        <v>22.484881276566728</v>
      </c>
      <c r="O48" s="26">
        <f>'ČASTOLOVICE-KOSTELEC'!$A$32*(L48*10^-6)*'ČASTOLOVICE-KOSTELEC'!$A$35*M48*J48</f>
        <v>22.484881276566728</v>
      </c>
      <c r="P48" s="41">
        <f t="shared" si="2"/>
        <v>1.5081580607095844</v>
      </c>
      <c r="T48" s="22" t="str">
        <f t="shared" si="14"/>
        <v>EE</v>
      </c>
      <c r="U48" s="23" t="s">
        <v>90</v>
      </c>
      <c r="V48" s="24">
        <f t="shared" si="13"/>
        <v>1.5045494342161046E-2</v>
      </c>
      <c r="W48" s="24">
        <v>9.9760726240339694E-3</v>
      </c>
      <c r="X48" s="24">
        <f t="shared" si="10"/>
        <v>1.2510783483097507E-2</v>
      </c>
      <c r="Y48" s="40">
        <v>9.4E-2</v>
      </c>
      <c r="Z48" s="36">
        <f>0.00281*X48*0.5*'ČASTOLOVICE-KOSTELEC'!$A$26</f>
        <v>1.7577650793751998E-2</v>
      </c>
      <c r="AA48" s="73">
        <v>940</v>
      </c>
      <c r="AB48" s="34">
        <f>'ČASTOLOVICE-KOSTELEC'!$A$29*'ČASTOLOVICE-KOSTELEC'!$A$37</f>
        <v>0.06</v>
      </c>
      <c r="AC48" s="26">
        <f>'ČASTOLOVICE-KOSTELEC'!$A$32*(AA48*10^-6)*'ČASTOLOVICE-KOSTELEC'!$A$31*AB48*Y48</f>
        <v>1.6655467612271646</v>
      </c>
      <c r="AD48" s="26">
        <f>'ČASTOLOVICE-KOSTELEC'!$A$32*(AA48*10^-6)*'ČASTOLOVICE-KOSTELEC'!$A$35*AB48*Y48</f>
        <v>1.6655467612271646</v>
      </c>
      <c r="AE48" s="41">
        <f t="shared" si="11"/>
        <v>1.5081580607095844</v>
      </c>
    </row>
    <row r="49" spans="5:31" x14ac:dyDescent="0.25">
      <c r="E49" s="22" t="str">
        <f t="shared" si="4"/>
        <v>EF</v>
      </c>
      <c r="F49" s="23" t="s">
        <v>91</v>
      </c>
      <c r="G49" s="24">
        <f t="shared" si="5"/>
        <v>9.9760726240339694E-3</v>
      </c>
      <c r="H49" s="24">
        <v>9.5815397510003574E-3</v>
      </c>
      <c r="I49" s="24">
        <f t="shared" si="0"/>
        <v>9.7788061875171625E-3</v>
      </c>
      <c r="J49" s="40">
        <v>0.187</v>
      </c>
      <c r="K49" s="36">
        <f>0.00281*I49*0.5*'ČASTOLOVICE-KOSTELEC'!$A$26</f>
        <v>1.3739222693461613E-2</v>
      </c>
      <c r="L49" s="73">
        <v>989</v>
      </c>
      <c r="M49" s="34">
        <f>'ČASTOLOVICE-KOSTELEC'!$A$27*'ČASTOLOVICE-KOSTELEC'!$A$28*'ČASTOLOVICE-KOSTELEC'!$A$30</f>
        <v>0.81</v>
      </c>
      <c r="N49" s="26">
        <f>'ČASTOLOVICE-KOSTELEC'!$A$32*(L49*10^-6)*'ČASTOLOVICE-KOSTELEC'!$A$31*M49*J49</f>
        <v>47.062261180761425</v>
      </c>
      <c r="O49" s="26">
        <f>'ČASTOLOVICE-KOSTELEC'!$A$32*(L49*10^-6)*'ČASTOLOVICE-KOSTELEC'!$A$35*M49*J49</f>
        <v>47.062261180761425</v>
      </c>
      <c r="P49" s="41">
        <f t="shared" si="2"/>
        <v>1.0411763540398005</v>
      </c>
      <c r="T49" s="22" t="str">
        <f t="shared" si="14"/>
        <v>EF</v>
      </c>
      <c r="U49" s="23" t="s">
        <v>91</v>
      </c>
      <c r="V49" s="24">
        <f t="shared" si="13"/>
        <v>9.9760726240339694E-3</v>
      </c>
      <c r="W49" s="24">
        <v>9.5815397510003574E-3</v>
      </c>
      <c r="X49" s="24">
        <f t="shared" si="10"/>
        <v>9.7788061875171625E-3</v>
      </c>
      <c r="Y49" s="40">
        <v>0.187</v>
      </c>
      <c r="Z49" s="36">
        <f>0.00281*X49*0.5*'ČASTOLOVICE-KOSTELEC'!$A$26</f>
        <v>1.3739222693461613E-2</v>
      </c>
      <c r="AA49" s="73">
        <v>989</v>
      </c>
      <c r="AB49" s="34">
        <f>'ČASTOLOVICE-KOSTELEC'!$A$29*'ČASTOLOVICE-KOSTELEC'!$A$37</f>
        <v>0.06</v>
      </c>
      <c r="AC49" s="26">
        <f>'ČASTOLOVICE-KOSTELEC'!$A$32*(AA49*10^-6)*'ČASTOLOVICE-KOSTELEC'!$A$31*AB49*Y49</f>
        <v>3.4860934207971424</v>
      </c>
      <c r="AD49" s="26">
        <f>'ČASTOLOVICE-KOSTELEC'!$A$32*(AA49*10^-6)*'ČASTOLOVICE-KOSTELEC'!$A$35*AB49*Y49</f>
        <v>3.4860934207971424</v>
      </c>
      <c r="AE49" s="41">
        <f t="shared" si="11"/>
        <v>1.0411763540398005</v>
      </c>
    </row>
    <row r="50" spans="5:31" x14ac:dyDescent="0.25">
      <c r="E50" s="22" t="str">
        <f>F49</f>
        <v>EG</v>
      </c>
      <c r="F50" s="23" t="s">
        <v>92</v>
      </c>
      <c r="G50" s="24">
        <f>H49</f>
        <v>9.5815397510003574E-3</v>
      </c>
      <c r="H50" s="24">
        <v>8.0652945389489659E-3</v>
      </c>
      <c r="I50" s="24">
        <f t="shared" si="0"/>
        <v>8.8234171449746608E-3</v>
      </c>
      <c r="J50" s="40">
        <v>0.16700000000000001</v>
      </c>
      <c r="K50" s="36">
        <f>0.00281*I50*0.5*'ČASTOLOVICE-KOSTELEC'!$A$26</f>
        <v>1.23969010886894E-2</v>
      </c>
      <c r="L50" s="73">
        <v>1020</v>
      </c>
      <c r="M50" s="34">
        <f>'ČASTOLOVICE-KOSTELEC'!$A$27*'ČASTOLOVICE-KOSTELEC'!$A$28*'ČASTOLOVICE-KOSTELEC'!$A$30</f>
        <v>0.81</v>
      </c>
      <c r="N50" s="26">
        <f>'ČASTOLOVICE-KOSTELEC'!$A$32*(L50*10^-6)*'ČASTOLOVICE-KOSTELEC'!$A$31*M50*J50</f>
        <v>43.346250301611313</v>
      </c>
      <c r="O50" s="26">
        <f>'ČASTOLOVICE-KOSTELEC'!$A$32*(L50*10^-6)*'ČASTOLOVICE-KOSTELEC'!$A$35*M50*J50</f>
        <v>43.346250301611313</v>
      </c>
      <c r="P50" s="41">
        <f t="shared" si="2"/>
        <v>1.1879962603633545</v>
      </c>
      <c r="T50" s="22" t="str">
        <f>U49</f>
        <v>EG</v>
      </c>
      <c r="U50" s="23" t="s">
        <v>92</v>
      </c>
      <c r="V50" s="24">
        <f>W49</f>
        <v>9.5815397510003574E-3</v>
      </c>
      <c r="W50" s="24">
        <v>8.0652945389489659E-3</v>
      </c>
      <c r="X50" s="24">
        <f t="shared" ref="X50:X66" si="15">((V50+W50)/2)</f>
        <v>8.8234171449746608E-3</v>
      </c>
      <c r="Y50" s="40">
        <v>0.16700000000000001</v>
      </c>
      <c r="Z50" s="36">
        <f>0.00281*X50*0.5*'ČASTOLOVICE-KOSTELEC'!$A$26</f>
        <v>1.23969010886894E-2</v>
      </c>
      <c r="AA50" s="73">
        <v>1020</v>
      </c>
      <c r="AB50" s="34">
        <f>'ČASTOLOVICE-KOSTELEC'!$A$29*'ČASTOLOVICE-KOSTELEC'!$A$37</f>
        <v>0.06</v>
      </c>
      <c r="AC50" s="26">
        <f>'ČASTOLOVICE-KOSTELEC'!$A$32*(AA50*10^-6)*'ČASTOLOVICE-KOSTELEC'!$A$31*AB50*Y50</f>
        <v>3.2108333556749113</v>
      </c>
      <c r="AD50" s="26">
        <f>'ČASTOLOVICE-KOSTELEC'!$A$32*(AA50*10^-6)*'ČASTOLOVICE-KOSTELEC'!$A$35*AB50*Y50</f>
        <v>3.2108333556749113</v>
      </c>
      <c r="AE50" s="41">
        <f t="shared" ref="AE50:AE66" si="16">V50/W50</f>
        <v>1.1879962603633545</v>
      </c>
    </row>
    <row r="51" spans="5:31" x14ac:dyDescent="0.25">
      <c r="E51" s="22" t="str">
        <f t="shared" si="4"/>
        <v>EH</v>
      </c>
      <c r="F51" s="23" t="s">
        <v>93</v>
      </c>
      <c r="G51" s="24">
        <f t="shared" si="5"/>
        <v>8.0652945389489659E-3</v>
      </c>
      <c r="H51" s="24">
        <v>1.0238363931800823E-2</v>
      </c>
      <c r="I51" s="24">
        <f t="shared" si="0"/>
        <v>9.1518292353748934E-3</v>
      </c>
      <c r="J51" s="40">
        <v>1.2E-2</v>
      </c>
      <c r="K51" s="36">
        <f>0.00281*I51*0.5*'ČASTOLOVICE-KOSTELEC'!$A$26</f>
        <v>1.2858320075701724E-2</v>
      </c>
      <c r="L51" s="73">
        <v>1020</v>
      </c>
      <c r="M51" s="34">
        <f>'ČASTOLOVICE-KOSTELEC'!$A$27*'ČASTOLOVICE-KOSTELEC'!$A$28*'ČASTOLOVICE-KOSTELEC'!$A$30</f>
        <v>0.81</v>
      </c>
      <c r="N51" s="26">
        <f>'ČASTOLOVICE-KOSTELEC'!$A$32*(L51*10^-6)*'ČASTOLOVICE-KOSTELEC'!$A$31*M51*J51</f>
        <v>3.1147006204750642</v>
      </c>
      <c r="O51" s="26">
        <f>'ČASTOLOVICE-KOSTELEC'!$A$32*(L51*10^-6)*'ČASTOLOVICE-KOSTELEC'!$A$35*M51*J51</f>
        <v>3.1147006204750642</v>
      </c>
      <c r="P51" s="41">
        <f t="shared" si="2"/>
        <v>0.78775228080121229</v>
      </c>
      <c r="T51" s="22" t="str">
        <f t="shared" ref="T51:T66" si="17">U50</f>
        <v>EH</v>
      </c>
      <c r="U51" s="23" t="s">
        <v>93</v>
      </c>
      <c r="V51" s="24">
        <f t="shared" ref="V51:V66" si="18">W50</f>
        <v>8.0652945389489659E-3</v>
      </c>
      <c r="W51" s="24">
        <v>1.0238363931800823E-2</v>
      </c>
      <c r="X51" s="24">
        <f t="shared" si="15"/>
        <v>9.1518292353748934E-3</v>
      </c>
      <c r="Y51" s="40">
        <v>1.2E-2</v>
      </c>
      <c r="Z51" s="36">
        <f>0.00281*X51*0.5*'ČASTOLOVICE-KOSTELEC'!$A$26</f>
        <v>1.2858320075701724E-2</v>
      </c>
      <c r="AA51" s="73">
        <v>1020</v>
      </c>
      <c r="AB51" s="34">
        <f>'ČASTOLOVICE-KOSTELEC'!$A$29*'ČASTOLOVICE-KOSTELEC'!$A$37</f>
        <v>0.06</v>
      </c>
      <c r="AC51" s="26">
        <f>'ČASTOLOVICE-KOSTELEC'!$A$32*(AA51*10^-6)*'ČASTOLOVICE-KOSTELEC'!$A$31*AB51*Y51</f>
        <v>0.23071856447963435</v>
      </c>
      <c r="AD51" s="26">
        <f>'ČASTOLOVICE-KOSTELEC'!$A$32*(AA51*10^-6)*'ČASTOLOVICE-KOSTELEC'!$A$35*AB51*Y51</f>
        <v>0.23071856447963435</v>
      </c>
      <c r="AE51" s="41">
        <f t="shared" si="16"/>
        <v>0.78775228080121229</v>
      </c>
    </row>
    <row r="52" spans="5:31" x14ac:dyDescent="0.25">
      <c r="E52" s="22" t="str">
        <f t="shared" si="4"/>
        <v>EI</v>
      </c>
      <c r="F52" s="23" t="s">
        <v>17</v>
      </c>
      <c r="G52" s="24">
        <f t="shared" si="5"/>
        <v>1.0238363931800823E-2</v>
      </c>
      <c r="H52" s="24">
        <v>8.0951114192455674E-3</v>
      </c>
      <c r="I52" s="24">
        <f t="shared" si="0"/>
        <v>9.1667376755231941E-3</v>
      </c>
      <c r="J52" s="40">
        <v>0.123</v>
      </c>
      <c r="K52" s="36">
        <f>0.00281*I52*0.5*'ČASTOLOVICE-KOSTELEC'!$A$26</f>
        <v>1.2879266434110088E-2</v>
      </c>
      <c r="L52" s="73">
        <v>1020</v>
      </c>
      <c r="M52" s="34">
        <f>'ČASTOLOVICE-KOSTELEC'!$A$27*'ČASTOLOVICE-KOSTELEC'!$A$28*'ČASTOLOVICE-KOSTELEC'!$A$30</f>
        <v>0.81</v>
      </c>
      <c r="N52" s="26">
        <f>'ČASTOLOVICE-KOSTELEC'!$A$32*(L52*10^-6)*'ČASTOLOVICE-KOSTELEC'!$A$31*M52*J52</f>
        <v>31.925681359869408</v>
      </c>
      <c r="O52" s="26">
        <f>'ČASTOLOVICE-KOSTELEC'!$A$32*(L52*10^-6)*'ČASTOLOVICE-KOSTELEC'!$A$35*M52*J52</f>
        <v>31.925681359869408</v>
      </c>
      <c r="P52" s="41">
        <f t="shared" si="2"/>
        <v>1.2647588651417225</v>
      </c>
      <c r="T52" s="22" t="str">
        <f t="shared" si="17"/>
        <v>EI</v>
      </c>
      <c r="U52" s="23" t="s">
        <v>17</v>
      </c>
      <c r="V52" s="24">
        <f t="shared" si="18"/>
        <v>1.0238363931800823E-2</v>
      </c>
      <c r="W52" s="24">
        <v>8.0951114192455674E-3</v>
      </c>
      <c r="X52" s="24">
        <f t="shared" si="15"/>
        <v>9.1667376755231941E-3</v>
      </c>
      <c r="Y52" s="40">
        <v>0.123</v>
      </c>
      <c r="Z52" s="36">
        <f>0.00281*X52*0.5*'ČASTOLOVICE-KOSTELEC'!$A$26</f>
        <v>1.2879266434110088E-2</v>
      </c>
      <c r="AA52" s="73">
        <v>1020</v>
      </c>
      <c r="AB52" s="34">
        <f>'ČASTOLOVICE-KOSTELEC'!$A$29*'ČASTOLOVICE-KOSTELEC'!$A$37</f>
        <v>0.06</v>
      </c>
      <c r="AC52" s="26">
        <f>'ČASTOLOVICE-KOSTELEC'!$A$32*(AA52*10^-6)*'ČASTOLOVICE-KOSTELEC'!$A$31*AB52*Y52</f>
        <v>2.364865285916252</v>
      </c>
      <c r="AD52" s="26">
        <f>'ČASTOLOVICE-KOSTELEC'!$A$32*(AA52*10^-6)*'ČASTOLOVICE-KOSTELEC'!$A$35*AB52*Y52</f>
        <v>2.364865285916252</v>
      </c>
      <c r="AE52" s="41">
        <f t="shared" si="16"/>
        <v>1.2647588651417225</v>
      </c>
    </row>
    <row r="53" spans="5:31" x14ac:dyDescent="0.25">
      <c r="E53" s="22" t="str">
        <f t="shared" si="4"/>
        <v>F</v>
      </c>
      <c r="F53" s="23" t="s">
        <v>46</v>
      </c>
      <c r="G53" s="24">
        <f t="shared" si="5"/>
        <v>8.0951114192455674E-3</v>
      </c>
      <c r="H53" s="24">
        <v>8.1674292160997634E-3</v>
      </c>
      <c r="I53" s="24">
        <f t="shared" si="0"/>
        <v>8.1312703176726654E-3</v>
      </c>
      <c r="J53" s="40">
        <v>0.183</v>
      </c>
      <c r="K53" s="36">
        <f>0.00281*I53*0.5*'ČASTOLOVICE-KOSTELEC'!$A$26</f>
        <v>1.1424434796330095E-2</v>
      </c>
      <c r="L53" s="73">
        <v>1056</v>
      </c>
      <c r="M53" s="34">
        <f>'ČASTOLOVICE-KOSTELEC'!$A$27*'ČASTOLOVICE-KOSTELEC'!$A$28*'ČASTOLOVICE-KOSTELEC'!$A$30</f>
        <v>0.81</v>
      </c>
      <c r="N53" s="26">
        <f>'ČASTOLOVICE-KOSTELEC'!$A$32*(L53*10^-6)*'ČASTOLOVICE-KOSTELEC'!$A$31*M53*J53</f>
        <v>49.175626266794545</v>
      </c>
      <c r="O53" s="26">
        <f>'ČASTOLOVICE-KOSTELEC'!$A$32*(L53*10^-6)*'ČASTOLOVICE-KOSTELEC'!$A$35*M53*J53</f>
        <v>49.175626266794545</v>
      </c>
      <c r="P53" s="41">
        <f t="shared" si="2"/>
        <v>0.99114558633558258</v>
      </c>
      <c r="T53" s="22" t="str">
        <f t="shared" si="17"/>
        <v>F</v>
      </c>
      <c r="U53" s="23" t="s">
        <v>46</v>
      </c>
      <c r="V53" s="24">
        <f t="shared" si="18"/>
        <v>8.0951114192455674E-3</v>
      </c>
      <c r="W53" s="24">
        <v>8.1674292160997634E-3</v>
      </c>
      <c r="X53" s="24">
        <f t="shared" si="15"/>
        <v>8.1312703176726654E-3</v>
      </c>
      <c r="Y53" s="40">
        <v>0.183</v>
      </c>
      <c r="Z53" s="36">
        <f>0.00281*X53*0.5*'ČASTOLOVICE-KOSTELEC'!$A$26</f>
        <v>1.1424434796330095E-2</v>
      </c>
      <c r="AA53" s="73">
        <v>1056</v>
      </c>
      <c r="AB53" s="34">
        <f>'ČASTOLOVICE-KOSTELEC'!$A$29*'ČASTOLOVICE-KOSTELEC'!$A$37</f>
        <v>0.06</v>
      </c>
      <c r="AC53" s="26">
        <f>'ČASTOLOVICE-KOSTELEC'!$A$32*(AA53*10^-6)*'ČASTOLOVICE-KOSTELEC'!$A$31*AB53*Y53</f>
        <v>3.6426389827255217</v>
      </c>
      <c r="AD53" s="26">
        <f>'ČASTOLOVICE-KOSTELEC'!$A$32*(AA53*10^-6)*'ČASTOLOVICE-KOSTELEC'!$A$35*AB53*Y53</f>
        <v>3.6426389827255217</v>
      </c>
      <c r="AE53" s="41">
        <f t="shared" si="16"/>
        <v>0.99114558633558258</v>
      </c>
    </row>
    <row r="54" spans="5:31" x14ac:dyDescent="0.25">
      <c r="E54" s="22" t="str">
        <f t="shared" si="4"/>
        <v>FA</v>
      </c>
      <c r="F54" s="23" t="s">
        <v>94</v>
      </c>
      <c r="G54" s="24">
        <f t="shared" si="5"/>
        <v>8.1674292160997634E-3</v>
      </c>
      <c r="H54" s="24">
        <v>9.6476965644655306E-3</v>
      </c>
      <c r="I54" s="24">
        <f t="shared" si="0"/>
        <v>8.907562890282647E-3</v>
      </c>
      <c r="J54" s="40">
        <v>0.20200000000000001</v>
      </c>
      <c r="K54" s="36">
        <f>0.00281*I54*0.5*'ČASTOLOVICE-KOSTELEC'!$A$26</f>
        <v>1.2515125860847119E-2</v>
      </c>
      <c r="L54" s="73">
        <v>1020</v>
      </c>
      <c r="M54" s="34">
        <f>'ČASTOLOVICE-KOSTELEC'!$A$27*'ČASTOLOVICE-KOSTELEC'!$A$28*'ČASTOLOVICE-KOSTELEC'!$A$30</f>
        <v>0.81</v>
      </c>
      <c r="N54" s="26">
        <f>'ČASTOLOVICE-KOSTELEC'!$A$32*(L54*10^-6)*'ČASTOLOVICE-KOSTELEC'!$A$31*M54*J54</f>
        <v>52.430793777996918</v>
      </c>
      <c r="O54" s="26">
        <f>'ČASTOLOVICE-KOSTELEC'!$A$32*(L54*10^-6)*'ČASTOLOVICE-KOSTELEC'!$A$35*M54*J54</f>
        <v>52.430793777996918</v>
      </c>
      <c r="P54" s="41">
        <f t="shared" si="2"/>
        <v>0.84656779590084752</v>
      </c>
      <c r="T54" s="22" t="str">
        <f t="shared" si="17"/>
        <v>FA</v>
      </c>
      <c r="U54" s="23" t="s">
        <v>94</v>
      </c>
      <c r="V54" s="24">
        <f t="shared" si="18"/>
        <v>8.1674292160997634E-3</v>
      </c>
      <c r="W54" s="24">
        <v>9.6476965644655306E-3</v>
      </c>
      <c r="X54" s="24">
        <f t="shared" si="15"/>
        <v>8.907562890282647E-3</v>
      </c>
      <c r="Y54" s="40">
        <v>0.20200000000000001</v>
      </c>
      <c r="Z54" s="36">
        <f>0.00281*X54*0.5*'ČASTOLOVICE-KOSTELEC'!$A$26</f>
        <v>1.2515125860847119E-2</v>
      </c>
      <c r="AA54" s="73">
        <v>1020</v>
      </c>
      <c r="AB54" s="34">
        <f>'ČASTOLOVICE-KOSTELEC'!$A$29*'ČASTOLOVICE-KOSTELEC'!$A$37</f>
        <v>0.06</v>
      </c>
      <c r="AC54" s="26">
        <f>'ČASTOLOVICE-KOSTELEC'!$A$32*(AA54*10^-6)*'ČASTOLOVICE-KOSTELEC'!$A$31*AB54*Y54</f>
        <v>3.8837625020738451</v>
      </c>
      <c r="AD54" s="26">
        <f>'ČASTOLOVICE-KOSTELEC'!$A$32*(AA54*10^-6)*'ČASTOLOVICE-KOSTELEC'!$A$35*AB54*Y54</f>
        <v>3.8837625020738451</v>
      </c>
      <c r="AE54" s="41">
        <f t="shared" si="16"/>
        <v>0.84656779590084752</v>
      </c>
    </row>
    <row r="55" spans="5:31" x14ac:dyDescent="0.25">
      <c r="E55" s="22" t="str">
        <f t="shared" si="4"/>
        <v>FB</v>
      </c>
      <c r="F55" s="23" t="s">
        <v>95</v>
      </c>
      <c r="G55" s="24">
        <f t="shared" si="5"/>
        <v>9.6476965644655306E-3</v>
      </c>
      <c r="H55" s="24">
        <v>1.2447473639257084E-2</v>
      </c>
      <c r="I55" s="24">
        <f t="shared" si="0"/>
        <v>1.1047585101861306E-2</v>
      </c>
      <c r="J55" s="40">
        <v>0.02</v>
      </c>
      <c r="K55" s="36">
        <f>0.00281*I55*0.5*'ČASTOLOVICE-KOSTELEC'!$A$26</f>
        <v>1.5521857068115133E-2</v>
      </c>
      <c r="L55" s="73">
        <v>963</v>
      </c>
      <c r="M55" s="34">
        <f>'ČASTOLOVICE-KOSTELEC'!$A$27*'ČASTOLOVICE-KOSTELEC'!$A$28*'ČASTOLOVICE-KOSTELEC'!$A$30</f>
        <v>0.81</v>
      </c>
      <c r="N55" s="26">
        <f>'ČASTOLOVICE-KOSTELEC'!$A$32*(L55*10^-6)*'ČASTOLOVICE-KOSTELEC'!$A$31*M55*J55</f>
        <v>4.9010730351592926</v>
      </c>
      <c r="O55" s="26">
        <f>'ČASTOLOVICE-KOSTELEC'!$A$32*(L55*10^-6)*'ČASTOLOVICE-KOSTELEC'!$A$35*M55*J55</f>
        <v>4.9010730351592926</v>
      </c>
      <c r="P55" s="41">
        <f t="shared" si="2"/>
        <v>0.77507266486899307</v>
      </c>
      <c r="T55" s="22" t="str">
        <f t="shared" si="17"/>
        <v>FB</v>
      </c>
      <c r="U55" s="23" t="s">
        <v>95</v>
      </c>
      <c r="V55" s="24">
        <f t="shared" si="18"/>
        <v>9.6476965644655306E-3</v>
      </c>
      <c r="W55" s="24">
        <v>1.2447473639257084E-2</v>
      </c>
      <c r="X55" s="24">
        <f t="shared" si="15"/>
        <v>1.1047585101861306E-2</v>
      </c>
      <c r="Y55" s="40">
        <v>0.02</v>
      </c>
      <c r="Z55" s="36">
        <f>0.00281*X55*0.5*'ČASTOLOVICE-KOSTELEC'!$A$26</f>
        <v>1.5521857068115133E-2</v>
      </c>
      <c r="AA55" s="73">
        <v>963</v>
      </c>
      <c r="AB55" s="34">
        <f>'ČASTOLOVICE-KOSTELEC'!$A$29*'ČASTOLOVICE-KOSTELEC'!$A$37</f>
        <v>0.06</v>
      </c>
      <c r="AC55" s="26">
        <f>'ČASTOLOVICE-KOSTELEC'!$A$32*(AA55*10^-6)*'ČASTOLOVICE-KOSTELEC'!$A$31*AB55*Y55</f>
        <v>0.36304244704883643</v>
      </c>
      <c r="AD55" s="26">
        <f>'ČASTOLOVICE-KOSTELEC'!$A$32*(AA55*10^-6)*'ČASTOLOVICE-KOSTELEC'!$A$35*AB55*Y55</f>
        <v>0.36304244704883643</v>
      </c>
      <c r="AE55" s="41">
        <f t="shared" si="16"/>
        <v>0.77507266486899307</v>
      </c>
    </row>
    <row r="56" spans="5:31" x14ac:dyDescent="0.25">
      <c r="E56" s="22" t="str">
        <f t="shared" si="4"/>
        <v>FC</v>
      </c>
      <c r="F56" s="23" t="s">
        <v>96</v>
      </c>
      <c r="G56" s="24">
        <f t="shared" si="5"/>
        <v>1.2447473639257084E-2</v>
      </c>
      <c r="H56" s="24">
        <v>1.9829223383682981E-2</v>
      </c>
      <c r="I56" s="24">
        <f t="shared" si="0"/>
        <v>1.6138348511470033E-2</v>
      </c>
      <c r="J56" s="40">
        <v>2.3E-2</v>
      </c>
      <c r="K56" s="36">
        <f>0.00281*I56*0.5*'ČASTOLOVICE-KOSTELEC'!$A$26</f>
        <v>2.26743796586154E-2</v>
      </c>
      <c r="L56" s="73">
        <v>875</v>
      </c>
      <c r="M56" s="34">
        <f>'ČASTOLOVICE-KOSTELEC'!$A$27*'ČASTOLOVICE-KOSTELEC'!$A$28*'ČASTOLOVICE-KOSTELEC'!$A$30</f>
        <v>0.81</v>
      </c>
      <c r="N56" s="26">
        <f>'ČASTOLOVICE-KOSTELEC'!$A$32*(L56*10^-6)*'ČASTOLOVICE-KOSTELEC'!$A$31*M56*J56</f>
        <v>5.1211887244330612</v>
      </c>
      <c r="O56" s="26">
        <f>'ČASTOLOVICE-KOSTELEC'!$A$32*(L56*10^-6)*'ČASTOLOVICE-KOSTELEC'!$A$35*M56*J56</f>
        <v>5.1211887244330612</v>
      </c>
      <c r="P56" s="41">
        <f t="shared" si="2"/>
        <v>0.62773379463261414</v>
      </c>
      <c r="T56" s="22" t="str">
        <f t="shared" si="17"/>
        <v>FC</v>
      </c>
      <c r="U56" s="23" t="s">
        <v>96</v>
      </c>
      <c r="V56" s="24">
        <f t="shared" si="18"/>
        <v>1.2447473639257084E-2</v>
      </c>
      <c r="W56" s="24">
        <v>1.9829223383682981E-2</v>
      </c>
      <c r="X56" s="24">
        <f t="shared" si="15"/>
        <v>1.6138348511470033E-2</v>
      </c>
      <c r="Y56" s="40">
        <v>2.3E-2</v>
      </c>
      <c r="Z56" s="36">
        <f>0.00281*X56*0.5*'ČASTOLOVICE-KOSTELEC'!$A$26</f>
        <v>2.26743796586154E-2</v>
      </c>
      <c r="AA56" s="73">
        <v>875</v>
      </c>
      <c r="AB56" s="34">
        <f>'ČASTOLOVICE-KOSTELEC'!$A$29*'ČASTOLOVICE-KOSTELEC'!$A$37</f>
        <v>0.06</v>
      </c>
      <c r="AC56" s="26">
        <f>'ČASTOLOVICE-KOSTELEC'!$A$32*(AA56*10^-6)*'ČASTOLOVICE-KOSTELEC'!$A$31*AB56*Y56</f>
        <v>0.37934731292096746</v>
      </c>
      <c r="AD56" s="26">
        <f>'ČASTOLOVICE-KOSTELEC'!$A$32*(AA56*10^-6)*'ČASTOLOVICE-KOSTELEC'!$A$35*AB56*Y56</f>
        <v>0.37934731292096746</v>
      </c>
      <c r="AE56" s="41">
        <f t="shared" si="16"/>
        <v>0.62773379463261414</v>
      </c>
    </row>
    <row r="57" spans="5:31" x14ac:dyDescent="0.25">
      <c r="E57" s="22" t="str">
        <f t="shared" si="4"/>
        <v>FD</v>
      </c>
      <c r="F57" s="23" t="s">
        <v>97</v>
      </c>
      <c r="G57" s="24">
        <f t="shared" si="5"/>
        <v>1.9829223383682981E-2</v>
      </c>
      <c r="H57" s="24">
        <v>2.9323369519889765E-2</v>
      </c>
      <c r="I57" s="24">
        <f t="shared" si="0"/>
        <v>2.4576296451786373E-2</v>
      </c>
      <c r="J57" s="40">
        <v>3.9E-2</v>
      </c>
      <c r="K57" s="36">
        <f>0.00281*I57*0.5*'ČASTOLOVICE-KOSTELEC'!$A$26</f>
        <v>3.4529696514759858E-2</v>
      </c>
      <c r="L57" s="73">
        <v>809</v>
      </c>
      <c r="M57" s="34">
        <f>'ČASTOLOVICE-KOSTELEC'!$A$27*'ČASTOLOVICE-KOSTELEC'!$A$28*'ČASTOLOVICE-KOSTELEC'!$A$30</f>
        <v>0.81</v>
      </c>
      <c r="N57" s="26">
        <f>'ČASTOLOVICE-KOSTELEC'!$A$32*(L57*10^-6)*'ČASTOLOVICE-KOSTELEC'!$A$31*M57*J57</f>
        <v>8.0287515748863356</v>
      </c>
      <c r="O57" s="26">
        <f>'ČASTOLOVICE-KOSTELEC'!$A$32*(L57*10^-6)*'ČASTOLOVICE-KOSTELEC'!$A$35*M57*J57</f>
        <v>8.0287515748863356</v>
      </c>
      <c r="P57" s="41">
        <f t="shared" si="2"/>
        <v>0.67622594907563427</v>
      </c>
      <c r="T57" s="22" t="str">
        <f t="shared" si="17"/>
        <v>FD</v>
      </c>
      <c r="U57" s="23" t="s">
        <v>97</v>
      </c>
      <c r="V57" s="24">
        <f t="shared" si="18"/>
        <v>1.9829223383682981E-2</v>
      </c>
      <c r="W57" s="24">
        <v>2.9323369519889765E-2</v>
      </c>
      <c r="X57" s="24">
        <f t="shared" si="15"/>
        <v>2.4576296451786373E-2</v>
      </c>
      <c r="Y57" s="40">
        <v>3.9E-2</v>
      </c>
      <c r="Z57" s="36">
        <f>0.00281*X57*0.5*'ČASTOLOVICE-KOSTELEC'!$A$26</f>
        <v>3.4529696514759858E-2</v>
      </c>
      <c r="AA57" s="73">
        <v>809</v>
      </c>
      <c r="AB57" s="34">
        <f>'ČASTOLOVICE-KOSTELEC'!$A$29*'ČASTOLOVICE-KOSTELEC'!$A$37</f>
        <v>0.06</v>
      </c>
      <c r="AC57" s="26">
        <f>'ČASTOLOVICE-KOSTELEC'!$A$32*(AA57*10^-6)*'ČASTOLOVICE-KOSTELEC'!$A$31*AB57*Y57</f>
        <v>0.59472233888046933</v>
      </c>
      <c r="AD57" s="26">
        <f>'ČASTOLOVICE-KOSTELEC'!$A$32*(AA57*10^-6)*'ČASTOLOVICE-KOSTELEC'!$A$35*AB57*Y57</f>
        <v>0.59472233888046933</v>
      </c>
      <c r="AE57" s="41">
        <f t="shared" si="16"/>
        <v>0.67622594907563427</v>
      </c>
    </row>
    <row r="58" spans="5:31" x14ac:dyDescent="0.25">
      <c r="E58" s="22" t="str">
        <f t="shared" si="4"/>
        <v>FE</v>
      </c>
      <c r="F58" s="23" t="s">
        <v>98</v>
      </c>
      <c r="G58" s="24">
        <f t="shared" si="5"/>
        <v>2.9323369519889765E-2</v>
      </c>
      <c r="H58" s="24">
        <v>1.9772984094465866E-2</v>
      </c>
      <c r="I58" s="24">
        <f t="shared" si="0"/>
        <v>2.4548176807177816E-2</v>
      </c>
      <c r="J58" s="40">
        <v>8.5000000000000006E-2</v>
      </c>
      <c r="K58" s="36">
        <f>0.00281*I58*0.5*'ČASTOLOVICE-KOSTELEC'!$A$26</f>
        <v>3.4490188414084834E-2</v>
      </c>
      <c r="L58" s="73">
        <v>809</v>
      </c>
      <c r="M58" s="34">
        <f>'ČASTOLOVICE-KOSTELEC'!$A$27*'ČASTOLOVICE-KOSTELEC'!$A$28*'ČASTOLOVICE-KOSTELEC'!$A$30</f>
        <v>0.81</v>
      </c>
      <c r="N58" s="26">
        <f>'ČASTOLOVICE-KOSTELEC'!$A$32*(L58*10^-6)*'ČASTOLOVICE-KOSTELEC'!$A$31*M58*J58</f>
        <v>17.498561124752271</v>
      </c>
      <c r="O58" s="26">
        <f>'ČASTOLOVICE-KOSTELEC'!$A$32*(L58*10^-6)*'ČASTOLOVICE-KOSTELEC'!$A$35*M58*J58</f>
        <v>17.498561124752271</v>
      </c>
      <c r="P58" s="41">
        <f t="shared" si="2"/>
        <v>1.4830017249696212</v>
      </c>
      <c r="T58" s="22" t="str">
        <f t="shared" si="17"/>
        <v>FE</v>
      </c>
      <c r="U58" s="23" t="s">
        <v>98</v>
      </c>
      <c r="V58" s="24">
        <f t="shared" si="18"/>
        <v>2.9323369519889765E-2</v>
      </c>
      <c r="W58" s="24">
        <v>1.9772984094465866E-2</v>
      </c>
      <c r="X58" s="24">
        <f t="shared" si="15"/>
        <v>2.4548176807177816E-2</v>
      </c>
      <c r="Y58" s="40">
        <v>8.5000000000000006E-2</v>
      </c>
      <c r="Z58" s="36">
        <f>0.00281*X58*0.5*'ČASTOLOVICE-KOSTELEC'!$A$26</f>
        <v>3.4490188414084834E-2</v>
      </c>
      <c r="AA58" s="73">
        <v>809</v>
      </c>
      <c r="AB58" s="34">
        <f>'ČASTOLOVICE-KOSTELEC'!$A$29*'ČASTOLOVICE-KOSTELEC'!$A$37</f>
        <v>0.06</v>
      </c>
      <c r="AC58" s="26">
        <f>'ČASTOLOVICE-KOSTELEC'!$A$32*(AA58*10^-6)*'ČASTOLOVICE-KOSTELEC'!$A$31*AB58*Y58</f>
        <v>1.2961897129446127</v>
      </c>
      <c r="AD58" s="26">
        <f>'ČASTOLOVICE-KOSTELEC'!$A$32*(AA58*10^-6)*'ČASTOLOVICE-KOSTELEC'!$A$35*AB58*Y58</f>
        <v>1.2961897129446127</v>
      </c>
      <c r="AE58" s="41">
        <f t="shared" si="16"/>
        <v>1.4830017249696212</v>
      </c>
    </row>
    <row r="59" spans="5:31" x14ac:dyDescent="0.25">
      <c r="E59" s="22" t="str">
        <f t="shared" si="4"/>
        <v>FF</v>
      </c>
      <c r="F59" s="23" t="s">
        <v>99</v>
      </c>
      <c r="G59" s="24">
        <f t="shared" si="5"/>
        <v>1.9772984094465866E-2</v>
      </c>
      <c r="H59" s="24">
        <v>1.4465676479169579E-2</v>
      </c>
      <c r="I59" s="24">
        <f t="shared" si="0"/>
        <v>1.7119330286817724E-2</v>
      </c>
      <c r="J59" s="40">
        <v>1.7000000000000001E-2</v>
      </c>
      <c r="K59" s="36">
        <f>0.00281*I59*0.5*'ČASTOLOVICE-KOSTELEC'!$A$26</f>
        <v>2.4052659052978903E-2</v>
      </c>
      <c r="L59" s="73">
        <v>875</v>
      </c>
      <c r="M59" s="34">
        <f>'ČASTOLOVICE-KOSTELEC'!$A$27*'ČASTOLOVICE-KOSTELEC'!$A$28*'ČASTOLOVICE-KOSTELEC'!$A$30</f>
        <v>0.81</v>
      </c>
      <c r="N59" s="26">
        <f>'ČASTOLOVICE-KOSTELEC'!$A$32*(L59*10^-6)*'ČASTOLOVICE-KOSTELEC'!$A$31*M59*J59</f>
        <v>3.7852264484940021</v>
      </c>
      <c r="O59" s="26">
        <f>'ČASTOLOVICE-KOSTELEC'!$A$32*(L59*10^-6)*'ČASTOLOVICE-KOSTELEC'!$A$35*M59*J59</f>
        <v>3.7852264484940021</v>
      </c>
      <c r="P59" s="41">
        <f t="shared" si="2"/>
        <v>1.3668896938859896</v>
      </c>
      <c r="T59" s="22" t="str">
        <f t="shared" si="17"/>
        <v>FF</v>
      </c>
      <c r="U59" s="23" t="s">
        <v>99</v>
      </c>
      <c r="V59" s="24">
        <f t="shared" si="18"/>
        <v>1.9772984094465866E-2</v>
      </c>
      <c r="W59" s="24">
        <v>1.4465676479169579E-2</v>
      </c>
      <c r="X59" s="24">
        <f t="shared" si="15"/>
        <v>1.7119330286817724E-2</v>
      </c>
      <c r="Y59" s="40">
        <v>1.7000000000000001E-2</v>
      </c>
      <c r="Z59" s="36">
        <f>0.00281*X59*0.5*'ČASTOLOVICE-KOSTELEC'!$A$26</f>
        <v>2.4052659052978903E-2</v>
      </c>
      <c r="AA59" s="73">
        <v>875</v>
      </c>
      <c r="AB59" s="34">
        <f>'ČASTOLOVICE-KOSTELEC'!$A$29*'ČASTOLOVICE-KOSTELEC'!$A$37</f>
        <v>0.06</v>
      </c>
      <c r="AC59" s="26">
        <f>'ČASTOLOVICE-KOSTELEC'!$A$32*(AA59*10^-6)*'ČASTOLOVICE-KOSTELEC'!$A$31*AB59*Y59</f>
        <v>0.28038714433288903</v>
      </c>
      <c r="AD59" s="26">
        <f>'ČASTOLOVICE-KOSTELEC'!$A$32*(AA59*10^-6)*'ČASTOLOVICE-KOSTELEC'!$A$35*AB59*Y59</f>
        <v>0.28038714433288903</v>
      </c>
      <c r="AE59" s="41">
        <f t="shared" si="16"/>
        <v>1.3668896938859896</v>
      </c>
    </row>
    <row r="60" spans="5:31" x14ac:dyDescent="0.25">
      <c r="E60" s="22" t="str">
        <f t="shared" si="4"/>
        <v>FG</v>
      </c>
      <c r="F60" s="23" t="s">
        <v>100</v>
      </c>
      <c r="G60" s="24">
        <f t="shared" si="5"/>
        <v>1.4465676479169579E-2</v>
      </c>
      <c r="H60" s="24">
        <v>9.8504263867103745E-3</v>
      </c>
      <c r="I60" s="24">
        <f t="shared" si="0"/>
        <v>1.2158051432939977E-2</v>
      </c>
      <c r="J60" s="40">
        <v>1.2999999999999999E-2</v>
      </c>
      <c r="K60" s="36">
        <f>0.00281*I60*0.5*'ČASTOLOVICE-KOSTELEC'!$A$26</f>
        <v>1.708206226328067E-2</v>
      </c>
      <c r="L60" s="73">
        <v>940</v>
      </c>
      <c r="M60" s="34">
        <f>'ČASTOLOVICE-KOSTELEC'!$A$27*'ČASTOLOVICE-KOSTELEC'!$A$28*'ČASTOLOVICE-KOSTELEC'!$A$30</f>
        <v>0.81</v>
      </c>
      <c r="N60" s="26">
        <f>'ČASTOLOVICE-KOSTELEC'!$A$32*(L60*10^-6)*'ČASTOLOVICE-KOSTELEC'!$A$31*M60*J60</f>
        <v>3.1096112403762493</v>
      </c>
      <c r="O60" s="26">
        <f>'ČASTOLOVICE-KOSTELEC'!$A$32*(L60*10^-6)*'ČASTOLOVICE-KOSTELEC'!$A$35*M60*J60</f>
        <v>3.1096112403762493</v>
      </c>
      <c r="P60" s="41">
        <f t="shared" si="2"/>
        <v>1.4685330270256964</v>
      </c>
      <c r="T60" s="22" t="str">
        <f t="shared" si="17"/>
        <v>FG</v>
      </c>
      <c r="U60" s="23" t="s">
        <v>100</v>
      </c>
      <c r="V60" s="24">
        <f t="shared" si="18"/>
        <v>1.4465676479169579E-2</v>
      </c>
      <c r="W60" s="24">
        <v>9.8504263867103745E-3</v>
      </c>
      <c r="X60" s="24">
        <f t="shared" si="15"/>
        <v>1.2158051432939977E-2</v>
      </c>
      <c r="Y60" s="40">
        <v>1.2999999999999999E-2</v>
      </c>
      <c r="Z60" s="36">
        <f>0.00281*X60*0.5*'ČASTOLOVICE-KOSTELEC'!$A$26</f>
        <v>1.708206226328067E-2</v>
      </c>
      <c r="AA60" s="73">
        <v>940</v>
      </c>
      <c r="AB60" s="34">
        <f>'ČASTOLOVICE-KOSTELEC'!$A$29*'ČASTOLOVICE-KOSTELEC'!$A$37</f>
        <v>0.06</v>
      </c>
      <c r="AC60" s="26">
        <f>'ČASTOLOVICE-KOSTELEC'!$A$32*(AA60*10^-6)*'ČASTOLOVICE-KOSTELEC'!$A$31*AB60*Y60</f>
        <v>0.23034157336120362</v>
      </c>
      <c r="AD60" s="26">
        <f>'ČASTOLOVICE-KOSTELEC'!$A$32*(AA60*10^-6)*'ČASTOLOVICE-KOSTELEC'!$A$35*AB60*Y60</f>
        <v>0.23034157336120362</v>
      </c>
      <c r="AE60" s="41">
        <f t="shared" si="16"/>
        <v>1.4685330270256964</v>
      </c>
    </row>
    <row r="61" spans="5:31" x14ac:dyDescent="0.25">
      <c r="E61" s="22" t="str">
        <f t="shared" si="4"/>
        <v>FH</v>
      </c>
      <c r="F61" s="23" t="s">
        <v>101</v>
      </c>
      <c r="G61" s="24">
        <f t="shared" si="5"/>
        <v>9.8504263867103745E-3</v>
      </c>
      <c r="H61" s="24">
        <v>9.7171479354798349E-3</v>
      </c>
      <c r="I61" s="24">
        <f t="shared" si="0"/>
        <v>9.7837871610951047E-3</v>
      </c>
      <c r="J61" s="40">
        <v>7.8E-2</v>
      </c>
      <c r="K61" s="36">
        <f>0.00281*I61*0.5*'ČASTOLOVICE-KOSTELEC'!$A$26</f>
        <v>1.3746220961338623E-2</v>
      </c>
      <c r="L61" s="73">
        <v>989</v>
      </c>
      <c r="M61" s="34">
        <f>'ČASTOLOVICE-KOSTELEC'!$A$27*'ČASTOLOVICE-KOSTELEC'!$A$28*'ČASTOLOVICE-KOSTELEC'!$A$30</f>
        <v>0.81</v>
      </c>
      <c r="N61" s="26">
        <f>'ČASTOLOVICE-KOSTELEC'!$A$32*(L61*10^-6)*'ČASTOLOVICE-KOSTELEC'!$A$31*M61*J61</f>
        <v>19.630247979141128</v>
      </c>
      <c r="O61" s="26">
        <f>'ČASTOLOVICE-KOSTELEC'!$A$32*(L61*10^-6)*'ČASTOLOVICE-KOSTELEC'!$A$35*M61*J61</f>
        <v>19.630247979141128</v>
      </c>
      <c r="P61" s="41">
        <f t="shared" si="2"/>
        <v>1.0137157993390125</v>
      </c>
      <c r="T61" s="22" t="str">
        <f t="shared" si="17"/>
        <v>FH</v>
      </c>
      <c r="U61" s="23" t="s">
        <v>101</v>
      </c>
      <c r="V61" s="24">
        <f t="shared" si="18"/>
        <v>9.8504263867103745E-3</v>
      </c>
      <c r="W61" s="24">
        <v>9.7171479354798349E-3</v>
      </c>
      <c r="X61" s="24">
        <f t="shared" si="15"/>
        <v>9.7837871610951047E-3</v>
      </c>
      <c r="Y61" s="40">
        <v>7.8E-2</v>
      </c>
      <c r="Z61" s="36">
        <f>0.00281*X61*0.5*'ČASTOLOVICE-KOSTELEC'!$A$26</f>
        <v>1.3746220961338623E-2</v>
      </c>
      <c r="AA61" s="73">
        <v>989</v>
      </c>
      <c r="AB61" s="34">
        <f>'ČASTOLOVICE-KOSTELEC'!$A$29*'ČASTOLOVICE-KOSTELEC'!$A$37</f>
        <v>0.06</v>
      </c>
      <c r="AC61" s="26">
        <f>'ČASTOLOVICE-KOSTELEC'!$A$32*(AA61*10^-6)*'ČASTOLOVICE-KOSTELEC'!$A$31*AB61*Y61</f>
        <v>1.4540924428993429</v>
      </c>
      <c r="AD61" s="26">
        <f>'ČASTOLOVICE-KOSTELEC'!$A$32*(AA61*10^-6)*'ČASTOLOVICE-KOSTELEC'!$A$35*AB61*Y61</f>
        <v>1.4540924428993429</v>
      </c>
      <c r="AE61" s="41">
        <f t="shared" si="16"/>
        <v>1.0137157993390125</v>
      </c>
    </row>
    <row r="62" spans="5:31" x14ac:dyDescent="0.25">
      <c r="E62" s="22" t="str">
        <f t="shared" si="4"/>
        <v>FI</v>
      </c>
      <c r="F62" s="23" t="s">
        <v>18</v>
      </c>
      <c r="G62" s="24">
        <f t="shared" si="5"/>
        <v>9.7171479354798349E-3</v>
      </c>
      <c r="H62" s="24">
        <v>8.5808042163890447E-3</v>
      </c>
      <c r="I62" s="24">
        <f t="shared" si="0"/>
        <v>9.1489760759344389E-3</v>
      </c>
      <c r="J62" s="40">
        <v>0.13</v>
      </c>
      <c r="K62" s="36">
        <f>0.00281*I62*0.5*'ČASTOLOVICE-KOSTELEC'!$A$26</f>
        <v>1.2854311386687887E-2</v>
      </c>
      <c r="L62" s="73">
        <v>1020</v>
      </c>
      <c r="M62" s="34">
        <f>'ČASTOLOVICE-KOSTELEC'!$A$27*'ČASTOLOVICE-KOSTELEC'!$A$28*'ČASTOLOVICE-KOSTELEC'!$A$30</f>
        <v>0.81</v>
      </c>
      <c r="N62" s="26">
        <f>'ČASTOLOVICE-KOSTELEC'!$A$32*(L62*10^-6)*'ČASTOLOVICE-KOSTELEC'!$A$31*M62*J62</f>
        <v>33.742590055146529</v>
      </c>
      <c r="O62" s="26">
        <f>'ČASTOLOVICE-KOSTELEC'!$A$32*(L62*10^-6)*'ČASTOLOVICE-KOSTELEC'!$A$35*M62*J62</f>
        <v>33.742590055146529</v>
      </c>
      <c r="P62" s="41">
        <f t="shared" si="2"/>
        <v>1.1324285801697249</v>
      </c>
      <c r="T62" s="22" t="str">
        <f t="shared" si="17"/>
        <v>FI</v>
      </c>
      <c r="U62" s="23" t="s">
        <v>18</v>
      </c>
      <c r="V62" s="24">
        <f t="shared" si="18"/>
        <v>9.7171479354798349E-3</v>
      </c>
      <c r="W62" s="24">
        <v>8.5808042163890447E-3</v>
      </c>
      <c r="X62" s="24">
        <f t="shared" si="15"/>
        <v>9.1489760759344389E-3</v>
      </c>
      <c r="Y62" s="40">
        <v>0.13</v>
      </c>
      <c r="Z62" s="36">
        <f>0.00281*X62*0.5*'ČASTOLOVICE-KOSTELEC'!$A$26</f>
        <v>1.2854311386687887E-2</v>
      </c>
      <c r="AA62" s="73">
        <v>1020</v>
      </c>
      <c r="AB62" s="34">
        <f>'ČASTOLOVICE-KOSTELEC'!$A$29*'ČASTOLOVICE-KOSTELEC'!$A$37</f>
        <v>0.06</v>
      </c>
      <c r="AC62" s="26">
        <f>'ČASTOLOVICE-KOSTELEC'!$A$32*(AA62*10^-6)*'ČASTOLOVICE-KOSTELEC'!$A$31*AB62*Y62</f>
        <v>2.4994511151960386</v>
      </c>
      <c r="AD62" s="26">
        <f>'ČASTOLOVICE-KOSTELEC'!$A$32*(AA62*10^-6)*'ČASTOLOVICE-KOSTELEC'!$A$35*AB62*Y62</f>
        <v>2.4994511151960386</v>
      </c>
      <c r="AE62" s="41">
        <f t="shared" si="16"/>
        <v>1.1324285801697249</v>
      </c>
    </row>
    <row r="63" spans="5:31" x14ac:dyDescent="0.25">
      <c r="E63" s="22" t="str">
        <f t="shared" si="4"/>
        <v>G</v>
      </c>
      <c r="F63" s="23" t="s">
        <v>47</v>
      </c>
      <c r="G63" s="24">
        <f t="shared" si="5"/>
        <v>8.5808042163890447E-3</v>
      </c>
      <c r="H63" s="24">
        <v>7.3665731517443033E-3</v>
      </c>
      <c r="I63" s="24">
        <f t="shared" si="0"/>
        <v>7.9736886840666744E-3</v>
      </c>
      <c r="J63" s="40">
        <v>0.253</v>
      </c>
      <c r="K63" s="36">
        <f>0.00281*I63*0.5*'ČASTOLOVICE-KOSTELEC'!$A$26</f>
        <v>1.1203032601113678E-2</v>
      </c>
      <c r="L63" s="73">
        <v>1020</v>
      </c>
      <c r="M63" s="34">
        <f>'ČASTOLOVICE-KOSTELEC'!$A$27*'ČASTOLOVICE-KOSTELEC'!$A$28*'ČASTOLOVICE-KOSTELEC'!$A$30</f>
        <v>0.81</v>
      </c>
      <c r="N63" s="26">
        <f>'ČASTOLOVICE-KOSTELEC'!$A$32*(L63*10^-6)*'ČASTOLOVICE-KOSTELEC'!$A$31*M63*J63</f>
        <v>65.668271415015937</v>
      </c>
      <c r="O63" s="26">
        <f>'ČASTOLOVICE-KOSTELEC'!$A$32*(L63*10^-6)*'ČASTOLOVICE-KOSTELEC'!$A$35*M63*J63</f>
        <v>65.668271415015937</v>
      </c>
      <c r="P63" s="41">
        <f t="shared" si="2"/>
        <v>1.1648298387367848</v>
      </c>
      <c r="T63" s="22" t="str">
        <f t="shared" si="17"/>
        <v>G</v>
      </c>
      <c r="U63" s="23" t="s">
        <v>47</v>
      </c>
      <c r="V63" s="24">
        <f t="shared" si="18"/>
        <v>8.5808042163890447E-3</v>
      </c>
      <c r="W63" s="24">
        <v>7.3665731517443033E-3</v>
      </c>
      <c r="X63" s="24">
        <f t="shared" si="15"/>
        <v>7.9736886840666744E-3</v>
      </c>
      <c r="Y63" s="40">
        <v>0.253</v>
      </c>
      <c r="Z63" s="36">
        <f>0.00281*X63*0.5*'ČASTOLOVICE-KOSTELEC'!$A$26</f>
        <v>1.1203032601113678E-2</v>
      </c>
      <c r="AA63" s="73">
        <v>1020</v>
      </c>
      <c r="AB63" s="34">
        <f>'ČASTOLOVICE-KOSTELEC'!$A$29*'ČASTOLOVICE-KOSTELEC'!$A$37</f>
        <v>0.06</v>
      </c>
      <c r="AC63" s="26">
        <f>'ČASTOLOVICE-KOSTELEC'!$A$32*(AA63*10^-6)*'ČASTOLOVICE-KOSTELEC'!$A$31*AB63*Y63</f>
        <v>4.8643164011122906</v>
      </c>
      <c r="AD63" s="26">
        <f>'ČASTOLOVICE-KOSTELEC'!$A$32*(AA63*10^-6)*'ČASTOLOVICE-KOSTELEC'!$A$35*AB63*Y63</f>
        <v>4.8643164011122906</v>
      </c>
      <c r="AE63" s="41">
        <f t="shared" si="16"/>
        <v>1.1648298387367848</v>
      </c>
    </row>
    <row r="64" spans="5:31" x14ac:dyDescent="0.25">
      <c r="E64" s="22" t="str">
        <f t="shared" si="4"/>
        <v>GA</v>
      </c>
      <c r="F64" s="23" t="s">
        <v>102</v>
      </c>
      <c r="G64" s="24">
        <f t="shared" si="5"/>
        <v>7.3665731517443033E-3</v>
      </c>
      <c r="H64" s="24">
        <v>8.6106214061471772E-3</v>
      </c>
      <c r="I64" s="24">
        <f t="shared" si="0"/>
        <v>7.9885972789457398E-3</v>
      </c>
      <c r="J64" s="40">
        <v>8.4000000000000005E-2</v>
      </c>
      <c r="K64" s="36">
        <f>0.00281*I64*0.5*'ČASTOLOVICE-KOSTELEC'!$A$26</f>
        <v>1.1223979176918765E-2</v>
      </c>
      <c r="L64" s="73">
        <v>1056</v>
      </c>
      <c r="M64" s="34">
        <f>'ČASTOLOVICE-KOSTELEC'!$A$27*'ČASTOLOVICE-KOSTELEC'!$A$28*'ČASTOLOVICE-KOSTELEC'!$A$30</f>
        <v>0.81</v>
      </c>
      <c r="N64" s="26">
        <f>'ČASTOLOVICE-KOSTELEC'!$A$32*(L64*10^-6)*'ČASTOLOVICE-KOSTELEC'!$A$31*M64*J64</f>
        <v>22.572418614266351</v>
      </c>
      <c r="O64" s="26">
        <f>'ČASTOLOVICE-KOSTELEC'!$A$32*(L64*10^-6)*'ČASTOLOVICE-KOSTELEC'!$A$35*M64*J64</f>
        <v>22.572418614266351</v>
      </c>
      <c r="P64" s="41">
        <f t="shared" si="2"/>
        <v>0.85552166380062422</v>
      </c>
      <c r="T64" s="22" t="str">
        <f t="shared" si="17"/>
        <v>GA</v>
      </c>
      <c r="U64" s="23" t="s">
        <v>102</v>
      </c>
      <c r="V64" s="24">
        <f t="shared" si="18"/>
        <v>7.3665731517443033E-3</v>
      </c>
      <c r="W64" s="24">
        <v>8.6106214061471772E-3</v>
      </c>
      <c r="X64" s="24">
        <f t="shared" si="15"/>
        <v>7.9885972789457398E-3</v>
      </c>
      <c r="Y64" s="40">
        <v>8.4000000000000005E-2</v>
      </c>
      <c r="Z64" s="36">
        <f>0.00281*X64*0.5*'ČASTOLOVICE-KOSTELEC'!$A$26</f>
        <v>1.1223979176918765E-2</v>
      </c>
      <c r="AA64" s="73">
        <v>1056</v>
      </c>
      <c r="AB64" s="34">
        <f>'ČASTOLOVICE-KOSTELEC'!$A$29*'ČASTOLOVICE-KOSTELEC'!$A$37</f>
        <v>0.06</v>
      </c>
      <c r="AC64" s="26">
        <f>'ČASTOLOVICE-KOSTELEC'!$A$32*(AA64*10^-6)*'ČASTOLOVICE-KOSTELEC'!$A$31*AB64*Y64</f>
        <v>1.6720310084641741</v>
      </c>
      <c r="AD64" s="26">
        <f>'ČASTOLOVICE-KOSTELEC'!$A$32*(AA64*10^-6)*'ČASTOLOVICE-KOSTELEC'!$A$35*AB64*Y64</f>
        <v>1.6720310084641741</v>
      </c>
      <c r="AE64" s="41">
        <f t="shared" si="16"/>
        <v>0.85552166380062422</v>
      </c>
    </row>
    <row r="65" spans="5:31" x14ac:dyDescent="0.25">
      <c r="E65" s="22" t="str">
        <f t="shared" si="4"/>
        <v>GB</v>
      </c>
      <c r="F65" s="23" t="s">
        <v>103</v>
      </c>
      <c r="G65" s="24">
        <f t="shared" si="5"/>
        <v>8.6106214061471772E-3</v>
      </c>
      <c r="H65" s="24">
        <v>7.6667440285951892E-3</v>
      </c>
      <c r="I65" s="24">
        <f t="shared" si="0"/>
        <v>8.1386827173711828E-3</v>
      </c>
      <c r="J65" s="40">
        <v>0.02</v>
      </c>
      <c r="K65" s="36">
        <f>0.00281*I65*0.5*'ČASTOLOVICE-KOSTELEC'!$A$26</f>
        <v>1.1434849217906513E-2</v>
      </c>
      <c r="L65" s="73">
        <v>1056</v>
      </c>
      <c r="M65" s="34">
        <f>'ČASTOLOVICE-KOSTELEC'!$A$27*'ČASTOLOVICE-KOSTELEC'!$A$28*'ČASTOLOVICE-KOSTELEC'!$A$30</f>
        <v>0.81</v>
      </c>
      <c r="N65" s="26">
        <f>'ČASTOLOVICE-KOSTELEC'!$A$32*(L65*10^-6)*'ČASTOLOVICE-KOSTELEC'!$A$31*M65*J65</f>
        <v>5.3743853843491314</v>
      </c>
      <c r="O65" s="26">
        <f>'ČASTOLOVICE-KOSTELEC'!$A$32*(L65*10^-6)*'ČASTOLOVICE-KOSTELEC'!$A$35*M65*J65</f>
        <v>5.3743853843491314</v>
      </c>
      <c r="P65" s="41">
        <f t="shared" si="2"/>
        <v>1.1231131982535927</v>
      </c>
      <c r="T65" s="22" t="str">
        <f t="shared" si="17"/>
        <v>GB</v>
      </c>
      <c r="U65" s="23" t="s">
        <v>103</v>
      </c>
      <c r="V65" s="24">
        <f t="shared" si="18"/>
        <v>8.6106214061471772E-3</v>
      </c>
      <c r="W65" s="24">
        <v>7.6667440285951892E-3</v>
      </c>
      <c r="X65" s="24">
        <f t="shared" si="15"/>
        <v>8.1386827173711828E-3</v>
      </c>
      <c r="Y65" s="40">
        <v>0.02</v>
      </c>
      <c r="Z65" s="36">
        <f>0.00281*X65*0.5*'ČASTOLOVICE-KOSTELEC'!$A$26</f>
        <v>1.1434849217906513E-2</v>
      </c>
      <c r="AA65" s="73">
        <v>1056</v>
      </c>
      <c r="AB65" s="34">
        <f>'ČASTOLOVICE-KOSTELEC'!$A$29*'ČASTOLOVICE-KOSTELEC'!$A$37</f>
        <v>0.06</v>
      </c>
      <c r="AC65" s="26">
        <f>'ČASTOLOVICE-KOSTELEC'!$A$32*(AA65*10^-6)*'ČASTOLOVICE-KOSTELEC'!$A$31*AB65*Y65</f>
        <v>0.39810262106289857</v>
      </c>
      <c r="AD65" s="26">
        <f>'ČASTOLOVICE-KOSTELEC'!$A$32*(AA65*10^-6)*'ČASTOLOVICE-KOSTELEC'!$A$35*AB65*Y65</f>
        <v>0.39810262106289857</v>
      </c>
      <c r="AE65" s="41">
        <f t="shared" si="16"/>
        <v>1.1231131982535927</v>
      </c>
    </row>
    <row r="66" spans="5:31" ht="15.75" thickBot="1" x14ac:dyDescent="0.3">
      <c r="E66" s="45" t="str">
        <f t="shared" si="4"/>
        <v>GC</v>
      </c>
      <c r="F66" s="46" t="s">
        <v>104</v>
      </c>
      <c r="G66" s="48">
        <f t="shared" si="5"/>
        <v>7.6667440285951892E-3</v>
      </c>
      <c r="H66" s="48">
        <v>7.3450884269694126E-3</v>
      </c>
      <c r="I66" s="48">
        <f t="shared" si="0"/>
        <v>7.5059162277823013E-3</v>
      </c>
      <c r="J66" s="47">
        <v>4.1000000000000002E-2</v>
      </c>
      <c r="K66" s="36">
        <f>0.00281*I66*0.5*'ČASTOLOVICE-KOSTELEC'!$A$26</f>
        <v>1.0545812300034133E-2</v>
      </c>
      <c r="L66" s="74">
        <v>1056</v>
      </c>
      <c r="M66" s="59">
        <f>'ČASTOLOVICE-KOSTELEC'!$A$27*'ČASTOLOVICE-KOSTELEC'!$A$28*'ČASTOLOVICE-KOSTELEC'!$A$30</f>
        <v>0.81</v>
      </c>
      <c r="N66" s="49">
        <f>'ČASTOLOVICE-KOSTELEC'!$A$32*(L66*10^-6)*'ČASTOLOVICE-KOSTELEC'!$A$31*M66*J66</f>
        <v>11.017490037915719</v>
      </c>
      <c r="O66" s="49">
        <f>'ČASTOLOVICE-KOSTELEC'!$A$32*(L66*10^-6)*'ČASTOLOVICE-KOSTELEC'!$A$35*M66*J66</f>
        <v>11.017490037915719</v>
      </c>
      <c r="P66" s="50">
        <f t="shared" si="2"/>
        <v>1.0437919304612773</v>
      </c>
      <c r="T66" s="45" t="str">
        <f t="shared" si="17"/>
        <v>GC</v>
      </c>
      <c r="U66" s="46" t="s">
        <v>104</v>
      </c>
      <c r="V66" s="48">
        <f t="shared" si="18"/>
        <v>7.6667440285951892E-3</v>
      </c>
      <c r="W66" s="48">
        <v>7.3450884269694126E-3</v>
      </c>
      <c r="X66" s="48">
        <f t="shared" si="15"/>
        <v>7.5059162277823013E-3</v>
      </c>
      <c r="Y66" s="47">
        <v>4.1000000000000002E-2</v>
      </c>
      <c r="Z66" s="36">
        <f>0.00281*X66*0.5*'ČASTOLOVICE-KOSTELEC'!$A$26</f>
        <v>1.0545812300034133E-2</v>
      </c>
      <c r="AA66" s="74">
        <v>1056</v>
      </c>
      <c r="AB66" s="34">
        <f>'ČASTOLOVICE-KOSTELEC'!$A$29*'ČASTOLOVICE-KOSTELEC'!$A$37</f>
        <v>0.06</v>
      </c>
      <c r="AC66" s="49">
        <f>'ČASTOLOVICE-KOSTELEC'!$A$32*(AA66*10^-6)*'ČASTOLOVICE-KOSTELEC'!$A$31*AB66*Y66</f>
        <v>0.81611037317894208</v>
      </c>
      <c r="AD66" s="49">
        <f>'ČASTOLOVICE-KOSTELEC'!$A$32*(AA66*10^-6)*'ČASTOLOVICE-KOSTELEC'!$A$35*AB66*Y66</f>
        <v>0.81611037317894208</v>
      </c>
      <c r="AE66" s="50">
        <f t="shared" si="16"/>
        <v>1.0437919304612773</v>
      </c>
    </row>
    <row r="67" spans="5:31" ht="15.75" thickBot="1" x14ac:dyDescent="0.3">
      <c r="E67" s="101"/>
      <c r="F67" s="102"/>
      <c r="G67" s="102"/>
      <c r="H67" s="102"/>
      <c r="I67" s="102"/>
      <c r="J67" s="102"/>
      <c r="K67" s="102"/>
      <c r="L67" s="103"/>
      <c r="M67" s="51" t="s">
        <v>116</v>
      </c>
      <c r="N67" s="79">
        <f>SUM(N4:N66)</f>
        <v>2095.2104020260308</v>
      </c>
      <c r="O67" s="80">
        <f>SUM(O4:O66)</f>
        <v>2095.2104020260308</v>
      </c>
      <c r="P67" s="53"/>
      <c r="T67" s="101"/>
      <c r="U67" s="102"/>
      <c r="V67" s="102"/>
      <c r="W67" s="102"/>
      <c r="X67" s="102"/>
      <c r="Y67" s="102"/>
      <c r="Z67" s="102"/>
      <c r="AA67" s="103"/>
      <c r="AB67" s="51" t="s">
        <v>116</v>
      </c>
      <c r="AC67" s="79">
        <f>SUM(AC4:AC66)</f>
        <v>154.92848868516003</v>
      </c>
      <c r="AD67" s="80">
        <f>SUM(AD4:AD66)</f>
        <v>154.92848868516003</v>
      </c>
      <c r="AE67" s="53"/>
    </row>
    <row r="68" spans="5:31" x14ac:dyDescent="0.25">
      <c r="I68" s="83"/>
    </row>
  </sheetData>
  <mergeCells count="8">
    <mergeCell ref="E67:L67"/>
    <mergeCell ref="T67:AA67"/>
    <mergeCell ref="T1:AE1"/>
    <mergeCell ref="T2:U2"/>
    <mergeCell ref="V2:AE2"/>
    <mergeCell ref="E2:F2"/>
    <mergeCell ref="G2:P2"/>
    <mergeCell ref="E1:P1"/>
  </mergeCells>
  <pageMargins left="0.7" right="0.7" top="0.78740157499999996" bottom="0.78740157499999996" header="0.3" footer="0.3"/>
  <pageSetup paperSize="2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S66"/>
  <sheetViews>
    <sheetView workbookViewId="0">
      <selection activeCell="S21" sqref="S21"/>
    </sheetView>
  </sheetViews>
  <sheetFormatPr defaultRowHeight="15" x14ac:dyDescent="0.25"/>
  <cols>
    <col min="2" max="2" width="10.42578125" bestFit="1" customWidth="1"/>
    <col min="3" max="3" width="13.140625" bestFit="1" customWidth="1"/>
    <col min="6" max="6" width="15.85546875" bestFit="1" customWidth="1"/>
    <col min="7" max="7" width="11" customWidth="1"/>
    <col min="8" max="8" width="11.5703125" bestFit="1" customWidth="1"/>
    <col min="12" max="12" width="14.7109375" bestFit="1" customWidth="1"/>
  </cols>
  <sheetData>
    <row r="1" spans="1:19" ht="18.75" x14ac:dyDescent="0.25">
      <c r="A1" s="121" t="s">
        <v>144</v>
      </c>
      <c r="B1" s="121"/>
      <c r="C1" s="121"/>
      <c r="F1" s="121" t="s">
        <v>121</v>
      </c>
      <c r="G1" s="121"/>
      <c r="H1" s="121"/>
    </row>
    <row r="2" spans="1:19" x14ac:dyDescent="0.25">
      <c r="A2" s="12"/>
      <c r="B2" s="19" t="s">
        <v>122</v>
      </c>
      <c r="C2" s="20" t="s">
        <v>123</v>
      </c>
      <c r="D2" s="12"/>
      <c r="E2" s="12"/>
      <c r="F2" s="12"/>
      <c r="G2" s="19" t="s">
        <v>122</v>
      </c>
      <c r="H2" s="20" t="s">
        <v>123</v>
      </c>
    </row>
    <row r="3" spans="1:19" x14ac:dyDescent="0.25">
      <c r="A3" s="12" t="s">
        <v>5</v>
      </c>
      <c r="B3" s="4">
        <v>1.65E-3</v>
      </c>
      <c r="C3" s="7">
        <f>SQRT(((B3)^2)+(($M$4+$M$3)^2))</f>
        <v>7.0945401542312804E-3</v>
      </c>
      <c r="D3" s="4"/>
      <c r="E3" s="5"/>
      <c r="F3" s="12" t="s">
        <v>5</v>
      </c>
      <c r="G3" s="4">
        <v>6.0000000000000001E-3</v>
      </c>
      <c r="H3" s="7">
        <f>SQRT(((G3)^2)+(($M$4+$M$3)^2))</f>
        <v>9.1438503924769019E-3</v>
      </c>
      <c r="L3" s="8" t="s">
        <v>105</v>
      </c>
      <c r="M3" s="18">
        <v>1.2999999999999999E-3</v>
      </c>
      <c r="N3" s="9" t="s">
        <v>107</v>
      </c>
    </row>
    <row r="4" spans="1:19" x14ac:dyDescent="0.25">
      <c r="A4" s="12" t="s">
        <v>3</v>
      </c>
      <c r="B4" s="4">
        <v>2.5799999999999998E-3</v>
      </c>
      <c r="C4" s="7">
        <f t="shared" ref="C4:C23" si="0">SQRT(((B4)^2)+(($M$4+$M$3)^2))</f>
        <v>7.3665731517443033E-3</v>
      </c>
      <c r="D4" s="4"/>
      <c r="E4" s="5"/>
      <c r="F4" s="12" t="s">
        <v>41</v>
      </c>
      <c r="G4" s="4">
        <v>6.489E-3</v>
      </c>
      <c r="H4" s="7">
        <f t="shared" ref="H4:H66" si="1">SQRT(((G4)^2)+(($M$4+$M$3)^2))</f>
        <v>9.471912214542532E-3</v>
      </c>
      <c r="L4" s="8" t="s">
        <v>106</v>
      </c>
      <c r="M4" s="18">
        <v>5.5999999999999999E-3</v>
      </c>
      <c r="N4" s="9" t="s">
        <v>107</v>
      </c>
    </row>
    <row r="5" spans="1:19" x14ac:dyDescent="0.25">
      <c r="A5" s="12" t="s">
        <v>6</v>
      </c>
      <c r="B5" s="4">
        <v>3.49E-3</v>
      </c>
      <c r="C5" s="7">
        <f t="shared" si="0"/>
        <v>7.7324058351848036E-3</v>
      </c>
      <c r="D5" s="4"/>
      <c r="E5" s="5"/>
      <c r="F5" s="12" t="s">
        <v>55</v>
      </c>
      <c r="G5" s="4">
        <v>6.62E-3</v>
      </c>
      <c r="H5" s="7">
        <f t="shared" si="1"/>
        <v>9.5621336531131994E-3</v>
      </c>
      <c r="M5" s="9"/>
      <c r="N5" s="9"/>
    </row>
    <row r="6" spans="1:19" x14ac:dyDescent="0.25">
      <c r="A6" s="12" t="s">
        <v>7</v>
      </c>
      <c r="B6" s="4">
        <v>4.8300000000000001E-3</v>
      </c>
      <c r="C6" s="7">
        <f t="shared" si="0"/>
        <v>8.4225233748562549E-3</v>
      </c>
      <c r="D6" s="4"/>
      <c r="E6" s="5"/>
      <c r="F6" s="12" t="s">
        <v>56</v>
      </c>
      <c r="G6" s="4">
        <v>6.8700000000000002E-3</v>
      </c>
      <c r="H6" s="7">
        <f t="shared" si="1"/>
        <v>9.7368834849760836E-3</v>
      </c>
    </row>
    <row r="7" spans="1:19" x14ac:dyDescent="0.25">
      <c r="A7" s="12" t="s">
        <v>9</v>
      </c>
      <c r="B7" s="4">
        <v>6.8500000000000002E-3</v>
      </c>
      <c r="C7" s="7">
        <f t="shared" si="0"/>
        <v>9.7227825235371799E-3</v>
      </c>
      <c r="D7" s="4"/>
      <c r="E7" s="5"/>
      <c r="F7" s="12" t="s">
        <v>57</v>
      </c>
      <c r="G7" s="4">
        <v>7.8700000000000003E-3</v>
      </c>
      <c r="H7" s="7">
        <f t="shared" si="1"/>
        <v>1.0466465497005185E-2</v>
      </c>
    </row>
    <row r="8" spans="1:19" x14ac:dyDescent="0.25">
      <c r="A8" s="12" t="s">
        <v>8</v>
      </c>
      <c r="B8" s="4">
        <v>1.0699999999999999E-2</v>
      </c>
      <c r="C8" s="7">
        <f t="shared" si="0"/>
        <v>1.273184982632139E-2</v>
      </c>
      <c r="D8" s="4"/>
      <c r="E8" s="5"/>
      <c r="F8" s="12" t="s">
        <v>58</v>
      </c>
      <c r="G8" s="4">
        <v>8.3899999999999999E-3</v>
      </c>
      <c r="H8" s="7">
        <f t="shared" si="1"/>
        <v>1.0862877151105042E-2</v>
      </c>
      <c r="M8" s="16"/>
    </row>
    <row r="9" spans="1:19" x14ac:dyDescent="0.25">
      <c r="A9" s="12" t="s">
        <v>10</v>
      </c>
      <c r="B9" s="4">
        <v>1.5599999999999999E-2</v>
      </c>
      <c r="C9" s="7">
        <f t="shared" si="0"/>
        <v>1.70578427709954E-2</v>
      </c>
      <c r="D9" s="4"/>
      <c r="E9" s="5"/>
      <c r="F9" s="12" t="s">
        <v>59</v>
      </c>
      <c r="G9" s="4">
        <v>8.9099999999999995E-3</v>
      </c>
      <c r="H9" s="7">
        <f t="shared" si="1"/>
        <v>1.1269343370400958E-2</v>
      </c>
    </row>
    <row r="10" spans="1:19" x14ac:dyDescent="0.25">
      <c r="A10" s="12" t="s">
        <v>11</v>
      </c>
      <c r="B10" s="4">
        <v>2.4500000000000001E-2</v>
      </c>
      <c r="C10" s="7">
        <f t="shared" si="0"/>
        <v>2.545309411446868E-2</v>
      </c>
      <c r="D10" s="4"/>
      <c r="E10" s="5"/>
      <c r="F10" s="12" t="s">
        <v>60</v>
      </c>
      <c r="G10" s="4">
        <v>7.4000000000000003E-3</v>
      </c>
      <c r="H10" s="7">
        <f t="shared" si="1"/>
        <v>1.0117806086301516E-2</v>
      </c>
    </row>
    <row r="11" spans="1:19" x14ac:dyDescent="0.25">
      <c r="A11" s="12" t="s">
        <v>12</v>
      </c>
      <c r="B11" s="4">
        <v>4.3099999999999999E-2</v>
      </c>
      <c r="C11" s="7">
        <f t="shared" si="0"/>
        <v>4.3648825871952159E-2</v>
      </c>
      <c r="D11" s="4"/>
      <c r="E11" s="5"/>
      <c r="F11" s="12" t="s">
        <v>61</v>
      </c>
      <c r="G11" s="4">
        <v>9.92E-3</v>
      </c>
      <c r="H11" s="7">
        <f t="shared" si="1"/>
        <v>1.2083724591366685E-2</v>
      </c>
    </row>
    <row r="12" spans="1:19" x14ac:dyDescent="0.25">
      <c r="A12" s="12" t="s">
        <v>13</v>
      </c>
      <c r="B12" s="4">
        <v>6.59E-2</v>
      </c>
      <c r="C12" s="7">
        <f t="shared" si="0"/>
        <v>6.626024449094646E-2</v>
      </c>
      <c r="D12" s="4"/>
      <c r="E12" s="5"/>
      <c r="F12" s="12" t="s">
        <v>62</v>
      </c>
      <c r="G12" s="4">
        <v>6.4400000000000004E-3</v>
      </c>
      <c r="H12" s="7">
        <f t="shared" si="1"/>
        <v>9.4384108831942672E-3</v>
      </c>
    </row>
    <row r="13" spans="1:19" ht="18.75" x14ac:dyDescent="0.25">
      <c r="A13" s="12" t="s">
        <v>14</v>
      </c>
      <c r="B13" s="4">
        <v>9.6500000000000002E-2</v>
      </c>
      <c r="C13" s="7">
        <f t="shared" si="0"/>
        <v>9.6746369440925281E-2</v>
      </c>
      <c r="D13" s="4"/>
      <c r="E13" s="5"/>
      <c r="F13" s="12" t="s">
        <v>6</v>
      </c>
      <c r="G13" s="4">
        <v>5.11E-3</v>
      </c>
      <c r="H13" s="7">
        <f t="shared" si="1"/>
        <v>8.5861574641978231E-3</v>
      </c>
      <c r="L13" s="121" t="s">
        <v>144</v>
      </c>
      <c r="M13" s="121"/>
      <c r="N13" s="121"/>
    </row>
    <row r="14" spans="1:19" x14ac:dyDescent="0.25">
      <c r="A14" s="12" t="s">
        <v>15</v>
      </c>
      <c r="B14" s="4">
        <v>0.13</v>
      </c>
      <c r="C14" s="7">
        <f t="shared" si="0"/>
        <v>0.13018298659963215</v>
      </c>
      <c r="D14" s="4"/>
      <c r="E14" s="5"/>
      <c r="F14" s="12" t="s">
        <v>42</v>
      </c>
      <c r="G14" s="4">
        <v>5.0200000000000002E-3</v>
      </c>
      <c r="H14" s="7">
        <f t="shared" si="1"/>
        <v>8.5329010307163417E-3</v>
      </c>
      <c r="L14" s="12" t="s">
        <v>26</v>
      </c>
      <c r="M14" s="12">
        <v>2.7890000000000001</v>
      </c>
      <c r="N14" s="7">
        <f>SQRT(((M14)^2)+(($M$4+$M$3)^2))</f>
        <v>2.7890085353042577</v>
      </c>
      <c r="R14" s="4"/>
      <c r="S14" s="4"/>
    </row>
    <row r="15" spans="1:19" x14ac:dyDescent="0.25">
      <c r="A15" s="12" t="s">
        <v>16</v>
      </c>
      <c r="B15" s="4">
        <v>0.20300000000000001</v>
      </c>
      <c r="C15" s="7">
        <f t="shared" si="0"/>
        <v>0.20311723215916466</v>
      </c>
      <c r="D15" s="4"/>
      <c r="E15" s="5"/>
      <c r="F15" s="12" t="s">
        <v>63</v>
      </c>
      <c r="G15" s="4">
        <v>9.1000000000000004E-3</v>
      </c>
      <c r="H15" s="7">
        <f t="shared" si="1"/>
        <v>1.1420157617125956E-2</v>
      </c>
      <c r="L15" s="12" t="s">
        <v>27</v>
      </c>
      <c r="M15" s="12">
        <v>3.1749999999999998</v>
      </c>
      <c r="N15" s="7">
        <f t="shared" ref="N15:N19" si="2">SQRT(((M15)^2)+(($M$4+$M$3)^2))</f>
        <v>3.1750074976289424</v>
      </c>
      <c r="R15" s="4"/>
      <c r="S15" s="4"/>
    </row>
    <row r="16" spans="1:19" x14ac:dyDescent="0.25">
      <c r="A16" s="12" t="s">
        <v>17</v>
      </c>
      <c r="B16" s="4">
        <v>0.30499999999999999</v>
      </c>
      <c r="C16" s="7">
        <f t="shared" si="0"/>
        <v>0.30507803919653081</v>
      </c>
      <c r="D16" s="4"/>
      <c r="E16" s="5"/>
      <c r="F16" s="12" t="s">
        <v>64</v>
      </c>
      <c r="G16" s="4">
        <v>1.159E-2</v>
      </c>
      <c r="H16" s="7">
        <f t="shared" si="1"/>
        <v>1.3488443201496607E-2</v>
      </c>
      <c r="L16" s="12" t="s">
        <v>39</v>
      </c>
      <c r="M16" s="12">
        <v>3.45</v>
      </c>
      <c r="N16" s="7">
        <f t="shared" si="2"/>
        <v>3.4500068999931002</v>
      </c>
      <c r="R16" s="4"/>
      <c r="S16" s="4"/>
    </row>
    <row r="17" spans="1:19" x14ac:dyDescent="0.25">
      <c r="A17" s="12" t="s">
        <v>18</v>
      </c>
      <c r="B17" s="4">
        <v>0.52700000000000002</v>
      </c>
      <c r="C17" s="7">
        <f t="shared" si="0"/>
        <v>0.52704516884229191</v>
      </c>
      <c r="D17" s="4"/>
      <c r="E17" s="5"/>
      <c r="F17" s="12" t="s">
        <v>65</v>
      </c>
      <c r="G17" s="4">
        <v>6.0899999999999999E-3</v>
      </c>
      <c r="H17" s="7">
        <f t="shared" si="1"/>
        <v>9.2031570670069521E-3</v>
      </c>
      <c r="L17" s="12" t="s">
        <v>28</v>
      </c>
      <c r="M17" s="12">
        <v>4.2300000000000004</v>
      </c>
      <c r="N17" s="7">
        <f t="shared" si="2"/>
        <v>4.2300056276558315</v>
      </c>
      <c r="R17" s="4"/>
      <c r="S17" s="4"/>
    </row>
    <row r="18" spans="1:19" x14ac:dyDescent="0.25">
      <c r="A18" s="12" t="s">
        <v>19</v>
      </c>
      <c r="B18" s="4">
        <v>0.873</v>
      </c>
      <c r="C18" s="7">
        <f t="shared" si="0"/>
        <v>0.87302726761539351</v>
      </c>
      <c r="D18" s="4"/>
      <c r="E18" s="5"/>
      <c r="F18" s="12" t="s">
        <v>66</v>
      </c>
      <c r="G18" s="4">
        <v>4.79E-3</v>
      </c>
      <c r="H18" s="7">
        <f t="shared" si="1"/>
        <v>8.399648802182148E-3</v>
      </c>
      <c r="L18" s="12" t="s">
        <v>29</v>
      </c>
      <c r="M18" s="12">
        <v>4.1900000000000004</v>
      </c>
      <c r="N18" s="7">
        <f t="shared" si="2"/>
        <v>4.1900056813803968</v>
      </c>
      <c r="R18" s="4"/>
      <c r="S18" s="4"/>
    </row>
    <row r="19" spans="1:19" x14ac:dyDescent="0.25">
      <c r="A19" s="12" t="s">
        <v>20</v>
      </c>
      <c r="B19" s="4">
        <v>2.1480000000000001</v>
      </c>
      <c r="C19" s="7">
        <f t="shared" si="0"/>
        <v>2.1480110823736456</v>
      </c>
      <c r="D19" s="4"/>
      <c r="E19" s="5"/>
      <c r="F19" s="12" t="s">
        <v>67</v>
      </c>
      <c r="G19" s="4">
        <v>5.5399999999999998E-3</v>
      </c>
      <c r="H19" s="7">
        <f t="shared" si="1"/>
        <v>8.8488191302568721E-3</v>
      </c>
      <c r="L19" s="12" t="s">
        <v>30</v>
      </c>
      <c r="M19" s="12">
        <v>4.226</v>
      </c>
      <c r="N19" s="7">
        <f t="shared" si="2"/>
        <v>4.2260056329825213</v>
      </c>
      <c r="R19" s="4"/>
      <c r="S19" s="4"/>
    </row>
    <row r="20" spans="1:19" x14ac:dyDescent="0.25">
      <c r="A20" s="12" t="s">
        <v>22</v>
      </c>
      <c r="B20" s="4">
        <v>2.2789999999999999</v>
      </c>
      <c r="C20" s="7">
        <f t="shared" si="0"/>
        <v>2.2790104453468394</v>
      </c>
      <c r="D20" s="4"/>
      <c r="E20" s="5"/>
      <c r="F20" s="12" t="s">
        <v>68</v>
      </c>
      <c r="G20" s="4">
        <v>4.529E-3</v>
      </c>
      <c r="H20" s="7">
        <f t="shared" si="1"/>
        <v>8.2535956406889731E-3</v>
      </c>
      <c r="R20" s="4"/>
      <c r="S20" s="4"/>
    </row>
    <row r="21" spans="1:19" x14ac:dyDescent="0.25">
      <c r="A21" s="12" t="s">
        <v>23</v>
      </c>
      <c r="B21" s="4">
        <v>2.0539999999999998</v>
      </c>
      <c r="C21" s="7">
        <f t="shared" si="0"/>
        <v>2.0540115895486082</v>
      </c>
      <c r="D21" s="4"/>
      <c r="E21" s="5"/>
      <c r="F21" s="12" t="s">
        <v>69</v>
      </c>
      <c r="G21" s="4">
        <v>6.5199999999999998E-3</v>
      </c>
      <c r="H21" s="7">
        <f t="shared" si="1"/>
        <v>9.493176496831816E-3</v>
      </c>
      <c r="R21" s="4"/>
      <c r="S21" s="4"/>
    </row>
    <row r="22" spans="1:19" x14ac:dyDescent="0.25">
      <c r="A22" s="12" t="s">
        <v>24</v>
      </c>
      <c r="B22" s="4">
        <v>2.2250000000000001</v>
      </c>
      <c r="C22" s="7">
        <f t="shared" si="0"/>
        <v>2.2250106988506819</v>
      </c>
      <c r="D22" s="4"/>
      <c r="E22" s="5"/>
      <c r="F22" s="12" t="s">
        <v>70</v>
      </c>
      <c r="G22" s="4">
        <v>5.1659999999999996E-3</v>
      </c>
      <c r="H22" s="7">
        <f t="shared" si="1"/>
        <v>8.6196030070995727E-3</v>
      </c>
      <c r="R22" s="4"/>
      <c r="S22" s="4"/>
    </row>
    <row r="23" spans="1:19" x14ac:dyDescent="0.25">
      <c r="A23" s="12" t="s">
        <v>25</v>
      </c>
      <c r="B23" s="4">
        <v>2.4039999999999999</v>
      </c>
      <c r="C23" s="7">
        <f t="shared" si="0"/>
        <v>2.4040099022258623</v>
      </c>
      <c r="F23" s="12" t="s">
        <v>8</v>
      </c>
      <c r="G23" s="4">
        <v>3.0460000000000001E-3</v>
      </c>
      <c r="H23" s="7">
        <f t="shared" si="1"/>
        <v>7.5424210967036309E-3</v>
      </c>
      <c r="R23" s="4"/>
      <c r="S23" s="4"/>
    </row>
    <row r="24" spans="1:19" x14ac:dyDescent="0.25">
      <c r="F24" s="12" t="s">
        <v>43</v>
      </c>
      <c r="G24" s="4">
        <v>4.836E-3</v>
      </c>
      <c r="H24" s="7">
        <f t="shared" si="1"/>
        <v>8.4259655826498612E-3</v>
      </c>
      <c r="R24" s="4"/>
      <c r="S24" s="4"/>
    </row>
    <row r="25" spans="1:19" x14ac:dyDescent="0.25">
      <c r="F25" s="12" t="s">
        <v>71</v>
      </c>
      <c r="G25" s="4">
        <v>3.8660000000000001E-3</v>
      </c>
      <c r="H25" s="7">
        <f t="shared" si="1"/>
        <v>7.9092323268443697E-3</v>
      </c>
      <c r="L25" s="12" t="s">
        <v>21</v>
      </c>
      <c r="M25" s="12">
        <v>6.1239999999999997</v>
      </c>
      <c r="N25" s="7">
        <f>SQRT(((M25)^2)+(($M$4+$M$3)^2))</f>
        <v>6.1240038871640179</v>
      </c>
      <c r="R25" s="4"/>
      <c r="S25" s="4"/>
    </row>
    <row r="26" spans="1:19" x14ac:dyDescent="0.25">
      <c r="F26" s="12" t="s">
        <v>72</v>
      </c>
      <c r="G26" s="4">
        <v>2.7659999999999998E-3</v>
      </c>
      <c r="H26" s="7">
        <f t="shared" si="1"/>
        <v>7.4337578653060794E-3</v>
      </c>
      <c r="L26" s="12" t="s">
        <v>31</v>
      </c>
      <c r="M26" s="12">
        <v>6.1289999999999996</v>
      </c>
      <c r="N26" s="7">
        <f t="shared" ref="N26:N33" si="3">SQRT(((M26)^2)+(($M$4+$M$3)^2))</f>
        <v>6.1290038839928958</v>
      </c>
      <c r="R26" s="4"/>
      <c r="S26" s="4"/>
    </row>
    <row r="27" spans="1:19" ht="18.75" x14ac:dyDescent="0.25">
      <c r="A27" s="120"/>
      <c r="B27" s="120"/>
      <c r="C27" s="120"/>
      <c r="F27" s="12" t="s">
        <v>73</v>
      </c>
      <c r="G27" s="4">
        <v>1.9289999999999999E-3</v>
      </c>
      <c r="H27" s="7">
        <f t="shared" si="1"/>
        <v>7.1645684447843748E-3</v>
      </c>
      <c r="L27" s="12" t="s">
        <v>32</v>
      </c>
      <c r="M27" s="12">
        <v>6.4</v>
      </c>
      <c r="N27" s="7">
        <f t="shared" si="3"/>
        <v>6.4000037195301696</v>
      </c>
      <c r="R27" s="4"/>
      <c r="S27" s="4"/>
    </row>
    <row r="28" spans="1:19" x14ac:dyDescent="0.25">
      <c r="A28" s="12"/>
      <c r="B28" s="4"/>
      <c r="C28" s="7"/>
      <c r="F28" s="12" t="s">
        <v>74</v>
      </c>
      <c r="G28" s="4">
        <v>2.8080000000000002E-3</v>
      </c>
      <c r="H28" s="7">
        <f t="shared" si="1"/>
        <v>7.4494874991505285E-3</v>
      </c>
      <c r="L28" s="12" t="s">
        <v>33</v>
      </c>
      <c r="M28" s="12">
        <v>6.2430000000000003</v>
      </c>
      <c r="N28" s="7">
        <f t="shared" si="3"/>
        <v>6.2430038130694756</v>
      </c>
      <c r="R28" s="4"/>
      <c r="S28" s="4"/>
    </row>
    <row r="29" spans="1:19" x14ac:dyDescent="0.25">
      <c r="A29" s="12"/>
      <c r="B29" s="4"/>
      <c r="C29" s="7"/>
      <c r="F29" s="12" t="s">
        <v>75</v>
      </c>
      <c r="G29" s="4">
        <v>5.4599999999999996E-3</v>
      </c>
      <c r="H29" s="7">
        <f t="shared" si="1"/>
        <v>8.7989544833463017E-3</v>
      </c>
      <c r="L29" s="12" t="s">
        <v>34</v>
      </c>
      <c r="M29" s="12">
        <v>4.8090000000000002</v>
      </c>
      <c r="N29" s="7">
        <f t="shared" si="3"/>
        <v>4.809004950091027</v>
      </c>
      <c r="R29" s="4"/>
      <c r="S29" s="4"/>
    </row>
    <row r="30" spans="1:19" x14ac:dyDescent="0.25">
      <c r="A30" s="12"/>
      <c r="B30" s="4"/>
      <c r="C30" s="7"/>
      <c r="F30" s="12" t="s">
        <v>76</v>
      </c>
      <c r="G30" s="4">
        <v>4.5069999999999997E-3</v>
      </c>
      <c r="H30" s="7">
        <f t="shared" si="1"/>
        <v>8.2415440907635754E-3</v>
      </c>
      <c r="L30" s="12" t="s">
        <v>35</v>
      </c>
      <c r="M30" s="12">
        <v>4.9829999999999997</v>
      </c>
      <c r="N30" s="7">
        <f t="shared" si="3"/>
        <v>4.9830047772403345</v>
      </c>
    </row>
    <row r="31" spans="1:19" x14ac:dyDescent="0.25">
      <c r="A31" s="12"/>
      <c r="B31" s="4"/>
      <c r="C31" s="7"/>
      <c r="F31" s="12" t="s">
        <v>77</v>
      </c>
      <c r="G31" s="4">
        <v>2.3470000000000001E-3</v>
      </c>
      <c r="H31" s="7">
        <f t="shared" si="1"/>
        <v>7.2882377156621341E-3</v>
      </c>
      <c r="L31" s="12" t="s">
        <v>36</v>
      </c>
      <c r="M31" s="12">
        <v>3.827</v>
      </c>
      <c r="N31" s="7">
        <f t="shared" si="3"/>
        <v>3.8270062202719242</v>
      </c>
    </row>
    <row r="32" spans="1:19" x14ac:dyDescent="0.25">
      <c r="A32" s="12"/>
      <c r="B32" s="4"/>
      <c r="C32" s="7"/>
      <c r="F32" s="12" t="s">
        <v>78</v>
      </c>
      <c r="G32" s="4">
        <v>3.7160000000000001E-3</v>
      </c>
      <c r="H32" s="7">
        <f t="shared" si="1"/>
        <v>7.8370055505913739E-3</v>
      </c>
      <c r="L32" s="12" t="s">
        <v>37</v>
      </c>
      <c r="M32" s="12">
        <v>4.6849999999999996</v>
      </c>
      <c r="N32" s="7">
        <f t="shared" si="3"/>
        <v>4.6850050811071693</v>
      </c>
    </row>
    <row r="33" spans="1:14" x14ac:dyDescent="0.25">
      <c r="A33" s="12"/>
      <c r="B33" s="4"/>
      <c r="C33" s="7"/>
      <c r="F33" s="12" t="s">
        <v>12</v>
      </c>
      <c r="G33" s="4">
        <v>4.5079999999999999E-3</v>
      </c>
      <c r="H33" s="7">
        <f t="shared" si="1"/>
        <v>8.2420909968284137E-3</v>
      </c>
      <c r="L33" s="12" t="s">
        <v>38</v>
      </c>
      <c r="M33" s="12">
        <v>5.0650000000000004</v>
      </c>
      <c r="N33" s="7">
        <f t="shared" si="3"/>
        <v>5.0650046998991032</v>
      </c>
    </row>
    <row r="34" spans="1:14" x14ac:dyDescent="0.25">
      <c r="A34" s="12"/>
      <c r="B34" s="4"/>
      <c r="C34" s="7"/>
      <c r="F34" s="12" t="s">
        <v>44</v>
      </c>
      <c r="G34" s="4">
        <v>2.415E-3</v>
      </c>
      <c r="H34" s="7">
        <f t="shared" si="1"/>
        <v>7.310418934643897E-3</v>
      </c>
    </row>
    <row r="35" spans="1:14" x14ac:dyDescent="0.25">
      <c r="A35" s="12"/>
      <c r="B35" s="4"/>
      <c r="C35" s="7"/>
      <c r="F35" s="12" t="s">
        <v>79</v>
      </c>
      <c r="G35" s="4">
        <v>4.4549999999999998E-3</v>
      </c>
      <c r="H35" s="7">
        <f t="shared" si="1"/>
        <v>8.2132225709522812E-3</v>
      </c>
    </row>
    <row r="36" spans="1:14" x14ac:dyDescent="0.25">
      <c r="A36" s="12"/>
      <c r="B36" s="4"/>
      <c r="C36" s="7"/>
      <c r="F36" s="12" t="s">
        <v>80</v>
      </c>
      <c r="G36" s="4">
        <v>8.6800000000000002E-3</v>
      </c>
      <c r="H36" s="7">
        <f t="shared" si="1"/>
        <v>1.1088390325020129E-2</v>
      </c>
    </row>
    <row r="37" spans="1:14" x14ac:dyDescent="0.25">
      <c r="A37" s="12"/>
      <c r="B37" s="4"/>
      <c r="C37" s="7"/>
      <c r="F37" s="12" t="s">
        <v>81</v>
      </c>
      <c r="G37" s="4">
        <v>1.3493E-2</v>
      </c>
      <c r="H37" s="7">
        <f t="shared" si="1"/>
        <v>1.5154901814264585E-2</v>
      </c>
      <c r="L37" s="12" t="s">
        <v>40</v>
      </c>
      <c r="M37" s="12">
        <v>3.649</v>
      </c>
      <c r="N37" s="7">
        <f>SQRT(((M37)^2)+(($M$4+$M$3)^2))</f>
        <v>3.6490065236992932</v>
      </c>
    </row>
    <row r="38" spans="1:14" x14ac:dyDescent="0.25">
      <c r="A38" s="12"/>
      <c r="B38" s="4"/>
      <c r="C38" s="7"/>
      <c r="F38" s="12" t="s">
        <v>82</v>
      </c>
      <c r="G38" s="4">
        <v>8.6800000000000002E-3</v>
      </c>
      <c r="H38" s="7">
        <f t="shared" si="1"/>
        <v>1.1088390325020129E-2</v>
      </c>
      <c r="L38" s="12" t="s">
        <v>41</v>
      </c>
      <c r="M38" s="12">
        <v>4.0570000000000004</v>
      </c>
      <c r="N38" s="7">
        <f t="shared" ref="N38:N48" si="4">SQRT(((M38)^2)+(($M$4+$M$3)^2))</f>
        <v>4.0570058676319416</v>
      </c>
    </row>
    <row r="39" spans="1:14" x14ac:dyDescent="0.25">
      <c r="A39" s="12"/>
      <c r="B39" s="4"/>
      <c r="C39" s="7"/>
      <c r="F39" s="12" t="s">
        <v>83</v>
      </c>
      <c r="G39" s="4">
        <v>6.4260000000000003E-3</v>
      </c>
      <c r="H39" s="7">
        <f t="shared" si="1"/>
        <v>9.4288639824742417E-3</v>
      </c>
      <c r="L39" s="12" t="s">
        <v>42</v>
      </c>
      <c r="M39" s="12">
        <v>3.94</v>
      </c>
      <c r="N39" s="7">
        <f t="shared" si="4"/>
        <v>3.9400060418735401</v>
      </c>
    </row>
    <row r="40" spans="1:14" x14ac:dyDescent="0.25">
      <c r="A40" s="12"/>
      <c r="B40" s="4"/>
      <c r="C40" s="7"/>
      <c r="F40" s="12" t="s">
        <v>84</v>
      </c>
      <c r="G40" s="4">
        <v>9.8510000000000004E-3</v>
      </c>
      <c r="H40" s="7">
        <f t="shared" si="1"/>
        <v>1.202714434103125E-2</v>
      </c>
      <c r="L40" s="12" t="s">
        <v>43</v>
      </c>
      <c r="M40" s="12">
        <v>5.8079999999999998</v>
      </c>
      <c r="N40" s="7">
        <f t="shared" si="4"/>
        <v>5.8080040986555792</v>
      </c>
    </row>
    <row r="41" spans="1:14" x14ac:dyDescent="0.25">
      <c r="A41" s="12"/>
      <c r="B41" s="4"/>
      <c r="C41" s="7"/>
      <c r="F41" s="12" t="s">
        <v>85</v>
      </c>
      <c r="G41" s="4">
        <v>1.6497000000000001E-2</v>
      </c>
      <c r="H41" s="7">
        <f t="shared" si="1"/>
        <v>1.7881862570772657E-2</v>
      </c>
      <c r="L41" s="12" t="s">
        <v>44</v>
      </c>
      <c r="M41" s="12">
        <v>6.18</v>
      </c>
      <c r="N41" s="7">
        <f t="shared" si="4"/>
        <v>6.1800038519405476</v>
      </c>
    </row>
    <row r="42" spans="1:14" x14ac:dyDescent="0.25">
      <c r="A42" s="12"/>
      <c r="B42" s="4"/>
      <c r="C42" s="7"/>
      <c r="F42" s="12" t="s">
        <v>14</v>
      </c>
      <c r="G42" s="4">
        <v>9.5600000000000008E-3</v>
      </c>
      <c r="H42" s="7">
        <f t="shared" si="1"/>
        <v>1.1789978795570415E-2</v>
      </c>
      <c r="L42" s="12" t="s">
        <v>45</v>
      </c>
      <c r="M42" s="12">
        <v>6.7409999999999997</v>
      </c>
      <c r="N42" s="7">
        <f t="shared" si="4"/>
        <v>6.7410035313742416</v>
      </c>
    </row>
    <row r="43" spans="1:14" x14ac:dyDescent="0.25">
      <c r="A43" s="12"/>
      <c r="B43" s="4"/>
      <c r="C43" s="7"/>
      <c r="F43" s="12" t="s">
        <v>45</v>
      </c>
      <c r="G43" s="4">
        <v>8.0630000000000007E-3</v>
      </c>
      <c r="H43" s="7">
        <f t="shared" si="1"/>
        <v>1.06123498340377E-2</v>
      </c>
      <c r="L43" s="12" t="s">
        <v>46</v>
      </c>
      <c r="M43" s="12">
        <v>6.7480000000000002</v>
      </c>
      <c r="N43" s="7">
        <f t="shared" si="4"/>
        <v>6.7480035277109929</v>
      </c>
    </row>
    <row r="44" spans="1:14" x14ac:dyDescent="0.25">
      <c r="A44" s="12"/>
      <c r="B44" s="4"/>
      <c r="C44" s="7"/>
      <c r="F44" s="12" t="s">
        <v>86</v>
      </c>
      <c r="G44" s="4">
        <v>4.4400000000000004E-3</v>
      </c>
      <c r="H44" s="7">
        <f t="shared" si="1"/>
        <v>8.205095977500812E-3</v>
      </c>
      <c r="L44" s="12" t="s">
        <v>47</v>
      </c>
      <c r="M44" s="12">
        <v>5.6509999999999998</v>
      </c>
      <c r="N44" s="7">
        <f t="shared" si="4"/>
        <v>5.6510042125271855</v>
      </c>
    </row>
    <row r="45" spans="1:14" x14ac:dyDescent="0.25">
      <c r="A45" s="12"/>
      <c r="B45" s="4"/>
      <c r="C45" s="7"/>
      <c r="F45" s="12" t="s">
        <v>87</v>
      </c>
      <c r="G45" s="4">
        <v>4.8999999999999998E-3</v>
      </c>
      <c r="H45" s="7">
        <f t="shared" si="1"/>
        <v>8.4628600366542742E-3</v>
      </c>
      <c r="L45" s="12" t="s">
        <v>48</v>
      </c>
      <c r="M45" s="12">
        <v>6.7830000000000004</v>
      </c>
      <c r="N45" s="7">
        <f t="shared" si="4"/>
        <v>6.7830035095081591</v>
      </c>
    </row>
    <row r="46" spans="1:14" x14ac:dyDescent="0.25">
      <c r="A46" s="12"/>
      <c r="B46" s="4"/>
      <c r="C46" s="7"/>
      <c r="F46" s="12" t="s">
        <v>88</v>
      </c>
      <c r="G46" s="4">
        <v>9.6299999999999997E-3</v>
      </c>
      <c r="H46" s="7">
        <f t="shared" si="1"/>
        <v>1.1846809697129434E-2</v>
      </c>
      <c r="L46" s="12" t="s">
        <v>49</v>
      </c>
      <c r="M46" s="12">
        <v>6.7590000000000003</v>
      </c>
      <c r="N46" s="7">
        <f t="shared" si="4"/>
        <v>6.759003521969789</v>
      </c>
    </row>
    <row r="47" spans="1:14" x14ac:dyDescent="0.25">
      <c r="A47" s="12"/>
      <c r="B47" s="4"/>
      <c r="C47" s="7"/>
      <c r="F47" s="12" t="s">
        <v>89</v>
      </c>
      <c r="G47" s="4">
        <v>1.337E-2</v>
      </c>
      <c r="H47" s="7">
        <f t="shared" si="1"/>
        <v>1.5045494342161046E-2</v>
      </c>
      <c r="L47" s="12" t="s">
        <v>50</v>
      </c>
      <c r="M47" s="12">
        <v>5.9939999999999998</v>
      </c>
      <c r="N47" s="7">
        <f t="shared" si="4"/>
        <v>5.9940039714701561</v>
      </c>
    </row>
    <row r="48" spans="1:14" x14ac:dyDescent="0.25">
      <c r="A48" s="12"/>
      <c r="B48" s="4"/>
      <c r="C48" s="7"/>
      <c r="F48" s="12" t="s">
        <v>90</v>
      </c>
      <c r="G48" s="4">
        <v>7.2049999999999996E-3</v>
      </c>
      <c r="H48" s="7">
        <f t="shared" si="1"/>
        <v>9.9760726240339694E-3</v>
      </c>
      <c r="L48" s="12" t="s">
        <v>51</v>
      </c>
      <c r="M48" s="12">
        <v>6.6260000000000003</v>
      </c>
      <c r="N48" s="7">
        <f t="shared" si="4"/>
        <v>6.6260035926642846</v>
      </c>
    </row>
    <row r="49" spans="6:8" x14ac:dyDescent="0.25">
      <c r="F49" s="12" t="s">
        <v>91</v>
      </c>
      <c r="G49" s="4">
        <v>6.6480000000000003E-3</v>
      </c>
      <c r="H49" s="7">
        <f t="shared" si="1"/>
        <v>9.5815397510003574E-3</v>
      </c>
    </row>
    <row r="50" spans="6:8" x14ac:dyDescent="0.25">
      <c r="F50" s="12" t="s">
        <v>92</v>
      </c>
      <c r="G50" s="4">
        <v>4.176E-3</v>
      </c>
      <c r="H50" s="7">
        <f t="shared" si="1"/>
        <v>8.0652945389489659E-3</v>
      </c>
    </row>
    <row r="51" spans="6:8" x14ac:dyDescent="0.25">
      <c r="F51" s="12" t="s">
        <v>93</v>
      </c>
      <c r="G51" s="4">
        <v>7.5640000000000004E-3</v>
      </c>
      <c r="H51" s="7">
        <f t="shared" si="1"/>
        <v>1.0238363931800823E-2</v>
      </c>
    </row>
    <row r="52" spans="6:8" x14ac:dyDescent="0.25">
      <c r="F52" s="12" t="s">
        <v>17</v>
      </c>
      <c r="G52" s="4">
        <v>4.2332999999999997E-3</v>
      </c>
      <c r="H52" s="7">
        <f t="shared" si="1"/>
        <v>8.0951114192455674E-3</v>
      </c>
    </row>
    <row r="53" spans="6:8" x14ac:dyDescent="0.25">
      <c r="F53" s="12" t="s">
        <v>46</v>
      </c>
      <c r="G53" s="4">
        <v>4.3699999999999998E-3</v>
      </c>
      <c r="H53" s="7">
        <f t="shared" si="1"/>
        <v>8.1674292160997634E-3</v>
      </c>
    </row>
    <row r="54" spans="6:8" x14ac:dyDescent="0.25">
      <c r="F54" s="12" t="s">
        <v>94</v>
      </c>
      <c r="G54" s="4">
        <v>6.7429999999999999E-3</v>
      </c>
      <c r="H54" s="7">
        <f t="shared" si="1"/>
        <v>9.6476965644655306E-3</v>
      </c>
    </row>
    <row r="55" spans="6:8" x14ac:dyDescent="0.25">
      <c r="F55" s="12" t="s">
        <v>95</v>
      </c>
      <c r="G55" s="4">
        <v>1.0359999999999999E-2</v>
      </c>
      <c r="H55" s="7">
        <f t="shared" si="1"/>
        <v>1.2447473639257084E-2</v>
      </c>
    </row>
    <row r="56" spans="6:8" x14ac:dyDescent="0.25">
      <c r="F56" s="12" t="s">
        <v>96</v>
      </c>
      <c r="G56" s="4">
        <v>1.8589999999999999E-2</v>
      </c>
      <c r="H56" s="7">
        <f t="shared" si="1"/>
        <v>1.9829223383682981E-2</v>
      </c>
    </row>
    <row r="57" spans="6:8" x14ac:dyDescent="0.25">
      <c r="F57" s="12" t="s">
        <v>97</v>
      </c>
      <c r="G57" s="4">
        <v>2.8500000000000001E-2</v>
      </c>
      <c r="H57" s="7">
        <f t="shared" si="1"/>
        <v>2.9323369519889765E-2</v>
      </c>
    </row>
    <row r="58" spans="6:8" x14ac:dyDescent="0.25">
      <c r="F58" s="12" t="s">
        <v>98</v>
      </c>
      <c r="G58" s="4">
        <v>1.8530000000000001E-2</v>
      </c>
      <c r="H58" s="7">
        <f t="shared" si="1"/>
        <v>1.9772984094465866E-2</v>
      </c>
    </row>
    <row r="59" spans="6:8" x14ac:dyDescent="0.25">
      <c r="F59" s="12" t="s">
        <v>99</v>
      </c>
      <c r="G59" s="4">
        <v>1.2714E-2</v>
      </c>
      <c r="H59" s="7">
        <f t="shared" si="1"/>
        <v>1.4465676479169579E-2</v>
      </c>
    </row>
    <row r="60" spans="6:8" x14ac:dyDescent="0.25">
      <c r="F60" s="12" t="s">
        <v>100</v>
      </c>
      <c r="G60" s="4">
        <v>7.0299999999999998E-3</v>
      </c>
      <c r="H60" s="7">
        <f t="shared" si="1"/>
        <v>9.8504263867103745E-3</v>
      </c>
    </row>
    <row r="61" spans="6:8" x14ac:dyDescent="0.25">
      <c r="F61" s="12" t="s">
        <v>101</v>
      </c>
      <c r="G61" s="4">
        <v>6.842E-3</v>
      </c>
      <c r="H61" s="7">
        <f t="shared" si="1"/>
        <v>9.7171479354798349E-3</v>
      </c>
    </row>
    <row r="62" spans="6:8" x14ac:dyDescent="0.25">
      <c r="F62" s="12" t="s">
        <v>18</v>
      </c>
      <c r="G62" s="4">
        <v>5.1009999999999996E-3</v>
      </c>
      <c r="H62" s="7">
        <f t="shared" si="1"/>
        <v>8.5808042163890447E-3</v>
      </c>
    </row>
    <row r="63" spans="6:8" x14ac:dyDescent="0.25">
      <c r="F63" s="12" t="s">
        <v>47</v>
      </c>
      <c r="G63" s="4">
        <v>2.5799999999999998E-3</v>
      </c>
      <c r="H63" s="7">
        <f t="shared" si="1"/>
        <v>7.3665731517443033E-3</v>
      </c>
    </row>
    <row r="64" spans="6:8" x14ac:dyDescent="0.25">
      <c r="F64" s="12" t="s">
        <v>102</v>
      </c>
      <c r="G64" s="4">
        <v>5.1510000000000002E-3</v>
      </c>
      <c r="H64" s="7">
        <f t="shared" si="1"/>
        <v>8.6106214061471772E-3</v>
      </c>
    </row>
    <row r="65" spans="6:8" x14ac:dyDescent="0.25">
      <c r="F65" s="12" t="s">
        <v>103</v>
      </c>
      <c r="G65" s="4">
        <v>3.3419999999999999E-3</v>
      </c>
      <c r="H65" s="7">
        <f t="shared" si="1"/>
        <v>7.6667440285951892E-3</v>
      </c>
    </row>
    <row r="66" spans="6:8" x14ac:dyDescent="0.25">
      <c r="F66" s="12" t="s">
        <v>104</v>
      </c>
      <c r="G66" s="4">
        <v>2.5179999999999998E-3</v>
      </c>
      <c r="H66" s="7">
        <f t="shared" si="1"/>
        <v>7.3450884269694126E-3</v>
      </c>
    </row>
  </sheetData>
  <mergeCells count="4">
    <mergeCell ref="A27:C27"/>
    <mergeCell ref="A1:C1"/>
    <mergeCell ref="F1:H1"/>
    <mergeCell ref="L13:N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ČASTOLOVICE-KOSTELEC</vt:lpstr>
      <vt:lpstr>KOSTELEC-DOUDLEBY</vt:lpstr>
      <vt:lpstr>DOUDLEBY-VAMBERK</vt:lpstr>
      <vt:lpstr>VAMBERK-ROKYTNICE</vt:lpstr>
      <vt:lpstr>Kabel podél trati</vt:lpstr>
      <vt:lpstr>Pom_pyth</vt:lpstr>
    </vt:vector>
  </TitlesOfParts>
  <Company>SUDOP PRAHA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Martinek Tomáš,Bc.</dc:creator>
  <cp:lastModifiedBy>Tomáš</cp:lastModifiedBy>
  <dcterms:created xsi:type="dcterms:W3CDTF">2019-03-05T15:31:06Z</dcterms:created>
  <dcterms:modified xsi:type="dcterms:W3CDTF">2019-03-31T10:49:26Z</dcterms:modified>
</cp:coreProperties>
</file>