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446" windowWidth="1656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<sst xmlns="http://schemas.openxmlformats.org/spreadsheetml/2006/main" count="114" uniqueCount="42">
  <si>
    <t>T_ok</t>
  </si>
  <si>
    <t>T_pl</t>
  </si>
  <si>
    <t>CO</t>
  </si>
  <si>
    <t>NO</t>
  </si>
  <si>
    <t>°C</t>
  </si>
  <si>
    <t>%</t>
  </si>
  <si>
    <t>ppm</t>
  </si>
  <si>
    <t>s</t>
  </si>
  <si>
    <t>V</t>
  </si>
  <si>
    <r>
      <t>CO</t>
    </r>
    <r>
      <rPr>
        <b/>
        <i/>
        <vertAlign val="subscript"/>
        <sz val="8"/>
        <color indexed="12"/>
        <rFont val="Arial CE"/>
        <family val="2"/>
      </rPr>
      <t>2max</t>
    </r>
  </si>
  <si>
    <r>
      <t>v</t>
    </r>
    <r>
      <rPr>
        <b/>
        <i/>
        <vertAlign val="superscript"/>
        <sz val="8"/>
        <color indexed="12"/>
        <rFont val="Arial CE"/>
        <family val="2"/>
      </rPr>
      <t>s</t>
    </r>
    <r>
      <rPr>
        <b/>
        <i/>
        <vertAlign val="subscript"/>
        <sz val="8"/>
        <color indexed="12"/>
        <rFont val="Arial CE"/>
        <family val="2"/>
      </rPr>
      <t>spmin</t>
    </r>
  </si>
  <si>
    <r>
      <t>L</t>
    </r>
    <r>
      <rPr>
        <b/>
        <i/>
        <vertAlign val="subscript"/>
        <sz val="8"/>
        <color indexed="12"/>
        <rFont val="Arial CE"/>
        <family val="2"/>
      </rPr>
      <t>min</t>
    </r>
  </si>
  <si>
    <r>
      <t>(x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-x)</t>
    </r>
    <r>
      <rPr>
        <vertAlign val="superscript"/>
        <sz val="8"/>
        <rFont val="Arial CE"/>
        <family val="2"/>
      </rPr>
      <t>2</t>
    </r>
  </si>
  <si>
    <r>
      <t>O</t>
    </r>
    <r>
      <rPr>
        <vertAlign val="subscript"/>
        <sz val="8"/>
        <color indexed="18"/>
        <rFont val="Arial CE"/>
        <family val="2"/>
      </rPr>
      <t>2</t>
    </r>
  </si>
  <si>
    <r>
      <t>n z O</t>
    </r>
    <r>
      <rPr>
        <vertAlign val="subscript"/>
        <sz val="8"/>
        <color indexed="18"/>
        <rFont val="Arial CE"/>
        <family val="2"/>
      </rPr>
      <t>2</t>
    </r>
  </si>
  <si>
    <r>
      <t>CO</t>
    </r>
    <r>
      <rPr>
        <vertAlign val="subscript"/>
        <sz val="8"/>
        <color indexed="18"/>
        <rFont val="Arial CE"/>
        <family val="2"/>
      </rPr>
      <t>2</t>
    </r>
  </si>
  <si>
    <r>
      <t>n z CO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</si>
  <si>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</si>
  <si>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x</t>
    </r>
  </si>
  <si>
    <r>
      <t>mg.m</t>
    </r>
    <r>
      <rPr>
        <vertAlign val="superscript"/>
        <sz val="8"/>
        <color indexed="18"/>
        <rFont val="Arial CE"/>
        <family val="2"/>
      </rPr>
      <t>-3</t>
    </r>
  </si>
  <si>
    <r>
      <t>s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</si>
  <si>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8"/>
        <rFont val="Arial"/>
        <family val="2"/>
      </rPr>
      <t>2</t>
    </r>
  </si>
  <si>
    <t>Max.</t>
  </si>
  <si>
    <t>Min.</t>
  </si>
  <si>
    <t>CO (O2=10%)</t>
  </si>
  <si>
    <t>NO (O2=10%)</t>
  </si>
  <si>
    <r>
      <t>NO</t>
    </r>
    <r>
      <rPr>
        <vertAlign val="subscript"/>
        <sz val="8"/>
        <color indexed="18"/>
        <rFont val="Arial CE"/>
        <family val="2"/>
      </rPr>
      <t>2</t>
    </r>
    <r>
      <rPr>
        <sz val="8"/>
        <color indexed="18"/>
        <rFont val="Arial CE"/>
        <family val="2"/>
      </rPr>
      <t xml:space="preserve"> (O2=10%)</t>
    </r>
  </si>
  <si>
    <r>
      <t>NO</t>
    </r>
    <r>
      <rPr>
        <vertAlign val="subscript"/>
        <sz val="8"/>
        <color indexed="18"/>
        <rFont val="Arial CE"/>
        <family val="2"/>
      </rPr>
      <t xml:space="preserve">x </t>
    </r>
    <r>
      <rPr>
        <sz val="8"/>
        <color indexed="18"/>
        <rFont val="Arial CE"/>
        <family val="2"/>
      </rPr>
      <t>(O2=10%)</t>
    </r>
  </si>
  <si>
    <t>mg.m-3</t>
  </si>
  <si>
    <r>
      <t>Figure 1. Emission concentration of CO and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depending on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 Excess air ratio during Jatropha pellets combustion </t>
    </r>
  </si>
  <si>
    <t xml:space="preserve">Figure 3. Concentration of Nox depending on time </t>
  </si>
  <si>
    <t xml:space="preserve">Figure 4. Concentration of CO depending on time </t>
  </si>
  <si>
    <r>
      <t>Figure 2. Emission concentration of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and theflue gas temperature depending on the Excess air ratio during Jatropha pellets combustion</t>
    </r>
  </si>
  <si>
    <t>Number of measurements</t>
  </si>
  <si>
    <t>Average</t>
  </si>
  <si>
    <t>Confident interval +/-</t>
  </si>
  <si>
    <t>Time</t>
  </si>
  <si>
    <t>Date</t>
  </si>
  <si>
    <t>Theoretical volume concentration of carbon dioxide in dry flue gases</t>
  </si>
  <si>
    <t xml:space="preserve">
Theoretical volume concentration of carbon dioxide in dry flue gases
The theoretical volume of the dry flue gas</t>
  </si>
  <si>
    <t>The theoretical amount of air for complete combustion</t>
  </si>
  <si>
    <t>Sum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</si>
</sst>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  <numFmt numFmtId="166" formatCode="[$-405]d\.\ mmmm\ yyyy"/>
    <numFmt numFmtId="167" formatCode="d/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2"/>
      <name val="Arial CE"/>
      <family val="2"/>
    </font>
    <font>
      <b/>
      <i/>
      <vertAlign val="subscript"/>
      <sz val="8"/>
      <color indexed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i/>
      <vertAlign val="superscript"/>
      <sz val="8"/>
      <color indexed="12"/>
      <name val="Arial CE"/>
      <family val="2"/>
    </font>
    <font>
      <sz val="7"/>
      <color indexed="18"/>
      <name val="Arial"/>
      <family val="2"/>
    </font>
    <font>
      <sz val="8"/>
      <color indexed="18"/>
      <name val="Arial"/>
      <family val="0"/>
    </font>
    <font>
      <vertAlign val="subscript"/>
      <sz val="8"/>
      <name val="Arial CE"/>
      <family val="2"/>
    </font>
    <font>
      <vertAlign val="superscript"/>
      <sz val="8"/>
      <name val="Arial CE"/>
      <family val="2"/>
    </font>
    <font>
      <vertAlign val="subscript"/>
      <sz val="8"/>
      <color indexed="18"/>
      <name val="Arial CE"/>
      <family val="2"/>
    </font>
    <font>
      <sz val="8"/>
      <color indexed="18"/>
      <name val="Arial CE"/>
      <family val="2"/>
    </font>
    <font>
      <sz val="10"/>
      <color indexed="18"/>
      <name val="Arial"/>
      <family val="0"/>
    </font>
    <font>
      <vertAlign val="superscript"/>
      <sz val="8"/>
      <color indexed="18"/>
      <name val="Arial CE"/>
      <family val="2"/>
    </font>
    <font>
      <vertAlign val="superscript"/>
      <sz val="10"/>
      <name val="Arial"/>
      <family val="2"/>
    </font>
    <font>
      <sz val="8"/>
      <color indexed="22"/>
      <name val="Arial"/>
      <family val="0"/>
    </font>
    <font>
      <sz val="8"/>
      <color indexed="10"/>
      <name val="Times New Roman CE"/>
      <family val="1"/>
    </font>
    <font>
      <sz val="8"/>
      <name val="Times New Roman CE"/>
      <family val="1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vertAlign val="subscript"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sz val="11"/>
      <name val="Calibri"/>
      <family val="0"/>
    </font>
    <font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1" fontId="24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8"/>
          <c:w val="0.9477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List1!$T$7:$T$68</c:f>
              <c:numCache/>
            </c:numRef>
          </c:yVal>
          <c:smooth val="0"/>
        </c:ser>
        <c:axId val="44413307"/>
        <c:axId val="64175444"/>
      </c:scatterChart>
      <c:scatterChart>
        <c:scatterStyle val="lineMarker"/>
        <c:varyColors val="0"/>
        <c:ser>
          <c:idx val="1"/>
          <c:order val="1"/>
          <c:tx>
            <c:strRef>
              <c:f>List1!$L$5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List1!$L$7:$L$68</c:f>
              <c:numCache/>
            </c:numRef>
          </c:yVal>
          <c:smooth val="0"/>
        </c:ser>
        <c:axId val="40708085"/>
        <c:axId val="30828446"/>
      </c:scatterChart>
      <c:valAx>
        <c:axId val="44413307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5444"/>
        <c:crosses val="autoZero"/>
        <c:crossBetween val="midCat"/>
        <c:dispUnits/>
      </c:valAx>
      <c:valAx>
        <c:axId val="6417544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 val="autoZero"/>
        <c:crossBetween val="midCat"/>
        <c:dispUnits/>
        <c:majorUnit val="2000"/>
      </c:valAx>
      <c:valAx>
        <c:axId val="40708085"/>
        <c:scaling>
          <c:orientation val="minMax"/>
        </c:scaling>
        <c:axPos val="b"/>
        <c:delete val="1"/>
        <c:majorTickMark val="out"/>
        <c:minorTickMark val="none"/>
        <c:tickLblPos val="nextTo"/>
        <c:crossAx val="30828446"/>
        <c:crosses val="max"/>
        <c:crossBetween val="midCat"/>
        <c:dispUnits/>
      </c:valAx>
      <c:valAx>
        <c:axId val="308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(%)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5575"/>
          <c:y val="0.082"/>
          <c:w val="0.269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75"/>
          <c:w val="0.90575"/>
          <c:h val="0.91825"/>
        </c:manualLayout>
      </c:layout>
      <c:scatterChart>
        <c:scatterStyle val="lineMarker"/>
        <c:varyColors val="0"/>
        <c:ser>
          <c:idx val="1"/>
          <c:order val="1"/>
          <c:tx>
            <c:strRef>
              <c:f>List1!$AL$5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List1!$AL$7:$AL$68</c:f>
              <c:numCache/>
            </c:numRef>
          </c:yVal>
          <c:smooth val="0"/>
        </c:ser>
        <c:axId val="9020559"/>
        <c:axId val="14076168"/>
      </c:scatterChart>
      <c:scatterChart>
        <c:scatterStyle val="lineMarker"/>
        <c:varyColors val="0"/>
        <c:ser>
          <c:idx val="0"/>
          <c:order val="0"/>
          <c:tx>
            <c:strRef>
              <c:f>List1!$F$5</c:f>
              <c:strCache>
                <c:ptCount val="1"/>
                <c:pt idx="0">
                  <c:v>T_pl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List1!$F$7:$F$68</c:f>
              <c:numCache/>
            </c:numRef>
          </c:yVal>
          <c:smooth val="0"/>
        </c:ser>
        <c:axId val="59576649"/>
        <c:axId val="66427794"/>
      </c:scatterChart>
      <c:valAx>
        <c:axId val="9020559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 val="autoZero"/>
        <c:crossBetween val="midCat"/>
        <c:dispUnits/>
      </c:valAx>
      <c:valAx>
        <c:axId val="14076168"/>
        <c:scaling>
          <c:orientation val="minMax"/>
          <c:max val="25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x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0559"/>
        <c:crosses val="autoZero"/>
        <c:crossBetween val="midCat"/>
        <c:dispUnits/>
        <c:majorUnit val="100"/>
      </c:valAx>
      <c:valAx>
        <c:axId val="59576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6427794"/>
        <c:crosses val="max"/>
        <c:crossBetween val="midCat"/>
        <c:dispUnits/>
      </c:valAx>
      <c:valAx>
        <c:axId val="66427794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 of flue gases(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575"/>
          <c:y val="0.46525"/>
          <c:w val="0.235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55"/>
          <c:w val="0.935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List1!$A$7:$A$68</c:f>
              <c:numCache/>
            </c:numRef>
          </c:xVal>
          <c:yVal>
            <c:numRef>
              <c:f>List1!$T$7:$T$68</c:f>
              <c:numCache/>
            </c:numRef>
          </c:yVal>
          <c:smooth val="0"/>
        </c:ser>
        <c:axId val="60979235"/>
        <c:axId val="11942204"/>
      </c:scatterChart>
      <c:valAx>
        <c:axId val="6097923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 val="autoZero"/>
        <c:crossBetween val="midCat"/>
        <c:dispUnits/>
      </c:valAx>
      <c:valAx>
        <c:axId val="1194220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575"/>
          <c:w val="0.935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List1!$AL$5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List1!$A$7:$A$68</c:f>
              <c:numCache/>
            </c:numRef>
          </c:xVal>
          <c:yVal>
            <c:numRef>
              <c:f>List1!$AL$7:$AL$68</c:f>
              <c:numCache/>
            </c:numRef>
          </c:yVal>
          <c:smooth val="0"/>
        </c:ser>
        <c:axId val="40370973"/>
        <c:axId val="27794438"/>
      </c:scatterChart>
      <c:valAx>
        <c:axId val="40370973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 val="autoZero"/>
        <c:crossBetween val="midCat"/>
        <c:dispUnits/>
      </c:valAx>
      <c:valAx>
        <c:axId val="277944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NOx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85725</xdr:rowOff>
    </xdr:from>
    <xdr:to>
      <xdr:col>10</xdr:col>
      <xdr:colOff>219075</xdr:colOff>
      <xdr:row>122</xdr:row>
      <xdr:rowOff>9525</xdr:rowOff>
    </xdr:to>
    <xdr:graphicFrame>
      <xdr:nvGraphicFramePr>
        <xdr:cNvPr id="1" name="graf 2"/>
        <xdr:cNvGraphicFramePr/>
      </xdr:nvGraphicFramePr>
      <xdr:xfrm>
        <a:off x="0" y="14639925"/>
        <a:ext cx="71913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88</xdr:row>
      <xdr:rowOff>76200</xdr:rowOff>
    </xdr:from>
    <xdr:to>
      <xdr:col>22</xdr:col>
      <xdr:colOff>104775</xdr:colOff>
      <xdr:row>122</xdr:row>
      <xdr:rowOff>19050</xdr:rowOff>
    </xdr:to>
    <xdr:graphicFrame>
      <xdr:nvGraphicFramePr>
        <xdr:cNvPr id="2" name="graf 3"/>
        <xdr:cNvGraphicFramePr/>
      </xdr:nvGraphicFramePr>
      <xdr:xfrm>
        <a:off x="7820025" y="14630400"/>
        <a:ext cx="73723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127</xdr:row>
      <xdr:rowOff>114300</xdr:rowOff>
    </xdr:from>
    <xdr:to>
      <xdr:col>22</xdr:col>
      <xdr:colOff>57150</xdr:colOff>
      <xdr:row>151</xdr:row>
      <xdr:rowOff>0</xdr:rowOff>
    </xdr:to>
    <xdr:graphicFrame>
      <xdr:nvGraphicFramePr>
        <xdr:cNvPr id="3" name="graf 8"/>
        <xdr:cNvGraphicFramePr/>
      </xdr:nvGraphicFramePr>
      <xdr:xfrm>
        <a:off x="7829550" y="21021675"/>
        <a:ext cx="7315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127</xdr:row>
      <xdr:rowOff>104775</xdr:rowOff>
    </xdr:from>
    <xdr:to>
      <xdr:col>10</xdr:col>
      <xdr:colOff>419100</xdr:colOff>
      <xdr:row>150</xdr:row>
      <xdr:rowOff>161925</xdr:rowOff>
    </xdr:to>
    <xdr:graphicFrame>
      <xdr:nvGraphicFramePr>
        <xdr:cNvPr id="4" name="graf 13"/>
        <xdr:cNvGraphicFramePr/>
      </xdr:nvGraphicFramePr>
      <xdr:xfrm>
        <a:off x="0" y="21012150"/>
        <a:ext cx="73914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5"/>
  <sheetViews>
    <sheetView tabSelected="1" zoomScale="90" zoomScaleNormal="90" zoomScalePageLayoutView="0" workbookViewId="0" topLeftCell="A125">
      <selection activeCell="A99" sqref="A99"/>
    </sheetView>
  </sheetViews>
  <sheetFormatPr defaultColWidth="9.140625" defaultRowHeight="12.75"/>
  <cols>
    <col min="1" max="1" width="17.00390625" style="0" bestFit="1" customWidth="1"/>
    <col min="2" max="2" width="10.57421875" style="0" customWidth="1"/>
    <col min="4" max="4" width="10.421875" style="0" bestFit="1" customWidth="1"/>
    <col min="9" max="9" width="10.00390625" style="0" bestFit="1" customWidth="1"/>
    <col min="10" max="10" width="10.8515625" style="0" bestFit="1" customWidth="1"/>
    <col min="11" max="11" width="12.57421875" style="0" customWidth="1"/>
    <col min="13" max="13" width="10.421875" style="0" bestFit="1" customWidth="1"/>
    <col min="14" max="14" width="10.421875" style="0" customWidth="1"/>
    <col min="15" max="15" width="11.57421875" style="0" customWidth="1"/>
    <col min="17" max="17" width="11.140625" style="0" bestFit="1" customWidth="1"/>
    <col min="20" max="20" width="10.7109375" style="0" customWidth="1"/>
    <col min="26" max="26" width="11.57421875" style="0" bestFit="1" customWidth="1"/>
  </cols>
  <sheetData>
    <row r="1" ht="35.25" customHeight="1">
      <c r="A1" s="20"/>
    </row>
    <row r="2" spans="1:3" ht="12.75">
      <c r="A2" s="1" t="s">
        <v>9</v>
      </c>
      <c r="B2" s="2" t="s">
        <v>38</v>
      </c>
      <c r="C2" s="3">
        <v>20.1</v>
      </c>
    </row>
    <row r="3" spans="1:3" ht="12.75">
      <c r="A3" s="1" t="s">
        <v>10</v>
      </c>
      <c r="B3" s="37" t="s">
        <v>39</v>
      </c>
      <c r="C3" s="3">
        <v>6.89</v>
      </c>
    </row>
    <row r="4" spans="1:3" ht="12.75">
      <c r="A4" s="1" t="s">
        <v>11</v>
      </c>
      <c r="B4" s="4" t="s">
        <v>40</v>
      </c>
      <c r="C4" s="3">
        <v>7.05</v>
      </c>
    </row>
    <row r="5" spans="1:39" s="10" customFormat="1" ht="12.75">
      <c r="A5" s="5" t="s">
        <v>33</v>
      </c>
      <c r="B5" s="6" t="s">
        <v>36</v>
      </c>
      <c r="C5" s="6" t="s">
        <v>37</v>
      </c>
      <c r="D5" s="6" t="s">
        <v>0</v>
      </c>
      <c r="E5" s="7" t="s">
        <v>12</v>
      </c>
      <c r="F5" s="6" t="s">
        <v>1</v>
      </c>
      <c r="G5" s="7" t="s">
        <v>12</v>
      </c>
      <c r="H5" s="8" t="s">
        <v>13</v>
      </c>
      <c r="I5" s="7" t="s">
        <v>12</v>
      </c>
      <c r="J5" s="9" t="s">
        <v>14</v>
      </c>
      <c r="K5" s="7" t="s">
        <v>12</v>
      </c>
      <c r="L5" s="8" t="s">
        <v>15</v>
      </c>
      <c r="M5" s="7" t="s">
        <v>12</v>
      </c>
      <c r="N5" s="9" t="s">
        <v>16</v>
      </c>
      <c r="O5" s="7" t="s">
        <v>12</v>
      </c>
      <c r="P5" s="6" t="s">
        <v>2</v>
      </c>
      <c r="Q5" s="7" t="s">
        <v>12</v>
      </c>
      <c r="R5" s="6" t="s">
        <v>2</v>
      </c>
      <c r="S5" s="7" t="s">
        <v>12</v>
      </c>
      <c r="T5" s="6" t="s">
        <v>2</v>
      </c>
      <c r="U5" s="7" t="s">
        <v>12</v>
      </c>
      <c r="V5" s="6" t="s">
        <v>3</v>
      </c>
      <c r="W5" s="7" t="s">
        <v>12</v>
      </c>
      <c r="X5" s="6" t="s">
        <v>3</v>
      </c>
      <c r="Y5" s="7" t="s">
        <v>12</v>
      </c>
      <c r="Z5" s="6" t="s">
        <v>3</v>
      </c>
      <c r="AA5" s="7" t="s">
        <v>12</v>
      </c>
      <c r="AB5" s="6" t="s">
        <v>17</v>
      </c>
      <c r="AC5" s="7" t="s">
        <v>12</v>
      </c>
      <c r="AD5" s="6" t="s">
        <v>17</v>
      </c>
      <c r="AE5" s="7" t="s">
        <v>12</v>
      </c>
      <c r="AF5" s="6" t="s">
        <v>17</v>
      </c>
      <c r="AG5" s="7" t="s">
        <v>12</v>
      </c>
      <c r="AH5" s="6" t="s">
        <v>18</v>
      </c>
      <c r="AI5" s="7" t="s">
        <v>12</v>
      </c>
      <c r="AJ5" s="6" t="s">
        <v>18</v>
      </c>
      <c r="AK5" s="7" t="s">
        <v>12</v>
      </c>
      <c r="AL5" s="6" t="s">
        <v>18</v>
      </c>
      <c r="AM5" s="7" t="s">
        <v>12</v>
      </c>
    </row>
    <row r="6" spans="1:39" s="10" customFormat="1" ht="12.75">
      <c r="A6" s="22"/>
      <c r="B6" s="6"/>
      <c r="C6" s="6"/>
      <c r="D6" s="6" t="s">
        <v>4</v>
      </c>
      <c r="E6" s="6"/>
      <c r="F6" s="6" t="s">
        <v>4</v>
      </c>
      <c r="G6" s="6"/>
      <c r="H6" s="6" t="s">
        <v>5</v>
      </c>
      <c r="I6" s="6"/>
      <c r="J6" s="11"/>
      <c r="K6" s="11"/>
      <c r="L6" s="6" t="s">
        <v>5</v>
      </c>
      <c r="M6" s="6"/>
      <c r="N6" s="6"/>
      <c r="O6" s="6"/>
      <c r="P6" s="6" t="s">
        <v>6</v>
      </c>
      <c r="Q6" s="6"/>
      <c r="R6" s="6" t="s">
        <v>28</v>
      </c>
      <c r="S6" s="6"/>
      <c r="T6" s="6" t="s">
        <v>28</v>
      </c>
      <c r="U6" s="6"/>
      <c r="V6" s="6" t="s">
        <v>6</v>
      </c>
      <c r="W6" s="6"/>
      <c r="X6" s="6" t="s">
        <v>28</v>
      </c>
      <c r="Y6" s="6"/>
      <c r="Z6" s="6" t="s">
        <v>28</v>
      </c>
      <c r="AA6" s="6"/>
      <c r="AB6" s="6" t="s">
        <v>6</v>
      </c>
      <c r="AC6" s="6"/>
      <c r="AD6" s="6" t="s">
        <v>28</v>
      </c>
      <c r="AE6" s="6"/>
      <c r="AF6" s="6" t="s">
        <v>28</v>
      </c>
      <c r="AG6" s="6"/>
      <c r="AH6" s="6" t="s">
        <v>6</v>
      </c>
      <c r="AI6" s="6"/>
      <c r="AJ6" s="6" t="s">
        <v>28</v>
      </c>
      <c r="AK6" s="6"/>
      <c r="AL6" s="6" t="s">
        <v>28</v>
      </c>
      <c r="AM6" s="6"/>
    </row>
    <row r="7" spans="1:39" s="14" customFormat="1" ht="12.75">
      <c r="A7" s="23">
        <v>1</v>
      </c>
      <c r="B7" s="28">
        <v>0.42585648148148153</v>
      </c>
      <c r="C7" s="24"/>
      <c r="D7">
        <v>44</v>
      </c>
      <c r="E7" s="25">
        <f>(D7-D71)*(D7-D71)</f>
        <v>0.8158168574401715</v>
      </c>
      <c r="F7">
        <v>226.6</v>
      </c>
      <c r="G7" s="25">
        <f>(F7-F71)*(F7-F71)</f>
        <v>88.14786940686707</v>
      </c>
      <c r="H7" s="29">
        <v>10.83</v>
      </c>
      <c r="I7" s="25">
        <f>(H7-H71)*(H7-H71)</f>
        <v>35.0177606919875</v>
      </c>
      <c r="J7" s="30">
        <f aca="true" t="shared" si="0" ref="J7:J15">21/(21-H7)</f>
        <v>2.0648967551622417</v>
      </c>
      <c r="K7" s="25">
        <f aca="true" t="shared" si="1" ref="K7:K46">(J7-J$71)*(J7-J$71)</f>
        <v>12.67652742854437</v>
      </c>
      <c r="L7" s="29">
        <v>4.97</v>
      </c>
      <c r="M7" s="25">
        <f>(L7-L71)*(L7-L71)</f>
        <v>4.603101040582726</v>
      </c>
      <c r="N7" s="31">
        <f>1+(((C2/L7-1)*(C3/C4)))</f>
        <v>3.9751758779628124</v>
      </c>
      <c r="O7" s="25">
        <f>(N7-N71)*(N7-N71)</f>
        <v>11.614982461757053</v>
      </c>
      <c r="P7">
        <v>352</v>
      </c>
      <c r="Q7" s="25">
        <f>(P7-P71)*(P7-P71)</f>
        <v>149444.5952133195</v>
      </c>
      <c r="R7" s="26">
        <f aca="true" t="shared" si="2" ref="R7:R15">(28.01/22.4)*P7</f>
        <v>440.1571428571429</v>
      </c>
      <c r="S7" s="25">
        <f>(R7-R71)*(R7-R71)</f>
        <v>233674.0006477628</v>
      </c>
      <c r="T7" s="26">
        <v>476.07950554853215</v>
      </c>
      <c r="U7" s="25">
        <f>(T7-T71)*(T7-T71)</f>
        <v>5988954.400030365</v>
      </c>
      <c r="V7">
        <v>246</v>
      </c>
      <c r="W7" s="25">
        <f>(V7-V71)*(V7-V71)</f>
        <v>859.813735691987</v>
      </c>
      <c r="X7" s="26">
        <f aca="true" t="shared" si="3" ref="X7:X15">(30.01/22.41)*V7</f>
        <v>329.4270414993307</v>
      </c>
      <c r="Y7" s="25">
        <f>(X7-X71)*(X7-X71)</f>
        <v>1541.8873896012085</v>
      </c>
      <c r="Z7" s="26">
        <f aca="true" t="shared" si="4" ref="Z7:Z15">((21-10)/(21-H7))*X7</f>
        <v>356.3124342667294</v>
      </c>
      <c r="AA7" s="25">
        <f>(Z7-Z71)*(Z7-Z71)</f>
        <v>241657.5788735475</v>
      </c>
      <c r="AB7">
        <v>3</v>
      </c>
      <c r="AC7" s="25">
        <f aca="true" t="shared" si="5" ref="AC7:AC46">(AB7-$AB$71)*(AB7-$AB$71)</f>
        <v>0.7869406867845996</v>
      </c>
      <c r="AD7" s="26">
        <f>(46.01/22.41)*AB7</f>
        <v>6.159303882195449</v>
      </c>
      <c r="AE7" s="25">
        <f>(AD7-AD71)*(AD7-AD71)</f>
        <v>0.9937522451697522</v>
      </c>
      <c r="AF7" s="26">
        <f aca="true" t="shared" si="6" ref="AF7:AF38">((21-10)/(21-H7))*AD7</f>
        <v>6.6619806002114</v>
      </c>
      <c r="AG7" s="25">
        <f>(AF7-AF71)*(AF7-AF71)</f>
        <v>44.56946432731276</v>
      </c>
      <c r="AH7" s="26">
        <f aca="true" t="shared" si="7" ref="AH7:AH38">AB7+V7</f>
        <v>249</v>
      </c>
      <c r="AI7" s="25">
        <f>(AH7-AH71)*(AH7-AH71)</f>
        <v>912.6246097814782</v>
      </c>
      <c r="AJ7" s="26">
        <f aca="true" t="shared" si="8" ref="AJ7:AJ15">(46.01/22.41)*AH7</f>
        <v>511.22222222222223</v>
      </c>
      <c r="AK7" s="25">
        <f>(AJ7-AJ71)*(AJ7-AJ71)</f>
        <v>3846.9180011255557</v>
      </c>
      <c r="AL7" s="26">
        <f aca="true" t="shared" si="9" ref="AL7:AL38">((21-10)/(21-H7))*AJ7</f>
        <v>552.9443898175462</v>
      </c>
      <c r="AM7" s="25">
        <f>(AL7-AL71)*(AL7-AL71)</f>
        <v>576791.2555885556</v>
      </c>
    </row>
    <row r="8" spans="1:39" s="14" customFormat="1" ht="12.75">
      <c r="A8" s="23">
        <v>2</v>
      </c>
      <c r="B8" s="28">
        <v>0.4265509259259259</v>
      </c>
      <c r="C8" s="27"/>
      <c r="D8">
        <v>44</v>
      </c>
      <c r="E8" s="25">
        <f aca="true" t="shared" si="10" ref="E8:E54">(D8-$D$71)*(D8-$D$71)</f>
        <v>0.8158168574401715</v>
      </c>
      <c r="F8">
        <v>224.8</v>
      </c>
      <c r="G8" s="25">
        <f aca="true" t="shared" si="11" ref="G8:G47">(F8-$F$71)*(F8-$F$71)</f>
        <v>125.18722424557623</v>
      </c>
      <c r="H8" s="29">
        <v>10.78</v>
      </c>
      <c r="I8" s="25">
        <f aca="true" t="shared" si="12" ref="I8:I47">(H8-$H$71)*(H8-$H$71)</f>
        <v>35.61201875650363</v>
      </c>
      <c r="J8" s="30">
        <f t="shared" si="0"/>
        <v>2.054794520547945</v>
      </c>
      <c r="K8" s="25">
        <f t="shared" si="1"/>
        <v>12.748565700845285</v>
      </c>
      <c r="L8" s="29">
        <v>4.84</v>
      </c>
      <c r="M8" s="25">
        <f aca="true" t="shared" si="13" ref="M8:M47">(L8-$L$71)*(L8-$L$71)</f>
        <v>4.062175234131114</v>
      </c>
      <c r="N8" s="31">
        <f aca="true" t="shared" si="14" ref="N8:N15">1+((($C$2/L8-1)*($C$3/$C$4)))</f>
        <v>4.0813375534845555</v>
      </c>
      <c r="O8" s="25">
        <f aca="true" t="shared" si="15" ref="O8:O47">(N8-$N$71)*(N8-$N$71)</f>
        <v>10.902638632470333</v>
      </c>
      <c r="P8">
        <v>717</v>
      </c>
      <c r="Q8" s="25">
        <f aca="true" t="shared" si="16" ref="Q8:Q47">(P8-$P$71)*(P8-$P$71)</f>
        <v>465.72424557752515</v>
      </c>
      <c r="R8" s="26">
        <f t="shared" si="2"/>
        <v>896.5700892857144</v>
      </c>
      <c r="S8" s="25">
        <f aca="true" t="shared" si="17" ref="S8:S47">(R8-$R$71)*(R8-$R$71)</f>
        <v>728.2140080570897</v>
      </c>
      <c r="T8" s="26">
        <v>964.9971606793403</v>
      </c>
      <c r="U8" s="25">
        <f aca="true" t="shared" si="18" ref="U8:U47">(T8-$T$71)*(T8-$T$71)</f>
        <v>3835003.0260336017</v>
      </c>
      <c r="V8">
        <v>225</v>
      </c>
      <c r="W8" s="25">
        <f aca="true" t="shared" si="19" ref="W8:W47">(V8-$V$71)*(V8-$V$71)</f>
        <v>69.26534859521317</v>
      </c>
      <c r="X8" s="26">
        <f t="shared" si="3"/>
        <v>301.30522088353416</v>
      </c>
      <c r="Y8" s="25">
        <f aca="true" t="shared" si="20" ref="Y8:Y47">(X8-$X$71)*(X8-$X$71)</f>
        <v>124.21221376434438</v>
      </c>
      <c r="Z8" s="26">
        <f t="shared" si="4"/>
        <v>324.301118367796</v>
      </c>
      <c r="AA8" s="25">
        <f aca="true" t="shared" si="21" ref="AA8:AA47">(Z8-$Z$71)*(Z8-$Z$71)</f>
        <v>274154.9837129132</v>
      </c>
      <c r="AB8">
        <v>3</v>
      </c>
      <c r="AC8" s="25">
        <f t="shared" si="5"/>
        <v>0.7869406867845996</v>
      </c>
      <c r="AD8" s="26">
        <f>(46.01/2.41)*AB8</f>
        <v>57.273858921161825</v>
      </c>
      <c r="AE8" s="25">
        <f aca="true" t="shared" si="22" ref="AE8:AE47">(AD8-$AD$71)*(AD8-$AD$71)</f>
        <v>2715.600747575148</v>
      </c>
      <c r="AF8" s="26">
        <f t="shared" si="6"/>
        <v>61.64505363334442</v>
      </c>
      <c r="AG8" s="25">
        <f aca="true" t="shared" si="23" ref="AG8:AG47">(AF8-$AF$71)*(AF8-$AF$71)</f>
        <v>2333.5697715368933</v>
      </c>
      <c r="AH8" s="26">
        <f t="shared" si="7"/>
        <v>228</v>
      </c>
      <c r="AI8" s="25">
        <f aca="true" t="shared" si="24" ref="AI8:AI47">(AH8-$AH$71)*(AH8-$AH$71)</f>
        <v>84.81815816857456</v>
      </c>
      <c r="AJ8" s="26">
        <f t="shared" si="8"/>
        <v>468.10709504685406</v>
      </c>
      <c r="AK8" s="25">
        <f aca="true" t="shared" si="25" ref="AK8:AK47">(AJ8-$AJ$71)*(AJ8-$AJ$71)</f>
        <v>357.52761429382093</v>
      </c>
      <c r="AL8" s="26">
        <f t="shared" si="9"/>
        <v>503.83346825003855</v>
      </c>
      <c r="AM8" s="25">
        <f aca="true" t="shared" si="26" ref="AM8:AM47">(AL8-$AL$71)*(AL8-$AL$71)</f>
        <v>653799.4599143511</v>
      </c>
    </row>
    <row r="9" spans="1:39" s="14" customFormat="1" ht="12.75">
      <c r="A9" s="23">
        <v>3</v>
      </c>
      <c r="B9" s="28">
        <v>0.4272453703703704</v>
      </c>
      <c r="C9" s="27"/>
      <c r="D9">
        <v>44</v>
      </c>
      <c r="E9" s="25">
        <f t="shared" si="10"/>
        <v>0.8158168574401715</v>
      </c>
      <c r="F9">
        <v>224.7</v>
      </c>
      <c r="G9" s="25">
        <f t="shared" si="11"/>
        <v>127.4349661810606</v>
      </c>
      <c r="H9" s="29">
        <v>11.41</v>
      </c>
      <c r="I9" s="25">
        <f t="shared" si="12"/>
        <v>28.4897671436004</v>
      </c>
      <c r="J9" s="30">
        <f t="shared" si="0"/>
        <v>2.18978102189781</v>
      </c>
      <c r="K9" s="25">
        <f t="shared" si="1"/>
        <v>11.802844841639905</v>
      </c>
      <c r="L9" s="29">
        <v>4.87</v>
      </c>
      <c r="M9" s="25">
        <f t="shared" si="13"/>
        <v>4.18400426638918</v>
      </c>
      <c r="N9" s="31">
        <f t="shared" si="14"/>
        <v>4.056335648856074</v>
      </c>
      <c r="O9" s="25">
        <f t="shared" si="15"/>
        <v>11.068372024997167</v>
      </c>
      <c r="P9">
        <v>944</v>
      </c>
      <c r="Q9" s="25">
        <f t="shared" si="16"/>
        <v>42197.1113423517</v>
      </c>
      <c r="R9" s="26">
        <f t="shared" si="2"/>
        <v>1180.4214285714288</v>
      </c>
      <c r="S9" s="25">
        <f t="shared" si="17"/>
        <v>65980.08987258178</v>
      </c>
      <c r="T9" s="26">
        <v>1353.9766125428275</v>
      </c>
      <c r="U9" s="25">
        <f t="shared" si="18"/>
        <v>2462818.3794739195</v>
      </c>
      <c r="V9">
        <v>213</v>
      </c>
      <c r="W9" s="25">
        <f t="shared" si="19"/>
        <v>13.52341311134242</v>
      </c>
      <c r="X9" s="26">
        <f t="shared" si="3"/>
        <v>285.235609103079</v>
      </c>
      <c r="Y9" s="25">
        <f t="shared" si="20"/>
        <v>24.25127591613047</v>
      </c>
      <c r="Z9" s="26">
        <f t="shared" si="4"/>
        <v>327.1732742579634</v>
      </c>
      <c r="AA9" s="25">
        <f t="shared" si="21"/>
        <v>271155.5221849337</v>
      </c>
      <c r="AB9">
        <v>2</v>
      </c>
      <c r="AC9" s="25">
        <f t="shared" si="5"/>
        <v>0.01274713839750258</v>
      </c>
      <c r="AD9" s="26">
        <f aca="true" t="shared" si="27" ref="AD9:AD15">(46.01/22.41)*AB9</f>
        <v>4.106202588130299</v>
      </c>
      <c r="AE9" s="25">
        <f t="shared" si="22"/>
        <v>1.115621952507115</v>
      </c>
      <c r="AF9" s="26">
        <f t="shared" si="6"/>
        <v>4.709929975957589</v>
      </c>
      <c r="AG9" s="25">
        <f t="shared" si="23"/>
        <v>74.44388868765313</v>
      </c>
      <c r="AH9" s="26">
        <f t="shared" si="7"/>
        <v>215</v>
      </c>
      <c r="AI9" s="25">
        <f t="shared" si="24"/>
        <v>14.366545265348533</v>
      </c>
      <c r="AJ9" s="26">
        <f t="shared" si="8"/>
        <v>441.41677822400715</v>
      </c>
      <c r="AK9" s="25">
        <f t="shared" si="25"/>
        <v>60.55821966984743</v>
      </c>
      <c r="AL9" s="26">
        <f t="shared" si="9"/>
        <v>506.31747241544093</v>
      </c>
      <c r="AM9" s="25">
        <f t="shared" si="26"/>
        <v>649788.6046397758</v>
      </c>
    </row>
    <row r="10" spans="1:39" s="14" customFormat="1" ht="12.75">
      <c r="A10" s="23">
        <v>4</v>
      </c>
      <c r="B10" s="28">
        <v>0.4279398148148148</v>
      </c>
      <c r="C10" s="27"/>
      <c r="D10">
        <v>44</v>
      </c>
      <c r="E10" s="25">
        <f t="shared" si="10"/>
        <v>0.8158168574401715</v>
      </c>
      <c r="F10">
        <v>226.6</v>
      </c>
      <c r="G10" s="25">
        <f t="shared" si="11"/>
        <v>88.14786940686707</v>
      </c>
      <c r="H10" s="29">
        <v>11.68</v>
      </c>
      <c r="I10" s="25">
        <f t="shared" si="12"/>
        <v>25.680373595213307</v>
      </c>
      <c r="J10" s="30">
        <f t="shared" si="0"/>
        <v>2.2532188841201717</v>
      </c>
      <c r="K10" s="25">
        <f t="shared" si="1"/>
        <v>11.370984244129309</v>
      </c>
      <c r="L10" s="29">
        <v>4.54</v>
      </c>
      <c r="M10" s="25">
        <f t="shared" si="13"/>
        <v>2.942884911550469</v>
      </c>
      <c r="N10" s="31">
        <f t="shared" si="14"/>
        <v>4.34952979035836</v>
      </c>
      <c r="O10" s="25">
        <f t="shared" si="15"/>
        <v>9.203470096471253</v>
      </c>
      <c r="P10">
        <v>642</v>
      </c>
      <c r="Q10" s="25">
        <f t="shared" si="16"/>
        <v>9327.82101977108</v>
      </c>
      <c r="R10" s="26">
        <f t="shared" si="2"/>
        <v>802.7866071428573</v>
      </c>
      <c r="S10" s="25">
        <f t="shared" si="17"/>
        <v>14585.13271694373</v>
      </c>
      <c r="T10" s="26">
        <v>947.494922593501</v>
      </c>
      <c r="U10" s="25">
        <f t="shared" si="18"/>
        <v>3903859.1932697836</v>
      </c>
      <c r="V10">
        <v>221</v>
      </c>
      <c r="W10" s="25">
        <f t="shared" si="19"/>
        <v>18.684703433922916</v>
      </c>
      <c r="X10" s="26">
        <f t="shared" si="3"/>
        <v>295.9486836233824</v>
      </c>
      <c r="Y10" s="25">
        <f t="shared" si="20"/>
        <v>33.506918309485336</v>
      </c>
      <c r="Z10" s="26">
        <f t="shared" si="4"/>
        <v>349.29565663703926</v>
      </c>
      <c r="AA10" s="25">
        <f t="shared" si="21"/>
        <v>248605.5245207464</v>
      </c>
      <c r="AB10">
        <v>2</v>
      </c>
      <c r="AC10" s="25">
        <f t="shared" si="5"/>
        <v>0.01274713839750258</v>
      </c>
      <c r="AD10" s="26">
        <f t="shared" si="27"/>
        <v>4.106202588130299</v>
      </c>
      <c r="AE10" s="25">
        <f t="shared" si="22"/>
        <v>1.115621952507115</v>
      </c>
      <c r="AF10" s="26">
        <f t="shared" si="6"/>
        <v>4.846376445218163</v>
      </c>
      <c r="AG10" s="25">
        <f t="shared" si="23"/>
        <v>72.10796225748452</v>
      </c>
      <c r="AH10" s="26">
        <f t="shared" si="7"/>
        <v>223</v>
      </c>
      <c r="AI10" s="25">
        <f t="shared" si="24"/>
        <v>17.721383975026082</v>
      </c>
      <c r="AJ10" s="26">
        <f t="shared" si="8"/>
        <v>457.8415885765283</v>
      </c>
      <c r="AK10" s="25">
        <f t="shared" si="25"/>
        <v>74.69961941384375</v>
      </c>
      <c r="AL10" s="26">
        <f t="shared" si="9"/>
        <v>540.3709736418252</v>
      </c>
      <c r="AM10" s="25">
        <f t="shared" si="26"/>
        <v>596047.5544409575</v>
      </c>
    </row>
    <row r="11" spans="1:39" s="14" customFormat="1" ht="12.75">
      <c r="A11" s="23">
        <v>5</v>
      </c>
      <c r="B11" s="28">
        <v>0.4286342592592593</v>
      </c>
      <c r="C11" s="27"/>
      <c r="D11">
        <v>44</v>
      </c>
      <c r="E11" s="25">
        <f t="shared" si="10"/>
        <v>0.8158168574401715</v>
      </c>
      <c r="F11">
        <v>226.8</v>
      </c>
      <c r="G11" s="25">
        <f t="shared" si="11"/>
        <v>84.43238553589904</v>
      </c>
      <c r="H11" s="29">
        <v>12.46</v>
      </c>
      <c r="I11" s="25">
        <f t="shared" si="12"/>
        <v>18.38334778876169</v>
      </c>
      <c r="J11" s="30">
        <f t="shared" si="0"/>
        <v>2.459016393442623</v>
      </c>
      <c r="K11" s="25">
        <f t="shared" si="1"/>
        <v>10.025401822912055</v>
      </c>
      <c r="L11" s="29">
        <v>4.44</v>
      </c>
      <c r="M11" s="25">
        <f t="shared" si="13"/>
        <v>2.609788137356922</v>
      </c>
      <c r="N11" s="31">
        <f t="shared" si="14"/>
        <v>4.446981023576768</v>
      </c>
      <c r="O11" s="25">
        <f t="shared" si="15"/>
        <v>8.621686909388176</v>
      </c>
      <c r="P11">
        <v>586</v>
      </c>
      <c r="Q11" s="25">
        <f t="shared" si="16"/>
        <v>23280.853277835602</v>
      </c>
      <c r="R11" s="26">
        <f t="shared" si="2"/>
        <v>732.7616071428572</v>
      </c>
      <c r="S11" s="25">
        <f t="shared" si="17"/>
        <v>36402.32098163269</v>
      </c>
      <c r="T11" s="26">
        <v>943.8381356641019</v>
      </c>
      <c r="U11" s="25">
        <f t="shared" si="18"/>
        <v>3918322.860721512</v>
      </c>
      <c r="V11">
        <v>216</v>
      </c>
      <c r="W11" s="25">
        <f t="shared" si="19"/>
        <v>0.45889698231010606</v>
      </c>
      <c r="X11" s="26">
        <f t="shared" si="3"/>
        <v>289.2530120481928</v>
      </c>
      <c r="Y11" s="25">
        <f t="shared" si="20"/>
        <v>0.8229311079572138</v>
      </c>
      <c r="Z11" s="26">
        <f t="shared" si="4"/>
        <v>372.574137298609</v>
      </c>
      <c r="AA11" s="25">
        <f t="shared" si="21"/>
        <v>225933.9448483083</v>
      </c>
      <c r="AB11">
        <v>2</v>
      </c>
      <c r="AC11" s="25">
        <f t="shared" si="5"/>
        <v>0.01274713839750258</v>
      </c>
      <c r="AD11" s="26">
        <f t="shared" si="27"/>
        <v>4.106202588130299</v>
      </c>
      <c r="AE11" s="25">
        <f t="shared" si="22"/>
        <v>1.115621952507115</v>
      </c>
      <c r="AF11" s="26">
        <f t="shared" si="6"/>
        <v>5.289019727099917</v>
      </c>
      <c r="AG11" s="25">
        <f t="shared" si="23"/>
        <v>64.78635989146275</v>
      </c>
      <c r="AH11" s="26">
        <f t="shared" si="7"/>
        <v>218</v>
      </c>
      <c r="AI11" s="25">
        <f t="shared" si="24"/>
        <v>0.6246097814776145</v>
      </c>
      <c r="AJ11" s="26">
        <f t="shared" si="8"/>
        <v>447.5760821062026</v>
      </c>
      <c r="AK11" s="25">
        <f t="shared" si="25"/>
        <v>2.6328707184664935</v>
      </c>
      <c r="AL11" s="26">
        <f t="shared" si="9"/>
        <v>576.503150253891</v>
      </c>
      <c r="AM11" s="25">
        <f t="shared" si="26"/>
        <v>541562.0334579945</v>
      </c>
    </row>
    <row r="12" spans="1:39" s="14" customFormat="1" ht="12.75">
      <c r="A12" s="23">
        <v>6</v>
      </c>
      <c r="B12" s="28">
        <v>0.4293287037037037</v>
      </c>
      <c r="C12" s="27"/>
      <c r="D12">
        <v>44</v>
      </c>
      <c r="E12" s="25">
        <f t="shared" si="10"/>
        <v>0.8158168574401715</v>
      </c>
      <c r="F12">
        <v>226.2</v>
      </c>
      <c r="G12" s="25">
        <f t="shared" si="11"/>
        <v>95.81883714880264</v>
      </c>
      <c r="H12" s="29">
        <v>13.08</v>
      </c>
      <c r="I12" s="25">
        <f t="shared" si="12"/>
        <v>13.451147788761697</v>
      </c>
      <c r="J12" s="30">
        <f t="shared" si="0"/>
        <v>2.6515151515151514</v>
      </c>
      <c r="K12" s="25">
        <f t="shared" si="1"/>
        <v>8.843443234315826</v>
      </c>
      <c r="L12" s="29">
        <v>4.33</v>
      </c>
      <c r="M12" s="25">
        <f t="shared" si="13"/>
        <v>2.2664816857440178</v>
      </c>
      <c r="N12" s="31">
        <f t="shared" si="14"/>
        <v>4.559376279625899</v>
      </c>
      <c r="O12" s="25">
        <f t="shared" si="15"/>
        <v>7.974273759443711</v>
      </c>
      <c r="P12">
        <v>453</v>
      </c>
      <c r="Q12" s="25">
        <f t="shared" si="16"/>
        <v>81556.30489073884</v>
      </c>
      <c r="R12" s="26">
        <f t="shared" si="2"/>
        <v>566.4522321428573</v>
      </c>
      <c r="S12" s="25">
        <f t="shared" si="17"/>
        <v>127522.76530753452</v>
      </c>
      <c r="T12" s="26">
        <v>786.739211309524</v>
      </c>
      <c r="U12" s="25">
        <f t="shared" si="18"/>
        <v>4564949.845127918</v>
      </c>
      <c r="V12">
        <v>218</v>
      </c>
      <c r="W12" s="25">
        <f t="shared" si="19"/>
        <v>1.7492195629552307</v>
      </c>
      <c r="X12" s="26">
        <f t="shared" si="3"/>
        <v>291.93128067826865</v>
      </c>
      <c r="Y12" s="25">
        <f t="shared" si="20"/>
        <v>3.136841706295955</v>
      </c>
      <c r="Z12" s="26">
        <f t="shared" si="4"/>
        <v>405.4601120531509</v>
      </c>
      <c r="AA12" s="25">
        <f t="shared" si="21"/>
        <v>195752.37411043007</v>
      </c>
      <c r="AB12">
        <v>2</v>
      </c>
      <c r="AC12" s="25">
        <f t="shared" si="5"/>
        <v>0.01274713839750258</v>
      </c>
      <c r="AD12" s="26">
        <f t="shared" si="27"/>
        <v>4.106202588130299</v>
      </c>
      <c r="AE12" s="25">
        <f t="shared" si="22"/>
        <v>1.115621952507115</v>
      </c>
      <c r="AF12" s="26">
        <f t="shared" si="6"/>
        <v>5.70305915018097</v>
      </c>
      <c r="AG12" s="25">
        <f t="shared" si="23"/>
        <v>58.29258401718692</v>
      </c>
      <c r="AH12" s="26">
        <f t="shared" si="7"/>
        <v>220</v>
      </c>
      <c r="AI12" s="25">
        <f t="shared" si="24"/>
        <v>1.4633194588970022</v>
      </c>
      <c r="AJ12" s="26">
        <f t="shared" si="8"/>
        <v>451.68228469433285</v>
      </c>
      <c r="AK12" s="25">
        <f t="shared" si="25"/>
        <v>6.168220654465549</v>
      </c>
      <c r="AL12" s="26">
        <f t="shared" si="9"/>
        <v>627.3365065199067</v>
      </c>
      <c r="AM12" s="25">
        <f t="shared" si="26"/>
        <v>469328.61639104027</v>
      </c>
    </row>
    <row r="13" spans="1:39" s="14" customFormat="1" ht="12.75">
      <c r="A13" s="23">
        <v>7</v>
      </c>
      <c r="B13" s="28">
        <v>0.4300231481481482</v>
      </c>
      <c r="C13" s="27"/>
      <c r="D13">
        <v>44</v>
      </c>
      <c r="E13" s="25">
        <f t="shared" si="10"/>
        <v>0.8158168574401715</v>
      </c>
      <c r="F13">
        <v>228.5</v>
      </c>
      <c r="G13" s="25">
        <f t="shared" si="11"/>
        <v>56.0807726326736</v>
      </c>
      <c r="H13" s="29">
        <v>13.7</v>
      </c>
      <c r="I13" s="25">
        <f t="shared" si="12"/>
        <v>9.287747788761703</v>
      </c>
      <c r="J13" s="30">
        <f t="shared" si="0"/>
        <v>2.876712328767123</v>
      </c>
      <c r="K13" s="25">
        <f t="shared" si="1"/>
        <v>7.554777543378362</v>
      </c>
      <c r="L13" s="29">
        <v>4.24</v>
      </c>
      <c r="M13" s="25">
        <f t="shared" si="13"/>
        <v>2.0035945889698246</v>
      </c>
      <c r="N13" s="31">
        <f t="shared" si="14"/>
        <v>4.655673758865248</v>
      </c>
      <c r="O13" s="25">
        <f t="shared" si="15"/>
        <v>7.439682747908895</v>
      </c>
      <c r="P13">
        <v>376</v>
      </c>
      <c r="Q13" s="25">
        <f t="shared" si="16"/>
        <v>131464.72424557756</v>
      </c>
      <c r="R13" s="26">
        <f t="shared" si="2"/>
        <v>470.1678571428572</v>
      </c>
      <c r="S13" s="25">
        <f t="shared" si="17"/>
        <v>205560.38185702873</v>
      </c>
      <c r="T13" s="26">
        <v>708.4721135029354</v>
      </c>
      <c r="U13" s="25">
        <f t="shared" si="18"/>
        <v>4905522.52701755</v>
      </c>
      <c r="V13">
        <v>241</v>
      </c>
      <c r="W13" s="25">
        <f t="shared" si="19"/>
        <v>591.5879292403741</v>
      </c>
      <c r="X13" s="26">
        <f t="shared" si="3"/>
        <v>322.731369924141</v>
      </c>
      <c r="Y13" s="25">
        <f t="shared" si="20"/>
        <v>1060.8832239716505</v>
      </c>
      <c r="Z13" s="26">
        <f t="shared" si="4"/>
        <v>486.3075437213083</v>
      </c>
      <c r="AA13" s="25">
        <f t="shared" si="21"/>
        <v>130748.54842017192</v>
      </c>
      <c r="AB13">
        <v>2</v>
      </c>
      <c r="AC13" s="25">
        <f t="shared" si="5"/>
        <v>0.01274713839750258</v>
      </c>
      <c r="AD13" s="26">
        <f t="shared" si="27"/>
        <v>4.106202588130299</v>
      </c>
      <c r="AE13" s="25">
        <f t="shared" si="22"/>
        <v>1.115621952507115</v>
      </c>
      <c r="AF13" s="26">
        <f t="shared" si="6"/>
        <v>6.187428557456614</v>
      </c>
      <c r="AG13" s="25">
        <f t="shared" si="23"/>
        <v>51.13091755527422</v>
      </c>
      <c r="AH13" s="26">
        <f t="shared" si="7"/>
        <v>243</v>
      </c>
      <c r="AI13" s="25">
        <f t="shared" si="24"/>
        <v>586.10848074922</v>
      </c>
      <c r="AJ13" s="26">
        <f t="shared" si="8"/>
        <v>498.9036144578313</v>
      </c>
      <c r="AK13" s="25">
        <f t="shared" si="25"/>
        <v>2470.5790760413474</v>
      </c>
      <c r="AL13" s="26">
        <f t="shared" si="9"/>
        <v>751.7725697309786</v>
      </c>
      <c r="AM13" s="25">
        <f t="shared" si="26"/>
        <v>314316.72186159407</v>
      </c>
    </row>
    <row r="14" spans="1:39" s="14" customFormat="1" ht="12.75">
      <c r="A14" s="23">
        <v>8</v>
      </c>
      <c r="B14" s="28">
        <v>0.43071759259259257</v>
      </c>
      <c r="C14" s="27"/>
      <c r="D14">
        <v>44</v>
      </c>
      <c r="E14" s="25">
        <f t="shared" si="10"/>
        <v>0.8158168574401715</v>
      </c>
      <c r="F14">
        <v>229.1</v>
      </c>
      <c r="G14" s="25">
        <f t="shared" si="11"/>
        <v>47.45432101977051</v>
      </c>
      <c r="H14" s="29">
        <v>14.54</v>
      </c>
      <c r="I14" s="25">
        <f t="shared" si="12"/>
        <v>4.873412304890737</v>
      </c>
      <c r="J14" s="30">
        <f t="shared" si="0"/>
        <v>3.2507739938080493</v>
      </c>
      <c r="K14" s="25">
        <f t="shared" si="1"/>
        <v>5.6384112104709665</v>
      </c>
      <c r="L14" s="29">
        <v>3.78</v>
      </c>
      <c r="M14" s="25">
        <f t="shared" si="13"/>
        <v>0.9129494276795007</v>
      </c>
      <c r="N14" s="31">
        <f t="shared" si="14"/>
        <v>5.219475402454126</v>
      </c>
      <c r="O14" s="25">
        <f t="shared" si="15"/>
        <v>4.681928915307347</v>
      </c>
      <c r="P14">
        <v>393</v>
      </c>
      <c r="Q14" s="25">
        <f t="shared" si="16"/>
        <v>119425.98231009368</v>
      </c>
      <c r="R14" s="26">
        <f t="shared" si="2"/>
        <v>491.4254464285715</v>
      </c>
      <c r="S14" s="25">
        <f t="shared" si="17"/>
        <v>186736.4090876222</v>
      </c>
      <c r="T14" s="26">
        <v>836.7925558381247</v>
      </c>
      <c r="U14" s="25">
        <f t="shared" si="18"/>
        <v>4353569.800852308</v>
      </c>
      <c r="V14">
        <v>288</v>
      </c>
      <c r="W14" s="25">
        <f t="shared" si="19"/>
        <v>5086.910509885534</v>
      </c>
      <c r="X14" s="26">
        <f t="shared" si="3"/>
        <v>385.6706827309237</v>
      </c>
      <c r="Y14" s="25">
        <f t="shared" si="20"/>
        <v>9122.258509757161</v>
      </c>
      <c r="Z14" s="26">
        <f t="shared" si="4"/>
        <v>656.7147848359381</v>
      </c>
      <c r="AA14" s="25">
        <f t="shared" si="21"/>
        <v>36551.492513811994</v>
      </c>
      <c r="AB14">
        <v>3</v>
      </c>
      <c r="AC14" s="25">
        <f t="shared" si="5"/>
        <v>0.7869406867845996</v>
      </c>
      <c r="AD14" s="26">
        <f t="shared" si="27"/>
        <v>6.159303882195449</v>
      </c>
      <c r="AE14" s="25">
        <f t="shared" si="22"/>
        <v>0.9937522451697522</v>
      </c>
      <c r="AF14" s="26">
        <f t="shared" si="6"/>
        <v>10.487978746772434</v>
      </c>
      <c r="AG14" s="25">
        <f t="shared" si="23"/>
        <v>8.122719033578598</v>
      </c>
      <c r="AH14" s="26">
        <f t="shared" si="7"/>
        <v>291</v>
      </c>
      <c r="AI14" s="25">
        <f t="shared" si="24"/>
        <v>5214.237513007285</v>
      </c>
      <c r="AJ14" s="26">
        <f t="shared" si="8"/>
        <v>597.4524765729585</v>
      </c>
      <c r="AK14" s="25">
        <f t="shared" si="25"/>
        <v>21979.183922878034</v>
      </c>
      <c r="AL14" s="26">
        <f t="shared" si="9"/>
        <v>1017.333938436926</v>
      </c>
      <c r="AM14" s="25">
        <f t="shared" si="26"/>
        <v>87071.14193773309</v>
      </c>
    </row>
    <row r="15" spans="1:39" s="14" customFormat="1" ht="12.75">
      <c r="A15" s="23">
        <v>9</v>
      </c>
      <c r="B15" s="28">
        <v>0.43141203703703707</v>
      </c>
      <c r="C15" s="27"/>
      <c r="D15">
        <v>44</v>
      </c>
      <c r="E15" s="25">
        <f t="shared" si="10"/>
        <v>0.8158168574401715</v>
      </c>
      <c r="F15">
        <v>229</v>
      </c>
      <c r="G15" s="25">
        <f t="shared" si="11"/>
        <v>48.84206295525429</v>
      </c>
      <c r="H15" s="29">
        <v>14.92</v>
      </c>
      <c r="I15" s="25">
        <f t="shared" si="12"/>
        <v>3.3400510145681537</v>
      </c>
      <c r="J15" s="30">
        <f t="shared" si="0"/>
        <v>3.4539473684210527</v>
      </c>
      <c r="K15" s="25">
        <f t="shared" si="1"/>
        <v>4.714806502149708</v>
      </c>
      <c r="L15" s="29">
        <v>3.55</v>
      </c>
      <c r="M15" s="25">
        <f t="shared" si="13"/>
        <v>0.5263268470343394</v>
      </c>
      <c r="N15" s="31">
        <f t="shared" si="14"/>
        <v>5.556168214963541</v>
      </c>
      <c r="O15" s="25">
        <f t="shared" si="15"/>
        <v>3.3382349474745032</v>
      </c>
      <c r="P15">
        <v>625</v>
      </c>
      <c r="Q15" s="25">
        <f t="shared" si="16"/>
        <v>12900.562955254953</v>
      </c>
      <c r="R15" s="26">
        <f t="shared" si="2"/>
        <v>781.529017857143</v>
      </c>
      <c r="S15" s="25">
        <f t="shared" si="17"/>
        <v>20171.53013837513</v>
      </c>
      <c r="T15" s="26">
        <v>1413.9505257283836</v>
      </c>
      <c r="U15" s="25">
        <f t="shared" si="18"/>
        <v>2278176.6969184396</v>
      </c>
      <c r="V15">
        <v>282</v>
      </c>
      <c r="W15" s="25">
        <f t="shared" si="19"/>
        <v>4267.0395421436</v>
      </c>
      <c r="X15" s="26">
        <f t="shared" si="3"/>
        <v>377.63587684069614</v>
      </c>
      <c r="Y15" s="25">
        <f t="shared" si="20"/>
        <v>7651.999715573067</v>
      </c>
      <c r="Z15" s="26">
        <f t="shared" si="4"/>
        <v>683.2228034946805</v>
      </c>
      <c r="AA15" s="25">
        <f t="shared" si="21"/>
        <v>27118.325826521457</v>
      </c>
      <c r="AB15">
        <v>4</v>
      </c>
      <c r="AC15" s="25">
        <f t="shared" si="5"/>
        <v>3.5611342351716964</v>
      </c>
      <c r="AD15" s="26">
        <f t="shared" si="27"/>
        <v>8.212405176260598</v>
      </c>
      <c r="AE15" s="25">
        <f t="shared" si="22"/>
        <v>9.30233238521637</v>
      </c>
      <c r="AF15" s="26">
        <f t="shared" si="6"/>
        <v>14.857969891260948</v>
      </c>
      <c r="AG15" s="25">
        <f t="shared" si="23"/>
        <v>2.310256264359629</v>
      </c>
      <c r="AH15" s="26">
        <f t="shared" si="7"/>
        <v>286</v>
      </c>
      <c r="AI15" s="25">
        <f t="shared" si="24"/>
        <v>4517.140738813737</v>
      </c>
      <c r="AJ15" s="26">
        <f t="shared" si="8"/>
        <v>587.1869701026327</v>
      </c>
      <c r="AK15" s="25">
        <f t="shared" si="25"/>
        <v>19040.764226072082</v>
      </c>
      <c r="AL15" s="26">
        <f t="shared" si="9"/>
        <v>1062.3448472251578</v>
      </c>
      <c r="AM15" s="25">
        <f t="shared" si="26"/>
        <v>62533.64828863894</v>
      </c>
    </row>
    <row r="16" spans="1:39" s="14" customFormat="1" ht="12.75">
      <c r="A16" s="23">
        <v>10</v>
      </c>
      <c r="B16" s="28">
        <v>0.43210648148148145</v>
      </c>
      <c r="C16" s="27"/>
      <c r="D16">
        <v>44</v>
      </c>
      <c r="E16" s="25">
        <f t="shared" si="10"/>
        <v>0.8158168574401715</v>
      </c>
      <c r="F16">
        <v>231.4</v>
      </c>
      <c r="G16" s="25">
        <f t="shared" si="11"/>
        <v>21.05625650364156</v>
      </c>
      <c r="H16" s="29">
        <v>15.43</v>
      </c>
      <c r="I16" s="25">
        <f t="shared" si="12"/>
        <v>1.7360187565036391</v>
      </c>
      <c r="J16" s="30">
        <f aca="true" t="shared" si="28" ref="J16:J54">21/(21-H16)</f>
        <v>3.7701974865350087</v>
      </c>
      <c r="K16" s="25">
        <f t="shared" si="1"/>
        <v>3.441434598345916</v>
      </c>
      <c r="L16" s="29">
        <v>3.41</v>
      </c>
      <c r="M16" s="25">
        <f t="shared" si="13"/>
        <v>0.342791363163372</v>
      </c>
      <c r="N16" s="31">
        <f aca="true" t="shared" si="29" ref="N16:N54">1+((($C$2/L16-1)*($C$3/$C$4)))</f>
        <v>5.783348932010566</v>
      </c>
      <c r="O16" s="25">
        <f t="shared" si="15"/>
        <v>2.559689643013418</v>
      </c>
      <c r="P16">
        <v>1326</v>
      </c>
      <c r="Q16" s="25">
        <f t="shared" si="16"/>
        <v>345061.4984391259</v>
      </c>
      <c r="R16" s="26">
        <f aca="true" t="shared" si="30" ref="R16:R54">(28.01/22.4)*P16</f>
        <v>1658.0919642857145</v>
      </c>
      <c r="S16" s="25">
        <f t="shared" si="17"/>
        <v>539543.7733608709</v>
      </c>
      <c r="T16" s="26">
        <v>1670</v>
      </c>
      <c r="U16" s="25">
        <f t="shared" si="18"/>
        <v>1570794.819638937</v>
      </c>
      <c r="V16">
        <v>285</v>
      </c>
      <c r="W16" s="25">
        <f t="shared" si="19"/>
        <v>4667.9750260145665</v>
      </c>
      <c r="X16" s="26">
        <f aca="true" t="shared" si="31" ref="X16:X54">(30.01/22.41)*V16</f>
        <v>381.6532797858099</v>
      </c>
      <c r="Y16" s="25">
        <f t="shared" si="20"/>
        <v>8370.9895862417</v>
      </c>
      <c r="Z16" s="26">
        <f aca="true" t="shared" si="32" ref="Z16:Z54">((21-10)/(21-H16))*X16</f>
        <v>753.7138379971111</v>
      </c>
      <c r="AA16" s="25">
        <f t="shared" si="21"/>
        <v>8870.888284052748</v>
      </c>
      <c r="AB16">
        <v>4</v>
      </c>
      <c r="AC16" s="25">
        <f t="shared" si="5"/>
        <v>3.5611342351716964</v>
      </c>
      <c r="AD16" s="26">
        <f aca="true" t="shared" si="33" ref="AD16:AD54">(46.01/22.41)*AB16</f>
        <v>8.212405176260598</v>
      </c>
      <c r="AE16" s="25">
        <f t="shared" si="22"/>
        <v>9.30233238521637</v>
      </c>
      <c r="AF16" s="26">
        <f t="shared" si="6"/>
        <v>16.218394423494896</v>
      </c>
      <c r="AG16" s="25">
        <f t="shared" si="23"/>
        <v>8.296573102535909</v>
      </c>
      <c r="AH16" s="26">
        <f t="shared" si="7"/>
        <v>289</v>
      </c>
      <c r="AI16" s="25">
        <f t="shared" si="24"/>
        <v>4929.398803329866</v>
      </c>
      <c r="AJ16" s="26">
        <f aca="true" t="shared" si="34" ref="AJ16:AJ54">(46.01/22.41)*AH16</f>
        <v>593.3462739848281</v>
      </c>
      <c r="AK16" s="25">
        <f t="shared" si="25"/>
        <v>20778.52469461349</v>
      </c>
      <c r="AL16" s="26">
        <f t="shared" si="9"/>
        <v>1171.7789970975061</v>
      </c>
      <c r="AM16" s="25">
        <f t="shared" si="26"/>
        <v>19777.67940520179</v>
      </c>
    </row>
    <row r="17" spans="1:39" s="14" customFormat="1" ht="12.75">
      <c r="A17" s="23">
        <v>11</v>
      </c>
      <c r="B17" s="28">
        <v>0.43280092592592595</v>
      </c>
      <c r="C17" s="27"/>
      <c r="D17">
        <v>44</v>
      </c>
      <c r="E17" s="25">
        <f t="shared" si="10"/>
        <v>0.8158168574401715</v>
      </c>
      <c r="F17">
        <v>231.7</v>
      </c>
      <c r="G17" s="25">
        <f t="shared" si="11"/>
        <v>18.393030697190124</v>
      </c>
      <c r="H17" s="29">
        <v>16.05</v>
      </c>
      <c r="I17" s="25">
        <f t="shared" si="12"/>
        <v>0.48661875650363917</v>
      </c>
      <c r="J17" s="30">
        <f t="shared" si="28"/>
        <v>4.242424242424243</v>
      </c>
      <c r="K17" s="25">
        <f t="shared" si="1"/>
        <v>1.9123671747575604</v>
      </c>
      <c r="L17" s="29">
        <v>3.23</v>
      </c>
      <c r="M17" s="25">
        <f t="shared" si="13"/>
        <v>0.1644171696149846</v>
      </c>
      <c r="N17" s="31">
        <f t="shared" si="29"/>
        <v>6.104376084140264</v>
      </c>
      <c r="O17" s="25">
        <f t="shared" si="15"/>
        <v>1.6355234611275362</v>
      </c>
      <c r="P17">
        <v>1815</v>
      </c>
      <c r="Q17" s="25">
        <f t="shared" si="16"/>
        <v>1158678.6274713841</v>
      </c>
      <c r="R17" s="26">
        <f t="shared" si="30"/>
        <v>2269.560267857143</v>
      </c>
      <c r="S17" s="25">
        <f t="shared" si="17"/>
        <v>1811728.7544579322</v>
      </c>
      <c r="T17" s="26">
        <v>1900</v>
      </c>
      <c r="U17" s="25">
        <f t="shared" si="18"/>
        <v>1047170.5930572615</v>
      </c>
      <c r="V17">
        <v>234</v>
      </c>
      <c r="W17" s="25">
        <f t="shared" si="19"/>
        <v>300.0718002081162</v>
      </c>
      <c r="X17" s="26">
        <f t="shared" si="31"/>
        <v>313.3574297188755</v>
      </c>
      <c r="Y17" s="25">
        <f t="shared" si="20"/>
        <v>538.112972042091</v>
      </c>
      <c r="Z17" s="26">
        <f t="shared" si="32"/>
        <v>696.3498438197233</v>
      </c>
      <c r="AA17" s="25">
        <f t="shared" si="21"/>
        <v>22967.216801290055</v>
      </c>
      <c r="AB17">
        <v>3</v>
      </c>
      <c r="AC17" s="25">
        <f t="shared" si="5"/>
        <v>0.7869406867845996</v>
      </c>
      <c r="AD17" s="26">
        <f t="shared" si="33"/>
        <v>6.159303882195449</v>
      </c>
      <c r="AE17" s="25">
        <f t="shared" si="22"/>
        <v>0.9937522451697522</v>
      </c>
      <c r="AF17" s="26">
        <f t="shared" si="6"/>
        <v>13.687341960434331</v>
      </c>
      <c r="AG17" s="25">
        <f t="shared" si="23"/>
        <v>0.12202780679676237</v>
      </c>
      <c r="AH17" s="26">
        <f t="shared" si="7"/>
        <v>237</v>
      </c>
      <c r="AI17" s="25">
        <f t="shared" si="24"/>
        <v>331.5923517169618</v>
      </c>
      <c r="AJ17" s="26">
        <f t="shared" si="34"/>
        <v>486.5850066934404</v>
      </c>
      <c r="AK17" s="25">
        <f t="shared" si="25"/>
        <v>1397.7363454629697</v>
      </c>
      <c r="AL17" s="26">
        <f t="shared" si="9"/>
        <v>1081.300014874312</v>
      </c>
      <c r="AM17" s="25">
        <f t="shared" si="26"/>
        <v>53412.811952146825</v>
      </c>
    </row>
    <row r="18" spans="1:39" s="14" customFormat="1" ht="12.75">
      <c r="A18" s="23">
        <v>12</v>
      </c>
      <c r="B18" s="28">
        <v>0.43349537037037034</v>
      </c>
      <c r="C18" s="27"/>
      <c r="D18">
        <v>44</v>
      </c>
      <c r="E18" s="25">
        <f t="shared" si="10"/>
        <v>0.8158168574401715</v>
      </c>
      <c r="F18">
        <v>233.1</v>
      </c>
      <c r="G18" s="25">
        <f t="shared" si="11"/>
        <v>8.344643600415997</v>
      </c>
      <c r="H18" s="29">
        <v>16.49</v>
      </c>
      <c r="I18" s="25">
        <f t="shared" si="12"/>
        <v>0.06634778876170666</v>
      </c>
      <c r="J18" s="30">
        <f t="shared" si="28"/>
        <v>4.65631929046563</v>
      </c>
      <c r="K18" s="25">
        <f t="shared" si="1"/>
        <v>0.9389389004395765</v>
      </c>
      <c r="L18" s="29">
        <v>3.08</v>
      </c>
      <c r="M18" s="25">
        <f t="shared" si="13"/>
        <v>0.06527200832466198</v>
      </c>
      <c r="N18" s="31">
        <f t="shared" si="29"/>
        <v>6.40056184949802</v>
      </c>
      <c r="O18" s="25">
        <f t="shared" si="15"/>
        <v>0.9656798189089705</v>
      </c>
      <c r="P18">
        <v>1047</v>
      </c>
      <c r="Q18" s="25">
        <f t="shared" si="16"/>
        <v>95122.49843912589</v>
      </c>
      <c r="R18" s="26">
        <f t="shared" si="30"/>
        <v>1309.217410714286</v>
      </c>
      <c r="S18" s="25">
        <f t="shared" si="17"/>
        <v>148735.08627162495</v>
      </c>
      <c r="T18" s="26">
        <v>2160</v>
      </c>
      <c r="U18" s="25">
        <f t="shared" si="18"/>
        <v>582647.5543127588</v>
      </c>
      <c r="V18">
        <v>198</v>
      </c>
      <c r="W18" s="25">
        <f t="shared" si="19"/>
        <v>348.84599375650396</v>
      </c>
      <c r="X18" s="26">
        <f t="shared" si="31"/>
        <v>265.14859437751005</v>
      </c>
      <c r="Y18" s="25">
        <f t="shared" si="20"/>
        <v>625.5787926592664</v>
      </c>
      <c r="Z18" s="26">
        <f t="shared" si="32"/>
        <v>646.703888725634</v>
      </c>
      <c r="AA18" s="25">
        <f t="shared" si="21"/>
        <v>40479.565814728645</v>
      </c>
      <c r="AB18">
        <v>2</v>
      </c>
      <c r="AC18" s="25">
        <f t="shared" si="5"/>
        <v>0.01274713839750258</v>
      </c>
      <c r="AD18" s="26">
        <f t="shared" si="33"/>
        <v>4.106202588130299</v>
      </c>
      <c r="AE18" s="25">
        <f t="shared" si="22"/>
        <v>1.115621952507115</v>
      </c>
      <c r="AF18" s="26">
        <f t="shared" si="6"/>
        <v>10.015128263732432</v>
      </c>
      <c r="AG18" s="25">
        <f t="shared" si="23"/>
        <v>11.041590706370483</v>
      </c>
      <c r="AH18" s="26">
        <f t="shared" si="7"/>
        <v>200</v>
      </c>
      <c r="AI18" s="25">
        <f t="shared" si="24"/>
        <v>353.0762226847031</v>
      </c>
      <c r="AJ18" s="26">
        <f t="shared" si="34"/>
        <v>410.62025881302986</v>
      </c>
      <c r="AK18" s="25">
        <f t="shared" si="25"/>
        <v>1488.295693823593</v>
      </c>
      <c r="AL18" s="26">
        <f t="shared" si="9"/>
        <v>1001.5128263732432</v>
      </c>
      <c r="AM18" s="25">
        <f t="shared" si="26"/>
        <v>96658.37994741362</v>
      </c>
    </row>
    <row r="19" spans="1:39" s="14" customFormat="1" ht="12.75">
      <c r="A19" s="23">
        <v>13</v>
      </c>
      <c r="B19" s="28">
        <v>0.43418981481481483</v>
      </c>
      <c r="C19" s="27"/>
      <c r="D19">
        <v>44</v>
      </c>
      <c r="E19" s="25">
        <f t="shared" si="10"/>
        <v>0.8158168574401715</v>
      </c>
      <c r="F19">
        <v>232.4</v>
      </c>
      <c r="G19" s="25">
        <f t="shared" si="11"/>
        <v>12.878837148802955</v>
      </c>
      <c r="H19" s="29">
        <v>17.12</v>
      </c>
      <c r="I19" s="25">
        <f t="shared" si="12"/>
        <v>0.13869617585848248</v>
      </c>
      <c r="J19" s="30">
        <f t="shared" si="28"/>
        <v>5.41237113402062</v>
      </c>
      <c r="K19" s="25">
        <f t="shared" si="1"/>
        <v>0.045342060819049755</v>
      </c>
      <c r="L19" s="29">
        <v>2.82</v>
      </c>
      <c r="M19" s="25">
        <f t="shared" si="13"/>
        <v>2.0395421436003164E-05</v>
      </c>
      <c r="N19" s="31">
        <f t="shared" si="29"/>
        <v>6.98859212313264</v>
      </c>
      <c r="O19" s="25">
        <f t="shared" si="15"/>
        <v>0.1557563730330095</v>
      </c>
      <c r="P19">
        <v>809</v>
      </c>
      <c r="Q19" s="25">
        <f t="shared" si="16"/>
        <v>4958.885535900098</v>
      </c>
      <c r="R19" s="26">
        <f t="shared" si="30"/>
        <v>1011.6111607142858</v>
      </c>
      <c r="S19" s="25">
        <f t="shared" si="17"/>
        <v>7753.794108606386</v>
      </c>
      <c r="T19" s="26">
        <v>2867.9697855301924</v>
      </c>
      <c r="U19" s="25">
        <f t="shared" si="18"/>
        <v>3062.9307212799836</v>
      </c>
      <c r="V19">
        <v>250</v>
      </c>
      <c r="W19" s="25">
        <f t="shared" si="19"/>
        <v>1110.3943808532772</v>
      </c>
      <c r="X19" s="26">
        <f t="shared" si="31"/>
        <v>334.7835787594824</v>
      </c>
      <c r="Y19" s="25">
        <f t="shared" si="20"/>
        <v>1991.2488277984864</v>
      </c>
      <c r="Z19" s="26">
        <f t="shared" si="32"/>
        <v>949.1287026686358</v>
      </c>
      <c r="AA19" s="25">
        <f t="shared" si="21"/>
        <v>10247.405903202307</v>
      </c>
      <c r="AB19">
        <v>3</v>
      </c>
      <c r="AC19" s="25">
        <f t="shared" si="5"/>
        <v>0.7869406867845996</v>
      </c>
      <c r="AD19" s="26">
        <f t="shared" si="33"/>
        <v>6.159303882195449</v>
      </c>
      <c r="AE19" s="25">
        <f t="shared" si="22"/>
        <v>0.9937522451697522</v>
      </c>
      <c r="AF19" s="26">
        <f t="shared" si="6"/>
        <v>17.461943995914936</v>
      </c>
      <c r="AG19" s="25">
        <f t="shared" si="23"/>
        <v>17.006772436988065</v>
      </c>
      <c r="AH19" s="26">
        <f t="shared" si="7"/>
        <v>253</v>
      </c>
      <c r="AI19" s="25">
        <f t="shared" si="24"/>
        <v>1170.3020291363168</v>
      </c>
      <c r="AJ19" s="26">
        <f t="shared" si="34"/>
        <v>519.4346273984828</v>
      </c>
      <c r="AK19" s="25">
        <f t="shared" si="25"/>
        <v>4933.086281462701</v>
      </c>
      <c r="AL19" s="26">
        <f t="shared" si="9"/>
        <v>1472.623943655493</v>
      </c>
      <c r="AM19" s="25">
        <f t="shared" si="26"/>
        <v>25667.823713662747</v>
      </c>
    </row>
    <row r="20" spans="1:39" s="14" customFormat="1" ht="12.75">
      <c r="A20" s="23">
        <v>14</v>
      </c>
      <c r="B20" s="28">
        <v>0.4348842592592593</v>
      </c>
      <c r="C20" s="27"/>
      <c r="D20">
        <v>44</v>
      </c>
      <c r="E20" s="25">
        <f t="shared" si="10"/>
        <v>0.8158168574401715</v>
      </c>
      <c r="F20">
        <v>233.5</v>
      </c>
      <c r="G20" s="25">
        <f t="shared" si="11"/>
        <v>6.193675858480518</v>
      </c>
      <c r="H20" s="29">
        <v>17.36</v>
      </c>
      <c r="I20" s="25">
        <f t="shared" si="12"/>
        <v>0.37505746618106234</v>
      </c>
      <c r="J20" s="30">
        <f t="shared" si="28"/>
        <v>5.769230769230768</v>
      </c>
      <c r="K20" s="25">
        <f t="shared" si="1"/>
        <v>0.020713795996054656</v>
      </c>
      <c r="L20" s="29">
        <v>2.64</v>
      </c>
      <c r="M20" s="25">
        <f t="shared" si="13"/>
        <v>0.03404620187304876</v>
      </c>
      <c r="N20" s="31">
        <f t="shared" si="29"/>
        <v>7.463539651837524</v>
      </c>
      <c r="O20" s="25">
        <f t="shared" si="15"/>
        <v>0.0064461162686462545</v>
      </c>
      <c r="P20">
        <v>457</v>
      </c>
      <c r="Q20" s="25">
        <f t="shared" si="16"/>
        <v>79287.65972944851</v>
      </c>
      <c r="R20" s="26">
        <f t="shared" si="30"/>
        <v>571.454017857143</v>
      </c>
      <c r="S20" s="25">
        <f t="shared" si="17"/>
        <v>123975.4748208348</v>
      </c>
      <c r="T20" s="26">
        <v>2540</v>
      </c>
      <c r="U20" s="25">
        <f t="shared" si="18"/>
        <v>146929.2669169472</v>
      </c>
      <c r="V20">
        <v>269</v>
      </c>
      <c r="W20" s="25">
        <f t="shared" si="19"/>
        <v>2737.652445369406</v>
      </c>
      <c r="X20" s="26">
        <f t="shared" si="31"/>
        <v>360.22713074520306</v>
      </c>
      <c r="Y20" s="25">
        <f t="shared" si="20"/>
        <v>4909.379331127754</v>
      </c>
      <c r="Z20" s="26">
        <f t="shared" si="32"/>
        <v>1088.598472032207</v>
      </c>
      <c r="AA20" s="25">
        <f t="shared" si="21"/>
        <v>57936.124559511154</v>
      </c>
      <c r="AB20">
        <v>3</v>
      </c>
      <c r="AC20" s="25">
        <f t="shared" si="5"/>
        <v>0.7869406867845996</v>
      </c>
      <c r="AD20" s="26">
        <f t="shared" si="33"/>
        <v>6.159303882195449</v>
      </c>
      <c r="AE20" s="25">
        <f t="shared" si="22"/>
        <v>0.9937522451697522</v>
      </c>
      <c r="AF20" s="26">
        <f t="shared" si="6"/>
        <v>18.61328096267855</v>
      </c>
      <c r="AG20" s="25">
        <f t="shared" si="23"/>
        <v>27.82840804587219</v>
      </c>
      <c r="AH20" s="26">
        <f t="shared" si="7"/>
        <v>272</v>
      </c>
      <c r="AI20" s="25">
        <f t="shared" si="24"/>
        <v>2831.269771071801</v>
      </c>
      <c r="AJ20" s="26">
        <f t="shared" si="34"/>
        <v>558.4435519857207</v>
      </c>
      <c r="AK20" s="25">
        <f t="shared" si="25"/>
        <v>11934.438904717557</v>
      </c>
      <c r="AL20" s="26">
        <f t="shared" si="9"/>
        <v>1687.6041406161885</v>
      </c>
      <c r="AM20" s="25">
        <f t="shared" si="26"/>
        <v>140769.04126798428</v>
      </c>
    </row>
    <row r="21" spans="1:39" s="14" customFormat="1" ht="12.75">
      <c r="A21" s="23">
        <v>15</v>
      </c>
      <c r="B21" s="28">
        <v>0.4355787037037037</v>
      </c>
      <c r="C21" s="27"/>
      <c r="D21">
        <v>42</v>
      </c>
      <c r="E21" s="25">
        <f t="shared" si="10"/>
        <v>1.2029136316337088</v>
      </c>
      <c r="F21">
        <v>240</v>
      </c>
      <c r="G21" s="25">
        <f t="shared" si="11"/>
        <v>16.09045005202951</v>
      </c>
      <c r="H21" s="29">
        <v>17.69</v>
      </c>
      <c r="I21" s="25">
        <f t="shared" si="12"/>
        <v>0.8881542403746148</v>
      </c>
      <c r="J21" s="30">
        <f t="shared" si="28"/>
        <v>6.344410876132933</v>
      </c>
      <c r="K21" s="25">
        <f t="shared" si="1"/>
        <v>0.517109108812254</v>
      </c>
      <c r="L21" s="29">
        <v>2.4</v>
      </c>
      <c r="M21" s="25">
        <f t="shared" si="13"/>
        <v>0.18021394380853262</v>
      </c>
      <c r="N21" s="31">
        <f t="shared" si="29"/>
        <v>8.207624113475179</v>
      </c>
      <c r="O21" s="25">
        <f t="shared" si="15"/>
        <v>0.6795894762575828</v>
      </c>
      <c r="P21">
        <v>466</v>
      </c>
      <c r="Q21" s="25">
        <f t="shared" si="16"/>
        <v>74300.20811654528</v>
      </c>
      <c r="R21" s="26">
        <f t="shared" si="30"/>
        <v>582.7080357142858</v>
      </c>
      <c r="S21" s="25">
        <f t="shared" si="17"/>
        <v>116177.01432943554</v>
      </c>
      <c r="T21" s="26">
        <v>2800</v>
      </c>
      <c r="U21" s="25">
        <f t="shared" si="18"/>
        <v>15206.228172444506</v>
      </c>
      <c r="V21">
        <v>194</v>
      </c>
      <c r="W21" s="25">
        <f t="shared" si="19"/>
        <v>514.2653485952137</v>
      </c>
      <c r="X21" s="26">
        <f t="shared" si="31"/>
        <v>259.79205711735835</v>
      </c>
      <c r="Y21" s="25">
        <f t="shared" si="20"/>
        <v>922.2221313662211</v>
      </c>
      <c r="Z21" s="26">
        <f t="shared" si="32"/>
        <v>863.35728951388</v>
      </c>
      <c r="AA21" s="25">
        <f t="shared" si="21"/>
        <v>238.95156826812146</v>
      </c>
      <c r="AB21">
        <v>2</v>
      </c>
      <c r="AC21" s="25">
        <f t="shared" si="5"/>
        <v>0.01274713839750258</v>
      </c>
      <c r="AD21" s="26">
        <f t="shared" si="33"/>
        <v>4.106202588130299</v>
      </c>
      <c r="AE21" s="25">
        <f t="shared" si="22"/>
        <v>1.115621952507115</v>
      </c>
      <c r="AF21" s="26">
        <f t="shared" si="6"/>
        <v>13.645990474149034</v>
      </c>
      <c r="AG21" s="25">
        <f t="shared" si="23"/>
        <v>0.09484755393915009</v>
      </c>
      <c r="AH21" s="26">
        <f t="shared" si="7"/>
        <v>196</v>
      </c>
      <c r="AI21" s="25">
        <f t="shared" si="24"/>
        <v>519.3988033298643</v>
      </c>
      <c r="AJ21" s="26">
        <f t="shared" si="34"/>
        <v>402.4078536367693</v>
      </c>
      <c r="AK21" s="25">
        <f t="shared" si="25"/>
        <v>2189.3827811318474</v>
      </c>
      <c r="AL21" s="26">
        <f t="shared" si="9"/>
        <v>1337.3070664666054</v>
      </c>
      <c r="AM21" s="25">
        <f t="shared" si="26"/>
        <v>619.7576253131414</v>
      </c>
    </row>
    <row r="22" spans="1:39" s="14" customFormat="1" ht="12.75">
      <c r="A22" s="23">
        <v>16</v>
      </c>
      <c r="B22" s="28">
        <v>0.43627314814814816</v>
      </c>
      <c r="C22" s="27"/>
      <c r="D22">
        <v>42</v>
      </c>
      <c r="E22" s="25">
        <f t="shared" si="10"/>
        <v>1.2029136316337088</v>
      </c>
      <c r="F22">
        <v>241</v>
      </c>
      <c r="G22" s="25">
        <f t="shared" si="11"/>
        <v>25.113030697190894</v>
      </c>
      <c r="H22" s="29">
        <v>17.83</v>
      </c>
      <c r="I22" s="25">
        <f t="shared" si="12"/>
        <v>1.1716316597294478</v>
      </c>
      <c r="J22" s="30">
        <f t="shared" si="28"/>
        <v>6.624605678233435</v>
      </c>
      <c r="K22" s="25">
        <f t="shared" si="1"/>
        <v>0.9985960753310256</v>
      </c>
      <c r="L22" s="29">
        <v>2.29</v>
      </c>
      <c r="M22" s="25">
        <f t="shared" si="13"/>
        <v>0.28570749219562924</v>
      </c>
      <c r="N22" s="31">
        <f t="shared" si="29"/>
        <v>8.600786645606863</v>
      </c>
      <c r="O22" s="25">
        <f t="shared" si="15"/>
        <v>1.4823907532388771</v>
      </c>
      <c r="P22">
        <v>346</v>
      </c>
      <c r="Q22" s="25">
        <f t="shared" si="16"/>
        <v>154119.56295525498</v>
      </c>
      <c r="R22" s="26">
        <f t="shared" si="30"/>
        <v>432.65446428571437</v>
      </c>
      <c r="S22" s="25">
        <f t="shared" si="17"/>
        <v>240983.85627417712</v>
      </c>
      <c r="T22" s="26">
        <v>3110</v>
      </c>
      <c r="U22" s="25">
        <f t="shared" si="18"/>
        <v>34851.83582322975</v>
      </c>
      <c r="V22">
        <v>182</v>
      </c>
      <c r="W22" s="25">
        <f t="shared" si="19"/>
        <v>1202.523413111343</v>
      </c>
      <c r="X22" s="26">
        <f t="shared" si="31"/>
        <v>243.72244533690318</v>
      </c>
      <c r="Y22" s="25">
        <f t="shared" si="20"/>
        <v>2156.4620445198148</v>
      </c>
      <c r="Z22" s="26">
        <f t="shared" si="32"/>
        <v>845.7245737242692</v>
      </c>
      <c r="AA22" s="25">
        <f t="shared" si="21"/>
        <v>4.729134935182746</v>
      </c>
      <c r="AB22">
        <v>1</v>
      </c>
      <c r="AC22" s="25">
        <f t="shared" si="5"/>
        <v>1.2385535900104057</v>
      </c>
      <c r="AD22" s="26">
        <f t="shared" si="33"/>
        <v>2.0531012940651494</v>
      </c>
      <c r="AE22" s="25">
        <f t="shared" si="22"/>
        <v>9.667941507228461</v>
      </c>
      <c r="AF22" s="26">
        <f t="shared" si="6"/>
        <v>7.1243262570084</v>
      </c>
      <c r="AG22" s="25">
        <f t="shared" si="23"/>
        <v>38.60995480515576</v>
      </c>
      <c r="AH22" s="26">
        <f t="shared" si="7"/>
        <v>183</v>
      </c>
      <c r="AI22" s="25">
        <f t="shared" si="24"/>
        <v>1280.9471904266384</v>
      </c>
      <c r="AJ22" s="26">
        <f t="shared" si="34"/>
        <v>375.7175368139223</v>
      </c>
      <c r="AK22" s="25">
        <f t="shared" si="25"/>
        <v>5399.480523019613</v>
      </c>
      <c r="AL22" s="26">
        <f t="shared" si="9"/>
        <v>1303.7517050325373</v>
      </c>
      <c r="AM22" s="25">
        <f t="shared" si="26"/>
        <v>75.00304284286196</v>
      </c>
    </row>
    <row r="23" spans="1:39" s="14" customFormat="1" ht="12.75">
      <c r="A23" s="23">
        <v>17</v>
      </c>
      <c r="B23" s="28">
        <v>0.4369675925925926</v>
      </c>
      <c r="C23" s="27"/>
      <c r="D23">
        <v>42</v>
      </c>
      <c r="E23" s="25">
        <f t="shared" si="10"/>
        <v>1.2029136316337088</v>
      </c>
      <c r="F23">
        <v>243</v>
      </c>
      <c r="G23" s="25">
        <f t="shared" si="11"/>
        <v>49.15819198751366</v>
      </c>
      <c r="H23" s="29">
        <v>18.36</v>
      </c>
      <c r="I23" s="25">
        <f t="shared" si="12"/>
        <v>2.599896175858483</v>
      </c>
      <c r="J23" s="30">
        <f t="shared" si="28"/>
        <v>7.954545454545453</v>
      </c>
      <c r="K23" s="25">
        <f t="shared" si="1"/>
        <v>5.425347645521977</v>
      </c>
      <c r="L23" s="29">
        <v>2.03</v>
      </c>
      <c r="M23" s="25">
        <f t="shared" si="13"/>
        <v>0.6312558792924037</v>
      </c>
      <c r="N23" s="31">
        <f t="shared" si="29"/>
        <v>9.699458477448207</v>
      </c>
      <c r="O23" s="25">
        <f t="shared" si="15"/>
        <v>5.36481271247849</v>
      </c>
      <c r="P23">
        <v>373</v>
      </c>
      <c r="Q23" s="25">
        <f t="shared" si="16"/>
        <v>133649.20811654528</v>
      </c>
      <c r="R23" s="26">
        <f t="shared" si="30"/>
        <v>466.41651785714294</v>
      </c>
      <c r="S23" s="25">
        <f t="shared" si="17"/>
        <v>208976.07638081466</v>
      </c>
      <c r="T23" s="26">
        <v>4820</v>
      </c>
      <c r="U23" s="25">
        <f t="shared" si="18"/>
        <v>3597419.5425420776</v>
      </c>
      <c r="V23">
        <v>194</v>
      </c>
      <c r="W23" s="25">
        <f t="shared" si="19"/>
        <v>514.2653485952137</v>
      </c>
      <c r="X23" s="26">
        <f t="shared" si="31"/>
        <v>259.79205711735835</v>
      </c>
      <c r="Y23" s="25">
        <f t="shared" si="20"/>
        <v>922.2221313662211</v>
      </c>
      <c r="Z23" s="26">
        <f t="shared" si="32"/>
        <v>1082.4669046556596</v>
      </c>
      <c r="AA23" s="25">
        <f t="shared" si="21"/>
        <v>55021.993452143026</v>
      </c>
      <c r="AB23">
        <v>2</v>
      </c>
      <c r="AC23" s="25">
        <f t="shared" si="5"/>
        <v>0.01274713839750258</v>
      </c>
      <c r="AD23" s="26">
        <f t="shared" si="33"/>
        <v>4.106202588130299</v>
      </c>
      <c r="AE23" s="25">
        <f t="shared" si="22"/>
        <v>1.115621952507115</v>
      </c>
      <c r="AF23" s="26">
        <f t="shared" si="6"/>
        <v>17.10917745054291</v>
      </c>
      <c r="AG23" s="25">
        <f t="shared" si="23"/>
        <v>14.221649835470716</v>
      </c>
      <c r="AH23" s="26">
        <f t="shared" si="7"/>
        <v>196</v>
      </c>
      <c r="AI23" s="25">
        <f t="shared" si="24"/>
        <v>519.3988033298643</v>
      </c>
      <c r="AJ23" s="26">
        <f t="shared" si="34"/>
        <v>402.4078536367693</v>
      </c>
      <c r="AK23" s="25">
        <f t="shared" si="25"/>
        <v>2189.3827811318474</v>
      </c>
      <c r="AL23" s="26">
        <f t="shared" si="9"/>
        <v>1676.699390153205</v>
      </c>
      <c r="AM23" s="25">
        <f t="shared" si="26"/>
        <v>132705.20445122948</v>
      </c>
    </row>
    <row r="24" spans="1:39" s="14" customFormat="1" ht="12.75">
      <c r="A24" s="23">
        <v>18</v>
      </c>
      <c r="B24" s="28">
        <v>0.43766203703703704</v>
      </c>
      <c r="C24" s="27"/>
      <c r="D24">
        <v>42</v>
      </c>
      <c r="E24" s="25">
        <f t="shared" si="10"/>
        <v>1.2029136316337088</v>
      </c>
      <c r="F24">
        <v>235</v>
      </c>
      <c r="G24" s="25">
        <f t="shared" si="11"/>
        <v>0.9775468262225926</v>
      </c>
      <c r="H24" s="29">
        <v>16.78</v>
      </c>
      <c r="I24" s="25">
        <f t="shared" si="12"/>
        <v>0.00105101456815833</v>
      </c>
      <c r="J24" s="30">
        <f t="shared" si="28"/>
        <v>4.976303317535546</v>
      </c>
      <c r="K24" s="25">
        <f t="shared" si="1"/>
        <v>0.42120693133706266</v>
      </c>
      <c r="L24" s="29">
        <v>2.9</v>
      </c>
      <c r="M24" s="25">
        <f t="shared" si="13"/>
        <v>0.005697814776274741</v>
      </c>
      <c r="N24" s="31">
        <f t="shared" si="29"/>
        <v>6.796429444852042</v>
      </c>
      <c r="O24" s="25">
        <f t="shared" si="15"/>
        <v>0.3443606437605556</v>
      </c>
      <c r="P24">
        <v>242</v>
      </c>
      <c r="Q24" s="25">
        <f t="shared" si="16"/>
        <v>246592.33714880337</v>
      </c>
      <c r="R24" s="26">
        <f t="shared" si="30"/>
        <v>302.60803571428573</v>
      </c>
      <c r="S24" s="25">
        <f t="shared" si="17"/>
        <v>385575.7906024771</v>
      </c>
      <c r="T24" s="26">
        <v>1820</v>
      </c>
      <c r="U24" s="25">
        <f t="shared" si="18"/>
        <v>1217300.7588248008</v>
      </c>
      <c r="V24">
        <v>214</v>
      </c>
      <c r="W24" s="25">
        <f t="shared" si="19"/>
        <v>7.168574401664982</v>
      </c>
      <c r="X24" s="26">
        <f t="shared" si="31"/>
        <v>286.57474341811695</v>
      </c>
      <c r="Y24" s="25">
        <f t="shared" si="20"/>
        <v>12.855266219315094</v>
      </c>
      <c r="Z24" s="26">
        <f t="shared" si="32"/>
        <v>746.9957766822955</v>
      </c>
      <c r="AA24" s="25">
        <f t="shared" si="21"/>
        <v>10181.507124253721</v>
      </c>
      <c r="AB24">
        <v>2</v>
      </c>
      <c r="AC24" s="25">
        <f t="shared" si="5"/>
        <v>0.01274713839750258</v>
      </c>
      <c r="AD24" s="26">
        <f t="shared" si="33"/>
        <v>4.106202588130299</v>
      </c>
      <c r="AE24" s="25">
        <f t="shared" si="22"/>
        <v>1.115621952507115</v>
      </c>
      <c r="AF24" s="26">
        <f t="shared" si="6"/>
        <v>10.70337167522116</v>
      </c>
      <c r="AG24" s="25">
        <f t="shared" si="23"/>
        <v>6.941356901374345</v>
      </c>
      <c r="AH24" s="26">
        <f t="shared" si="7"/>
        <v>216</v>
      </c>
      <c r="AI24" s="25">
        <f t="shared" si="24"/>
        <v>7.785900104058227</v>
      </c>
      <c r="AJ24" s="26">
        <f t="shared" si="34"/>
        <v>443.4698795180723</v>
      </c>
      <c r="AK24" s="25">
        <f t="shared" si="25"/>
        <v>32.81932017200336</v>
      </c>
      <c r="AL24" s="26">
        <f t="shared" si="9"/>
        <v>1155.9641409238852</v>
      </c>
      <c r="AM24" s="25">
        <f t="shared" si="26"/>
        <v>24475.97477134444</v>
      </c>
    </row>
    <row r="25" spans="1:39" s="14" customFormat="1" ht="12.75">
      <c r="A25" s="23">
        <v>19</v>
      </c>
      <c r="B25" s="28">
        <v>0.4383564814814815</v>
      </c>
      <c r="C25" s="27"/>
      <c r="D25">
        <v>42</v>
      </c>
      <c r="E25" s="25">
        <f t="shared" si="10"/>
        <v>1.2029136316337088</v>
      </c>
      <c r="F25">
        <v>233.7</v>
      </c>
      <c r="G25" s="25">
        <f t="shared" si="11"/>
        <v>5.238191987512846</v>
      </c>
      <c r="H25" s="29">
        <v>16.62</v>
      </c>
      <c r="I25" s="25">
        <f t="shared" si="12"/>
        <v>0.016276821019770474</v>
      </c>
      <c r="J25" s="30">
        <f t="shared" si="28"/>
        <v>4.794520547945207</v>
      </c>
      <c r="K25" s="25">
        <f t="shared" si="1"/>
        <v>0.6902076029274494</v>
      </c>
      <c r="L25" s="29">
        <v>3</v>
      </c>
      <c r="M25" s="25">
        <f t="shared" si="13"/>
        <v>0.030794588969823195</v>
      </c>
      <c r="N25" s="31">
        <f t="shared" si="29"/>
        <v>6.570638297872341</v>
      </c>
      <c r="O25" s="25">
        <f t="shared" si="15"/>
        <v>0.660340935455498</v>
      </c>
      <c r="P25">
        <v>357</v>
      </c>
      <c r="Q25" s="25">
        <f t="shared" si="16"/>
        <v>145603.7887617066</v>
      </c>
      <c r="R25" s="26">
        <f t="shared" si="30"/>
        <v>446.40937500000007</v>
      </c>
      <c r="S25" s="25">
        <f t="shared" si="17"/>
        <v>227668.45318730743</v>
      </c>
      <c r="T25" s="26">
        <v>1750</v>
      </c>
      <c r="U25" s="25">
        <f t="shared" si="18"/>
        <v>1376664.6538713977</v>
      </c>
      <c r="V25">
        <v>210</v>
      </c>
      <c r="W25" s="25">
        <f t="shared" si="19"/>
        <v>44.587929240374734</v>
      </c>
      <c r="X25" s="26">
        <f t="shared" si="31"/>
        <v>281.2182061579652</v>
      </c>
      <c r="Y25" s="25">
        <f t="shared" si="20"/>
        <v>79.95867357112215</v>
      </c>
      <c r="Z25" s="26">
        <f t="shared" si="32"/>
        <v>706.255768889867</v>
      </c>
      <c r="AA25" s="25">
        <f t="shared" si="21"/>
        <v>20062.870402073142</v>
      </c>
      <c r="AB25">
        <v>2</v>
      </c>
      <c r="AC25" s="25">
        <f t="shared" si="5"/>
        <v>0.01274713839750258</v>
      </c>
      <c r="AD25" s="26">
        <f t="shared" si="33"/>
        <v>4.106202588130299</v>
      </c>
      <c r="AE25" s="25">
        <f t="shared" si="22"/>
        <v>1.115621952507115</v>
      </c>
      <c r="AF25" s="26">
        <f t="shared" si="6"/>
        <v>10.31238092909436</v>
      </c>
      <c r="AG25" s="25">
        <f t="shared" si="23"/>
        <v>9.154474683200823</v>
      </c>
      <c r="AH25" s="26">
        <f t="shared" si="7"/>
        <v>212</v>
      </c>
      <c r="AI25" s="25">
        <f t="shared" si="24"/>
        <v>46.10848074921945</v>
      </c>
      <c r="AJ25" s="26">
        <f t="shared" si="34"/>
        <v>435.2574743418117</v>
      </c>
      <c r="AK25" s="25">
        <f t="shared" si="25"/>
        <v>194.35761724768412</v>
      </c>
      <c r="AL25" s="26">
        <f t="shared" si="9"/>
        <v>1093.1123784840022</v>
      </c>
      <c r="AM25" s="25">
        <f t="shared" si="26"/>
        <v>48092.38309710428</v>
      </c>
    </row>
    <row r="26" spans="1:39" s="14" customFormat="1" ht="12.75">
      <c r="A26" s="23">
        <v>20</v>
      </c>
      <c r="B26" s="28">
        <v>0.45502314814814815</v>
      </c>
      <c r="C26" s="27"/>
      <c r="D26">
        <v>42</v>
      </c>
      <c r="E26" s="25">
        <f t="shared" si="10"/>
        <v>1.2029136316337088</v>
      </c>
      <c r="F26">
        <v>234.9</v>
      </c>
      <c r="G26" s="25">
        <f t="shared" si="11"/>
        <v>1.1852887617064418</v>
      </c>
      <c r="H26" s="29">
        <v>16.88</v>
      </c>
      <c r="I26" s="25">
        <f t="shared" si="12"/>
        <v>0.0175348855359002</v>
      </c>
      <c r="J26" s="30">
        <f t="shared" si="28"/>
        <v>5.097087378640776</v>
      </c>
      <c r="K26" s="25">
        <f t="shared" si="1"/>
        <v>0.27901690557443676</v>
      </c>
      <c r="L26" s="29">
        <v>2.85</v>
      </c>
      <c r="M26" s="25">
        <f t="shared" si="13"/>
        <v>0.0006494276795005386</v>
      </c>
      <c r="N26" s="31">
        <f t="shared" si="29"/>
        <v>6.915266890630833</v>
      </c>
      <c r="O26" s="25">
        <f t="shared" si="15"/>
        <v>0.21901000878476434</v>
      </c>
      <c r="P26">
        <v>410</v>
      </c>
      <c r="Q26" s="25">
        <f t="shared" si="16"/>
        <v>107965.24037460981</v>
      </c>
      <c r="R26" s="26">
        <f t="shared" si="30"/>
        <v>512.6830357142858</v>
      </c>
      <c r="S26" s="25">
        <f t="shared" si="17"/>
        <v>168816.2065226959</v>
      </c>
      <c r="T26" s="26">
        <v>2000</v>
      </c>
      <c r="U26" s="25">
        <f t="shared" si="18"/>
        <v>852507.8858478374</v>
      </c>
      <c r="V26">
        <v>205</v>
      </c>
      <c r="W26" s="25">
        <f t="shared" si="19"/>
        <v>136.36212278876192</v>
      </c>
      <c r="X26" s="26">
        <f t="shared" si="31"/>
        <v>274.52253458277556</v>
      </c>
      <c r="Y26" s="25">
        <f t="shared" si="20"/>
        <v>244.53556487792497</v>
      </c>
      <c r="Z26" s="26">
        <f t="shared" si="32"/>
        <v>732.9485146627501</v>
      </c>
      <c r="AA26" s="25">
        <f t="shared" si="21"/>
        <v>13213.667221772404</v>
      </c>
      <c r="AB26">
        <v>2</v>
      </c>
      <c r="AC26" s="25">
        <f t="shared" si="5"/>
        <v>0.01274713839750258</v>
      </c>
      <c r="AD26" s="26">
        <f t="shared" si="33"/>
        <v>4.106202588130299</v>
      </c>
      <c r="AE26" s="25">
        <f t="shared" si="22"/>
        <v>1.115621952507115</v>
      </c>
      <c r="AF26" s="26">
        <f t="shared" si="6"/>
        <v>10.963162249862446</v>
      </c>
      <c r="AG26" s="25">
        <f t="shared" si="23"/>
        <v>5.639935908121264</v>
      </c>
      <c r="AH26" s="26">
        <f t="shared" si="7"/>
        <v>207</v>
      </c>
      <c r="AI26" s="25">
        <f t="shared" si="24"/>
        <v>139.01170655567097</v>
      </c>
      <c r="AJ26" s="26">
        <f t="shared" si="34"/>
        <v>424.99196787148594</v>
      </c>
      <c r="AK26" s="25">
        <f t="shared" si="25"/>
        <v>585.9656101584256</v>
      </c>
      <c r="AL26" s="26">
        <f t="shared" si="9"/>
        <v>1134.6872928607631</v>
      </c>
      <c r="AM26" s="25">
        <f t="shared" si="26"/>
        <v>31586.1194235641</v>
      </c>
    </row>
    <row r="27" spans="1:39" s="14" customFormat="1" ht="12.75">
      <c r="A27" s="23">
        <v>21</v>
      </c>
      <c r="B27" s="28">
        <v>0.45571759259259265</v>
      </c>
      <c r="C27" s="27"/>
      <c r="D27">
        <v>42</v>
      </c>
      <c r="E27" s="25">
        <f t="shared" si="10"/>
        <v>1.2029136316337088</v>
      </c>
      <c r="F27">
        <v>233.3</v>
      </c>
      <c r="G27" s="25">
        <f t="shared" si="11"/>
        <v>7.229159729448179</v>
      </c>
      <c r="H27" s="29">
        <v>16.66</v>
      </c>
      <c r="I27" s="25">
        <f t="shared" si="12"/>
        <v>0.0076703694068675846</v>
      </c>
      <c r="J27" s="30">
        <f t="shared" si="28"/>
        <v>4.838709677419355</v>
      </c>
      <c r="K27" s="25">
        <f t="shared" si="1"/>
        <v>0.618736743498879</v>
      </c>
      <c r="L27" s="29">
        <v>2.92</v>
      </c>
      <c r="M27" s="25">
        <f t="shared" si="13"/>
        <v>0.00911716961498443</v>
      </c>
      <c r="N27" s="31">
        <f t="shared" si="29"/>
        <v>6.75003400369183</v>
      </c>
      <c r="O27" s="25">
        <f t="shared" si="15"/>
        <v>0.4009649580444027</v>
      </c>
      <c r="P27">
        <v>356</v>
      </c>
      <c r="Q27" s="25">
        <f t="shared" si="16"/>
        <v>146367.95005202916</v>
      </c>
      <c r="R27" s="26">
        <f t="shared" si="30"/>
        <v>445.15892857142865</v>
      </c>
      <c r="S27" s="25">
        <f t="shared" si="17"/>
        <v>228863.3082143156</v>
      </c>
      <c r="T27" s="26">
        <v>1690</v>
      </c>
      <c r="U27" s="25">
        <f t="shared" si="18"/>
        <v>1521062.2781970522</v>
      </c>
      <c r="V27">
        <v>225</v>
      </c>
      <c r="W27" s="25">
        <f t="shared" si="19"/>
        <v>69.26534859521317</v>
      </c>
      <c r="X27" s="26">
        <f t="shared" si="31"/>
        <v>301.30522088353416</v>
      </c>
      <c r="Y27" s="25">
        <f t="shared" si="20"/>
        <v>124.21221376434438</v>
      </c>
      <c r="Z27" s="26">
        <f t="shared" si="32"/>
        <v>763.6768271241649</v>
      </c>
      <c r="AA27" s="25">
        <f t="shared" si="21"/>
        <v>7093.413340506674</v>
      </c>
      <c r="AB27">
        <v>2</v>
      </c>
      <c r="AC27" s="25">
        <f t="shared" si="5"/>
        <v>0.01274713839750258</v>
      </c>
      <c r="AD27" s="26">
        <f t="shared" si="33"/>
        <v>4.106202588130299</v>
      </c>
      <c r="AE27" s="25">
        <f t="shared" si="22"/>
        <v>1.115621952507115</v>
      </c>
      <c r="AF27" s="26">
        <f t="shared" si="6"/>
        <v>10.407425914615965</v>
      </c>
      <c r="AG27" s="25">
        <f t="shared" si="23"/>
        <v>8.588365126395443</v>
      </c>
      <c r="AH27" s="26">
        <f t="shared" si="7"/>
        <v>227</v>
      </c>
      <c r="AI27" s="25">
        <f t="shared" si="24"/>
        <v>67.39880332986486</v>
      </c>
      <c r="AJ27" s="26">
        <f t="shared" si="34"/>
        <v>466.0539937527889</v>
      </c>
      <c r="AK27" s="25">
        <f t="shared" si="25"/>
        <v>284.10111562305826</v>
      </c>
      <c r="AL27" s="26">
        <f t="shared" si="9"/>
        <v>1181.242841308912</v>
      </c>
      <c r="AM27" s="25">
        <f t="shared" si="26"/>
        <v>17205.3835411035</v>
      </c>
    </row>
    <row r="28" spans="1:39" s="14" customFormat="1" ht="12.75">
      <c r="A28" s="23">
        <v>22</v>
      </c>
      <c r="B28" s="28">
        <v>0.45641203703703703</v>
      </c>
      <c r="C28" s="27"/>
      <c r="D28">
        <v>43</v>
      </c>
      <c r="E28" s="25">
        <f t="shared" si="10"/>
        <v>0.009365244536940154</v>
      </c>
      <c r="F28">
        <v>237</v>
      </c>
      <c r="G28" s="25">
        <f t="shared" si="11"/>
        <v>1.0227081165453595</v>
      </c>
      <c r="H28" s="29">
        <v>16.87</v>
      </c>
      <c r="I28" s="25">
        <f t="shared" si="12"/>
        <v>0.014986498439126484</v>
      </c>
      <c r="J28" s="30">
        <f t="shared" si="28"/>
        <v>5.084745762711866</v>
      </c>
      <c r="K28" s="25">
        <f t="shared" si="1"/>
        <v>0.2922074103409371</v>
      </c>
      <c r="L28" s="29">
        <v>2.84</v>
      </c>
      <c r="M28" s="25">
        <f t="shared" si="13"/>
        <v>0.00023975026014568557</v>
      </c>
      <c r="N28" s="31">
        <f t="shared" si="29"/>
        <v>6.9395365098391775</v>
      </c>
      <c r="O28" s="25">
        <f t="shared" si="15"/>
        <v>0.19688338519254756</v>
      </c>
      <c r="P28">
        <v>427</v>
      </c>
      <c r="Q28" s="25">
        <f t="shared" si="16"/>
        <v>97082.49843912593</v>
      </c>
      <c r="R28" s="26">
        <f t="shared" si="30"/>
        <v>533.9406250000001</v>
      </c>
      <c r="S28" s="25">
        <f t="shared" si="17"/>
        <v>151799.7741622498</v>
      </c>
      <c r="T28" s="26">
        <v>1780</v>
      </c>
      <c r="U28" s="25">
        <f t="shared" si="18"/>
        <v>1307165.8417085705</v>
      </c>
      <c r="V28">
        <v>187</v>
      </c>
      <c r="W28" s="25">
        <f t="shared" si="19"/>
        <v>880.7492195629558</v>
      </c>
      <c r="X28" s="26">
        <f t="shared" si="31"/>
        <v>250.41811691209284</v>
      </c>
      <c r="Y28" s="25">
        <f t="shared" si="20"/>
        <v>1579.4305890592266</v>
      </c>
      <c r="Z28" s="26">
        <f t="shared" si="32"/>
        <v>666.9731927440731</v>
      </c>
      <c r="AA28" s="25">
        <f t="shared" si="21"/>
        <v>32734.231374585506</v>
      </c>
      <c r="AB28">
        <v>1</v>
      </c>
      <c r="AC28" s="25">
        <f t="shared" si="5"/>
        <v>1.2385535900104057</v>
      </c>
      <c r="AD28" s="26">
        <f t="shared" si="33"/>
        <v>2.0531012940651494</v>
      </c>
      <c r="AE28" s="25">
        <f t="shared" si="22"/>
        <v>9.667941507228461</v>
      </c>
      <c r="AF28" s="26">
        <f t="shared" si="6"/>
        <v>5.46830853140839</v>
      </c>
      <c r="AG28" s="25">
        <f t="shared" si="23"/>
        <v>61.93231411073448</v>
      </c>
      <c r="AH28" s="26">
        <f t="shared" si="7"/>
        <v>188</v>
      </c>
      <c r="AI28" s="25">
        <f t="shared" si="24"/>
        <v>948.0439646201868</v>
      </c>
      <c r="AJ28" s="26">
        <f t="shared" si="34"/>
        <v>385.9830432842481</v>
      </c>
      <c r="AK28" s="25">
        <f t="shared" si="25"/>
        <v>3996.2185484227925</v>
      </c>
      <c r="AL28" s="26">
        <f t="shared" si="9"/>
        <v>1028.0420039047772</v>
      </c>
      <c r="AM28" s="25">
        <f t="shared" si="26"/>
        <v>80866.37131534486</v>
      </c>
    </row>
    <row r="29" spans="1:39" s="14" customFormat="1" ht="12.75">
      <c r="A29" s="23">
        <v>23</v>
      </c>
      <c r="B29" s="28">
        <v>0.45710648148148153</v>
      </c>
      <c r="C29" s="27"/>
      <c r="D29">
        <v>43</v>
      </c>
      <c r="E29" s="25">
        <f t="shared" si="10"/>
        <v>0.009365244536940154</v>
      </c>
      <c r="F29">
        <v>238</v>
      </c>
      <c r="G29" s="25">
        <f t="shared" si="11"/>
        <v>4.045288761706743</v>
      </c>
      <c r="H29" s="29">
        <v>17.02</v>
      </c>
      <c r="I29" s="25">
        <f t="shared" si="12"/>
        <v>0.07421230489073932</v>
      </c>
      <c r="J29" s="30">
        <f t="shared" si="28"/>
        <v>5.276381909547738</v>
      </c>
      <c r="K29" s="25">
        <f t="shared" si="1"/>
        <v>0.12174933782237159</v>
      </c>
      <c r="L29" s="29">
        <v>2.78</v>
      </c>
      <c r="M29" s="25">
        <f t="shared" si="13"/>
        <v>0.0019816857440166425</v>
      </c>
      <c r="N29" s="31">
        <f t="shared" si="29"/>
        <v>7.088820858207052</v>
      </c>
      <c r="O29" s="25">
        <f t="shared" si="15"/>
        <v>0.08668966340533063</v>
      </c>
      <c r="P29">
        <v>498</v>
      </c>
      <c r="Q29" s="25">
        <f t="shared" si="16"/>
        <v>57879.04682622271</v>
      </c>
      <c r="R29" s="26">
        <f t="shared" si="30"/>
        <v>622.7223214285715</v>
      </c>
      <c r="S29" s="25">
        <f t="shared" si="17"/>
        <v>90500.6193516541</v>
      </c>
      <c r="T29" s="26">
        <v>1721.0918431442929</v>
      </c>
      <c r="U29" s="25">
        <f t="shared" si="18"/>
        <v>1445336.998886141</v>
      </c>
      <c r="V29">
        <v>170</v>
      </c>
      <c r="W29" s="25">
        <f t="shared" si="19"/>
        <v>2178.781477627472</v>
      </c>
      <c r="X29" s="26">
        <f t="shared" si="31"/>
        <v>227.65283355644803</v>
      </c>
      <c r="Y29" s="25">
        <f t="shared" si="20"/>
        <v>3907.166803222493</v>
      </c>
      <c r="Z29" s="26">
        <f t="shared" si="32"/>
        <v>629.1912485228463</v>
      </c>
      <c r="AA29" s="25">
        <f t="shared" si="21"/>
        <v>47833.181666438126</v>
      </c>
      <c r="AB29">
        <v>1</v>
      </c>
      <c r="AC29" s="25">
        <f t="shared" si="5"/>
        <v>1.2385535900104057</v>
      </c>
      <c r="AD29" s="26">
        <f t="shared" si="33"/>
        <v>2.0531012940651494</v>
      </c>
      <c r="AE29" s="25">
        <f t="shared" si="22"/>
        <v>9.667941507228461</v>
      </c>
      <c r="AF29" s="26">
        <f t="shared" si="6"/>
        <v>5.6744005614865936</v>
      </c>
      <c r="AG29" s="25">
        <f t="shared" si="23"/>
        <v>58.73101957526867</v>
      </c>
      <c r="AH29" s="26">
        <f t="shared" si="7"/>
        <v>171</v>
      </c>
      <c r="AI29" s="25">
        <f t="shared" si="24"/>
        <v>2283.914932362122</v>
      </c>
      <c r="AJ29" s="26">
        <f t="shared" si="34"/>
        <v>351.08032128514054</v>
      </c>
      <c r="AK29" s="25">
        <f t="shared" si="25"/>
        <v>9627.215146485145</v>
      </c>
      <c r="AL29" s="26">
        <f t="shared" si="9"/>
        <v>970.3224960142074</v>
      </c>
      <c r="AM29" s="25">
        <f t="shared" si="26"/>
        <v>117025.32092847921</v>
      </c>
    </row>
    <row r="30" spans="1:39" s="14" customFormat="1" ht="12.75">
      <c r="A30" s="23">
        <v>24</v>
      </c>
      <c r="B30" s="28">
        <v>0.4578009259259259</v>
      </c>
      <c r="C30" s="27"/>
      <c r="D30">
        <v>43</v>
      </c>
      <c r="E30" s="25">
        <f t="shared" si="10"/>
        <v>0.009365244536940154</v>
      </c>
      <c r="F30">
        <v>240</v>
      </c>
      <c r="G30" s="25">
        <f t="shared" si="11"/>
        <v>16.09045005202951</v>
      </c>
      <c r="H30" s="29">
        <v>17.22</v>
      </c>
      <c r="I30" s="25">
        <f t="shared" si="12"/>
        <v>0.2231800468262229</v>
      </c>
      <c r="J30" s="30">
        <f t="shared" si="28"/>
        <v>5.555555555555554</v>
      </c>
      <c r="K30" s="25">
        <f t="shared" si="1"/>
        <v>0.004865387758199304</v>
      </c>
      <c r="L30" s="29">
        <v>2.74</v>
      </c>
      <c r="M30" s="25">
        <f t="shared" si="13"/>
        <v>0.007142976066597213</v>
      </c>
      <c r="N30" s="31">
        <f t="shared" si="29"/>
        <v>7.191975979706993</v>
      </c>
      <c r="O30" s="25">
        <f t="shared" si="15"/>
        <v>0.03658649394720545</v>
      </c>
      <c r="P30">
        <v>407</v>
      </c>
      <c r="Q30" s="25">
        <f t="shared" si="16"/>
        <v>109945.72424557756</v>
      </c>
      <c r="R30" s="26">
        <f t="shared" si="30"/>
        <v>508.9316964285715</v>
      </c>
      <c r="S30" s="25">
        <f t="shared" si="17"/>
        <v>171912.92332725352</v>
      </c>
      <c r="T30" s="26">
        <v>2210</v>
      </c>
      <c r="U30" s="25">
        <f t="shared" si="18"/>
        <v>508816.2007080468</v>
      </c>
      <c r="V30">
        <v>209</v>
      </c>
      <c r="W30" s="25">
        <f t="shared" si="19"/>
        <v>58.94276795005217</v>
      </c>
      <c r="X30" s="26">
        <f t="shared" si="31"/>
        <v>279.87907184292726</v>
      </c>
      <c r="Y30" s="25">
        <f t="shared" si="20"/>
        <v>105.70092897763455</v>
      </c>
      <c r="Z30" s="26">
        <f t="shared" si="32"/>
        <v>814.4629074794177</v>
      </c>
      <c r="AA30" s="25">
        <f t="shared" si="21"/>
        <v>1117.9877408483628</v>
      </c>
      <c r="AB30">
        <v>2</v>
      </c>
      <c r="AC30" s="25">
        <f t="shared" si="5"/>
        <v>0.01274713839750258</v>
      </c>
      <c r="AD30" s="26">
        <f t="shared" si="33"/>
        <v>4.106202588130299</v>
      </c>
      <c r="AE30" s="25">
        <f t="shared" si="22"/>
        <v>1.115621952507115</v>
      </c>
      <c r="AF30" s="26">
        <f t="shared" si="6"/>
        <v>11.949266790855363</v>
      </c>
      <c r="AG30" s="25">
        <f t="shared" si="23"/>
        <v>1.9286276251761745</v>
      </c>
      <c r="AH30" s="26">
        <f t="shared" si="7"/>
        <v>211</v>
      </c>
      <c r="AI30" s="25">
        <f t="shared" si="24"/>
        <v>60.68912591050976</v>
      </c>
      <c r="AJ30" s="26">
        <f t="shared" si="34"/>
        <v>433.2043730477465</v>
      </c>
      <c r="AK30" s="25">
        <f t="shared" si="25"/>
        <v>255.81831613506552</v>
      </c>
      <c r="AL30" s="26">
        <f t="shared" si="9"/>
        <v>1260.6476464352409</v>
      </c>
      <c r="AM30" s="25">
        <f t="shared" si="26"/>
        <v>2679.562250200445</v>
      </c>
    </row>
    <row r="31" spans="1:39" s="14" customFormat="1" ht="12.75">
      <c r="A31" s="23">
        <v>25</v>
      </c>
      <c r="B31" s="28">
        <v>0.4584953703703704</v>
      </c>
      <c r="C31" s="27"/>
      <c r="D31">
        <v>43</v>
      </c>
      <c r="E31" s="25">
        <f t="shared" si="10"/>
        <v>0.009365244536940154</v>
      </c>
      <c r="F31">
        <v>240</v>
      </c>
      <c r="G31" s="25">
        <f t="shared" si="11"/>
        <v>16.09045005202951</v>
      </c>
      <c r="H31" s="29">
        <v>17.06</v>
      </c>
      <c r="I31" s="25">
        <f t="shared" si="12"/>
        <v>0.09760585327783564</v>
      </c>
      <c r="J31" s="30">
        <f t="shared" si="28"/>
        <v>5.329949238578679</v>
      </c>
      <c r="K31" s="25">
        <f t="shared" si="1"/>
        <v>0.08723673126613529</v>
      </c>
      <c r="L31" s="29">
        <v>2.86</v>
      </c>
      <c r="M31" s="25">
        <f t="shared" si="13"/>
        <v>0.0012591050988553694</v>
      </c>
      <c r="N31" s="31">
        <f t="shared" si="29"/>
        <v>6.89116698903933</v>
      </c>
      <c r="O31" s="25">
        <f t="shared" si="15"/>
        <v>0.24214760143477398</v>
      </c>
      <c r="P31">
        <v>312</v>
      </c>
      <c r="Q31" s="25">
        <f t="shared" si="16"/>
        <v>181971.0468262227</v>
      </c>
      <c r="R31" s="26">
        <f t="shared" si="30"/>
        <v>390.1392857142858</v>
      </c>
      <c r="S31" s="25">
        <f t="shared" si="17"/>
        <v>284532.8896187141</v>
      </c>
      <c r="T31" s="26">
        <v>2070</v>
      </c>
      <c r="U31" s="25">
        <f t="shared" si="18"/>
        <v>728143.9908012406</v>
      </c>
      <c r="V31">
        <v>222</v>
      </c>
      <c r="W31" s="25">
        <f t="shared" si="19"/>
        <v>28.32986472424548</v>
      </c>
      <c r="X31" s="26">
        <f t="shared" si="31"/>
        <v>297.28781793842035</v>
      </c>
      <c r="Y31" s="25">
        <f t="shared" si="20"/>
        <v>50.80340003206371</v>
      </c>
      <c r="Z31" s="26">
        <f t="shared" si="32"/>
        <v>829.9913698788383</v>
      </c>
      <c r="AA31" s="25">
        <f t="shared" si="21"/>
        <v>320.69149543807947</v>
      </c>
      <c r="AB31">
        <v>2</v>
      </c>
      <c r="AC31" s="25">
        <f t="shared" si="5"/>
        <v>0.01274713839750258</v>
      </c>
      <c r="AD31" s="26">
        <f t="shared" si="33"/>
        <v>4.106202588130299</v>
      </c>
      <c r="AE31" s="25">
        <f t="shared" si="22"/>
        <v>1.115621952507115</v>
      </c>
      <c r="AF31" s="26">
        <f t="shared" si="6"/>
        <v>11.46401737802875</v>
      </c>
      <c r="AG31" s="25">
        <f t="shared" si="23"/>
        <v>3.511875233265099</v>
      </c>
      <c r="AH31" s="26">
        <f t="shared" si="7"/>
        <v>224</v>
      </c>
      <c r="AI31" s="25">
        <f t="shared" si="24"/>
        <v>27.140738813735776</v>
      </c>
      <c r="AJ31" s="26">
        <f t="shared" si="34"/>
        <v>459.8946898705935</v>
      </c>
      <c r="AK31" s="25">
        <f t="shared" si="25"/>
        <v>114.40431869507191</v>
      </c>
      <c r="AL31" s="26">
        <f t="shared" si="9"/>
        <v>1283.96994633922</v>
      </c>
      <c r="AM31" s="25">
        <f t="shared" si="26"/>
        <v>808.9580814358458</v>
      </c>
    </row>
    <row r="32" spans="1:39" s="14" customFormat="1" ht="12.75">
      <c r="A32" s="23">
        <v>26</v>
      </c>
      <c r="B32" s="28">
        <v>0.4591898148148148</v>
      </c>
      <c r="C32" s="27"/>
      <c r="D32">
        <v>43</v>
      </c>
      <c r="E32" s="25">
        <f t="shared" si="10"/>
        <v>0.009365244536940154</v>
      </c>
      <c r="F32">
        <v>234.7</v>
      </c>
      <c r="G32" s="25">
        <f t="shared" si="11"/>
        <v>1.660772632674207</v>
      </c>
      <c r="H32" s="29">
        <v>17.19</v>
      </c>
      <c r="I32" s="25">
        <f t="shared" si="12"/>
        <v>0.19573488553590243</v>
      </c>
      <c r="J32" s="30">
        <f t="shared" si="28"/>
        <v>5.511811023622049</v>
      </c>
      <c r="K32" s="25">
        <f t="shared" si="1"/>
        <v>0.01288153802309611</v>
      </c>
      <c r="L32" s="29">
        <v>2.76</v>
      </c>
      <c r="M32" s="25">
        <f t="shared" si="13"/>
        <v>0.0041623309053069645</v>
      </c>
      <c r="N32" s="31">
        <f t="shared" si="29"/>
        <v>7.140024668516806</v>
      </c>
      <c r="O32" s="25">
        <f t="shared" si="15"/>
        <v>0.05915950681541691</v>
      </c>
      <c r="P32">
        <v>330</v>
      </c>
      <c r="Q32" s="25">
        <f t="shared" si="16"/>
        <v>166938.14360041625</v>
      </c>
      <c r="R32" s="26">
        <f t="shared" si="30"/>
        <v>412.6473214285715</v>
      </c>
      <c r="S32" s="25">
        <f t="shared" si="17"/>
        <v>261027.19753857804</v>
      </c>
      <c r="T32" s="26">
        <v>2070</v>
      </c>
      <c r="U32" s="25">
        <f t="shared" si="18"/>
        <v>728143.9908012406</v>
      </c>
      <c r="V32">
        <v>216</v>
      </c>
      <c r="W32" s="25">
        <f t="shared" si="19"/>
        <v>0.45889698231010606</v>
      </c>
      <c r="X32" s="26">
        <f t="shared" si="31"/>
        <v>289.2530120481928</v>
      </c>
      <c r="Y32" s="25">
        <f t="shared" si="20"/>
        <v>0.8229311079572138</v>
      </c>
      <c r="Z32" s="26">
        <f t="shared" si="32"/>
        <v>835.113683078772</v>
      </c>
      <c r="AA32" s="25">
        <f t="shared" si="21"/>
        <v>163.47023957514355</v>
      </c>
      <c r="AB32">
        <v>2</v>
      </c>
      <c r="AC32" s="25">
        <f t="shared" si="5"/>
        <v>0.01274713839750258</v>
      </c>
      <c r="AD32" s="26">
        <f t="shared" si="33"/>
        <v>4.106202588130299</v>
      </c>
      <c r="AE32" s="25">
        <f t="shared" si="22"/>
        <v>1.115621952507115</v>
      </c>
      <c r="AF32" s="26">
        <f t="shared" si="6"/>
        <v>11.855178075966744</v>
      </c>
      <c r="AG32" s="25">
        <f t="shared" si="23"/>
        <v>2.1988117890456964</v>
      </c>
      <c r="AH32" s="26">
        <f t="shared" si="7"/>
        <v>218</v>
      </c>
      <c r="AI32" s="25">
        <f t="shared" si="24"/>
        <v>0.6246097814776145</v>
      </c>
      <c r="AJ32" s="26">
        <f t="shared" si="34"/>
        <v>447.5760821062026</v>
      </c>
      <c r="AK32" s="25">
        <f t="shared" si="25"/>
        <v>2.6328707184664935</v>
      </c>
      <c r="AL32" s="26">
        <f t="shared" si="9"/>
        <v>1292.2144102803752</v>
      </c>
      <c r="AM32" s="25">
        <f t="shared" si="26"/>
        <v>407.94807363835446</v>
      </c>
    </row>
    <row r="33" spans="1:39" s="14" customFormat="1" ht="12.75">
      <c r="A33" s="23">
        <v>27</v>
      </c>
      <c r="B33" s="28">
        <v>0.4598842592592593</v>
      </c>
      <c r="C33" s="27"/>
      <c r="D33">
        <v>43</v>
      </c>
      <c r="E33" s="25">
        <f t="shared" si="10"/>
        <v>0.009365244536940154</v>
      </c>
      <c r="F33">
        <v>236.9</v>
      </c>
      <c r="G33" s="25">
        <f t="shared" si="11"/>
        <v>0.8304500520292316</v>
      </c>
      <c r="H33" s="29">
        <v>17.3</v>
      </c>
      <c r="I33" s="25">
        <f t="shared" si="12"/>
        <v>0.3051671436004185</v>
      </c>
      <c r="J33" s="30">
        <f t="shared" si="28"/>
        <v>5.675675675675676</v>
      </c>
      <c r="K33" s="25">
        <f t="shared" si="1"/>
        <v>0.0025369141243338765</v>
      </c>
      <c r="L33" s="29">
        <v>2.68</v>
      </c>
      <c r="M33" s="25">
        <f t="shared" si="13"/>
        <v>0.02088491155046814</v>
      </c>
      <c r="N33" s="31">
        <f t="shared" si="29"/>
        <v>7.352482269503546</v>
      </c>
      <c r="O33" s="25">
        <f t="shared" si="15"/>
        <v>0.0009467727770830731</v>
      </c>
      <c r="P33">
        <v>383</v>
      </c>
      <c r="Q33" s="25">
        <f t="shared" si="16"/>
        <v>126437.59521331948</v>
      </c>
      <c r="R33" s="26">
        <f t="shared" si="30"/>
        <v>478.9209821428572</v>
      </c>
      <c r="S33" s="25">
        <f t="shared" si="17"/>
        <v>197699.88110714572</v>
      </c>
      <c r="T33" s="26">
        <v>2360</v>
      </c>
      <c r="U33" s="25">
        <f t="shared" si="18"/>
        <v>317322.1398939106</v>
      </c>
      <c r="V33">
        <v>213</v>
      </c>
      <c r="W33" s="25">
        <f t="shared" si="19"/>
        <v>13.52341311134242</v>
      </c>
      <c r="X33" s="26">
        <f t="shared" si="31"/>
        <v>285.235609103079</v>
      </c>
      <c r="Y33" s="25">
        <f t="shared" si="20"/>
        <v>24.25127591613047</v>
      </c>
      <c r="Z33" s="26">
        <f t="shared" si="32"/>
        <v>847.9977567929378</v>
      </c>
      <c r="AA33" s="25">
        <f t="shared" si="21"/>
        <v>0.009707301596083986</v>
      </c>
      <c r="AB33">
        <v>2</v>
      </c>
      <c r="AC33" s="25">
        <f t="shared" si="5"/>
        <v>0.01274713839750258</v>
      </c>
      <c r="AD33" s="26">
        <f t="shared" si="33"/>
        <v>4.106202588130299</v>
      </c>
      <c r="AE33" s="25">
        <f t="shared" si="22"/>
        <v>1.115621952507115</v>
      </c>
      <c r="AF33" s="26">
        <f t="shared" si="6"/>
        <v>12.207629316063054</v>
      </c>
      <c r="AG33" s="25">
        <f t="shared" si="23"/>
        <v>1.2777767081436617</v>
      </c>
      <c r="AH33" s="26">
        <f t="shared" si="7"/>
        <v>215</v>
      </c>
      <c r="AI33" s="25">
        <f t="shared" si="24"/>
        <v>14.366545265348533</v>
      </c>
      <c r="AJ33" s="26">
        <f t="shared" si="34"/>
        <v>441.41677822400715</v>
      </c>
      <c r="AK33" s="25">
        <f t="shared" si="25"/>
        <v>60.55821966984743</v>
      </c>
      <c r="AL33" s="26">
        <f t="shared" si="9"/>
        <v>1312.3201514767784</v>
      </c>
      <c r="AM33" s="25">
        <f t="shared" si="26"/>
        <v>0.008460922040102918</v>
      </c>
    </row>
    <row r="34" spans="1:39" s="14" customFormat="1" ht="12.75">
      <c r="A34" s="23">
        <v>28</v>
      </c>
      <c r="B34" s="28">
        <v>0.4605787037037037</v>
      </c>
      <c r="C34" s="27"/>
      <c r="D34">
        <v>43</v>
      </c>
      <c r="E34" s="25">
        <f t="shared" si="10"/>
        <v>0.009365244536940154</v>
      </c>
      <c r="F34">
        <v>238</v>
      </c>
      <c r="G34" s="25">
        <f t="shared" si="11"/>
        <v>4.045288761706743</v>
      </c>
      <c r="H34" s="29">
        <v>17.32</v>
      </c>
      <c r="I34" s="25">
        <f t="shared" si="12"/>
        <v>0.3276639177939665</v>
      </c>
      <c r="J34" s="30">
        <f t="shared" si="28"/>
        <v>5.7065217391304355</v>
      </c>
      <c r="K34" s="25">
        <f t="shared" si="1"/>
        <v>0.006595689758928484</v>
      </c>
      <c r="L34" s="29">
        <v>2.67</v>
      </c>
      <c r="M34" s="25">
        <f t="shared" si="13"/>
        <v>0.023875234131113362</v>
      </c>
      <c r="N34" s="31">
        <f t="shared" si="29"/>
        <v>7.379934656147901</v>
      </c>
      <c r="O34" s="25">
        <f t="shared" si="15"/>
        <v>1.100438882530647E-05</v>
      </c>
      <c r="P34">
        <v>538</v>
      </c>
      <c r="Q34" s="25">
        <f t="shared" si="16"/>
        <v>40232.59521331947</v>
      </c>
      <c r="R34" s="26">
        <f t="shared" si="30"/>
        <v>672.7401785714287</v>
      </c>
      <c r="S34" s="25">
        <f t="shared" si="17"/>
        <v>62908.34048912113</v>
      </c>
      <c r="T34" s="26">
        <v>2010.9081424689446</v>
      </c>
      <c r="U34" s="25">
        <f t="shared" si="18"/>
        <v>832483.6022305463</v>
      </c>
      <c r="V34">
        <v>204</v>
      </c>
      <c r="W34" s="25">
        <f t="shared" si="19"/>
        <v>160.71696149843936</v>
      </c>
      <c r="X34" s="26">
        <f t="shared" si="31"/>
        <v>273.1834002677376</v>
      </c>
      <c r="Y34" s="25">
        <f t="shared" si="20"/>
        <v>288.2106274215585</v>
      </c>
      <c r="Z34" s="26">
        <f t="shared" si="32"/>
        <v>816.580816017694</v>
      </c>
      <c r="AA34" s="25">
        <f t="shared" si="21"/>
        <v>980.8431266283914</v>
      </c>
      <c r="AB34">
        <v>2</v>
      </c>
      <c r="AC34" s="25">
        <f t="shared" si="5"/>
        <v>0.01274713839750258</v>
      </c>
      <c r="AD34" s="26">
        <f t="shared" si="33"/>
        <v>4.106202588130299</v>
      </c>
      <c r="AE34" s="25">
        <f t="shared" si="22"/>
        <v>1.115621952507115</v>
      </c>
      <c r="AF34" s="26">
        <f t="shared" si="6"/>
        <v>12.273975127563395</v>
      </c>
      <c r="AG34" s="25">
        <f t="shared" si="23"/>
        <v>1.1321854754294356</v>
      </c>
      <c r="AH34" s="26">
        <f t="shared" si="7"/>
        <v>206</v>
      </c>
      <c r="AI34" s="25">
        <f t="shared" si="24"/>
        <v>163.59235171696128</v>
      </c>
      <c r="AJ34" s="26">
        <f t="shared" si="34"/>
        <v>422.93886657742075</v>
      </c>
      <c r="AK34" s="25">
        <f t="shared" si="25"/>
        <v>689.5785582827278</v>
      </c>
      <c r="AL34" s="26">
        <f t="shared" si="9"/>
        <v>1264.2194381390295</v>
      </c>
      <c r="AM34" s="25">
        <f t="shared" si="26"/>
        <v>2322.5360063685525</v>
      </c>
    </row>
    <row r="35" spans="1:39" s="14" customFormat="1" ht="12.75">
      <c r="A35" s="23">
        <v>29</v>
      </c>
      <c r="B35" s="28">
        <v>0.4612731481481482</v>
      </c>
      <c r="C35" s="27"/>
      <c r="D35">
        <v>43</v>
      </c>
      <c r="E35" s="25">
        <f t="shared" si="10"/>
        <v>0.009365244536940154</v>
      </c>
      <c r="F35">
        <v>235.7</v>
      </c>
      <c r="G35" s="25">
        <f t="shared" si="11"/>
        <v>0.0833532778355676</v>
      </c>
      <c r="H35" s="29">
        <v>17.22</v>
      </c>
      <c r="I35" s="25">
        <f t="shared" si="12"/>
        <v>0.2231800468262229</v>
      </c>
      <c r="J35" s="30">
        <f t="shared" si="28"/>
        <v>5.555555555555554</v>
      </c>
      <c r="K35" s="25">
        <f t="shared" si="1"/>
        <v>0.004865387758199304</v>
      </c>
      <c r="L35" s="29">
        <v>2.74</v>
      </c>
      <c r="M35" s="25">
        <f t="shared" si="13"/>
        <v>0.007142976066597213</v>
      </c>
      <c r="N35" s="31">
        <f t="shared" si="29"/>
        <v>7.191975979706993</v>
      </c>
      <c r="O35" s="25">
        <f t="shared" si="15"/>
        <v>0.03658649394720545</v>
      </c>
      <c r="P35">
        <v>504</v>
      </c>
      <c r="Q35" s="25">
        <f t="shared" si="16"/>
        <v>55028.07908428722</v>
      </c>
      <c r="R35" s="26">
        <f t="shared" si="30"/>
        <v>630.2250000000001</v>
      </c>
      <c r="S35" s="25">
        <f t="shared" si="17"/>
        <v>86042.7998030458</v>
      </c>
      <c r="T35" s="26">
        <v>1833.9880952380952</v>
      </c>
      <c r="U35" s="25">
        <f t="shared" si="18"/>
        <v>1186629.9159937776</v>
      </c>
      <c r="V35">
        <v>197</v>
      </c>
      <c r="W35" s="25">
        <f t="shared" si="19"/>
        <v>387.2008324661814</v>
      </c>
      <c r="X35" s="26">
        <f t="shared" si="31"/>
        <v>263.8094600624721</v>
      </c>
      <c r="Y35" s="25">
        <f t="shared" si="20"/>
        <v>694.3597851948695</v>
      </c>
      <c r="Z35" s="26">
        <f t="shared" si="32"/>
        <v>767.6994869542838</v>
      </c>
      <c r="AA35" s="25">
        <f t="shared" si="21"/>
        <v>6431.998969644583</v>
      </c>
      <c r="AB35">
        <v>2</v>
      </c>
      <c r="AC35" s="25">
        <f t="shared" si="5"/>
        <v>0.01274713839750258</v>
      </c>
      <c r="AD35" s="26">
        <f t="shared" si="33"/>
        <v>4.106202588130299</v>
      </c>
      <c r="AE35" s="25">
        <f t="shared" si="22"/>
        <v>1.115621952507115</v>
      </c>
      <c r="AF35" s="26">
        <f t="shared" si="6"/>
        <v>11.949266790855363</v>
      </c>
      <c r="AG35" s="25">
        <f t="shared" si="23"/>
        <v>1.9286276251761745</v>
      </c>
      <c r="AH35" s="26">
        <f t="shared" si="7"/>
        <v>199</v>
      </c>
      <c r="AI35" s="25">
        <f t="shared" si="24"/>
        <v>391.6568678459934</v>
      </c>
      <c r="AJ35" s="26">
        <f t="shared" si="34"/>
        <v>408.56715751896473</v>
      </c>
      <c r="AK35" s="25">
        <f t="shared" si="25"/>
        <v>1650.9217908795795</v>
      </c>
      <c r="AL35" s="26">
        <f t="shared" si="9"/>
        <v>1188.9520456901087</v>
      </c>
      <c r="AM35" s="25">
        <f t="shared" si="26"/>
        <v>15242.393589988478</v>
      </c>
    </row>
    <row r="36" spans="1:39" s="14" customFormat="1" ht="12.75">
      <c r="A36" s="23">
        <v>30</v>
      </c>
      <c r="B36" s="28">
        <v>0.46196759259259257</v>
      </c>
      <c r="C36" s="27"/>
      <c r="D36">
        <v>43</v>
      </c>
      <c r="E36" s="25">
        <f t="shared" si="10"/>
        <v>0.009365244536940154</v>
      </c>
      <c r="F36">
        <v>235.9</v>
      </c>
      <c r="G36" s="25">
        <f t="shared" si="11"/>
        <v>0.007869406867836722</v>
      </c>
      <c r="H36" s="29">
        <v>17.17</v>
      </c>
      <c r="I36" s="25">
        <f t="shared" si="12"/>
        <v>0.1784381113423543</v>
      </c>
      <c r="J36" s="30">
        <f t="shared" si="28"/>
        <v>5.483028720626634</v>
      </c>
      <c r="K36" s="25">
        <f t="shared" si="1"/>
        <v>0.020243361217073673</v>
      </c>
      <c r="L36" s="29">
        <v>2.78</v>
      </c>
      <c r="M36" s="25">
        <f t="shared" si="13"/>
        <v>0.0019816857440166425</v>
      </c>
      <c r="N36" s="31">
        <f t="shared" si="29"/>
        <v>7.088820858207052</v>
      </c>
      <c r="O36" s="25">
        <f t="shared" si="15"/>
        <v>0.08668966340533063</v>
      </c>
      <c r="P36">
        <v>675</v>
      </c>
      <c r="Q36" s="25">
        <f t="shared" si="16"/>
        <v>4042.498439125916</v>
      </c>
      <c r="R36" s="26">
        <f t="shared" si="30"/>
        <v>844.0513392857144</v>
      </c>
      <c r="S36" s="25">
        <f t="shared" si="17"/>
        <v>6320.916333805926</v>
      </c>
      <c r="T36" s="26">
        <v>2424.1683373741157</v>
      </c>
      <c r="U36" s="25">
        <f t="shared" si="18"/>
        <v>249145.9293583135</v>
      </c>
      <c r="V36">
        <v>204</v>
      </c>
      <c r="W36" s="25">
        <f t="shared" si="19"/>
        <v>160.71696149843936</v>
      </c>
      <c r="X36" s="26">
        <f t="shared" si="31"/>
        <v>273.1834002677376</v>
      </c>
      <c r="Y36" s="25">
        <f t="shared" si="20"/>
        <v>288.2106274215585</v>
      </c>
      <c r="Z36" s="26">
        <f t="shared" si="32"/>
        <v>784.5998441109962</v>
      </c>
      <c r="AA36" s="25">
        <f t="shared" si="21"/>
        <v>4006.812399976327</v>
      </c>
      <c r="AB36">
        <v>2</v>
      </c>
      <c r="AC36" s="25">
        <f t="shared" si="5"/>
        <v>0.01274713839750258</v>
      </c>
      <c r="AD36" s="26">
        <f t="shared" si="33"/>
        <v>4.106202588130299</v>
      </c>
      <c r="AE36" s="25">
        <f t="shared" si="22"/>
        <v>1.115621952507115</v>
      </c>
      <c r="AF36" s="26">
        <f t="shared" si="6"/>
        <v>11.793271140844206</v>
      </c>
      <c r="AG36" s="25">
        <f t="shared" si="23"/>
        <v>2.386240305272946</v>
      </c>
      <c r="AH36" s="26">
        <f t="shared" si="7"/>
        <v>206</v>
      </c>
      <c r="AI36" s="25">
        <f t="shared" si="24"/>
        <v>163.59235171696128</v>
      </c>
      <c r="AJ36" s="26">
        <f t="shared" si="34"/>
        <v>422.93886657742075</v>
      </c>
      <c r="AK36" s="25">
        <f t="shared" si="25"/>
        <v>689.5785582827278</v>
      </c>
      <c r="AL36" s="26">
        <f t="shared" si="9"/>
        <v>1214.7069275069532</v>
      </c>
      <c r="AM36" s="25">
        <f t="shared" si="26"/>
        <v>9546.307521862387</v>
      </c>
    </row>
    <row r="37" spans="1:39" s="14" customFormat="1" ht="12.75">
      <c r="A37" s="23">
        <v>31</v>
      </c>
      <c r="B37" s="28">
        <v>0.46266203703703707</v>
      </c>
      <c r="C37" s="27"/>
      <c r="D37">
        <v>43</v>
      </c>
      <c r="E37" s="25">
        <f t="shared" si="10"/>
        <v>0.009365244536940154</v>
      </c>
      <c r="F37">
        <v>237.2</v>
      </c>
      <c r="G37" s="25">
        <f t="shared" si="11"/>
        <v>1.4672242455776088</v>
      </c>
      <c r="H37" s="29">
        <v>17.33</v>
      </c>
      <c r="I37" s="25">
        <f t="shared" si="12"/>
        <v>0.3392123048907384</v>
      </c>
      <c r="J37" s="30">
        <f t="shared" si="28"/>
        <v>5.7220708446866455</v>
      </c>
      <c r="K37" s="25">
        <f t="shared" si="1"/>
        <v>0.009363069957706378</v>
      </c>
      <c r="L37" s="29">
        <v>2.66</v>
      </c>
      <c r="M37" s="25">
        <f t="shared" si="13"/>
        <v>0.02706555671175845</v>
      </c>
      <c r="N37" s="31">
        <f t="shared" si="29"/>
        <v>7.407593451714392</v>
      </c>
      <c r="O37" s="25">
        <f t="shared" si="15"/>
        <v>0.0005925090702217684</v>
      </c>
      <c r="P37">
        <v>672</v>
      </c>
      <c r="Q37" s="25">
        <f t="shared" si="16"/>
        <v>4432.982310093658</v>
      </c>
      <c r="R37" s="26">
        <f t="shared" si="30"/>
        <v>840.3000000000001</v>
      </c>
      <c r="S37" s="25">
        <f t="shared" si="17"/>
        <v>6931.483267907581</v>
      </c>
      <c r="T37" s="26">
        <v>2518.6103542234323</v>
      </c>
      <c r="U37" s="25">
        <f t="shared" si="18"/>
        <v>163784.6653782173</v>
      </c>
      <c r="V37">
        <v>203</v>
      </c>
      <c r="W37" s="25">
        <f t="shared" si="19"/>
        <v>187.0718002081168</v>
      </c>
      <c r="X37" s="26">
        <f t="shared" si="31"/>
        <v>271.8442659526997</v>
      </c>
      <c r="Y37" s="25">
        <f t="shared" si="20"/>
        <v>335.47225139261633</v>
      </c>
      <c r="Z37" s="26">
        <f t="shared" si="32"/>
        <v>814.7920777873828</v>
      </c>
      <c r="AA37" s="25">
        <f t="shared" si="21"/>
        <v>1096.0836040178688</v>
      </c>
      <c r="AB37">
        <v>2</v>
      </c>
      <c r="AC37" s="25">
        <f t="shared" si="5"/>
        <v>0.01274713839750258</v>
      </c>
      <c r="AD37" s="26">
        <f t="shared" si="33"/>
        <v>4.106202588130299</v>
      </c>
      <c r="AE37" s="25">
        <f t="shared" si="22"/>
        <v>1.115621952507115</v>
      </c>
      <c r="AF37" s="26">
        <f t="shared" si="6"/>
        <v>12.307419201480453</v>
      </c>
      <c r="AG37" s="25">
        <f t="shared" si="23"/>
        <v>1.062132179842158</v>
      </c>
      <c r="AH37" s="26">
        <f t="shared" si="7"/>
        <v>205</v>
      </c>
      <c r="AI37" s="25">
        <f t="shared" si="24"/>
        <v>190.17299687825158</v>
      </c>
      <c r="AJ37" s="26">
        <f t="shared" si="34"/>
        <v>420.8857652833556</v>
      </c>
      <c r="AK37" s="25">
        <f t="shared" si="25"/>
        <v>801.621956254411</v>
      </c>
      <c r="AL37" s="26">
        <f t="shared" si="9"/>
        <v>1261.5104681517464</v>
      </c>
      <c r="AM37" s="25">
        <f t="shared" si="26"/>
        <v>2590.9796621961814</v>
      </c>
    </row>
    <row r="38" spans="1:39" s="14" customFormat="1" ht="12.75">
      <c r="A38" s="23">
        <v>32</v>
      </c>
      <c r="B38" s="28">
        <v>0.46335648148148145</v>
      </c>
      <c r="C38" s="27"/>
      <c r="D38">
        <v>43</v>
      </c>
      <c r="E38" s="25">
        <f t="shared" si="10"/>
        <v>0.009365244536940154</v>
      </c>
      <c r="F38">
        <v>235.4</v>
      </c>
      <c r="G38" s="25">
        <f t="shared" si="11"/>
        <v>0.3465790842871393</v>
      </c>
      <c r="H38" s="29">
        <v>17.16</v>
      </c>
      <c r="I38" s="25">
        <f t="shared" si="12"/>
        <v>0.17008972424557875</v>
      </c>
      <c r="J38" s="30">
        <f t="shared" si="28"/>
        <v>5.46875</v>
      </c>
      <c r="K38" s="25">
        <f t="shared" si="1"/>
        <v>0.024510372018407677</v>
      </c>
      <c r="L38" s="29">
        <v>2.79</v>
      </c>
      <c r="M38" s="25">
        <f t="shared" si="13"/>
        <v>0.001191363163371467</v>
      </c>
      <c r="N38" s="31">
        <f t="shared" si="29"/>
        <v>7.063494242354915</v>
      </c>
      <c r="O38" s="25">
        <f t="shared" si="15"/>
        <v>0.10224498681012106</v>
      </c>
      <c r="P38">
        <v>810</v>
      </c>
      <c r="Q38" s="25">
        <f t="shared" si="16"/>
        <v>5100.724245577518</v>
      </c>
      <c r="R38" s="26">
        <f t="shared" si="30"/>
        <v>1012.8616071428572</v>
      </c>
      <c r="S38" s="25">
        <f t="shared" si="17"/>
        <v>7975.5754228769265</v>
      </c>
      <c r="T38" s="26">
        <v>2901.426478794643</v>
      </c>
      <c r="U38" s="25">
        <f t="shared" si="18"/>
        <v>479.0432751732263</v>
      </c>
      <c r="V38">
        <v>201</v>
      </c>
      <c r="W38" s="25">
        <f t="shared" si="19"/>
        <v>245.78147762747167</v>
      </c>
      <c r="X38" s="26">
        <f t="shared" si="31"/>
        <v>269.16599732262387</v>
      </c>
      <c r="Y38" s="25">
        <f t="shared" si="20"/>
        <v>440.7551836170023</v>
      </c>
      <c r="Z38" s="26">
        <f t="shared" si="32"/>
        <v>771.048429830433</v>
      </c>
      <c r="AA38" s="25">
        <f t="shared" si="21"/>
        <v>5906.0456640213515</v>
      </c>
      <c r="AB38">
        <v>2</v>
      </c>
      <c r="AC38" s="25">
        <f t="shared" si="5"/>
        <v>0.01274713839750258</v>
      </c>
      <c r="AD38" s="26">
        <f t="shared" si="33"/>
        <v>4.106202588130299</v>
      </c>
      <c r="AE38" s="25">
        <f t="shared" si="22"/>
        <v>1.115621952507115</v>
      </c>
      <c r="AF38" s="26">
        <f t="shared" si="6"/>
        <v>11.762559497248253</v>
      </c>
      <c r="AG38" s="25">
        <f t="shared" si="23"/>
        <v>2.4820668895250453</v>
      </c>
      <c r="AH38" s="26">
        <f t="shared" si="7"/>
        <v>203</v>
      </c>
      <c r="AI38" s="25">
        <f t="shared" si="24"/>
        <v>249.3342872008322</v>
      </c>
      <c r="AJ38" s="26">
        <f t="shared" si="34"/>
        <v>416.7795626952253</v>
      </c>
      <c r="AK38" s="25">
        <f t="shared" si="25"/>
        <v>1051.0001017399325</v>
      </c>
      <c r="AL38" s="26">
        <f t="shared" si="9"/>
        <v>1193.8997889706975</v>
      </c>
      <c r="AM38" s="25">
        <f t="shared" si="26"/>
        <v>14045.176101452702</v>
      </c>
    </row>
    <row r="39" spans="1:39" s="14" customFormat="1" ht="12.75">
      <c r="A39" s="23">
        <v>33</v>
      </c>
      <c r="B39" s="28">
        <v>0.46405092592592595</v>
      </c>
      <c r="C39" s="27"/>
      <c r="D39">
        <v>43</v>
      </c>
      <c r="E39" s="25">
        <f t="shared" si="10"/>
        <v>0.009365244536940154</v>
      </c>
      <c r="F39">
        <v>237.4</v>
      </c>
      <c r="G39" s="25">
        <f t="shared" si="11"/>
        <v>1.991740374609929</v>
      </c>
      <c r="H39" s="29">
        <v>17.25</v>
      </c>
      <c r="I39" s="25">
        <f t="shared" si="12"/>
        <v>0.2524252081165466</v>
      </c>
      <c r="J39" s="30">
        <f t="shared" si="28"/>
        <v>5.6</v>
      </c>
      <c r="K39" s="25">
        <f t="shared" si="1"/>
        <v>0.000640489150305553</v>
      </c>
      <c r="L39" s="29">
        <v>2.72</v>
      </c>
      <c r="M39" s="25">
        <f t="shared" si="13"/>
        <v>0.01092362122788752</v>
      </c>
      <c r="N39" s="31">
        <f t="shared" si="29"/>
        <v>7.244691280767626</v>
      </c>
      <c r="O39" s="25">
        <f t="shared" si="15"/>
        <v>0.019199056983200534</v>
      </c>
      <c r="P39">
        <v>1027</v>
      </c>
      <c r="Q39" s="25">
        <f t="shared" si="16"/>
        <v>83185.7242455775</v>
      </c>
      <c r="R39" s="26">
        <f t="shared" si="30"/>
        <v>1284.2084821428573</v>
      </c>
      <c r="S39" s="25">
        <f t="shared" si="17"/>
        <v>130070.55192259795</v>
      </c>
      <c r="T39" s="26">
        <v>2940</v>
      </c>
      <c r="U39" s="25">
        <f t="shared" si="18"/>
        <v>278.43807925074435</v>
      </c>
      <c r="V39">
        <v>193</v>
      </c>
      <c r="W39" s="25">
        <f t="shared" si="19"/>
        <v>560.6201873048911</v>
      </c>
      <c r="X39" s="26">
        <f t="shared" si="31"/>
        <v>258.4529228023204</v>
      </c>
      <c r="Y39" s="25">
        <f t="shared" si="20"/>
        <v>1005.3493696115212</v>
      </c>
      <c r="Z39" s="26">
        <f t="shared" si="32"/>
        <v>758.1285735534732</v>
      </c>
      <c r="AA39" s="25">
        <f t="shared" si="21"/>
        <v>8058.7709659690845</v>
      </c>
      <c r="AB39">
        <v>2</v>
      </c>
      <c r="AC39" s="25">
        <f t="shared" si="5"/>
        <v>0.01274713839750258</v>
      </c>
      <c r="AD39" s="26">
        <f t="shared" si="33"/>
        <v>4.106202588130299</v>
      </c>
      <c r="AE39" s="25">
        <f t="shared" si="22"/>
        <v>1.115621952507115</v>
      </c>
      <c r="AF39" s="26">
        <f aca="true" t="shared" si="35" ref="AF39:AF68">((21-10)/(21-H39))*AD39</f>
        <v>12.04486092518221</v>
      </c>
      <c r="AG39" s="25">
        <f t="shared" si="23"/>
        <v>1.6722530824521138</v>
      </c>
      <c r="AH39" s="26">
        <f aca="true" t="shared" si="36" ref="AH39:AH68">AB39+V39</f>
        <v>195</v>
      </c>
      <c r="AI39" s="25">
        <f t="shared" si="24"/>
        <v>565.9794484911547</v>
      </c>
      <c r="AJ39" s="26">
        <f t="shared" si="34"/>
        <v>400.35475234270416</v>
      </c>
      <c r="AK39" s="25">
        <f t="shared" si="25"/>
        <v>2385.7306775773695</v>
      </c>
      <c r="AL39" s="26">
        <f aca="true" t="shared" si="37" ref="AL39:AL68">((21-10)/(21-H39))*AJ39</f>
        <v>1174.3739402052654</v>
      </c>
      <c r="AM39" s="25">
        <f t="shared" si="26"/>
        <v>19054.54315240096</v>
      </c>
    </row>
    <row r="40" spans="1:39" s="14" customFormat="1" ht="12.75">
      <c r="A40" s="23">
        <v>34</v>
      </c>
      <c r="B40" s="28">
        <v>0.46474537037037034</v>
      </c>
      <c r="C40" s="27"/>
      <c r="D40">
        <v>43</v>
      </c>
      <c r="E40" s="25">
        <f t="shared" si="10"/>
        <v>0.009365244536940154</v>
      </c>
      <c r="F40">
        <v>240.1</v>
      </c>
      <c r="G40" s="25">
        <f t="shared" si="11"/>
        <v>16.9027081165456</v>
      </c>
      <c r="H40" s="29">
        <v>17.21</v>
      </c>
      <c r="I40" s="25">
        <f t="shared" si="12"/>
        <v>0.21383165972945054</v>
      </c>
      <c r="J40" s="30">
        <f t="shared" si="28"/>
        <v>5.540897097625331</v>
      </c>
      <c r="K40" s="25">
        <f t="shared" si="1"/>
        <v>0.007125181382535864</v>
      </c>
      <c r="L40" s="29">
        <v>2.75</v>
      </c>
      <c r="M40" s="25">
        <f t="shared" si="13"/>
        <v>0.005552653485952093</v>
      </c>
      <c r="N40" s="31">
        <f t="shared" si="29"/>
        <v>7.165905867182463</v>
      </c>
      <c r="O40" s="25">
        <f t="shared" si="15"/>
        <v>0.04723931646140618</v>
      </c>
      <c r="P40">
        <v>895</v>
      </c>
      <c r="Q40" s="25">
        <f t="shared" si="16"/>
        <v>24467.014568158156</v>
      </c>
      <c r="R40" s="26">
        <f t="shared" si="30"/>
        <v>1119.1495535714287</v>
      </c>
      <c r="S40" s="25">
        <f t="shared" si="17"/>
        <v>38257.02207488766</v>
      </c>
      <c r="T40" s="26">
        <v>3248.1913164342263</v>
      </c>
      <c r="U40" s="25">
        <f t="shared" si="18"/>
        <v>105545.57218925252</v>
      </c>
      <c r="V40">
        <v>199</v>
      </c>
      <c r="W40" s="25">
        <f t="shared" si="19"/>
        <v>312.4911550468265</v>
      </c>
      <c r="X40" s="26">
        <f t="shared" si="31"/>
        <v>266.487728692548</v>
      </c>
      <c r="Y40" s="25">
        <f t="shared" si="20"/>
        <v>560.3843615510874</v>
      </c>
      <c r="Z40" s="26">
        <f t="shared" si="32"/>
        <v>773.447233672303</v>
      </c>
      <c r="AA40" s="25">
        <f t="shared" si="21"/>
        <v>5543.099928963246</v>
      </c>
      <c r="AB40">
        <v>2</v>
      </c>
      <c r="AC40" s="25">
        <f t="shared" si="5"/>
        <v>0.01274713839750258</v>
      </c>
      <c r="AD40" s="26">
        <f t="shared" si="33"/>
        <v>4.106202588130299</v>
      </c>
      <c r="AE40" s="25">
        <f t="shared" si="22"/>
        <v>1.115621952507115</v>
      </c>
      <c r="AF40" s="26">
        <f t="shared" si="35"/>
        <v>11.917738382436225</v>
      </c>
      <c r="AG40" s="25">
        <f t="shared" si="23"/>
        <v>2.017191844223416</v>
      </c>
      <c r="AH40" s="26">
        <f t="shared" si="36"/>
        <v>201</v>
      </c>
      <c r="AI40" s="25">
        <f t="shared" si="24"/>
        <v>316.4955775234128</v>
      </c>
      <c r="AJ40" s="26">
        <f t="shared" si="34"/>
        <v>412.67336010709505</v>
      </c>
      <c r="AK40" s="25">
        <f t="shared" si="25"/>
        <v>1334.100046614986</v>
      </c>
      <c r="AL40" s="26">
        <f t="shared" si="37"/>
        <v>1197.7327074348407</v>
      </c>
      <c r="AM40" s="25">
        <f t="shared" si="26"/>
        <v>13151.371048694007</v>
      </c>
    </row>
    <row r="41" spans="1:39" s="14" customFormat="1" ht="12.75">
      <c r="A41" s="23">
        <v>35</v>
      </c>
      <c r="B41" s="28">
        <v>0.46543981481481483</v>
      </c>
      <c r="C41" s="27"/>
      <c r="D41">
        <v>43</v>
      </c>
      <c r="E41" s="25">
        <f t="shared" si="10"/>
        <v>0.009365244536940154</v>
      </c>
      <c r="F41">
        <v>235.7</v>
      </c>
      <c r="G41" s="25">
        <f t="shared" si="11"/>
        <v>0.0833532778355676</v>
      </c>
      <c r="H41" s="29">
        <v>17.18</v>
      </c>
      <c r="I41" s="25">
        <f t="shared" si="12"/>
        <v>0.18698649843912685</v>
      </c>
      <c r="J41" s="30">
        <f t="shared" si="28"/>
        <v>5.497382198952879</v>
      </c>
      <c r="K41" s="25">
        <f t="shared" si="1"/>
        <v>0.01636498169215635</v>
      </c>
      <c r="L41" s="29">
        <v>2.77</v>
      </c>
      <c r="M41" s="25">
        <f t="shared" si="13"/>
        <v>0.002972008324661779</v>
      </c>
      <c r="N41" s="31">
        <f t="shared" si="29"/>
        <v>7.11433033771155</v>
      </c>
      <c r="O41" s="25">
        <f t="shared" si="15"/>
        <v>0.07231882952876298</v>
      </c>
      <c r="P41">
        <v>952</v>
      </c>
      <c r="Q41" s="25">
        <f t="shared" si="16"/>
        <v>45547.82101977106</v>
      </c>
      <c r="R41" s="26">
        <f t="shared" si="30"/>
        <v>1190.4250000000002</v>
      </c>
      <c r="S41" s="25">
        <f t="shared" si="17"/>
        <v>71219.31404267722</v>
      </c>
      <c r="T41" s="26">
        <v>3427.925392670157</v>
      </c>
      <c r="U41" s="25">
        <f t="shared" si="18"/>
        <v>254633.12584454805</v>
      </c>
      <c r="V41">
        <v>195</v>
      </c>
      <c r="W41" s="25">
        <f t="shared" si="19"/>
        <v>469.91050988553627</v>
      </c>
      <c r="X41" s="26">
        <f t="shared" si="31"/>
        <v>261.1311914323963</v>
      </c>
      <c r="Y41" s="25">
        <f t="shared" si="20"/>
        <v>842.6814545483453</v>
      </c>
      <c r="Z41" s="26">
        <f t="shared" si="32"/>
        <v>751.9484570042824</v>
      </c>
      <c r="AA41" s="25">
        <f t="shared" si="21"/>
        <v>9206.551059863908</v>
      </c>
      <c r="AB41">
        <v>2</v>
      </c>
      <c r="AC41" s="25">
        <f t="shared" si="5"/>
        <v>0.01274713839750258</v>
      </c>
      <c r="AD41" s="26">
        <f t="shared" si="33"/>
        <v>4.106202588130299</v>
      </c>
      <c r="AE41" s="25">
        <f t="shared" si="22"/>
        <v>1.115621952507115</v>
      </c>
      <c r="AF41" s="26">
        <f t="shared" si="35"/>
        <v>11.824143578385675</v>
      </c>
      <c r="AG41" s="25">
        <f t="shared" si="23"/>
        <v>2.291813261854159</v>
      </c>
      <c r="AH41" s="26">
        <f t="shared" si="36"/>
        <v>197</v>
      </c>
      <c r="AI41" s="25">
        <f t="shared" si="24"/>
        <v>474.81815816857403</v>
      </c>
      <c r="AJ41" s="26">
        <f t="shared" si="34"/>
        <v>404.4609549308344</v>
      </c>
      <c r="AK41" s="25">
        <f t="shared" si="25"/>
        <v>2001.4653345337092</v>
      </c>
      <c r="AL41" s="26">
        <f t="shared" si="37"/>
        <v>1164.678142470989</v>
      </c>
      <c r="AM41" s="25">
        <f t="shared" si="26"/>
        <v>21825.3324738718</v>
      </c>
    </row>
    <row r="42" spans="1:39" s="14" customFormat="1" ht="12.75">
      <c r="A42" s="23">
        <v>36</v>
      </c>
      <c r="B42" s="28">
        <v>0.4661342592592593</v>
      </c>
      <c r="C42" s="27"/>
      <c r="D42">
        <v>43</v>
      </c>
      <c r="E42" s="25">
        <f t="shared" si="10"/>
        <v>0.009365244536940154</v>
      </c>
      <c r="F42">
        <v>235.7</v>
      </c>
      <c r="G42" s="25">
        <f t="shared" si="11"/>
        <v>0.0833532778355676</v>
      </c>
      <c r="H42" s="29">
        <v>17.07</v>
      </c>
      <c r="I42" s="25">
        <f t="shared" si="12"/>
        <v>0.10395424037461083</v>
      </c>
      <c r="J42" s="30">
        <f t="shared" si="28"/>
        <v>5.34351145038168</v>
      </c>
      <c r="K42" s="25">
        <f t="shared" si="1"/>
        <v>0.07940923175648634</v>
      </c>
      <c r="L42" s="29">
        <v>2.73</v>
      </c>
      <c r="M42" s="25">
        <f t="shared" si="13"/>
        <v>0.008933298647242408</v>
      </c>
      <c r="N42" s="31">
        <f t="shared" si="29"/>
        <v>7.21823708206687</v>
      </c>
      <c r="O42" s="25">
        <f t="shared" si="15"/>
        <v>0.027229904167918175</v>
      </c>
      <c r="P42">
        <v>935</v>
      </c>
      <c r="Q42" s="25">
        <f t="shared" si="16"/>
        <v>38580.56295525493</v>
      </c>
      <c r="R42" s="26">
        <f t="shared" si="30"/>
        <v>1169.1674107142858</v>
      </c>
      <c r="S42" s="25">
        <f t="shared" si="17"/>
        <v>60325.195970645545</v>
      </c>
      <c r="T42" s="26">
        <v>3272.4787577244642</v>
      </c>
      <c r="U42" s="25">
        <f t="shared" si="18"/>
        <v>121916.35202898853</v>
      </c>
      <c r="V42">
        <v>202</v>
      </c>
      <c r="W42" s="25">
        <f t="shared" si="19"/>
        <v>215.42663891779424</v>
      </c>
      <c r="X42" s="26">
        <f t="shared" si="31"/>
        <v>270.50513163766175</v>
      </c>
      <c r="Y42" s="25">
        <f t="shared" si="20"/>
        <v>386.32043679109836</v>
      </c>
      <c r="Z42" s="26">
        <f t="shared" si="32"/>
        <v>757.1390452962544</v>
      </c>
      <c r="AA42" s="25">
        <f t="shared" si="21"/>
        <v>8237.411336869907</v>
      </c>
      <c r="AB42">
        <v>2</v>
      </c>
      <c r="AC42" s="25">
        <f t="shared" si="5"/>
        <v>0.01274713839750258</v>
      </c>
      <c r="AD42" s="26">
        <f t="shared" si="33"/>
        <v>4.106202588130299</v>
      </c>
      <c r="AE42" s="25">
        <f t="shared" si="22"/>
        <v>1.115621952507115</v>
      </c>
      <c r="AF42" s="26">
        <f t="shared" si="35"/>
        <v>11.493187905708217</v>
      </c>
      <c r="AG42" s="25">
        <f t="shared" si="23"/>
        <v>3.403395027142488</v>
      </c>
      <c r="AH42" s="26">
        <f t="shared" si="36"/>
        <v>204</v>
      </c>
      <c r="AI42" s="25">
        <f t="shared" si="24"/>
        <v>218.7536420395419</v>
      </c>
      <c r="AJ42" s="26">
        <f t="shared" si="34"/>
        <v>418.8326639892905</v>
      </c>
      <c r="AK42" s="25">
        <f t="shared" si="25"/>
        <v>922.095804073478</v>
      </c>
      <c r="AL42" s="26">
        <f t="shared" si="37"/>
        <v>1172.3051663822382</v>
      </c>
      <c r="AM42" s="25">
        <f t="shared" si="26"/>
        <v>19629.962584424436</v>
      </c>
    </row>
    <row r="43" spans="1:39" s="14" customFormat="1" ht="12.75">
      <c r="A43" s="23">
        <v>37</v>
      </c>
      <c r="B43" s="28">
        <v>0.4668287037037037</v>
      </c>
      <c r="C43" s="27"/>
      <c r="D43">
        <v>43</v>
      </c>
      <c r="E43" s="25">
        <f t="shared" si="10"/>
        <v>0.009365244536940154</v>
      </c>
      <c r="F43">
        <v>236.7</v>
      </c>
      <c r="G43" s="25">
        <f t="shared" si="11"/>
        <v>0.5059339229969283</v>
      </c>
      <c r="H43" s="29">
        <v>17.17</v>
      </c>
      <c r="I43" s="25">
        <f t="shared" si="12"/>
        <v>0.1784381113423543</v>
      </c>
      <c r="J43" s="30">
        <f t="shared" si="28"/>
        <v>5.483028720626634</v>
      </c>
      <c r="K43" s="25">
        <f t="shared" si="1"/>
        <v>0.020243361217073673</v>
      </c>
      <c r="L43" s="29">
        <v>2.78</v>
      </c>
      <c r="M43" s="25">
        <f t="shared" si="13"/>
        <v>0.0019816857440166425</v>
      </c>
      <c r="N43" s="31">
        <f t="shared" si="29"/>
        <v>7.088820858207052</v>
      </c>
      <c r="O43" s="25">
        <f t="shared" si="15"/>
        <v>0.08668966340533063</v>
      </c>
      <c r="P43">
        <v>849</v>
      </c>
      <c r="Q43" s="25">
        <f t="shared" si="16"/>
        <v>12192.43392299687</v>
      </c>
      <c r="R43" s="26">
        <f t="shared" si="30"/>
        <v>1061.629017857143</v>
      </c>
      <c r="S43" s="25">
        <f t="shared" si="17"/>
        <v>19064.28806176227</v>
      </c>
      <c r="T43" s="26">
        <v>3049.0650643416657</v>
      </c>
      <c r="U43" s="25">
        <f t="shared" si="18"/>
        <v>15813.446868413776</v>
      </c>
      <c r="V43">
        <v>203</v>
      </c>
      <c r="W43" s="25">
        <f t="shared" si="19"/>
        <v>187.0718002081168</v>
      </c>
      <c r="X43" s="26">
        <f t="shared" si="31"/>
        <v>271.8442659526997</v>
      </c>
      <c r="Y43" s="25">
        <f t="shared" si="20"/>
        <v>335.47225139261633</v>
      </c>
      <c r="Z43" s="26">
        <f t="shared" si="32"/>
        <v>780.7537664437854</v>
      </c>
      <c r="AA43" s="25">
        <f t="shared" si="21"/>
        <v>4508.513431104351</v>
      </c>
      <c r="AB43">
        <v>2</v>
      </c>
      <c r="AC43" s="25">
        <f t="shared" si="5"/>
        <v>0.01274713839750258</v>
      </c>
      <c r="AD43" s="26">
        <f t="shared" si="33"/>
        <v>4.106202588130299</v>
      </c>
      <c r="AE43" s="25">
        <f t="shared" si="22"/>
        <v>1.115621952507115</v>
      </c>
      <c r="AF43" s="26">
        <f t="shared" si="35"/>
        <v>11.793271140844206</v>
      </c>
      <c r="AG43" s="25">
        <f t="shared" si="23"/>
        <v>2.386240305272946</v>
      </c>
      <c r="AH43" s="26">
        <f t="shared" si="36"/>
        <v>205</v>
      </c>
      <c r="AI43" s="25">
        <f t="shared" si="24"/>
        <v>190.17299687825158</v>
      </c>
      <c r="AJ43" s="26">
        <f t="shared" si="34"/>
        <v>420.8857652833556</v>
      </c>
      <c r="AK43" s="25">
        <f t="shared" si="25"/>
        <v>801.621956254411</v>
      </c>
      <c r="AL43" s="26">
        <f t="shared" si="37"/>
        <v>1208.810291936531</v>
      </c>
      <c r="AM43" s="25">
        <f t="shared" si="26"/>
        <v>10733.341833769544</v>
      </c>
    </row>
    <row r="44" spans="1:39" s="14" customFormat="1" ht="12.75">
      <c r="A44" s="23">
        <v>38</v>
      </c>
      <c r="B44" s="28">
        <v>0.46752314814814816</v>
      </c>
      <c r="C44" s="27"/>
      <c r="D44">
        <v>43</v>
      </c>
      <c r="E44" s="25">
        <f t="shared" si="10"/>
        <v>0.009365244536940154</v>
      </c>
      <c r="F44">
        <v>238.8</v>
      </c>
      <c r="G44" s="25">
        <f t="shared" si="11"/>
        <v>7.9033532778359135</v>
      </c>
      <c r="H44" s="29">
        <v>17.32</v>
      </c>
      <c r="I44" s="25">
        <f t="shared" si="12"/>
        <v>0.3276639177939665</v>
      </c>
      <c r="J44" s="30">
        <f t="shared" si="28"/>
        <v>5.7065217391304355</v>
      </c>
      <c r="K44" s="25">
        <f t="shared" si="1"/>
        <v>0.006595689758928484</v>
      </c>
      <c r="L44" s="29">
        <v>2.67</v>
      </c>
      <c r="M44" s="25">
        <f t="shared" si="13"/>
        <v>0.023875234131113362</v>
      </c>
      <c r="N44" s="31">
        <f t="shared" si="29"/>
        <v>7.379934656147901</v>
      </c>
      <c r="O44" s="25">
        <f t="shared" si="15"/>
        <v>1.100438882530647E-05</v>
      </c>
      <c r="P44">
        <v>816</v>
      </c>
      <c r="Q44" s="25">
        <f t="shared" si="16"/>
        <v>5993.756503642034</v>
      </c>
      <c r="R44" s="26">
        <f t="shared" si="30"/>
        <v>1020.3642857142859</v>
      </c>
      <c r="S44" s="25">
        <f t="shared" si="17"/>
        <v>9371.935191870727</v>
      </c>
      <c r="T44" s="26">
        <v>3050.0019409937895</v>
      </c>
      <c r="U44" s="25">
        <f t="shared" si="18"/>
        <v>16049.951947931168</v>
      </c>
      <c r="V44">
        <v>200</v>
      </c>
      <c r="W44" s="25">
        <f t="shared" si="19"/>
        <v>278.1363163371491</v>
      </c>
      <c r="X44" s="26">
        <f t="shared" si="31"/>
        <v>267.8268630075859</v>
      </c>
      <c r="Y44" s="25">
        <f t="shared" si="20"/>
        <v>498.7764918703327</v>
      </c>
      <c r="Z44" s="26">
        <f t="shared" si="32"/>
        <v>800.5694274683276</v>
      </c>
      <c r="AA44" s="25">
        <f t="shared" si="21"/>
        <v>2240.110316891633</v>
      </c>
      <c r="AB44">
        <v>2</v>
      </c>
      <c r="AC44" s="25">
        <f t="shared" si="5"/>
        <v>0.01274713839750258</v>
      </c>
      <c r="AD44" s="26">
        <f t="shared" si="33"/>
        <v>4.106202588130299</v>
      </c>
      <c r="AE44" s="25">
        <f t="shared" si="22"/>
        <v>1.115621952507115</v>
      </c>
      <c r="AF44" s="26">
        <f t="shared" si="35"/>
        <v>12.273975127563395</v>
      </c>
      <c r="AG44" s="25">
        <f t="shared" si="23"/>
        <v>1.1321854754294356</v>
      </c>
      <c r="AH44" s="26">
        <f t="shared" si="36"/>
        <v>202</v>
      </c>
      <c r="AI44" s="25">
        <f t="shared" si="24"/>
        <v>281.9149323621225</v>
      </c>
      <c r="AJ44" s="26">
        <f t="shared" si="34"/>
        <v>414.7264614011602</v>
      </c>
      <c r="AK44" s="25">
        <f t="shared" si="25"/>
        <v>1188.3348492537673</v>
      </c>
      <c r="AL44" s="26">
        <f t="shared" si="37"/>
        <v>1239.6714878839027</v>
      </c>
      <c r="AM44" s="25">
        <f t="shared" si="26"/>
        <v>5291.201706093014</v>
      </c>
    </row>
    <row r="45" spans="1:39" s="14" customFormat="1" ht="12.75">
      <c r="A45" s="23">
        <v>39</v>
      </c>
      <c r="B45" s="28">
        <v>0.4682175925925926</v>
      </c>
      <c r="C45" s="27"/>
      <c r="D45">
        <v>43</v>
      </c>
      <c r="E45" s="25">
        <f t="shared" si="10"/>
        <v>0.009365244536940154</v>
      </c>
      <c r="F45">
        <v>240</v>
      </c>
      <c r="G45" s="25">
        <f t="shared" si="11"/>
        <v>16.09045005202951</v>
      </c>
      <c r="H45" s="29">
        <v>17.34</v>
      </c>
      <c r="I45" s="25">
        <f t="shared" si="12"/>
        <v>0.35096069198751445</v>
      </c>
      <c r="J45" s="30">
        <f t="shared" si="28"/>
        <v>5.737704918032787</v>
      </c>
      <c r="K45" s="25">
        <f t="shared" si="1"/>
        <v>0.012633092558778794</v>
      </c>
      <c r="L45" s="29">
        <v>2.65</v>
      </c>
      <c r="M45" s="25">
        <f t="shared" si="13"/>
        <v>0.030455879292403683</v>
      </c>
      <c r="N45" s="31">
        <f t="shared" si="29"/>
        <v>7.435460992907802</v>
      </c>
      <c r="O45" s="25">
        <f t="shared" si="15"/>
        <v>0.002725784943170523</v>
      </c>
      <c r="P45">
        <v>1087</v>
      </c>
      <c r="Q45" s="25">
        <f t="shared" si="16"/>
        <v>121396.04682622265</v>
      </c>
      <c r="R45" s="26">
        <f t="shared" si="30"/>
        <v>1359.235267857143</v>
      </c>
      <c r="S45" s="25">
        <f t="shared" si="17"/>
        <v>189816.83401942364</v>
      </c>
      <c r="T45" s="26">
        <v>2710</v>
      </c>
      <c r="U45" s="25">
        <f t="shared" si="18"/>
        <v>45502.66466092621</v>
      </c>
      <c r="V45">
        <v>194</v>
      </c>
      <c r="W45" s="25">
        <f t="shared" si="19"/>
        <v>514.2653485952137</v>
      </c>
      <c r="X45" s="26">
        <f t="shared" si="31"/>
        <v>259.79205711735835</v>
      </c>
      <c r="Y45" s="25">
        <f t="shared" si="20"/>
        <v>922.2221313662211</v>
      </c>
      <c r="Z45" s="26">
        <f t="shared" si="32"/>
        <v>780.7958000794922</v>
      </c>
      <c r="AA45" s="25">
        <f t="shared" si="21"/>
        <v>4502.870461924919</v>
      </c>
      <c r="AB45">
        <v>2</v>
      </c>
      <c r="AC45" s="25">
        <f t="shared" si="5"/>
        <v>0.01274713839750258</v>
      </c>
      <c r="AD45" s="26">
        <f t="shared" si="33"/>
        <v>4.106202588130299</v>
      </c>
      <c r="AE45" s="25">
        <f t="shared" si="22"/>
        <v>1.115621952507115</v>
      </c>
      <c r="AF45" s="26">
        <f t="shared" si="35"/>
        <v>12.341046029899804</v>
      </c>
      <c r="AG45" s="25">
        <f t="shared" si="23"/>
        <v>0.9939514610857302</v>
      </c>
      <c r="AH45" s="26">
        <f t="shared" si="36"/>
        <v>196</v>
      </c>
      <c r="AI45" s="25">
        <f t="shared" si="24"/>
        <v>519.3988033298643</v>
      </c>
      <c r="AJ45" s="26">
        <f t="shared" si="34"/>
        <v>402.4078536367693</v>
      </c>
      <c r="AK45" s="25">
        <f t="shared" si="25"/>
        <v>2189.3827811318474</v>
      </c>
      <c r="AL45" s="26">
        <f t="shared" si="37"/>
        <v>1209.4225109301808</v>
      </c>
      <c r="AM45" s="25">
        <f t="shared" si="26"/>
        <v>10606.862613974092</v>
      </c>
    </row>
    <row r="46" spans="1:39" s="14" customFormat="1" ht="12.75">
      <c r="A46" s="23">
        <v>40</v>
      </c>
      <c r="B46" s="28">
        <v>0.46891203703703704</v>
      </c>
      <c r="C46" s="27"/>
      <c r="D46">
        <v>43</v>
      </c>
      <c r="E46" s="25">
        <f t="shared" si="10"/>
        <v>0.009365244536940154</v>
      </c>
      <c r="F46">
        <v>239</v>
      </c>
      <c r="G46" s="25">
        <f t="shared" si="11"/>
        <v>9.067869406868127</v>
      </c>
      <c r="H46" s="29">
        <v>17.26</v>
      </c>
      <c r="I46" s="25">
        <f t="shared" si="12"/>
        <v>0.26257359521332246</v>
      </c>
      <c r="J46" s="30">
        <f t="shared" si="28"/>
        <v>5.614973262032088</v>
      </c>
      <c r="K46" s="25">
        <f t="shared" si="1"/>
        <v>0.0001068044756370115</v>
      </c>
      <c r="L46" s="29">
        <v>2.71</v>
      </c>
      <c r="M46" s="25">
        <f t="shared" si="13"/>
        <v>0.013113943808532725</v>
      </c>
      <c r="N46" s="31">
        <f t="shared" si="29"/>
        <v>7.271340713407135</v>
      </c>
      <c r="O46" s="25">
        <f t="shared" si="15"/>
        <v>0.01252412319989218</v>
      </c>
      <c r="P46">
        <v>1011</v>
      </c>
      <c r="Q46" s="25">
        <f t="shared" si="16"/>
        <v>74212.30489073879</v>
      </c>
      <c r="R46" s="26">
        <f t="shared" si="30"/>
        <v>1264.2013392857145</v>
      </c>
      <c r="S46" s="25">
        <f t="shared" si="17"/>
        <v>116039.56741531528</v>
      </c>
      <c r="T46" s="26">
        <v>2890</v>
      </c>
      <c r="U46" s="25">
        <f t="shared" si="18"/>
        <v>1109.7916839628022</v>
      </c>
      <c r="V46">
        <v>202</v>
      </c>
      <c r="W46" s="25">
        <f t="shared" si="19"/>
        <v>215.42663891779424</v>
      </c>
      <c r="X46" s="26">
        <f t="shared" si="31"/>
        <v>270.50513163766175</v>
      </c>
      <c r="Y46" s="25">
        <f t="shared" si="20"/>
        <v>386.32043679109836</v>
      </c>
      <c r="Z46" s="26">
        <f t="shared" si="32"/>
        <v>795.6033283460642</v>
      </c>
      <c r="AA46" s="25">
        <f t="shared" si="21"/>
        <v>2734.861450460981</v>
      </c>
      <c r="AB46">
        <v>2</v>
      </c>
      <c r="AC46" s="25">
        <f t="shared" si="5"/>
        <v>0.01274713839750258</v>
      </c>
      <c r="AD46" s="26">
        <f t="shared" si="33"/>
        <v>4.106202588130299</v>
      </c>
      <c r="AE46" s="25">
        <f t="shared" si="22"/>
        <v>1.115621952507115</v>
      </c>
      <c r="AF46" s="26">
        <f t="shared" si="35"/>
        <v>12.077066435677354</v>
      </c>
      <c r="AG46" s="25">
        <f t="shared" si="23"/>
        <v>1.5899967631070169</v>
      </c>
      <c r="AH46" s="26">
        <f t="shared" si="36"/>
        <v>204</v>
      </c>
      <c r="AI46" s="25">
        <f t="shared" si="24"/>
        <v>218.7536420395419</v>
      </c>
      <c r="AJ46" s="26">
        <f t="shared" si="34"/>
        <v>418.8326639892905</v>
      </c>
      <c r="AK46" s="25">
        <f t="shared" si="25"/>
        <v>922.095804073478</v>
      </c>
      <c r="AL46" s="26">
        <f t="shared" si="37"/>
        <v>1231.8607764390902</v>
      </c>
      <c r="AM46" s="25">
        <f t="shared" si="26"/>
        <v>6488.521325283816</v>
      </c>
    </row>
    <row r="47" spans="1:39" s="14" customFormat="1" ht="12.75">
      <c r="A47" s="23">
        <v>41</v>
      </c>
      <c r="B47" s="28">
        <v>0.47030092592592593</v>
      </c>
      <c r="C47" s="27"/>
      <c r="D47">
        <v>43</v>
      </c>
      <c r="E47" s="25">
        <f t="shared" si="10"/>
        <v>0.009365244536940154</v>
      </c>
      <c r="F47">
        <v>239</v>
      </c>
      <c r="G47" s="25">
        <f t="shared" si="11"/>
        <v>9.067869406868127</v>
      </c>
      <c r="H47" s="29">
        <v>17.36</v>
      </c>
      <c r="I47" s="25">
        <f t="shared" si="12"/>
        <v>0.37505746618106234</v>
      </c>
      <c r="J47" s="30">
        <f t="shared" si="28"/>
        <v>5.769230769230768</v>
      </c>
      <c r="K47" s="25">
        <f aca="true" t="shared" si="38" ref="K47:K68">(J47-J$71)*(J47-J$71)</f>
        <v>0.020713795996054656</v>
      </c>
      <c r="L47" s="29">
        <v>2.64</v>
      </c>
      <c r="M47" s="25">
        <f t="shared" si="13"/>
        <v>0.03404620187304876</v>
      </c>
      <c r="N47" s="31">
        <f t="shared" si="29"/>
        <v>7.463539651837524</v>
      </c>
      <c r="O47" s="25">
        <f t="shared" si="15"/>
        <v>0.0064461162686462545</v>
      </c>
      <c r="P47">
        <v>896</v>
      </c>
      <c r="Q47" s="25">
        <f t="shared" si="16"/>
        <v>24780.853277835577</v>
      </c>
      <c r="R47" s="26">
        <f t="shared" si="30"/>
        <v>1120.4</v>
      </c>
      <c r="S47" s="25">
        <f t="shared" si="17"/>
        <v>38747.745387723255</v>
      </c>
      <c r="T47" s="26">
        <v>3385.8241758241757</v>
      </c>
      <c r="U47" s="25">
        <f t="shared" si="18"/>
        <v>213916.09190698082</v>
      </c>
      <c r="V47">
        <v>205</v>
      </c>
      <c r="W47" s="25">
        <f t="shared" si="19"/>
        <v>136.36212278876192</v>
      </c>
      <c r="X47" s="26">
        <f t="shared" si="31"/>
        <v>274.52253458277556</v>
      </c>
      <c r="Y47" s="25">
        <f t="shared" si="20"/>
        <v>244.53556487792497</v>
      </c>
      <c r="Z47" s="26">
        <f t="shared" si="32"/>
        <v>829.601066046849</v>
      </c>
      <c r="AA47" s="25">
        <f t="shared" si="21"/>
        <v>334.82284627593197</v>
      </c>
      <c r="AB47">
        <v>2</v>
      </c>
      <c r="AC47" s="25">
        <f aca="true" t="shared" si="39" ref="AC47:AC68">(AB47-$AB$71)*(AB47-$AB$71)</f>
        <v>0.01274713839750258</v>
      </c>
      <c r="AD47" s="26">
        <f t="shared" si="33"/>
        <v>4.106202588130299</v>
      </c>
      <c r="AE47" s="25">
        <f t="shared" si="22"/>
        <v>1.115621952507115</v>
      </c>
      <c r="AF47" s="26">
        <f t="shared" si="35"/>
        <v>12.408853975119033</v>
      </c>
      <c r="AG47" s="25">
        <f t="shared" si="23"/>
        <v>0.8633442491456277</v>
      </c>
      <c r="AH47" s="26">
        <f t="shared" si="36"/>
        <v>207</v>
      </c>
      <c r="AI47" s="25">
        <f t="shared" si="24"/>
        <v>139.01170655567097</v>
      </c>
      <c r="AJ47" s="26">
        <f t="shared" si="34"/>
        <v>424.99196787148594</v>
      </c>
      <c r="AK47" s="25">
        <f t="shared" si="25"/>
        <v>585.9656101584256</v>
      </c>
      <c r="AL47" s="26">
        <f t="shared" si="37"/>
        <v>1284.31638642482</v>
      </c>
      <c r="AM47" s="25">
        <f t="shared" si="26"/>
        <v>789.3710737953309</v>
      </c>
    </row>
    <row r="48" spans="1:39" s="14" customFormat="1" ht="12.75">
      <c r="A48" s="23">
        <v>42</v>
      </c>
      <c r="B48" s="28">
        <v>0.47099537037037037</v>
      </c>
      <c r="C48" s="27"/>
      <c r="D48">
        <v>43</v>
      </c>
      <c r="E48" s="25">
        <f t="shared" si="10"/>
        <v>0.009365244536940154</v>
      </c>
      <c r="F48">
        <v>239</v>
      </c>
      <c r="G48" s="25">
        <f aca="true" t="shared" si="40" ref="G48:G61">(F48-$F$71)*(F48-$F$71)</f>
        <v>9.067869406868127</v>
      </c>
      <c r="H48" s="29">
        <v>17.34</v>
      </c>
      <c r="I48" s="25">
        <f aca="true" t="shared" si="41" ref="I48:I68">(H48-$H$71)*(H48-$H$71)</f>
        <v>0.35096069198751445</v>
      </c>
      <c r="J48" s="30">
        <f t="shared" si="28"/>
        <v>5.737704918032787</v>
      </c>
      <c r="K48" s="25">
        <f t="shared" si="38"/>
        <v>0.012633092558778794</v>
      </c>
      <c r="L48" s="29">
        <v>2.65</v>
      </c>
      <c r="M48" s="25">
        <f aca="true" t="shared" si="42" ref="M48:M68">(L48-$L$71)*(L48-$L$71)</f>
        <v>0.030455879292403683</v>
      </c>
      <c r="N48" s="31">
        <f t="shared" si="29"/>
        <v>7.435460992907802</v>
      </c>
      <c r="O48" s="25">
        <f aca="true" t="shared" si="43" ref="O48:O68">(N48-$N$71)*(N48-$N$71)</f>
        <v>0.002725784943170523</v>
      </c>
      <c r="P48">
        <v>940</v>
      </c>
      <c r="Q48" s="25">
        <f aca="true" t="shared" si="44" ref="Q48:Q68">(P48-$P$71)*(P48-$P$71)</f>
        <v>40569.75650364202</v>
      </c>
      <c r="R48" s="26">
        <f t="shared" si="30"/>
        <v>1175.4196428571431</v>
      </c>
      <c r="S48" s="25">
        <f aca="true" t="shared" si="45" ref="S48:S68">(R48-$R$71)*(R48-$R$71)</f>
        <v>63435.531368528966</v>
      </c>
      <c r="T48" s="26">
        <v>3532.6819867291183</v>
      </c>
      <c r="U48" s="25">
        <f aca="true" t="shared" si="46" ref="U48:U68">(T48-$T$71)*(T48-$T$71)</f>
        <v>371329.9086865783</v>
      </c>
      <c r="V48">
        <v>200</v>
      </c>
      <c r="W48" s="25">
        <f aca="true" t="shared" si="47" ref="W48:W68">(V48-$V$71)*(V48-$V$71)</f>
        <v>278.1363163371491</v>
      </c>
      <c r="X48" s="26">
        <f t="shared" si="31"/>
        <v>267.8268630075859</v>
      </c>
      <c r="Y48" s="25">
        <f aca="true" t="shared" si="48" ref="Y48:Y68">(X48-$X$71)*(X48-$X$71)</f>
        <v>498.7764918703327</v>
      </c>
      <c r="Z48" s="26">
        <f t="shared" si="32"/>
        <v>804.9441237932909</v>
      </c>
      <c r="AA48" s="25">
        <f aca="true" t="shared" si="49" ref="AA48:AA68">(Z48-$Z$71)*(Z48-$Z$71)</f>
        <v>1845.1412483404044</v>
      </c>
      <c r="AB48">
        <v>2</v>
      </c>
      <c r="AC48" s="25">
        <f t="shared" si="39"/>
        <v>0.01274713839750258</v>
      </c>
      <c r="AD48" s="26">
        <f t="shared" si="33"/>
        <v>4.106202588130299</v>
      </c>
      <c r="AE48" s="25">
        <f aca="true" t="shared" si="50" ref="AE48:AE68">(AD48-$AD$71)*(AD48-$AD$71)</f>
        <v>1.115621952507115</v>
      </c>
      <c r="AF48" s="26">
        <f t="shared" si="35"/>
        <v>12.341046029899804</v>
      </c>
      <c r="AG48" s="25">
        <f aca="true" t="shared" si="51" ref="AG48:AG68">(AF48-$AF$71)*(AF48-$AF$71)</f>
        <v>0.9939514610857302</v>
      </c>
      <c r="AH48" s="26">
        <f t="shared" si="36"/>
        <v>202</v>
      </c>
      <c r="AI48" s="25">
        <f aca="true" t="shared" si="52" ref="AI48:AI68">(AH48-$AH$71)*(AH48-$AH$71)</f>
        <v>281.9149323621225</v>
      </c>
      <c r="AJ48" s="26">
        <f t="shared" si="34"/>
        <v>414.7264614011602</v>
      </c>
      <c r="AK48" s="25">
        <f aca="true" t="shared" si="53" ref="AK48:AK68">(AJ48-$AJ$71)*(AJ48-$AJ$71)</f>
        <v>1188.3348492537673</v>
      </c>
      <c r="AL48" s="26">
        <f t="shared" si="37"/>
        <v>1246.4456490198802</v>
      </c>
      <c r="AM48" s="25">
        <f aca="true" t="shared" si="54" ref="AM48:AM68">(AL48-$AL$71)*(AL48-$AL$71)</f>
        <v>4351.577239214587</v>
      </c>
    </row>
    <row r="49" spans="1:39" s="14" customFormat="1" ht="12.75">
      <c r="A49" s="23">
        <v>43</v>
      </c>
      <c r="B49" s="28">
        <v>0.512662037037037</v>
      </c>
      <c r="C49" s="27"/>
      <c r="D49">
        <v>43</v>
      </c>
      <c r="E49" s="25">
        <f t="shared" si="10"/>
        <v>0.009365244536940154</v>
      </c>
      <c r="F49">
        <v>240.3</v>
      </c>
      <c r="G49" s="25">
        <f t="shared" si="40"/>
        <v>18.587224245578025</v>
      </c>
      <c r="H49" s="29">
        <v>18.34</v>
      </c>
      <c r="I49" s="25">
        <f t="shared" si="41"/>
        <v>2.5357994016649363</v>
      </c>
      <c r="J49" s="30">
        <f>21/(21-H49)</f>
        <v>7.894736842105263</v>
      </c>
      <c r="K49" s="25">
        <f t="shared" si="38"/>
        <v>5.150307781741027</v>
      </c>
      <c r="L49" s="29">
        <v>2.02</v>
      </c>
      <c r="M49" s="25">
        <f t="shared" si="42"/>
        <v>0.6472462018730485</v>
      </c>
      <c r="N49" s="31">
        <f>1+((($C$2/L49-1)*($C$3/$C$4)))</f>
        <v>9.747363246962994</v>
      </c>
      <c r="O49" s="25">
        <f t="shared" si="43"/>
        <v>5.589022259830224</v>
      </c>
      <c r="P49">
        <v>914</v>
      </c>
      <c r="Q49" s="25">
        <f t="shared" si="44"/>
        <v>30771.950052029122</v>
      </c>
      <c r="R49" s="26">
        <f>(28.01/22.4)*P49</f>
        <v>1142.908035714286</v>
      </c>
      <c r="S49" s="25">
        <f t="shared" si="45"/>
        <v>48115.52178335262</v>
      </c>
      <c r="T49" s="26">
        <v>4726.311425886144</v>
      </c>
      <c r="U49" s="25">
        <f t="shared" si="46"/>
        <v>3250801.390763972</v>
      </c>
      <c r="V49">
        <v>201</v>
      </c>
      <c r="W49" s="25">
        <f t="shared" si="47"/>
        <v>245.78147762747167</v>
      </c>
      <c r="X49" s="26">
        <f>(30.01/22.41)*V49</f>
        <v>269.16599732262387</v>
      </c>
      <c r="Y49" s="25">
        <f t="shared" si="48"/>
        <v>440.7551836170023</v>
      </c>
      <c r="Z49" s="26">
        <f>((21-10)/(21-H49))*X49</f>
        <v>1113.0924701311512</v>
      </c>
      <c r="AA49" s="25">
        <f t="shared" si="49"/>
        <v>70327.45399937542</v>
      </c>
      <c r="AB49">
        <v>2</v>
      </c>
      <c r="AC49" s="25">
        <f t="shared" si="39"/>
        <v>0.01274713839750258</v>
      </c>
      <c r="AD49" s="26">
        <f>(46.01/22.41)*AB49</f>
        <v>4.106202588130299</v>
      </c>
      <c r="AE49" s="25">
        <f t="shared" si="50"/>
        <v>1.115621952507115</v>
      </c>
      <c r="AF49" s="26">
        <f t="shared" si="35"/>
        <v>16.98053701858394</v>
      </c>
      <c r="AG49" s="25">
        <f t="shared" si="51"/>
        <v>13.267950822143646</v>
      </c>
      <c r="AH49" s="26">
        <f t="shared" si="36"/>
        <v>203</v>
      </c>
      <c r="AI49" s="25">
        <f t="shared" si="52"/>
        <v>249.3342872008322</v>
      </c>
      <c r="AJ49" s="26">
        <f>(46.01/22.41)*AH49</f>
        <v>416.7795626952253</v>
      </c>
      <c r="AK49" s="25">
        <f t="shared" si="53"/>
        <v>1051.0001017399325</v>
      </c>
      <c r="AL49" s="26">
        <f t="shared" si="37"/>
        <v>1723.52450738627</v>
      </c>
      <c r="AM49" s="25">
        <f t="shared" si="54"/>
        <v>169013.3829369137</v>
      </c>
    </row>
    <row r="50" spans="1:39" s="14" customFormat="1" ht="12.75">
      <c r="A50" s="23">
        <v>44</v>
      </c>
      <c r="B50" s="28">
        <v>0.554328703703704</v>
      </c>
      <c r="C50" s="27"/>
      <c r="D50">
        <v>43</v>
      </c>
      <c r="E50" s="25">
        <f t="shared" si="10"/>
        <v>0.009365244536940154</v>
      </c>
      <c r="F50">
        <v>235</v>
      </c>
      <c r="G50" s="25">
        <f t="shared" si="40"/>
        <v>0.9775468262225926</v>
      </c>
      <c r="H50" s="29">
        <v>17.34</v>
      </c>
      <c r="I50" s="25">
        <f t="shared" si="41"/>
        <v>0.35096069198751445</v>
      </c>
      <c r="J50" s="30">
        <f>21/(21-H50)</f>
        <v>5.737704918032787</v>
      </c>
      <c r="K50" s="25">
        <f t="shared" si="38"/>
        <v>0.012633092558778794</v>
      </c>
      <c r="L50" s="29">
        <v>2.66</v>
      </c>
      <c r="M50" s="25">
        <f t="shared" si="42"/>
        <v>0.02706555671175845</v>
      </c>
      <c r="N50" s="31">
        <f>1+((($C$2/L50-1)*($C$3/$C$4)))</f>
        <v>7.407593451714392</v>
      </c>
      <c r="O50" s="25">
        <f t="shared" si="43"/>
        <v>0.0005925090702217684</v>
      </c>
      <c r="P50">
        <v>897</v>
      </c>
      <c r="Q50" s="25">
        <f t="shared" si="44"/>
        <v>25096.691987512993</v>
      </c>
      <c r="R50" s="26">
        <f>(28.01/22.4)*P50</f>
        <v>1121.6504464285715</v>
      </c>
      <c r="S50" s="25">
        <f t="shared" si="45"/>
        <v>39241.595933100296</v>
      </c>
      <c r="T50" s="26">
        <v>3371.0805766978924</v>
      </c>
      <c r="U50" s="25">
        <f t="shared" si="46"/>
        <v>200495.32269314997</v>
      </c>
      <c r="V50">
        <v>205</v>
      </c>
      <c r="W50" s="25">
        <f t="shared" si="47"/>
        <v>136.36212278876192</v>
      </c>
      <c r="X50" s="26">
        <f>(30.01/22.41)*V50</f>
        <v>274.52253458277556</v>
      </c>
      <c r="Y50" s="25">
        <f t="shared" si="48"/>
        <v>244.53556487792497</v>
      </c>
      <c r="Z50" s="26">
        <f>((21-10)/(21-H50))*X50</f>
        <v>825.0677268881233</v>
      </c>
      <c r="AA50" s="25">
        <f t="shared" si="49"/>
        <v>521.2775870269944</v>
      </c>
      <c r="AB50">
        <v>2</v>
      </c>
      <c r="AC50" s="25">
        <f t="shared" si="39"/>
        <v>0.01274713839750258</v>
      </c>
      <c r="AD50" s="26">
        <f>(46.01/22.41)*AB50</f>
        <v>4.106202588130299</v>
      </c>
      <c r="AE50" s="25">
        <f t="shared" si="50"/>
        <v>1.115621952507115</v>
      </c>
      <c r="AF50" s="26">
        <f t="shared" si="35"/>
        <v>12.341046029899804</v>
      </c>
      <c r="AG50" s="25">
        <f t="shared" si="51"/>
        <v>0.9939514610857302</v>
      </c>
      <c r="AH50" s="26">
        <f t="shared" si="36"/>
        <v>207</v>
      </c>
      <c r="AI50" s="25">
        <f t="shared" si="52"/>
        <v>139.01170655567097</v>
      </c>
      <c r="AJ50" s="26">
        <f>(46.01/22.41)*AH50</f>
        <v>424.99196787148594</v>
      </c>
      <c r="AK50" s="25">
        <f t="shared" si="53"/>
        <v>585.9656101584256</v>
      </c>
      <c r="AL50" s="26">
        <f t="shared" si="37"/>
        <v>1277.2982640946298</v>
      </c>
      <c r="AM50" s="25">
        <f t="shared" si="54"/>
        <v>1232.9839122064448</v>
      </c>
    </row>
    <row r="51" spans="1:39" s="14" customFormat="1" ht="12.75">
      <c r="A51" s="23">
        <v>45</v>
      </c>
      <c r="B51" s="28">
        <v>0.4716898148148148</v>
      </c>
      <c r="C51" s="27"/>
      <c r="D51">
        <v>43</v>
      </c>
      <c r="E51" s="25">
        <f t="shared" si="10"/>
        <v>0.009365244536940154</v>
      </c>
      <c r="F51">
        <v>235</v>
      </c>
      <c r="G51" s="25">
        <f t="shared" si="40"/>
        <v>0.9775468262225926</v>
      </c>
      <c r="H51" s="29">
        <v>17.46</v>
      </c>
      <c r="I51" s="25">
        <f t="shared" si="41"/>
        <v>0.5075413371488064</v>
      </c>
      <c r="J51" s="30">
        <f t="shared" si="28"/>
        <v>5.9322033898305095</v>
      </c>
      <c r="K51" s="25">
        <f t="shared" si="38"/>
        <v>0.09418484958603579</v>
      </c>
      <c r="L51" s="29">
        <v>2.57</v>
      </c>
      <c r="M51" s="25">
        <f t="shared" si="42"/>
        <v>0.06477845993756498</v>
      </c>
      <c r="N51" s="31">
        <f t="shared" si="29"/>
        <v>7.666208571349726</v>
      </c>
      <c r="O51" s="25">
        <f t="shared" si="43"/>
        <v>0.08006445380288059</v>
      </c>
      <c r="P51">
        <v>871</v>
      </c>
      <c r="Q51" s="25">
        <f t="shared" si="44"/>
        <v>17534.88553590009</v>
      </c>
      <c r="R51" s="26">
        <f t="shared" si="30"/>
        <v>1089.1388392857145</v>
      </c>
      <c r="S51" s="25">
        <f t="shared" si="45"/>
        <v>27417.832329269706</v>
      </c>
      <c r="T51" s="26">
        <v>3384.329726594029</v>
      </c>
      <c r="U51" s="25">
        <f t="shared" si="46"/>
        <v>212535.92794638348</v>
      </c>
      <c r="V51">
        <v>206</v>
      </c>
      <c r="W51" s="25">
        <f t="shared" si="47"/>
        <v>114.00728407908449</v>
      </c>
      <c r="X51" s="26">
        <f t="shared" si="31"/>
        <v>275.8616688978135</v>
      </c>
      <c r="Y51" s="25">
        <f t="shared" si="48"/>
        <v>204.4470637617157</v>
      </c>
      <c r="Z51" s="26">
        <f t="shared" si="32"/>
        <v>857.1972762361439</v>
      </c>
      <c r="AA51" s="25">
        <f t="shared" si="49"/>
        <v>86.45364235599597</v>
      </c>
      <c r="AB51">
        <v>2</v>
      </c>
      <c r="AC51" s="25">
        <f t="shared" si="39"/>
        <v>0.01274713839750258</v>
      </c>
      <c r="AD51" s="26">
        <f t="shared" si="33"/>
        <v>4.106202588130299</v>
      </c>
      <c r="AE51" s="25">
        <f t="shared" si="50"/>
        <v>1.115621952507115</v>
      </c>
      <c r="AF51" s="26">
        <f t="shared" si="35"/>
        <v>12.759386573286243</v>
      </c>
      <c r="AG51" s="25">
        <f t="shared" si="51"/>
        <v>0.33481337145396334</v>
      </c>
      <c r="AH51" s="26">
        <f t="shared" si="36"/>
        <v>208</v>
      </c>
      <c r="AI51" s="25">
        <f t="shared" si="52"/>
        <v>116.43106139438068</v>
      </c>
      <c r="AJ51" s="26">
        <f t="shared" si="34"/>
        <v>427.04506916555107</v>
      </c>
      <c r="AK51" s="25">
        <f t="shared" si="53"/>
        <v>490.78311188151037</v>
      </c>
      <c r="AL51" s="26">
        <f t="shared" si="37"/>
        <v>1326.9762036217692</v>
      </c>
      <c r="AM51" s="25">
        <f t="shared" si="54"/>
        <v>212.11210218277526</v>
      </c>
    </row>
    <row r="52" spans="1:39" s="14" customFormat="1" ht="12.75">
      <c r="A52" s="23">
        <v>46</v>
      </c>
      <c r="B52" s="28">
        <v>0.47238425925925925</v>
      </c>
      <c r="C52" s="27"/>
      <c r="D52">
        <v>43</v>
      </c>
      <c r="E52" s="25">
        <f t="shared" si="10"/>
        <v>0.009365244536940154</v>
      </c>
      <c r="F52">
        <v>237</v>
      </c>
      <c r="G52" s="25">
        <f t="shared" si="40"/>
        <v>1.0227081165453595</v>
      </c>
      <c r="H52" s="29">
        <v>17.48</v>
      </c>
      <c r="I52" s="25">
        <f t="shared" si="41"/>
        <v>0.5364381113423543</v>
      </c>
      <c r="J52" s="30">
        <f t="shared" si="28"/>
        <v>5.965909090909092</v>
      </c>
      <c r="K52" s="25">
        <f t="shared" si="38"/>
        <v>0.11600918002490838</v>
      </c>
      <c r="L52" s="29">
        <v>2.55</v>
      </c>
      <c r="M52" s="25">
        <f t="shared" si="42"/>
        <v>0.07535910509885531</v>
      </c>
      <c r="N52" s="31">
        <f t="shared" si="29"/>
        <v>7.726157697121403</v>
      </c>
      <c r="O52" s="25">
        <f t="shared" si="43"/>
        <v>0.1175843565438442</v>
      </c>
      <c r="P52">
        <v>903</v>
      </c>
      <c r="Q52" s="25">
        <f t="shared" si="44"/>
        <v>27033.72424557751</v>
      </c>
      <c r="R52" s="26">
        <f t="shared" si="30"/>
        <v>1129.153125</v>
      </c>
      <c r="S52" s="25">
        <f t="shared" si="45"/>
        <v>42270.371088733096</v>
      </c>
      <c r="T52" s="26">
        <v>3528.6035156250005</v>
      </c>
      <c r="U52" s="25">
        <f t="shared" si="46"/>
        <v>366375.9593773902</v>
      </c>
      <c r="V52">
        <v>207</v>
      </c>
      <c r="W52" s="25">
        <f t="shared" si="47"/>
        <v>93.65244536940705</v>
      </c>
      <c r="X52" s="26">
        <f t="shared" si="31"/>
        <v>277.20080321285144</v>
      </c>
      <c r="Y52" s="25">
        <f t="shared" si="48"/>
        <v>167.94512407293067</v>
      </c>
      <c r="Z52" s="26">
        <f t="shared" si="32"/>
        <v>866.2525100401609</v>
      </c>
      <c r="AA52" s="25">
        <f t="shared" si="49"/>
        <v>336.8428458858634</v>
      </c>
      <c r="AB52">
        <v>2</v>
      </c>
      <c r="AC52" s="25">
        <f t="shared" si="39"/>
        <v>0.01274713839750258</v>
      </c>
      <c r="AD52" s="26">
        <f t="shared" si="33"/>
        <v>4.106202588130299</v>
      </c>
      <c r="AE52" s="25">
        <f t="shared" si="50"/>
        <v>1.115621952507115</v>
      </c>
      <c r="AF52" s="26">
        <f t="shared" si="35"/>
        <v>12.831883087907185</v>
      </c>
      <c r="AG52" s="25">
        <f t="shared" si="51"/>
        <v>0.2561717125553408</v>
      </c>
      <c r="AH52" s="26">
        <f t="shared" si="36"/>
        <v>209</v>
      </c>
      <c r="AI52" s="25">
        <f t="shared" si="52"/>
        <v>95.85041623309037</v>
      </c>
      <c r="AJ52" s="26">
        <f t="shared" si="34"/>
        <v>429.0981704596162</v>
      </c>
      <c r="AK52" s="25">
        <f t="shared" si="53"/>
        <v>404.03106345197887</v>
      </c>
      <c r="AL52" s="26">
        <f t="shared" si="37"/>
        <v>1340.9317826863007</v>
      </c>
      <c r="AM52" s="25">
        <f t="shared" si="54"/>
        <v>813.3703185694309</v>
      </c>
    </row>
    <row r="53" spans="1:39" s="14" customFormat="1" ht="12.75">
      <c r="A53" s="23">
        <v>47</v>
      </c>
      <c r="B53" s="28">
        <v>0.4730787037037037</v>
      </c>
      <c r="C53" s="27"/>
      <c r="D53">
        <v>43</v>
      </c>
      <c r="E53" s="25">
        <f t="shared" si="10"/>
        <v>0.009365244536940154</v>
      </c>
      <c r="F53">
        <v>235</v>
      </c>
      <c r="G53" s="25">
        <f t="shared" si="40"/>
        <v>0.9775468262225926</v>
      </c>
      <c r="H53" s="29">
        <v>17.56</v>
      </c>
      <c r="I53" s="25">
        <f t="shared" si="41"/>
        <v>0.6600252081165454</v>
      </c>
      <c r="J53" s="30">
        <f t="shared" si="28"/>
        <v>6.104651162790695</v>
      </c>
      <c r="K53" s="25">
        <f t="shared" si="38"/>
        <v>0.2297699759339912</v>
      </c>
      <c r="L53" s="29">
        <v>2.49</v>
      </c>
      <c r="M53" s="25">
        <f t="shared" si="42"/>
        <v>0.111901040582726</v>
      </c>
      <c r="N53" s="31">
        <f t="shared" si="29"/>
        <v>7.91178330342647</v>
      </c>
      <c r="O53" s="25">
        <f t="shared" si="43"/>
        <v>0.2793453994694858</v>
      </c>
      <c r="P53">
        <v>882</v>
      </c>
      <c r="Q53" s="25">
        <f t="shared" si="44"/>
        <v>20569.111342351705</v>
      </c>
      <c r="R53" s="26">
        <f t="shared" si="30"/>
        <v>1102.8937500000002</v>
      </c>
      <c r="S53" s="25">
        <f t="shared" si="45"/>
        <v>32162.197169297306</v>
      </c>
      <c r="T53" s="26">
        <v>3526.695130813953</v>
      </c>
      <c r="U53" s="25">
        <f t="shared" si="46"/>
        <v>364069.3489033657</v>
      </c>
      <c r="V53">
        <v>212</v>
      </c>
      <c r="W53" s="25">
        <f t="shared" si="47"/>
        <v>21.878251821019855</v>
      </c>
      <c r="X53" s="26">
        <f t="shared" si="31"/>
        <v>283.8964747880411</v>
      </c>
      <c r="Y53" s="25">
        <f t="shared" si="48"/>
        <v>39.23384704037011</v>
      </c>
      <c r="Z53" s="26">
        <f t="shared" si="32"/>
        <v>907.8084949617589</v>
      </c>
      <c r="AA53" s="25">
        <f t="shared" si="49"/>
        <v>3589.119890028988</v>
      </c>
      <c r="AB53">
        <v>2</v>
      </c>
      <c r="AC53" s="25">
        <f t="shared" si="39"/>
        <v>0.01274713839750258</v>
      </c>
      <c r="AD53" s="26">
        <f t="shared" si="33"/>
        <v>4.106202588130299</v>
      </c>
      <c r="AE53" s="25">
        <f t="shared" si="50"/>
        <v>1.115621952507115</v>
      </c>
      <c r="AF53" s="26">
        <f t="shared" si="35"/>
        <v>13.130298973672463</v>
      </c>
      <c r="AG53" s="25">
        <f t="shared" si="51"/>
        <v>0.04314685052172596</v>
      </c>
      <c r="AH53" s="26">
        <f t="shared" si="36"/>
        <v>214</v>
      </c>
      <c r="AI53" s="25">
        <f t="shared" si="52"/>
        <v>22.947190426638837</v>
      </c>
      <c r="AJ53" s="26">
        <f t="shared" si="34"/>
        <v>439.36367692994196</v>
      </c>
      <c r="AK53" s="25">
        <f t="shared" si="53"/>
        <v>96.72756901507644</v>
      </c>
      <c r="AL53" s="26">
        <f t="shared" si="37"/>
        <v>1404.9419901829535</v>
      </c>
      <c r="AM53" s="25">
        <f t="shared" si="54"/>
        <v>8561.774146958784</v>
      </c>
    </row>
    <row r="54" spans="1:39" s="14" customFormat="1" ht="12.75">
      <c r="A54" s="23">
        <v>48</v>
      </c>
      <c r="B54" s="28">
        <v>0.47377314814814814</v>
      </c>
      <c r="C54" s="27"/>
      <c r="D54">
        <v>43</v>
      </c>
      <c r="E54" s="25">
        <f t="shared" si="10"/>
        <v>0.009365244536940154</v>
      </c>
      <c r="F54">
        <v>236.5</v>
      </c>
      <c r="G54" s="25">
        <f t="shared" si="40"/>
        <v>0.2614177939646678</v>
      </c>
      <c r="H54" s="29">
        <v>17.81</v>
      </c>
      <c r="I54" s="25">
        <f t="shared" si="41"/>
        <v>1.1287348855359003</v>
      </c>
      <c r="J54" s="30">
        <f t="shared" si="28"/>
        <v>6.583072100313477</v>
      </c>
      <c r="K54" s="25">
        <f t="shared" si="38"/>
        <v>0.9173122880806722</v>
      </c>
      <c r="L54" s="29">
        <v>2.31</v>
      </c>
      <c r="M54" s="25">
        <f t="shared" si="42"/>
        <v>0.2647268470343389</v>
      </c>
      <c r="N54" s="31">
        <f t="shared" si="29"/>
        <v>8.526517454177029</v>
      </c>
      <c r="O54" s="25">
        <f t="shared" si="43"/>
        <v>1.3070560301613663</v>
      </c>
      <c r="P54">
        <v>995</v>
      </c>
      <c r="Q54" s="25">
        <f t="shared" si="44"/>
        <v>65750.88553590009</v>
      </c>
      <c r="R54" s="26">
        <f t="shared" si="30"/>
        <v>1244.1941964285716</v>
      </c>
      <c r="S54" s="25">
        <f t="shared" si="45"/>
        <v>102809.15443864468</v>
      </c>
      <c r="T54" s="26">
        <v>3830</v>
      </c>
      <c r="U54" s="25">
        <f t="shared" si="46"/>
        <v>822080.3439153761</v>
      </c>
      <c r="V54">
        <v>217</v>
      </c>
      <c r="W54" s="25">
        <f t="shared" si="47"/>
        <v>0.10405827263266838</v>
      </c>
      <c r="X54" s="26">
        <f t="shared" si="31"/>
        <v>290.5921463632307</v>
      </c>
      <c r="Y54" s="25">
        <f t="shared" si="48"/>
        <v>0.1866056934144558</v>
      </c>
      <c r="Z54" s="26">
        <f t="shared" si="32"/>
        <v>1002.0418840111399</v>
      </c>
      <c r="AA54" s="25">
        <f t="shared" si="49"/>
        <v>23759.9574299431</v>
      </c>
      <c r="AB54">
        <v>2</v>
      </c>
      <c r="AC54" s="25">
        <f t="shared" si="39"/>
        <v>0.01274713839750258</v>
      </c>
      <c r="AD54" s="26">
        <f t="shared" si="33"/>
        <v>4.106202588130299</v>
      </c>
      <c r="AE54" s="25">
        <f t="shared" si="50"/>
        <v>1.115621952507115</v>
      </c>
      <c r="AF54" s="26">
        <f t="shared" si="35"/>
        <v>14.159319269414818</v>
      </c>
      <c r="AG54" s="25">
        <f t="shared" si="51"/>
        <v>0.674537132824715</v>
      </c>
      <c r="AH54" s="26">
        <f t="shared" si="36"/>
        <v>219</v>
      </c>
      <c r="AI54" s="25">
        <f t="shared" si="52"/>
        <v>0.04396462018730835</v>
      </c>
      <c r="AJ54" s="26">
        <f t="shared" si="34"/>
        <v>449.6291834002677</v>
      </c>
      <c r="AK54" s="25">
        <f t="shared" si="53"/>
        <v>0.18532076277411208</v>
      </c>
      <c r="AL54" s="26">
        <f t="shared" si="37"/>
        <v>1550.4454600009224</v>
      </c>
      <c r="AM54" s="25">
        <f t="shared" si="54"/>
        <v>56659.86393133753</v>
      </c>
    </row>
    <row r="55" spans="1:39" s="14" customFormat="1" ht="12.75">
      <c r="A55" s="23">
        <v>49</v>
      </c>
      <c r="B55" s="28">
        <v>0.4744675925925926</v>
      </c>
      <c r="C55" s="27"/>
      <c r="D55">
        <v>43</v>
      </c>
      <c r="E55" s="25">
        <f>(D55-D71)*(D55-D71)</f>
        <v>0.009365244536940154</v>
      </c>
      <c r="F55">
        <v>236.2</v>
      </c>
      <c r="G55" s="25">
        <f t="shared" si="40"/>
        <v>0.044643600416247965</v>
      </c>
      <c r="H55" s="29">
        <v>17.79</v>
      </c>
      <c r="I55" s="25">
        <f t="shared" si="41"/>
        <v>1.0866381113423527</v>
      </c>
      <c r="J55" s="30">
        <f aca="true" t="shared" si="55" ref="J55:J68">21/(21-H55)</f>
        <v>6.542056074766354</v>
      </c>
      <c r="K55" s="25">
        <f t="shared" si="38"/>
        <v>0.8404272395591453</v>
      </c>
      <c r="L55" s="29">
        <v>2.32</v>
      </c>
      <c r="M55" s="25">
        <f t="shared" si="42"/>
        <v>0.25453652445369396</v>
      </c>
      <c r="N55" s="31">
        <f aca="true" t="shared" si="56" ref="N55:N68">1+((($C$2/L55-1)*($C$3/$C$4)))</f>
        <v>8.489863047199805</v>
      </c>
      <c r="O55" s="25">
        <f t="shared" si="43"/>
        <v>1.2245881370170728</v>
      </c>
      <c r="P55">
        <v>751</v>
      </c>
      <c r="Q55" s="25">
        <f t="shared" si="44"/>
        <v>154.24037460978047</v>
      </c>
      <c r="R55" s="26">
        <f aca="true" t="shared" si="57" ref="R55:R68">(28.01/22.4)*P55</f>
        <v>939.085267857143</v>
      </c>
      <c r="S55" s="25">
        <f t="shared" si="45"/>
        <v>241.17275934288963</v>
      </c>
      <c r="T55" s="26">
        <v>3218.0492044948815</v>
      </c>
      <c r="U55" s="25">
        <f t="shared" si="46"/>
        <v>86869.11425534842</v>
      </c>
      <c r="V55">
        <v>230</v>
      </c>
      <c r="W55" s="25">
        <f t="shared" si="47"/>
        <v>177.49115504682598</v>
      </c>
      <c r="X55" s="26">
        <f aca="true" t="shared" si="58" ref="X55:X68">(30.01/22.41)*V55</f>
        <v>308.0008924587238</v>
      </c>
      <c r="Y55" s="25">
        <f t="shared" si="48"/>
        <v>318.2914651999619</v>
      </c>
      <c r="Z55" s="26">
        <f aca="true" t="shared" si="59" ref="Z55:Z68">((21-10)/(21-H55))*X55</f>
        <v>1055.4547716654083</v>
      </c>
      <c r="AA55" s="25">
        <f t="shared" si="49"/>
        <v>43079.30239712606</v>
      </c>
      <c r="AB55">
        <v>2</v>
      </c>
      <c r="AC55" s="25">
        <f t="shared" si="39"/>
        <v>0.01274713839750258</v>
      </c>
      <c r="AD55" s="26">
        <f aca="true" t="shared" si="60" ref="AD55:AD68">(46.01/22.41)*AB55</f>
        <v>4.106202588130299</v>
      </c>
      <c r="AE55" s="25">
        <f t="shared" si="50"/>
        <v>1.115621952507115</v>
      </c>
      <c r="AF55" s="26">
        <f t="shared" si="35"/>
        <v>14.071099211661457</v>
      </c>
      <c r="AG55" s="25">
        <f t="shared" si="51"/>
        <v>0.53740927473801</v>
      </c>
      <c r="AH55" s="26">
        <f t="shared" si="36"/>
        <v>232</v>
      </c>
      <c r="AI55" s="25">
        <f t="shared" si="52"/>
        <v>174.49557752341332</v>
      </c>
      <c r="AJ55" s="26">
        <f aca="true" t="shared" si="61" ref="AJ55:AJ68">(46.01/22.41)*AH55</f>
        <v>476.3195002231147</v>
      </c>
      <c r="AK55" s="25">
        <f t="shared" si="53"/>
        <v>735.538107450716</v>
      </c>
      <c r="AL55" s="26">
        <f t="shared" si="37"/>
        <v>1632.247508552729</v>
      </c>
      <c r="AM55" s="25">
        <f t="shared" si="54"/>
        <v>102294.66633731323</v>
      </c>
    </row>
    <row r="56" spans="1:39" s="14" customFormat="1" ht="12.75">
      <c r="A56" s="23">
        <v>50</v>
      </c>
      <c r="B56" s="28">
        <v>0.475162037037037</v>
      </c>
      <c r="C56" s="27"/>
      <c r="D56">
        <v>43</v>
      </c>
      <c r="E56" s="25">
        <f>(D56-D71)*(D56-D71)</f>
        <v>0.009365244536940154</v>
      </c>
      <c r="F56">
        <v>239</v>
      </c>
      <c r="G56" s="25">
        <f t="shared" si="40"/>
        <v>9.067869406868127</v>
      </c>
      <c r="H56" s="29">
        <v>17.8</v>
      </c>
      <c r="I56" s="25">
        <f t="shared" si="41"/>
        <v>1.1075864984391302</v>
      </c>
      <c r="J56" s="30">
        <f t="shared" si="55"/>
        <v>6.562500000000002</v>
      </c>
      <c r="K56" s="25">
        <f t="shared" si="38"/>
        <v>0.8783290564508932</v>
      </c>
      <c r="L56" s="29">
        <v>2.32</v>
      </c>
      <c r="M56" s="25">
        <f t="shared" si="42"/>
        <v>0.25453652445369396</v>
      </c>
      <c r="N56" s="31">
        <f t="shared" si="56"/>
        <v>8.489863047199805</v>
      </c>
      <c r="O56" s="25">
        <f t="shared" si="43"/>
        <v>1.2245881370170728</v>
      </c>
      <c r="P56">
        <v>765</v>
      </c>
      <c r="Q56" s="25">
        <f t="shared" si="44"/>
        <v>697.9823100936503</v>
      </c>
      <c r="R56" s="26">
        <f t="shared" si="57"/>
        <v>956.591517857143</v>
      </c>
      <c r="S56" s="25">
        <f t="shared" si="45"/>
        <v>1091.3764967420861</v>
      </c>
      <c r="T56" s="26">
        <v>3288.28334263393</v>
      </c>
      <c r="U56" s="25">
        <f t="shared" si="46"/>
        <v>133202.95972001294</v>
      </c>
      <c r="V56">
        <v>223</v>
      </c>
      <c r="W56" s="25">
        <f t="shared" si="47"/>
        <v>39.975026014568044</v>
      </c>
      <c r="X56" s="26">
        <f t="shared" si="58"/>
        <v>298.6269522534583</v>
      </c>
      <c r="Y56" s="25">
        <f t="shared" si="48"/>
        <v>71.68644318206634</v>
      </c>
      <c r="Z56" s="26">
        <f t="shared" si="59"/>
        <v>1026.530148371263</v>
      </c>
      <c r="AA56" s="25">
        <f t="shared" si="49"/>
        <v>31909.00458600394</v>
      </c>
      <c r="AB56">
        <v>2</v>
      </c>
      <c r="AC56" s="25">
        <f t="shared" si="39"/>
        <v>0.01274713839750258</v>
      </c>
      <c r="AD56" s="26">
        <f t="shared" si="60"/>
        <v>4.106202588130299</v>
      </c>
      <c r="AE56" s="25">
        <f t="shared" si="50"/>
        <v>1.115621952507115</v>
      </c>
      <c r="AF56" s="26">
        <f t="shared" si="35"/>
        <v>14.115071396697905</v>
      </c>
      <c r="AG56" s="25">
        <f t="shared" si="51"/>
        <v>0.6038132658565366</v>
      </c>
      <c r="AH56" s="26">
        <f t="shared" si="36"/>
        <v>225</v>
      </c>
      <c r="AI56" s="25">
        <f t="shared" si="52"/>
        <v>38.560093652445474</v>
      </c>
      <c r="AJ56" s="26">
        <f t="shared" si="61"/>
        <v>461.9477911646586</v>
      </c>
      <c r="AK56" s="25">
        <f t="shared" si="53"/>
        <v>162.5394678236829</v>
      </c>
      <c r="AL56" s="26">
        <f t="shared" si="37"/>
        <v>1587.9455321285143</v>
      </c>
      <c r="AM56" s="25">
        <f t="shared" si="54"/>
        <v>75918.65307248132</v>
      </c>
    </row>
    <row r="57" spans="1:39" s="14" customFormat="1" ht="12.75">
      <c r="A57" s="23">
        <v>51</v>
      </c>
      <c r="B57" s="28">
        <v>0.47585648148148146</v>
      </c>
      <c r="C57" s="27"/>
      <c r="D57">
        <v>43</v>
      </c>
      <c r="E57" s="25">
        <f>(D57-D71)*(D57-D71)</f>
        <v>0.009365244536940154</v>
      </c>
      <c r="F57">
        <v>238</v>
      </c>
      <c r="G57" s="25">
        <f t="shared" si="40"/>
        <v>4.045288761706743</v>
      </c>
      <c r="H57" s="29">
        <v>17.8</v>
      </c>
      <c r="I57" s="25">
        <f t="shared" si="41"/>
        <v>1.1075864984391302</v>
      </c>
      <c r="J57" s="30">
        <f t="shared" si="55"/>
        <v>6.562500000000002</v>
      </c>
      <c r="K57" s="25">
        <f t="shared" si="38"/>
        <v>0.8783290564508932</v>
      </c>
      <c r="L57" s="29">
        <v>2.32</v>
      </c>
      <c r="M57" s="25">
        <f t="shared" si="42"/>
        <v>0.25453652445369396</v>
      </c>
      <c r="N57" s="31">
        <f t="shared" si="56"/>
        <v>8.489863047199805</v>
      </c>
      <c r="O57" s="25">
        <f t="shared" si="43"/>
        <v>1.2245881370170728</v>
      </c>
      <c r="P57">
        <v>901</v>
      </c>
      <c r="Q57" s="25">
        <f t="shared" si="44"/>
        <v>26380.04682622267</v>
      </c>
      <c r="R57" s="26">
        <f t="shared" si="57"/>
        <v>1126.6522321428572</v>
      </c>
      <c r="S57" s="25">
        <f t="shared" si="45"/>
        <v>41248.270440023014</v>
      </c>
      <c r="T57" s="26">
        <v>3872.8670479910725</v>
      </c>
      <c r="U57" s="25">
        <f t="shared" si="46"/>
        <v>901651.8720450928</v>
      </c>
      <c r="V57">
        <v>213</v>
      </c>
      <c r="W57" s="25">
        <f t="shared" si="47"/>
        <v>13.52341311134242</v>
      </c>
      <c r="X57" s="26">
        <f t="shared" si="58"/>
        <v>285.235609103079</v>
      </c>
      <c r="Y57" s="25">
        <f t="shared" si="48"/>
        <v>24.25127591613047</v>
      </c>
      <c r="Z57" s="26">
        <f t="shared" si="59"/>
        <v>980.4974062918344</v>
      </c>
      <c r="AA57" s="25">
        <f t="shared" si="49"/>
        <v>17582.276049975295</v>
      </c>
      <c r="AB57">
        <v>2</v>
      </c>
      <c r="AC57" s="25">
        <f t="shared" si="39"/>
        <v>0.01274713839750258</v>
      </c>
      <c r="AD57" s="26">
        <f t="shared" si="60"/>
        <v>4.106202588130299</v>
      </c>
      <c r="AE57" s="25">
        <f t="shared" si="50"/>
        <v>1.115621952507115</v>
      </c>
      <c r="AF57" s="26">
        <f t="shared" si="35"/>
        <v>14.115071396697905</v>
      </c>
      <c r="AG57" s="25">
        <f t="shared" si="51"/>
        <v>0.6038132658565366</v>
      </c>
      <c r="AH57" s="26">
        <f t="shared" si="36"/>
        <v>215</v>
      </c>
      <c r="AI57" s="25">
        <f t="shared" si="52"/>
        <v>14.366545265348533</v>
      </c>
      <c r="AJ57" s="26">
        <f t="shared" si="61"/>
        <v>441.41677822400715</v>
      </c>
      <c r="AK57" s="25">
        <f t="shared" si="53"/>
        <v>60.55821966984743</v>
      </c>
      <c r="AL57" s="26">
        <f t="shared" si="37"/>
        <v>1517.3701751450249</v>
      </c>
      <c r="AM57" s="25">
        <f t="shared" si="54"/>
        <v>42007.79832371051</v>
      </c>
    </row>
    <row r="58" spans="1:39" s="14" customFormat="1" ht="12.75">
      <c r="A58" s="23">
        <v>52</v>
      </c>
      <c r="B58" s="28">
        <v>0.47655092592592596</v>
      </c>
      <c r="C58" s="27"/>
      <c r="D58">
        <v>42</v>
      </c>
      <c r="E58" s="25">
        <f>(D58-D71)*(D58-D71)</f>
        <v>1.2029136316337088</v>
      </c>
      <c r="F58">
        <v>239</v>
      </c>
      <c r="G58" s="25">
        <f t="shared" si="40"/>
        <v>9.067869406868127</v>
      </c>
      <c r="H58" s="29">
        <v>18.01</v>
      </c>
      <c r="I58" s="25">
        <f t="shared" si="41"/>
        <v>1.5937026274713912</v>
      </c>
      <c r="J58" s="30">
        <f t="shared" si="55"/>
        <v>7.0234113712374615</v>
      </c>
      <c r="K58" s="25">
        <f t="shared" si="38"/>
        <v>1.954693352310949</v>
      </c>
      <c r="L58" s="29">
        <v>2.27</v>
      </c>
      <c r="M58" s="25">
        <f t="shared" si="42"/>
        <v>0.30748813735691954</v>
      </c>
      <c r="N58" s="31">
        <f t="shared" si="56"/>
        <v>8.676364545255726</v>
      </c>
      <c r="O58" s="25">
        <f t="shared" si="43"/>
        <v>1.672140203373146</v>
      </c>
      <c r="P58">
        <v>815</v>
      </c>
      <c r="Q58" s="25">
        <f t="shared" si="44"/>
        <v>5839.917793964614</v>
      </c>
      <c r="R58" s="26">
        <f t="shared" si="57"/>
        <v>1019.1138392857144</v>
      </c>
      <c r="S58" s="25">
        <f t="shared" si="45"/>
        <v>9131.390482351462</v>
      </c>
      <c r="T58" s="26">
        <v>3749.2482381748714</v>
      </c>
      <c r="U58" s="25">
        <f t="shared" si="46"/>
        <v>682168.1321788565</v>
      </c>
      <c r="V58">
        <v>237</v>
      </c>
      <c r="W58" s="25">
        <f t="shared" si="47"/>
        <v>413.0072840790839</v>
      </c>
      <c r="X58" s="26">
        <f t="shared" si="58"/>
        <v>317.3748326639893</v>
      </c>
      <c r="Y58" s="25">
        <f t="shared" si="48"/>
        <v>740.637997161644</v>
      </c>
      <c r="Z58" s="26">
        <f t="shared" si="59"/>
        <v>1167.5997188307306</v>
      </c>
      <c r="AA58" s="25">
        <f t="shared" si="49"/>
        <v>102208.40182095995</v>
      </c>
      <c r="AB58">
        <v>2</v>
      </c>
      <c r="AC58" s="25">
        <f t="shared" si="39"/>
        <v>0.01274713839750258</v>
      </c>
      <c r="AD58" s="26">
        <f t="shared" si="60"/>
        <v>4.106202588130299</v>
      </c>
      <c r="AE58" s="25">
        <f t="shared" si="50"/>
        <v>1.115621952507115</v>
      </c>
      <c r="AF58" s="26">
        <f t="shared" si="35"/>
        <v>15.106430926231877</v>
      </c>
      <c r="AG58" s="25">
        <f t="shared" si="51"/>
        <v>3.1272872010033455</v>
      </c>
      <c r="AH58" s="26">
        <f t="shared" si="36"/>
        <v>239</v>
      </c>
      <c r="AI58" s="25">
        <f t="shared" si="52"/>
        <v>408.4310613943812</v>
      </c>
      <c r="AJ58" s="26">
        <f t="shared" si="61"/>
        <v>490.6912092815707</v>
      </c>
      <c r="AK58" s="25">
        <f t="shared" si="53"/>
        <v>1721.6287895995613</v>
      </c>
      <c r="AL58" s="26">
        <f t="shared" si="37"/>
        <v>1805.2184956847093</v>
      </c>
      <c r="AM58" s="25">
        <f t="shared" si="54"/>
        <v>242858.1093804565</v>
      </c>
    </row>
    <row r="59" spans="1:39" s="14" customFormat="1" ht="12.75">
      <c r="A59" s="23">
        <v>53</v>
      </c>
      <c r="B59" s="28">
        <v>0.47724537037037035</v>
      </c>
      <c r="C59" s="27"/>
      <c r="D59">
        <v>42</v>
      </c>
      <c r="E59" s="25">
        <f>(D59-D71)*(D59-D71)</f>
        <v>1.2029136316337088</v>
      </c>
      <c r="F59">
        <v>239</v>
      </c>
      <c r="G59" s="25">
        <f t="shared" si="40"/>
        <v>9.067869406868127</v>
      </c>
      <c r="H59" s="29">
        <v>18.3</v>
      </c>
      <c r="I59" s="25">
        <f t="shared" si="41"/>
        <v>2.410005853277842</v>
      </c>
      <c r="J59" s="30">
        <f t="shared" si="55"/>
        <v>7.7777777777777795</v>
      </c>
      <c r="K59" s="25">
        <f t="shared" si="38"/>
        <v>4.633126630203038</v>
      </c>
      <c r="L59" s="29">
        <v>2.09</v>
      </c>
      <c r="M59" s="25">
        <f t="shared" si="42"/>
        <v>0.5395139438085326</v>
      </c>
      <c r="N59" s="31">
        <f t="shared" si="56"/>
        <v>9.421656656147139</v>
      </c>
      <c r="O59" s="25">
        <f t="shared" si="43"/>
        <v>4.1550937765675755</v>
      </c>
      <c r="P59">
        <v>685</v>
      </c>
      <c r="Q59" s="25">
        <f t="shared" si="44"/>
        <v>2870.8855359001086</v>
      </c>
      <c r="R59" s="26">
        <f t="shared" si="57"/>
        <v>856.5558035714287</v>
      </c>
      <c r="S59" s="25">
        <f t="shared" si="45"/>
        <v>4488.963335328321</v>
      </c>
      <c r="T59" s="26">
        <v>4620</v>
      </c>
      <c r="U59" s="25">
        <f t="shared" si="46"/>
        <v>2878744.956960926</v>
      </c>
      <c r="V59">
        <v>236</v>
      </c>
      <c r="W59" s="25">
        <f t="shared" si="47"/>
        <v>373.3621227887613</v>
      </c>
      <c r="X59" s="26">
        <f t="shared" si="58"/>
        <v>316.03569834895137</v>
      </c>
      <c r="Y59" s="25">
        <f t="shared" si="48"/>
        <v>669.5430940277021</v>
      </c>
      <c r="Z59" s="26">
        <f t="shared" si="59"/>
        <v>1287.5528451253579</v>
      </c>
      <c r="AA59" s="25">
        <f t="shared" si="49"/>
        <v>193295.3002783791</v>
      </c>
      <c r="AB59">
        <v>2</v>
      </c>
      <c r="AC59" s="25">
        <f t="shared" si="39"/>
        <v>0.01274713839750258</v>
      </c>
      <c r="AD59" s="26">
        <f t="shared" si="60"/>
        <v>4.106202588130299</v>
      </c>
      <c r="AE59" s="25">
        <f t="shared" si="50"/>
        <v>1.115621952507115</v>
      </c>
      <c r="AF59" s="26">
        <f t="shared" si="35"/>
        <v>16.72897350719752</v>
      </c>
      <c r="AG59" s="25">
        <f t="shared" si="51"/>
        <v>11.49858485733499</v>
      </c>
      <c r="AH59" s="26">
        <f t="shared" si="36"/>
        <v>238</v>
      </c>
      <c r="AI59" s="25">
        <f t="shared" si="52"/>
        <v>369.0117065556715</v>
      </c>
      <c r="AJ59" s="26">
        <f t="shared" si="61"/>
        <v>488.6381079875056</v>
      </c>
      <c r="AK59" s="25">
        <f t="shared" si="53"/>
        <v>1555.4673426075758</v>
      </c>
      <c r="AL59" s="26">
        <f t="shared" si="37"/>
        <v>1990.7478473565047</v>
      </c>
      <c r="AM59" s="25">
        <f t="shared" si="54"/>
        <v>460139.3390011537</v>
      </c>
    </row>
    <row r="60" spans="1:39" s="14" customFormat="1" ht="12.75">
      <c r="A60" s="23">
        <v>54</v>
      </c>
      <c r="B60" s="28">
        <v>0.47793981481481485</v>
      </c>
      <c r="C60" s="27"/>
      <c r="D60">
        <v>42</v>
      </c>
      <c r="E60" s="25">
        <f>(D60-D71)*(D60-D71)</f>
        <v>1.2029136316337088</v>
      </c>
      <c r="F60">
        <v>241.5</v>
      </c>
      <c r="G60" s="25">
        <f t="shared" si="40"/>
        <v>30.374321019771585</v>
      </c>
      <c r="H60" s="29">
        <v>18.45</v>
      </c>
      <c r="I60" s="25">
        <f t="shared" si="41"/>
        <v>2.8982316597294506</v>
      </c>
      <c r="J60" s="30">
        <f t="shared" si="55"/>
        <v>8.235294117647056</v>
      </c>
      <c r="K60" s="25">
        <f t="shared" si="38"/>
        <v>6.812028123558687</v>
      </c>
      <c r="L60" s="29">
        <v>2</v>
      </c>
      <c r="M60" s="25">
        <f t="shared" si="42"/>
        <v>0.6798268470343388</v>
      </c>
      <c r="N60" s="31">
        <f t="shared" si="56"/>
        <v>9.844609929078015</v>
      </c>
      <c r="O60" s="25">
        <f t="shared" si="43"/>
        <v>6.058283138029435</v>
      </c>
      <c r="P60">
        <v>808</v>
      </c>
      <c r="Q60" s="25">
        <f t="shared" si="44"/>
        <v>4819.04682622268</v>
      </c>
      <c r="R60" s="26">
        <f t="shared" si="57"/>
        <v>1010.3607142857144</v>
      </c>
      <c r="S60" s="25">
        <f t="shared" si="45"/>
        <v>7535.140026877299</v>
      </c>
      <c r="T60" s="26">
        <v>5220</v>
      </c>
      <c r="U60" s="25">
        <f t="shared" si="46"/>
        <v>5274768.713704381</v>
      </c>
      <c r="V60">
        <v>224</v>
      </c>
      <c r="W60" s="25">
        <f t="shared" si="47"/>
        <v>53.62018730489061</v>
      </c>
      <c r="X60" s="26">
        <f t="shared" si="58"/>
        <v>299.9660865684962</v>
      </c>
      <c r="Y60" s="25">
        <f t="shared" si="48"/>
        <v>96.15604775949323</v>
      </c>
      <c r="Z60" s="26">
        <f t="shared" si="59"/>
        <v>1293.9713538248852</v>
      </c>
      <c r="AA60" s="25">
        <f t="shared" si="49"/>
        <v>198980.33862441705</v>
      </c>
      <c r="AB60">
        <v>2</v>
      </c>
      <c r="AC60" s="25">
        <f t="shared" si="39"/>
        <v>0.01274713839750258</v>
      </c>
      <c r="AD60" s="26">
        <f t="shared" si="60"/>
        <v>4.106202588130299</v>
      </c>
      <c r="AE60" s="25">
        <f t="shared" si="50"/>
        <v>1.115621952507115</v>
      </c>
      <c r="AF60" s="26">
        <f t="shared" si="35"/>
        <v>17.713030772326775</v>
      </c>
      <c r="AG60" s="25">
        <f t="shared" si="51"/>
        <v>19.140743990295515</v>
      </c>
      <c r="AH60" s="26">
        <f t="shared" si="36"/>
        <v>226</v>
      </c>
      <c r="AI60" s="25">
        <f t="shared" si="52"/>
        <v>51.97944849115517</v>
      </c>
      <c r="AJ60" s="26">
        <f t="shared" si="61"/>
        <v>464.00089245872374</v>
      </c>
      <c r="AK60" s="25">
        <f t="shared" si="53"/>
        <v>219.10506679967773</v>
      </c>
      <c r="AL60" s="26">
        <f t="shared" si="37"/>
        <v>2001.5724772729254</v>
      </c>
      <c r="AM60" s="25">
        <f t="shared" si="54"/>
        <v>474941.97771015536</v>
      </c>
    </row>
    <row r="61" spans="1:39" s="14" customFormat="1" ht="12.75">
      <c r="A61" s="23">
        <v>55</v>
      </c>
      <c r="B61" s="28">
        <v>0.47863425925925923</v>
      </c>
      <c r="C61" s="27"/>
      <c r="D61">
        <v>43</v>
      </c>
      <c r="E61" s="25">
        <f>(D61-D71)*(D61-D71)</f>
        <v>0.009365244536940154</v>
      </c>
      <c r="F61">
        <v>241.9</v>
      </c>
      <c r="G61" s="25">
        <f t="shared" si="40"/>
        <v>34.94335327783621</v>
      </c>
      <c r="H61" s="29">
        <v>18.63</v>
      </c>
      <c r="I61" s="25">
        <f t="shared" si="41"/>
        <v>3.5435026274713852</v>
      </c>
      <c r="J61" s="30">
        <f t="shared" si="55"/>
        <v>8.860759493670882</v>
      </c>
      <c r="K61" s="25">
        <f t="shared" si="38"/>
        <v>10.468147098354816</v>
      </c>
      <c r="L61" s="29">
        <v>1.89</v>
      </c>
      <c r="M61" s="25">
        <f t="shared" si="42"/>
        <v>0.8733203954214357</v>
      </c>
      <c r="N61" s="31">
        <f t="shared" si="56"/>
        <v>10.41625576944726</v>
      </c>
      <c r="O61" s="25">
        <f t="shared" si="43"/>
        <v>9.199112214200392</v>
      </c>
      <c r="P61">
        <v>940</v>
      </c>
      <c r="Q61" s="25">
        <f t="shared" si="44"/>
        <v>40569.75650364202</v>
      </c>
      <c r="R61" s="26">
        <f t="shared" si="57"/>
        <v>1175.4196428571431</v>
      </c>
      <c r="S61" s="25">
        <f t="shared" si="45"/>
        <v>63435.531368528966</v>
      </c>
      <c r="T61" s="26">
        <v>6190</v>
      </c>
      <c r="U61" s="25">
        <f t="shared" si="46"/>
        <v>10671240.453772968</v>
      </c>
      <c r="V61">
        <v>215</v>
      </c>
      <c r="W61" s="25">
        <f t="shared" si="47"/>
        <v>2.8137356919875436</v>
      </c>
      <c r="X61" s="26">
        <f t="shared" si="58"/>
        <v>287.91387773315483</v>
      </c>
      <c r="Y61" s="25">
        <f t="shared" si="48"/>
        <v>5.045817949924229</v>
      </c>
      <c r="Z61" s="26">
        <f t="shared" si="59"/>
        <v>1336.3091371581022</v>
      </c>
      <c r="AA61" s="25">
        <f t="shared" si="49"/>
        <v>238544.23628327294</v>
      </c>
      <c r="AB61">
        <v>2</v>
      </c>
      <c r="AC61" s="25">
        <f t="shared" si="39"/>
        <v>0.01274713839750258</v>
      </c>
      <c r="AD61" s="26">
        <f t="shared" si="60"/>
        <v>4.106202588130299</v>
      </c>
      <c r="AE61" s="25">
        <f t="shared" si="50"/>
        <v>1.115621952507115</v>
      </c>
      <c r="AF61" s="26">
        <f t="shared" si="35"/>
        <v>19.058324248706022</v>
      </c>
      <c r="AG61" s="25">
        <f t="shared" si="51"/>
        <v>32.72191303514409</v>
      </c>
      <c r="AH61" s="26">
        <f t="shared" si="36"/>
        <v>217</v>
      </c>
      <c r="AI61" s="25">
        <f t="shared" si="52"/>
        <v>3.2052549427679207</v>
      </c>
      <c r="AJ61" s="26">
        <f t="shared" si="61"/>
        <v>445.5229808121374</v>
      </c>
      <c r="AK61" s="25">
        <f t="shared" si="53"/>
        <v>13.51087052154311</v>
      </c>
      <c r="AL61" s="26">
        <f t="shared" si="37"/>
        <v>2067.8281809846035</v>
      </c>
      <c r="AM61" s="25">
        <f t="shared" si="54"/>
        <v>570653.4029129292</v>
      </c>
    </row>
    <row r="62" spans="1:39" s="14" customFormat="1" ht="12.75">
      <c r="A62" s="23">
        <v>56</v>
      </c>
      <c r="B62" s="28">
        <v>0.47932870370370373</v>
      </c>
      <c r="C62" s="27"/>
      <c r="D62">
        <v>43</v>
      </c>
      <c r="E62" s="25">
        <f>(D62-D71)*(D62-D71)</f>
        <v>0.009365244536940154</v>
      </c>
      <c r="F62">
        <v>242.5</v>
      </c>
      <c r="G62" s="25">
        <f>(F62-F71)*(F62-F71)</f>
        <v>42.39690166493297</v>
      </c>
      <c r="H62" s="29">
        <v>18.57</v>
      </c>
      <c r="I62" s="25">
        <f t="shared" si="41"/>
        <v>3.3212123048907447</v>
      </c>
      <c r="J62" s="30">
        <f t="shared" si="55"/>
        <v>8.641975308641976</v>
      </c>
      <c r="K62" s="25">
        <f t="shared" si="38"/>
        <v>9.100282332092686</v>
      </c>
      <c r="L62" s="29">
        <v>1.95</v>
      </c>
      <c r="M62" s="25">
        <f t="shared" si="42"/>
        <v>0.7647784599375647</v>
      </c>
      <c r="N62" s="31">
        <f t="shared" si="56"/>
        <v>10.09645390070922</v>
      </c>
      <c r="O62" s="25">
        <f t="shared" si="43"/>
        <v>7.361464865962063</v>
      </c>
      <c r="P62">
        <v>784</v>
      </c>
      <c r="Q62" s="25">
        <f t="shared" si="44"/>
        <v>2062.9177939646165</v>
      </c>
      <c r="R62" s="26">
        <f t="shared" si="57"/>
        <v>980.3500000000001</v>
      </c>
      <c r="S62" s="25">
        <f t="shared" si="45"/>
        <v>3225.61182781542</v>
      </c>
      <c r="T62" s="26">
        <v>5670</v>
      </c>
      <c r="U62" s="25">
        <f t="shared" si="46"/>
        <v>7544286.531261972</v>
      </c>
      <c r="V62">
        <v>227</v>
      </c>
      <c r="W62" s="25">
        <f t="shared" si="47"/>
        <v>106.5556711758583</v>
      </c>
      <c r="X62" s="26">
        <f t="shared" si="58"/>
        <v>303.98348951361004</v>
      </c>
      <c r="Y62" s="25">
        <f t="shared" si="48"/>
        <v>191.08423005631946</v>
      </c>
      <c r="Z62" s="26">
        <f t="shared" si="59"/>
        <v>1376.0569484155187</v>
      </c>
      <c r="AA62" s="25">
        <f t="shared" si="49"/>
        <v>278950.57430326275</v>
      </c>
      <c r="AB62">
        <v>2</v>
      </c>
      <c r="AC62" s="25">
        <f t="shared" si="39"/>
        <v>0.01274713839750258</v>
      </c>
      <c r="AD62" s="26">
        <f t="shared" si="60"/>
        <v>4.106202588130299</v>
      </c>
      <c r="AE62" s="25">
        <f t="shared" si="50"/>
        <v>1.115621952507115</v>
      </c>
      <c r="AF62" s="26">
        <f t="shared" si="35"/>
        <v>18.58774834133057</v>
      </c>
      <c r="AG62" s="25">
        <f t="shared" si="51"/>
        <v>27.55967733494327</v>
      </c>
      <c r="AH62" s="26">
        <f t="shared" si="36"/>
        <v>229</v>
      </c>
      <c r="AI62" s="25">
        <f t="shared" si="52"/>
        <v>104.23751300728425</v>
      </c>
      <c r="AJ62" s="26">
        <f t="shared" si="61"/>
        <v>470.16019634091924</v>
      </c>
      <c r="AK62" s="25">
        <f t="shared" si="53"/>
        <v>439.38456281196983</v>
      </c>
      <c r="AL62" s="26">
        <f t="shared" si="37"/>
        <v>2128.2971850823506</v>
      </c>
      <c r="AM62" s="25">
        <f t="shared" si="54"/>
        <v>665668.4153603676</v>
      </c>
    </row>
    <row r="63" spans="1:39" s="14" customFormat="1" ht="12.75">
      <c r="A63" s="23">
        <v>57</v>
      </c>
      <c r="B63" s="28">
        <v>0.4800231481481481</v>
      </c>
      <c r="C63" s="27"/>
      <c r="D63">
        <v>43</v>
      </c>
      <c r="E63" s="25">
        <f>(D63-D71)*(D63-D71)</f>
        <v>0.009365244536940154</v>
      </c>
      <c r="F63">
        <v>245.1</v>
      </c>
      <c r="G63" s="25">
        <f>(F63-F71)*(F63-F71)</f>
        <v>83.01561134235246</v>
      </c>
      <c r="H63" s="29">
        <v>18.87</v>
      </c>
      <c r="I63" s="25">
        <f t="shared" si="41"/>
        <v>4.504663917793975</v>
      </c>
      <c r="J63" s="30">
        <f t="shared" si="55"/>
        <v>9.85915492957747</v>
      </c>
      <c r="K63" s="25">
        <f t="shared" si="38"/>
        <v>17.925460778954825</v>
      </c>
      <c r="L63" s="29">
        <v>1.75</v>
      </c>
      <c r="M63" s="25">
        <f t="shared" si="42"/>
        <v>1.1545849115504676</v>
      </c>
      <c r="N63" s="31">
        <f t="shared" si="56"/>
        <v>11.24774062816616</v>
      </c>
      <c r="O63" s="25">
        <f t="shared" si="43"/>
        <v>14.934272801544505</v>
      </c>
      <c r="P63">
        <v>801</v>
      </c>
      <c r="Q63" s="25">
        <f t="shared" si="44"/>
        <v>3896.1758584807444</v>
      </c>
      <c r="R63" s="26">
        <f t="shared" si="57"/>
        <v>1001.6075892857144</v>
      </c>
      <c r="S63" s="25">
        <f t="shared" si="45"/>
        <v>6092.1239659344055</v>
      </c>
      <c r="T63" s="26">
        <v>7650</v>
      </c>
      <c r="U63" s="25">
        <f t="shared" si="46"/>
        <v>22341564.928515375</v>
      </c>
      <c r="V63">
        <v>212</v>
      </c>
      <c r="W63" s="25">
        <f t="shared" si="47"/>
        <v>21.878251821019855</v>
      </c>
      <c r="X63" s="26">
        <f t="shared" si="58"/>
        <v>283.8964747880411</v>
      </c>
      <c r="Y63" s="25">
        <f t="shared" si="48"/>
        <v>39.23384704037011</v>
      </c>
      <c r="Z63" s="26">
        <f t="shared" si="59"/>
        <v>1466.1320294218092</v>
      </c>
      <c r="AA63" s="25">
        <f t="shared" si="49"/>
        <v>382211.79285447224</v>
      </c>
      <c r="AB63">
        <v>2</v>
      </c>
      <c r="AC63" s="25">
        <f t="shared" si="39"/>
        <v>0.01274713839750258</v>
      </c>
      <c r="AD63" s="26">
        <f t="shared" si="60"/>
        <v>4.106202588130299</v>
      </c>
      <c r="AE63" s="25">
        <f t="shared" si="50"/>
        <v>1.115621952507115</v>
      </c>
      <c r="AF63" s="26">
        <f t="shared" si="35"/>
        <v>21.20574106546165</v>
      </c>
      <c r="AG63" s="25">
        <f t="shared" si="51"/>
        <v>61.90107924082087</v>
      </c>
      <c r="AH63" s="26">
        <f t="shared" si="36"/>
        <v>214</v>
      </c>
      <c r="AI63" s="25">
        <f t="shared" si="52"/>
        <v>22.947190426638837</v>
      </c>
      <c r="AJ63" s="26">
        <f t="shared" si="61"/>
        <v>439.36367692994196</v>
      </c>
      <c r="AK63" s="25">
        <f t="shared" si="53"/>
        <v>96.72756901507644</v>
      </c>
      <c r="AL63" s="26">
        <f t="shared" si="37"/>
        <v>2269.014294004396</v>
      </c>
      <c r="AM63" s="25">
        <f t="shared" si="54"/>
        <v>915087.6910955025</v>
      </c>
    </row>
    <row r="64" spans="1:39" s="14" customFormat="1" ht="12.75">
      <c r="A64" s="23">
        <v>58</v>
      </c>
      <c r="B64" s="28">
        <v>0.4807175925925926</v>
      </c>
      <c r="C64" s="27"/>
      <c r="D64">
        <v>43</v>
      </c>
      <c r="E64" s="25">
        <f>(D64-D71)*(D64-D71)</f>
        <v>0.009365244536940154</v>
      </c>
      <c r="F64">
        <v>245.8</v>
      </c>
      <c r="G64" s="25">
        <f>(F64-F71)*(F64-F71)</f>
        <v>96.26141779396576</v>
      </c>
      <c r="H64" s="29">
        <v>18.91</v>
      </c>
      <c r="I64" s="25">
        <f t="shared" si="41"/>
        <v>4.676057466181068</v>
      </c>
      <c r="J64" s="30">
        <f t="shared" si="55"/>
        <v>10.047846889952154</v>
      </c>
      <c r="K64" s="25">
        <f t="shared" si="38"/>
        <v>19.55885123160188</v>
      </c>
      <c r="L64" s="29">
        <v>1.78</v>
      </c>
      <c r="M64" s="25">
        <f t="shared" si="42"/>
        <v>1.0910139438085322</v>
      </c>
      <c r="N64" s="31">
        <f t="shared" si="56"/>
        <v>11.058554466491355</v>
      </c>
      <c r="O64" s="25">
        <f t="shared" si="43"/>
        <v>13.50784864276473</v>
      </c>
      <c r="P64">
        <v>1017</v>
      </c>
      <c r="Q64" s="25">
        <f t="shared" si="44"/>
        <v>77517.3371488033</v>
      </c>
      <c r="R64" s="26">
        <f t="shared" si="57"/>
        <v>1271.704017857143</v>
      </c>
      <c r="S64" s="25">
        <f t="shared" si="45"/>
        <v>121207.36962930266</v>
      </c>
      <c r="T64" s="26">
        <v>7860</v>
      </c>
      <c r="U64" s="25">
        <f t="shared" si="46"/>
        <v>24370873.243375584</v>
      </c>
      <c r="V64">
        <v>206</v>
      </c>
      <c r="W64" s="25">
        <f t="shared" si="47"/>
        <v>114.00728407908449</v>
      </c>
      <c r="X64" s="26">
        <f t="shared" si="58"/>
        <v>275.8616688978135</v>
      </c>
      <c r="Y64" s="25">
        <f t="shared" si="48"/>
        <v>204.4470637617157</v>
      </c>
      <c r="Z64" s="26">
        <f t="shared" si="59"/>
        <v>1451.903520514808</v>
      </c>
      <c r="AA64" s="25">
        <f t="shared" si="49"/>
        <v>364821.18156667135</v>
      </c>
      <c r="AB64">
        <v>2</v>
      </c>
      <c r="AC64" s="25">
        <f t="shared" si="39"/>
        <v>0.01274713839750258</v>
      </c>
      <c r="AD64" s="26">
        <f t="shared" si="60"/>
        <v>4.106202588130299</v>
      </c>
      <c r="AE64" s="25">
        <f t="shared" si="50"/>
        <v>1.115621952507115</v>
      </c>
      <c r="AF64" s="26">
        <f t="shared" si="35"/>
        <v>21.611592569106836</v>
      </c>
      <c r="AG64" s="25">
        <f t="shared" si="51"/>
        <v>68.45204982750245</v>
      </c>
      <c r="AH64" s="26">
        <f t="shared" si="36"/>
        <v>208</v>
      </c>
      <c r="AI64" s="25">
        <f t="shared" si="52"/>
        <v>116.43106139438068</v>
      </c>
      <c r="AJ64" s="26">
        <f t="shared" si="61"/>
        <v>427.04506916555107</v>
      </c>
      <c r="AK64" s="25">
        <f t="shared" si="53"/>
        <v>490.78311188151037</v>
      </c>
      <c r="AL64" s="26">
        <f t="shared" si="37"/>
        <v>2247.605627187111</v>
      </c>
      <c r="AM64" s="25">
        <f t="shared" si="54"/>
        <v>874586.8683019313</v>
      </c>
    </row>
    <row r="65" spans="1:39" s="14" customFormat="1" ht="12.75">
      <c r="A65" s="23">
        <v>59</v>
      </c>
      <c r="B65" s="28">
        <v>0.481412037037037</v>
      </c>
      <c r="C65" s="27"/>
      <c r="D65">
        <v>43</v>
      </c>
      <c r="E65" s="25">
        <f>(D65-D71)*(D65-D71)</f>
        <v>0.009365244536940154</v>
      </c>
      <c r="F65">
        <v>239</v>
      </c>
      <c r="G65" s="25">
        <f>(F65-F71)*(F65-F71)</f>
        <v>9.067869406868127</v>
      </c>
      <c r="H65" s="29">
        <v>18.03</v>
      </c>
      <c r="I65" s="25">
        <f t="shared" si="41"/>
        <v>1.6445994016649388</v>
      </c>
      <c r="J65" s="30">
        <f t="shared" si="55"/>
        <v>7.070707070707074</v>
      </c>
      <c r="K65" s="25">
        <f t="shared" si="38"/>
        <v>2.0891787999240665</v>
      </c>
      <c r="L65" s="29">
        <v>2.22</v>
      </c>
      <c r="M65" s="25">
        <f t="shared" si="42"/>
        <v>0.36543975026014514</v>
      </c>
      <c r="N65" s="31">
        <f t="shared" si="56"/>
        <v>8.871267011692543</v>
      </c>
      <c r="O65" s="25">
        <f t="shared" si="43"/>
        <v>2.214188846106642</v>
      </c>
      <c r="P65">
        <v>922</v>
      </c>
      <c r="Q65" s="25">
        <f t="shared" si="44"/>
        <v>33642.659729448475</v>
      </c>
      <c r="R65" s="26">
        <f t="shared" si="57"/>
        <v>1152.9116071428573</v>
      </c>
      <c r="S65" s="25">
        <f t="shared" si="45"/>
        <v>52604.21014349908</v>
      </c>
      <c r="T65" s="26">
        <v>4270.0429894179915</v>
      </c>
      <c r="U65" s="25">
        <f t="shared" si="46"/>
        <v>1813680.2205766048</v>
      </c>
      <c r="V65">
        <v>228</v>
      </c>
      <c r="W65" s="25">
        <f t="shared" si="47"/>
        <v>128.20083246618086</v>
      </c>
      <c r="X65" s="26">
        <f t="shared" si="58"/>
        <v>305.3226238286479</v>
      </c>
      <c r="Y65" s="25">
        <f t="shared" si="48"/>
        <v>229.90008034344163</v>
      </c>
      <c r="Z65" s="26">
        <f t="shared" si="59"/>
        <v>1130.8245326986964</v>
      </c>
      <c r="AA65" s="25">
        <f t="shared" si="49"/>
        <v>80046.72625435262</v>
      </c>
      <c r="AB65">
        <v>2</v>
      </c>
      <c r="AC65" s="25">
        <f t="shared" si="39"/>
        <v>0.01274713839750258</v>
      </c>
      <c r="AD65" s="26">
        <f t="shared" si="60"/>
        <v>4.106202588130299</v>
      </c>
      <c r="AE65" s="25">
        <f t="shared" si="50"/>
        <v>1.115621952507115</v>
      </c>
      <c r="AF65" s="26">
        <f t="shared" si="35"/>
        <v>15.208157733815927</v>
      </c>
      <c r="AG65" s="25">
        <f t="shared" si="51"/>
        <v>3.497425715499626</v>
      </c>
      <c r="AH65" s="26">
        <f t="shared" si="36"/>
        <v>230</v>
      </c>
      <c r="AI65" s="25">
        <f t="shared" si="52"/>
        <v>125.65686784599394</v>
      </c>
      <c r="AJ65" s="26">
        <f t="shared" si="61"/>
        <v>472.2132976349844</v>
      </c>
      <c r="AK65" s="25">
        <f t="shared" si="53"/>
        <v>529.6719611775004</v>
      </c>
      <c r="AL65" s="26">
        <f t="shared" si="37"/>
        <v>1748.9381393888316</v>
      </c>
      <c r="AM65" s="25">
        <f t="shared" si="54"/>
        <v>190554.9527283732</v>
      </c>
    </row>
    <row r="66" spans="1:39" s="14" customFormat="1" ht="12.75">
      <c r="A66" s="23">
        <v>60</v>
      </c>
      <c r="B66" s="28">
        <v>0.4821064814814815</v>
      </c>
      <c r="C66" s="27"/>
      <c r="D66">
        <v>43</v>
      </c>
      <c r="E66" s="25">
        <f>(D66-D71)*(D66-D71)</f>
        <v>0.009365244536940154</v>
      </c>
      <c r="F66">
        <v>237</v>
      </c>
      <c r="G66" s="25">
        <f>(F66-F71)*(F66-F71)</f>
        <v>1.0227081165453595</v>
      </c>
      <c r="H66" s="29">
        <v>17.76</v>
      </c>
      <c r="I66" s="25">
        <f t="shared" si="41"/>
        <v>1.024992950052035</v>
      </c>
      <c r="J66" s="30">
        <f t="shared" si="55"/>
        <v>6.4814814814814845</v>
      </c>
      <c r="K66" s="25">
        <f t="shared" si="38"/>
        <v>0.7330332236877207</v>
      </c>
      <c r="L66" s="29">
        <v>2.34</v>
      </c>
      <c r="M66" s="25">
        <f t="shared" si="42"/>
        <v>0.23475587929240363</v>
      </c>
      <c r="N66" s="31">
        <f t="shared" si="56"/>
        <v>8.417494089834516</v>
      </c>
      <c r="O66" s="25">
        <f t="shared" si="43"/>
        <v>1.0696568192970834</v>
      </c>
      <c r="P66">
        <v>804</v>
      </c>
      <c r="Q66" s="25">
        <f t="shared" si="44"/>
        <v>4279.6919875130025</v>
      </c>
      <c r="R66" s="26">
        <f t="shared" si="57"/>
        <v>1005.3589285714287</v>
      </c>
      <c r="S66" s="25">
        <f t="shared" si="45"/>
        <v>6691.796025375493</v>
      </c>
      <c r="T66" s="26">
        <v>3413.255621693124</v>
      </c>
      <c r="U66" s="25">
        <f t="shared" si="46"/>
        <v>240043.24728715565</v>
      </c>
      <c r="V66">
        <v>242</v>
      </c>
      <c r="W66" s="25">
        <f t="shared" si="47"/>
        <v>641.2330905306967</v>
      </c>
      <c r="X66" s="26">
        <f t="shared" si="58"/>
        <v>324.07050423917894</v>
      </c>
      <c r="Y66" s="25">
        <f t="shared" si="48"/>
        <v>1149.9109342427137</v>
      </c>
      <c r="Z66" s="26">
        <f t="shared" si="59"/>
        <v>1100.2393662441266</v>
      </c>
      <c r="AA66" s="25">
        <f t="shared" si="49"/>
        <v>63675.54377747744</v>
      </c>
      <c r="AB66">
        <v>2</v>
      </c>
      <c r="AC66" s="25">
        <f t="shared" si="39"/>
        <v>0.01274713839750258</v>
      </c>
      <c r="AD66" s="26">
        <f t="shared" si="60"/>
        <v>4.106202588130299</v>
      </c>
      <c r="AE66" s="25">
        <f t="shared" si="50"/>
        <v>1.115621952507115</v>
      </c>
      <c r="AF66" s="26">
        <f t="shared" si="35"/>
        <v>13.940811255997936</v>
      </c>
      <c r="AG66" s="25">
        <f t="shared" si="51"/>
        <v>0.3633607059463764</v>
      </c>
      <c r="AH66" s="26">
        <f t="shared" si="36"/>
        <v>244</v>
      </c>
      <c r="AI66" s="25">
        <f t="shared" si="52"/>
        <v>635.5278355879296</v>
      </c>
      <c r="AJ66" s="26">
        <f t="shared" si="61"/>
        <v>500.95671575189647</v>
      </c>
      <c r="AK66" s="25">
        <f t="shared" si="53"/>
        <v>2678.8927722702583</v>
      </c>
      <c r="AL66" s="26">
        <f t="shared" si="37"/>
        <v>1700.778973231748</v>
      </c>
      <c r="AM66" s="25">
        <f t="shared" si="54"/>
        <v>150828.80123447187</v>
      </c>
    </row>
    <row r="67" spans="1:39" s="14" customFormat="1" ht="12.75">
      <c r="A67" s="23">
        <v>61</v>
      </c>
      <c r="B67" s="28">
        <v>0.4828009259259259</v>
      </c>
      <c r="C67" s="27"/>
      <c r="D67">
        <v>44</v>
      </c>
      <c r="E67" s="25">
        <f>(D67-D71)*(D67-D71)</f>
        <v>0.8158168574401715</v>
      </c>
      <c r="F67">
        <v>236</v>
      </c>
      <c r="G67" s="25">
        <f>(F67-F71)*(F67-F71)</f>
        <v>0.0001274713839760777</v>
      </c>
      <c r="H67" s="29">
        <v>17.75</v>
      </c>
      <c r="I67" s="25">
        <f t="shared" si="41"/>
        <v>1.0048445629552576</v>
      </c>
      <c r="J67" s="30">
        <f t="shared" si="55"/>
        <v>6.461538461538462</v>
      </c>
      <c r="K67" s="25">
        <f t="shared" si="38"/>
        <v>0.6992815735979508</v>
      </c>
      <c r="L67" s="29">
        <v>2.35</v>
      </c>
      <c r="M67" s="25">
        <f t="shared" si="42"/>
        <v>0.22516555671175825</v>
      </c>
      <c r="N67" s="31">
        <f t="shared" si="56"/>
        <v>8.38177154066697</v>
      </c>
      <c r="O67" s="25">
        <f t="shared" si="43"/>
        <v>0.9970413878983972</v>
      </c>
      <c r="P67">
        <v>1082</v>
      </c>
      <c r="Q67" s="25">
        <f t="shared" si="44"/>
        <v>117936.85327783556</v>
      </c>
      <c r="R67" s="26">
        <f t="shared" si="57"/>
        <v>1352.983035714286</v>
      </c>
      <c r="S67" s="25">
        <f t="shared" si="45"/>
        <v>184407.98270357162</v>
      </c>
      <c r="T67" s="26">
        <v>3630</v>
      </c>
      <c r="U67" s="25">
        <f t="shared" si="46"/>
        <v>499405.75833422435</v>
      </c>
      <c r="V67">
        <v>247</v>
      </c>
      <c r="W67" s="25">
        <f t="shared" si="47"/>
        <v>919.4588969823095</v>
      </c>
      <c r="X67" s="26">
        <f t="shared" si="58"/>
        <v>330.7661758143686</v>
      </c>
      <c r="Y67" s="25">
        <f t="shared" si="48"/>
        <v>1648.847907009388</v>
      </c>
      <c r="Z67" s="26">
        <f t="shared" si="59"/>
        <v>1119.516287371709</v>
      </c>
      <c r="AA67" s="25">
        <f t="shared" si="49"/>
        <v>73775.82522856152</v>
      </c>
      <c r="AB67">
        <v>2</v>
      </c>
      <c r="AC67" s="25">
        <f t="shared" si="39"/>
        <v>0.01274713839750258</v>
      </c>
      <c r="AD67" s="26">
        <f t="shared" si="60"/>
        <v>4.106202588130299</v>
      </c>
      <c r="AE67" s="25">
        <f t="shared" si="50"/>
        <v>1.115621952507115</v>
      </c>
      <c r="AF67" s="26">
        <f t="shared" si="35"/>
        <v>13.89791645213332</v>
      </c>
      <c r="AG67" s="25">
        <f t="shared" si="51"/>
        <v>0.31348720226227034</v>
      </c>
      <c r="AH67" s="26">
        <f t="shared" si="36"/>
        <v>249</v>
      </c>
      <c r="AI67" s="25">
        <f t="shared" si="52"/>
        <v>912.6246097814782</v>
      </c>
      <c r="AJ67" s="26">
        <f t="shared" si="61"/>
        <v>511.22222222222223</v>
      </c>
      <c r="AK67" s="25">
        <f t="shared" si="53"/>
        <v>3846.9180011255557</v>
      </c>
      <c r="AL67" s="26">
        <f t="shared" si="37"/>
        <v>1730.2905982905984</v>
      </c>
      <c r="AM67" s="25">
        <f t="shared" si="54"/>
        <v>174622.4102933793</v>
      </c>
    </row>
    <row r="68" spans="1:39" s="14" customFormat="1" ht="12.75">
      <c r="A68" s="23">
        <v>62</v>
      </c>
      <c r="B68" s="28">
        <v>0.4834953703703704</v>
      </c>
      <c r="C68" s="27"/>
      <c r="D68">
        <v>44</v>
      </c>
      <c r="E68" s="25">
        <f>(D68-D71)*(D68-D71)</f>
        <v>0.8158168574401715</v>
      </c>
      <c r="F68">
        <v>237</v>
      </c>
      <c r="G68" s="25">
        <f>(F68-F71)*(F68-F71)</f>
        <v>1.0227081165453595</v>
      </c>
      <c r="H68" s="29">
        <v>17.66</v>
      </c>
      <c r="I68" s="25">
        <f t="shared" si="41"/>
        <v>0.83250907908429</v>
      </c>
      <c r="J68" s="30">
        <f t="shared" si="55"/>
        <v>6.287425149700599</v>
      </c>
      <c r="K68" s="25">
        <f t="shared" si="38"/>
        <v>0.4383992694117557</v>
      </c>
      <c r="L68" s="29">
        <v>2.42</v>
      </c>
      <c r="M68" s="25">
        <f t="shared" si="42"/>
        <v>0.1636332986472423</v>
      </c>
      <c r="N68" s="31">
        <f t="shared" si="56"/>
        <v>8.13998007150812</v>
      </c>
      <c r="O68" s="25">
        <f t="shared" si="43"/>
        <v>0.5726374612130857</v>
      </c>
      <c r="P68">
        <v>1199</v>
      </c>
      <c r="Q68" s="25">
        <f t="shared" si="44"/>
        <v>211985.98231009362</v>
      </c>
      <c r="R68" s="26">
        <f t="shared" si="57"/>
        <v>1499.285267857143</v>
      </c>
      <c r="S68" s="25">
        <f t="shared" si="45"/>
        <v>331464.7311061172</v>
      </c>
      <c r="T68" s="26">
        <v>3260</v>
      </c>
      <c r="U68" s="25">
        <f t="shared" si="46"/>
        <v>113357.77500909357</v>
      </c>
      <c r="V68">
        <v>217</v>
      </c>
      <c r="W68" s="25">
        <f t="shared" si="47"/>
        <v>0.10405827263266838</v>
      </c>
      <c r="X68" s="26">
        <f t="shared" si="58"/>
        <v>290.5921463632307</v>
      </c>
      <c r="Y68" s="25">
        <f t="shared" si="48"/>
        <v>0.1866056934144558</v>
      </c>
      <c r="Z68" s="26">
        <f t="shared" si="59"/>
        <v>957.040002992676</v>
      </c>
      <c r="AA68" s="25">
        <f t="shared" si="49"/>
        <v>11911.708077617239</v>
      </c>
      <c r="AB68">
        <v>2</v>
      </c>
      <c r="AC68" s="25">
        <f t="shared" si="39"/>
        <v>0.01274713839750258</v>
      </c>
      <c r="AD68" s="26">
        <f t="shared" si="60"/>
        <v>4.106202588130299</v>
      </c>
      <c r="AE68" s="25">
        <f t="shared" si="50"/>
        <v>1.115621952507115</v>
      </c>
      <c r="AF68" s="26">
        <f t="shared" si="35"/>
        <v>13.523421697435115</v>
      </c>
      <c r="AG68" s="25">
        <f t="shared" si="51"/>
        <v>0.03437483751155382</v>
      </c>
      <c r="AH68" s="26">
        <f t="shared" si="36"/>
        <v>219</v>
      </c>
      <c r="AI68" s="25">
        <f t="shared" si="52"/>
        <v>0.04396462018730835</v>
      </c>
      <c r="AJ68" s="26">
        <f t="shared" si="61"/>
        <v>449.6291834002677</v>
      </c>
      <c r="AK68" s="25">
        <f t="shared" si="53"/>
        <v>0.18532076277411208</v>
      </c>
      <c r="AL68" s="26">
        <f t="shared" si="37"/>
        <v>1480.8146758691453</v>
      </c>
      <c r="AM68" s="25">
        <f t="shared" si="54"/>
        <v>28359.41585632362</v>
      </c>
    </row>
    <row r="69" spans="1:39" s="10" customFormat="1" ht="12.75">
      <c r="A69" s="5" t="s">
        <v>33</v>
      </c>
      <c r="B69" s="6" t="s">
        <v>36</v>
      </c>
      <c r="C69" s="6" t="s">
        <v>37</v>
      </c>
      <c r="D69" s="6" t="s">
        <v>0</v>
      </c>
      <c r="F69" s="6" t="s">
        <v>1</v>
      </c>
      <c r="G69" s="6"/>
      <c r="H69" s="8" t="s">
        <v>13</v>
      </c>
      <c r="I69" s="8"/>
      <c r="J69" s="9" t="s">
        <v>14</v>
      </c>
      <c r="K69" s="7"/>
      <c r="L69" s="8" t="s">
        <v>15</v>
      </c>
      <c r="M69" s="8"/>
      <c r="N69" s="9" t="s">
        <v>16</v>
      </c>
      <c r="O69" s="8"/>
      <c r="P69" s="6" t="s">
        <v>2</v>
      </c>
      <c r="Q69" s="6"/>
      <c r="R69" s="6" t="s">
        <v>2</v>
      </c>
      <c r="S69" s="6"/>
      <c r="T69" s="6" t="s">
        <v>24</v>
      </c>
      <c r="U69" s="6"/>
      <c r="V69" s="6" t="s">
        <v>3</v>
      </c>
      <c r="W69" s="6"/>
      <c r="X69" s="6" t="s">
        <v>3</v>
      </c>
      <c r="Y69" s="6"/>
      <c r="Z69" s="6" t="s">
        <v>25</v>
      </c>
      <c r="AA69" s="6"/>
      <c r="AB69" s="6" t="s">
        <v>17</v>
      </c>
      <c r="AC69" s="6"/>
      <c r="AD69" s="6" t="s">
        <v>17</v>
      </c>
      <c r="AE69" s="6"/>
      <c r="AF69" s="6" t="s">
        <v>26</v>
      </c>
      <c r="AG69" s="6"/>
      <c r="AH69" s="6" t="s">
        <v>18</v>
      </c>
      <c r="AI69" s="6"/>
      <c r="AJ69" s="6" t="s">
        <v>18</v>
      </c>
      <c r="AK69" s="6"/>
      <c r="AL69" s="6" t="s">
        <v>27</v>
      </c>
      <c r="AM69" s="6"/>
    </row>
    <row r="70" spans="2:39" ht="12.75">
      <c r="B70" s="6"/>
      <c r="C70" s="6"/>
      <c r="D70" s="6" t="s">
        <v>4</v>
      </c>
      <c r="E70" s="6"/>
      <c r="F70" s="6" t="s">
        <v>4</v>
      </c>
      <c r="G70" s="6"/>
      <c r="H70" s="6" t="s">
        <v>5</v>
      </c>
      <c r="I70" s="6"/>
      <c r="J70" s="6"/>
      <c r="K70" s="6"/>
      <c r="L70" s="6" t="s">
        <v>5</v>
      </c>
      <c r="M70" s="6"/>
      <c r="N70" s="6"/>
      <c r="O70" s="6"/>
      <c r="P70" s="6" t="s">
        <v>6</v>
      </c>
      <c r="Q70" s="6"/>
      <c r="R70" s="6" t="s">
        <v>19</v>
      </c>
      <c r="S70" s="6"/>
      <c r="T70" s="6" t="s">
        <v>19</v>
      </c>
      <c r="U70" s="6"/>
      <c r="V70" s="6" t="s">
        <v>6</v>
      </c>
      <c r="W70" s="6"/>
      <c r="X70" s="6" t="s">
        <v>19</v>
      </c>
      <c r="Y70" s="6"/>
      <c r="Z70" s="6" t="s">
        <v>19</v>
      </c>
      <c r="AA70" s="6"/>
      <c r="AB70" s="6" t="s">
        <v>6</v>
      </c>
      <c r="AC70" s="6"/>
      <c r="AD70" s="6" t="s">
        <v>19</v>
      </c>
      <c r="AE70" s="6"/>
      <c r="AF70" s="6" t="s">
        <v>19</v>
      </c>
      <c r="AG70" s="6"/>
      <c r="AH70" s="6" t="s">
        <v>6</v>
      </c>
      <c r="AI70" s="6"/>
      <c r="AJ70" s="6" t="s">
        <v>19</v>
      </c>
      <c r="AK70" s="6"/>
      <c r="AL70" s="6" t="s">
        <v>19</v>
      </c>
      <c r="AM70" s="6"/>
    </row>
    <row r="71" spans="1:39" ht="12.75">
      <c r="A71" s="13" t="s">
        <v>34</v>
      </c>
      <c r="B71" s="14"/>
      <c r="C71" s="14"/>
      <c r="D71" s="14">
        <f>AVERAGE(D7:D68)</f>
        <v>43.096774193548384</v>
      </c>
      <c r="E71" s="15"/>
      <c r="F71" s="14">
        <f>AVERAGE(F7:F68)</f>
        <v>235.9887096774193</v>
      </c>
      <c r="G71" s="15"/>
      <c r="H71" s="14">
        <f>AVERAGE(H7:H68)</f>
        <v>16.74758064516129</v>
      </c>
      <c r="I71" s="15"/>
      <c r="J71" s="14">
        <f>AVERAGE(J7:J68)</f>
        <v>5.62530788711658</v>
      </c>
      <c r="K71" s="15"/>
      <c r="L71" s="14">
        <f>AVERAGE(L7:L68)</f>
        <v>2.824516129032258</v>
      </c>
      <c r="M71" s="15"/>
      <c r="N71" s="14">
        <f>AVERAGE(N7:N68)</f>
        <v>7.383251942512583</v>
      </c>
      <c r="O71" s="15"/>
      <c r="P71" s="14">
        <f>AVERAGE(P7:P68)</f>
        <v>738.5806451612904</v>
      </c>
      <c r="Q71" s="15"/>
      <c r="R71" s="14">
        <f>AVERAGE(R7:R68)</f>
        <v>923.5555299539171</v>
      </c>
      <c r="S71" s="15"/>
      <c r="T71" s="14">
        <f>AVERAGE(T7:T68)</f>
        <v>2923.3135360471206</v>
      </c>
      <c r="U71" s="15"/>
      <c r="V71" s="14">
        <f>AVERAGE(V7:V68)</f>
        <v>216.67741935483872</v>
      </c>
      <c r="W71" s="15"/>
      <c r="X71" s="14">
        <f>AVERAGE(X7:X68)</f>
        <v>290.16016755192805</v>
      </c>
      <c r="Y71" s="15"/>
      <c r="Z71" s="14">
        <f>AVERAGE(Z7:Z68)</f>
        <v>847.899231153655</v>
      </c>
      <c r="AA71" s="15"/>
      <c r="AB71" s="14">
        <f>AVERAGE(AB7:AB68)</f>
        <v>2.1129032258064515</v>
      </c>
      <c r="AC71" s="15"/>
      <c r="AD71" s="14">
        <f>AVERAGE(AD7:AD68)</f>
        <v>5.162432654217756</v>
      </c>
      <c r="AE71" s="15"/>
      <c r="AF71" s="14">
        <f>AVERAGE(AF7:AF68)</f>
        <v>13.338017173456993</v>
      </c>
      <c r="AG71" s="15"/>
      <c r="AH71" s="14">
        <f>AVERAGE(AH7:AH68)</f>
        <v>218.79032258064515</v>
      </c>
      <c r="AI71" s="15"/>
      <c r="AJ71" s="14">
        <f>AVERAGE(AJ7:AJ68)</f>
        <v>449.19869441925414</v>
      </c>
      <c r="AK71" s="15"/>
      <c r="AL71" s="14">
        <f>AVERAGE(AL7:AL68)</f>
        <v>1312.4121347472144</v>
      </c>
      <c r="AM71" s="15"/>
    </row>
    <row r="72" spans="1:39" ht="14.25">
      <c r="A72" s="15" t="s">
        <v>20</v>
      </c>
      <c r="B72" s="15"/>
      <c r="C72" s="15"/>
      <c r="D72" s="16">
        <f>D73/(A68-1)</f>
        <v>0.4167107350608149</v>
      </c>
      <c r="E72" s="15"/>
      <c r="F72" s="16">
        <f>F73/(A68-1)</f>
        <v>22.98462453728188</v>
      </c>
      <c r="G72" s="15"/>
      <c r="H72" s="16">
        <f>H73/(A68-1)</f>
        <v>3.653582575356955</v>
      </c>
      <c r="I72" s="15"/>
      <c r="J72" s="16">
        <f>J73/(A68-1)</f>
        <v>3.032427638138096</v>
      </c>
      <c r="K72" s="15"/>
      <c r="L72" s="16">
        <f>L73/(A68-1)</f>
        <v>0.5651595980962456</v>
      </c>
      <c r="M72" s="15"/>
      <c r="N72" s="16">
        <f>N73/(A68-1)</f>
        <v>2.67597791209772</v>
      </c>
      <c r="O72" s="15"/>
      <c r="P72" s="16">
        <f>P73/(A68-1)</f>
        <v>86904.9032258065</v>
      </c>
      <c r="Q72" s="15"/>
      <c r="R72" s="16">
        <f>R73/(A68-1)</f>
        <v>135885.92068982995</v>
      </c>
      <c r="S72" s="15"/>
      <c r="T72" s="16">
        <f>T73/(A68-1)</f>
        <v>2287845.2285393546</v>
      </c>
      <c r="U72" s="15"/>
      <c r="V72" s="16">
        <f>V73/(A68-1)</f>
        <v>551.6319407720783</v>
      </c>
      <c r="W72" s="15"/>
      <c r="X72" s="16">
        <f>X73/(A68-1)</f>
        <v>989.2309204541455</v>
      </c>
      <c r="Y72" s="15"/>
      <c r="Z72" s="16">
        <f>Z73/(A68-1)</f>
        <v>69269.0730352529</v>
      </c>
      <c r="AA72" s="15"/>
      <c r="AB72" s="16">
        <f>AB73/(A68-1)</f>
        <v>0.2657324167107355</v>
      </c>
      <c r="AC72" s="15"/>
      <c r="AD72" s="16">
        <f>AD73/(A68-1)</f>
        <v>46.31270028968797</v>
      </c>
      <c r="AE72" s="15"/>
      <c r="AF72" s="16">
        <f>AF73/(A68-1)</f>
        <v>53.421663476006636</v>
      </c>
      <c r="AG72" s="15"/>
      <c r="AH72" s="16">
        <f>AH73/(A68-1)</f>
        <v>571.2503966155473</v>
      </c>
      <c r="AI72" s="15"/>
      <c r="AJ72" s="16">
        <f>AJ73/(A68-1)</f>
        <v>2407.948909482791</v>
      </c>
      <c r="AK72" s="15"/>
      <c r="AL72" s="16">
        <f>AL73/(A68-1)</f>
        <v>165651.77434032268</v>
      </c>
      <c r="AM72" s="15"/>
    </row>
    <row r="73" spans="1:39" ht="12.75">
      <c r="A73" s="14" t="s">
        <v>41</v>
      </c>
      <c r="B73" s="15"/>
      <c r="C73" s="15"/>
      <c r="D73" s="17">
        <f>SUM(E7:E68)</f>
        <v>25.419354838709708</v>
      </c>
      <c r="E73" s="15"/>
      <c r="F73" s="17">
        <f>SUM(G7:G68)</f>
        <v>1402.0620967741947</v>
      </c>
      <c r="G73" s="15"/>
      <c r="H73" s="17">
        <f>SUM(I7:I68)</f>
        <v>222.86853709677425</v>
      </c>
      <c r="I73" s="15"/>
      <c r="J73" s="17">
        <f>SUM(K7:K68)</f>
        <v>184.97808592642386</v>
      </c>
      <c r="K73" s="15"/>
      <c r="L73" s="17">
        <f>SUM(M7:M68)</f>
        <v>34.47473548387098</v>
      </c>
      <c r="M73" s="15"/>
      <c r="N73" s="17">
        <f>SUM(O7:O68)</f>
        <v>163.23465263796092</v>
      </c>
      <c r="O73" s="15"/>
      <c r="P73" s="17">
        <f>SUM(Q7:Q68)</f>
        <v>5301199.096774196</v>
      </c>
      <c r="Q73" s="15"/>
      <c r="R73" s="17">
        <f>SUM(S7:S68)</f>
        <v>8289041.162079627</v>
      </c>
      <c r="S73" s="15"/>
      <c r="T73" s="17">
        <f>SUM(U7:U68)</f>
        <v>139558558.94090062</v>
      </c>
      <c r="U73" s="15"/>
      <c r="V73" s="17">
        <f>SUM(W7:W68)</f>
        <v>33649.54838709678</v>
      </c>
      <c r="W73" s="15"/>
      <c r="X73" s="17">
        <f>SUM(Y7:Y68)</f>
        <v>60343.086147702874</v>
      </c>
      <c r="Y73" s="15"/>
      <c r="Z73" s="17">
        <f>SUM(AA7:AA68)</f>
        <v>4225413.455150427</v>
      </c>
      <c r="AA73" s="15"/>
      <c r="AB73" s="17">
        <f>SUM(AC7:AC68)</f>
        <v>16.209677419354865</v>
      </c>
      <c r="AC73" s="15"/>
      <c r="AD73" s="17">
        <f>SUM(AE7:AE68)</f>
        <v>2825.074717670966</v>
      </c>
      <c r="AE73" s="15"/>
      <c r="AF73" s="17">
        <f>SUM(AG7:AG68)</f>
        <v>3258.721472036405</v>
      </c>
      <c r="AG73" s="15"/>
      <c r="AH73" s="17">
        <f>SUM(AI7:AI68)</f>
        <v>34846.27419354839</v>
      </c>
      <c r="AI73" s="15"/>
      <c r="AJ73" s="17">
        <f>SUM(AK7:AK68)</f>
        <v>146884.88347845024</v>
      </c>
      <c r="AK73" s="15"/>
      <c r="AL73" s="17">
        <f>SUM(AM7:AM68)</f>
        <v>10104758.234759683</v>
      </c>
      <c r="AM73" s="15"/>
    </row>
    <row r="74" spans="1:39" ht="12.75">
      <c r="A74" s="15" t="s">
        <v>7</v>
      </c>
      <c r="B74" s="15"/>
      <c r="C74" s="15"/>
      <c r="D74" s="14">
        <f>SQRT(D72)</f>
        <v>0.6455313586967056</v>
      </c>
      <c r="E74" s="15"/>
      <c r="F74" s="14">
        <f>SQRT(F72)</f>
        <v>4.79422825252218</v>
      </c>
      <c r="G74" s="15"/>
      <c r="H74" s="14">
        <f>SQRT(H72)</f>
        <v>1.9114346903195398</v>
      </c>
      <c r="I74" s="15"/>
      <c r="J74" s="14">
        <f>SQRT(J72)</f>
        <v>1.7413866997706442</v>
      </c>
      <c r="K74" s="15"/>
      <c r="L74" s="14">
        <f>SQRT(L72)</f>
        <v>0.7517709744970509</v>
      </c>
      <c r="M74" s="15"/>
      <c r="N74" s="14">
        <f>SQRT(N72)</f>
        <v>1.6358416525133843</v>
      </c>
      <c r="O74" s="15"/>
      <c r="P74" s="14">
        <f>SQRT(P72)</f>
        <v>294.7963758695254</v>
      </c>
      <c r="Q74" s="15"/>
      <c r="R74" s="14">
        <f>SQRT(R72)</f>
        <v>368.62707536184854</v>
      </c>
      <c r="S74" s="15"/>
      <c r="T74" s="14">
        <f>SQRT(T72)</f>
        <v>1512.5624709542924</v>
      </c>
      <c r="U74" s="15"/>
      <c r="V74" s="14">
        <f>SQRT(V72)</f>
        <v>23.486846122288924</v>
      </c>
      <c r="W74" s="15"/>
      <c r="X74" s="14">
        <f>SQRT(X72)</f>
        <v>31.45204159437262</v>
      </c>
      <c r="Y74" s="15"/>
      <c r="Z74" s="14">
        <f>SQRT(Z72)</f>
        <v>263.19018415444924</v>
      </c>
      <c r="AA74" s="15"/>
      <c r="AB74" s="14">
        <f>SQRT(AB72)</f>
        <v>0.5154924021852655</v>
      </c>
      <c r="AC74" s="15"/>
      <c r="AD74" s="14">
        <f>SQRT(AD72)</f>
        <v>6.805343510043263</v>
      </c>
      <c r="AE74" s="15"/>
      <c r="AF74" s="14">
        <f>SQRT(AF72)</f>
        <v>7.309012482956001</v>
      </c>
      <c r="AG74" s="15"/>
      <c r="AH74" s="14">
        <f>SQRT(AH72)</f>
        <v>23.900845102538682</v>
      </c>
      <c r="AI74" s="15"/>
      <c r="AJ74" s="14">
        <f>SQRT(AJ72)</f>
        <v>49.070856009272866</v>
      </c>
      <c r="AK74" s="15"/>
      <c r="AL74" s="14">
        <f>SQRT(AL72)</f>
        <v>407.0034082662241</v>
      </c>
      <c r="AM74" s="15"/>
    </row>
    <row r="75" spans="1:39" ht="12.75">
      <c r="A75" s="12" t="s">
        <v>8</v>
      </c>
      <c r="B75" s="14"/>
      <c r="C75" s="14"/>
      <c r="D75" s="14">
        <f>D74/D71</f>
        <v>0.014978646796106195</v>
      </c>
      <c r="E75" s="14"/>
      <c r="F75" s="14">
        <f>F74/F71</f>
        <v>0.020315498394289998</v>
      </c>
      <c r="G75" s="14"/>
      <c r="H75" s="14">
        <f>H74/H71</f>
        <v>0.11413198902086144</v>
      </c>
      <c r="I75" s="14"/>
      <c r="J75" s="14">
        <f>J74/J71</f>
        <v>0.3095629136600458</v>
      </c>
      <c r="K75" s="14"/>
      <c r="L75" s="14">
        <f>L74/L71</f>
        <v>0.2661592075080925</v>
      </c>
      <c r="M75" s="14"/>
      <c r="N75" s="14">
        <f>N74/N71</f>
        <v>0.2215611312265058</v>
      </c>
      <c r="O75" s="14"/>
      <c r="P75" s="14">
        <f>P74/P71</f>
        <v>0.39913904839077946</v>
      </c>
      <c r="Q75" s="14"/>
      <c r="R75" s="14">
        <f>R74/R71</f>
        <v>0.3991390483907795</v>
      </c>
      <c r="S75" s="14"/>
      <c r="T75" s="14">
        <f>T74/T71</f>
        <v>0.5174136993186048</v>
      </c>
      <c r="U75" s="14"/>
      <c r="V75" s="14">
        <f>V74/V71</f>
        <v>0.10839544882997716</v>
      </c>
      <c r="W75" s="14"/>
      <c r="X75" s="14">
        <f>X74/X71</f>
        <v>0.10839544882997718</v>
      </c>
      <c r="Y75" s="14"/>
      <c r="Z75" s="14">
        <f>Z74/Z71</f>
        <v>0.3104026687184887</v>
      </c>
      <c r="AA75" s="14"/>
      <c r="AB75" s="14">
        <f>AB74/AB71</f>
        <v>0.24397350332432413</v>
      </c>
      <c r="AC75" s="14"/>
      <c r="AD75" s="14">
        <f>AD74/AD71</f>
        <v>1.318243542505728</v>
      </c>
      <c r="AE75" s="14"/>
      <c r="AF75" s="14">
        <f>AF74/AF71</f>
        <v>0.547983436211278</v>
      </c>
      <c r="AG75" s="14"/>
      <c r="AH75" s="14">
        <f>AH74/AH71</f>
        <v>0.10924086961720592</v>
      </c>
      <c r="AI75" s="14"/>
      <c r="AJ75" s="14">
        <f>AJ74/AJ71</f>
        <v>0.10924086961720592</v>
      </c>
      <c r="AK75" s="14"/>
      <c r="AL75" s="14">
        <f>AL74/AL71</f>
        <v>0.31011859574478684</v>
      </c>
      <c r="AM75" s="14"/>
    </row>
    <row r="76" spans="1:39" ht="12.75">
      <c r="A76" s="38" t="s">
        <v>35</v>
      </c>
      <c r="B76" s="38"/>
      <c r="C76" s="12"/>
      <c r="D76" s="12">
        <f>(D74/SQRT(A68))*A77</f>
        <v>0.1639651290741743</v>
      </c>
      <c r="E76" s="12"/>
      <c r="F76" s="12">
        <f>(F74/SQRT(A68))*A77</f>
        <v>1.2177351938764365</v>
      </c>
      <c r="G76" s="12"/>
      <c r="H76" s="12">
        <f>(H74/SQRT(A68))*A77</f>
        <v>0.4855048968463027</v>
      </c>
      <c r="I76" s="12"/>
      <c r="J76" s="12">
        <f>(J74/SQRT(A68))*A77</f>
        <v>0.4423126640546288</v>
      </c>
      <c r="K76" s="12"/>
      <c r="L76" s="12">
        <f>(L74/SQRT(A68))*A77</f>
        <v>0.19095001847236487</v>
      </c>
      <c r="M76" s="12"/>
      <c r="N76" s="12">
        <f>(N74/SQRT(A68))*A77</f>
        <v>0.41550419524280263</v>
      </c>
      <c r="O76" s="12"/>
      <c r="P76" s="12">
        <f>(P74/SQRT(A68))*A77</f>
        <v>74.87835434925124</v>
      </c>
      <c r="Q76" s="12"/>
      <c r="R76" s="12">
        <f>(R74/SQRT(A68))*A77</f>
        <v>93.63137077332712</v>
      </c>
      <c r="S76" s="12"/>
      <c r="T76" s="12">
        <f>(T74/SQRT(A68))*A77</f>
        <v>384.1912518138342</v>
      </c>
      <c r="U76" s="12"/>
      <c r="V76" s="12">
        <f>(V74/SQRT(A68))*A77</f>
        <v>5.96566488072925</v>
      </c>
      <c r="W76" s="12"/>
      <c r="X76" s="12">
        <f>(X74/SQRT(A68))*A77</f>
        <v>7.988826553801194</v>
      </c>
      <c r="Y76" s="12"/>
      <c r="Z76" s="12">
        <f>(Z74/SQRT(A68))*A77</f>
        <v>66.85037362563716</v>
      </c>
      <c r="AA76" s="12"/>
      <c r="AB76" s="12">
        <f>(AB74/SQRT(A68))*A77</f>
        <v>0.130935201090324</v>
      </c>
      <c r="AC76" s="12"/>
      <c r="AD76" s="12">
        <f>(AD74/SQRT(A68))*A77</f>
        <v>1.7285589801108332</v>
      </c>
      <c r="AE76" s="12"/>
      <c r="AF76" s="12">
        <f>(AF74/SQRT(A68))*A77</f>
        <v>1.8564910271627795</v>
      </c>
      <c r="AG76" s="12"/>
      <c r="AH76" s="12">
        <f>(AH74/SQRT(A68))*A77</f>
        <v>6.070820726868587</v>
      </c>
      <c r="AI76" s="12"/>
      <c r="AJ76" s="12">
        <f>(AJ74/SQRT(A68))*A77</f>
        <v>12.46400989037143</v>
      </c>
      <c r="AK76" s="12"/>
      <c r="AL76" s="12">
        <f>(AL74/SQRT(A68))*A77</f>
        <v>103.37896907864169</v>
      </c>
      <c r="AM76" s="12"/>
    </row>
    <row r="77" spans="1:39" ht="12.75">
      <c r="A77" s="3">
        <v>2</v>
      </c>
      <c r="D77" s="12">
        <f>MAX(D7:D68)</f>
        <v>44</v>
      </c>
      <c r="E77" s="12"/>
      <c r="F77" s="12">
        <f>MAX(F7:F68)</f>
        <v>245.8</v>
      </c>
      <c r="G77" s="12"/>
      <c r="H77" s="12">
        <f>MAX(H7:H68)</f>
        <v>18.91</v>
      </c>
      <c r="I77" s="12"/>
      <c r="J77" s="12">
        <f>MAX(J7:J68)</f>
        <v>10.047846889952154</v>
      </c>
      <c r="K77" s="12"/>
      <c r="L77" s="12">
        <f>MAX(L7:L68)</f>
        <v>4.97</v>
      </c>
      <c r="M77" s="12"/>
      <c r="N77" s="12">
        <f>MAX(N7:N68)</f>
        <v>11.24774062816616</v>
      </c>
      <c r="O77" s="12"/>
      <c r="P77" s="12">
        <f>MAX(P7:P68)</f>
        <v>1815</v>
      </c>
      <c r="Q77" s="12"/>
      <c r="R77" s="12">
        <f>MAX(R7:R68)</f>
        <v>2269.560267857143</v>
      </c>
      <c r="S77" s="12"/>
      <c r="T77" s="12">
        <f>MAX(T7:T68)</f>
        <v>7860</v>
      </c>
      <c r="U77" s="12"/>
      <c r="V77" s="12">
        <f>MAX(V7:V68)</f>
        <v>288</v>
      </c>
      <c r="W77" s="12"/>
      <c r="X77" s="12">
        <f>MAX(X7:X68)</f>
        <v>385.6706827309237</v>
      </c>
      <c r="Y77" s="12"/>
      <c r="Z77" s="12">
        <f>MAX(Z7:Z68)</f>
        <v>1466.1320294218092</v>
      </c>
      <c r="AA77" s="12"/>
      <c r="AB77" s="12">
        <f>MAX(AB7:AB68)</f>
        <v>4</v>
      </c>
      <c r="AC77" s="12"/>
      <c r="AD77" s="12">
        <f>MAX(AD7:AD68)</f>
        <v>57.273858921161825</v>
      </c>
      <c r="AE77" s="12"/>
      <c r="AF77" s="12">
        <f>MAX(AF7:AF68)</f>
        <v>61.64505363334442</v>
      </c>
      <c r="AG77" s="12"/>
      <c r="AH77" s="12">
        <f>MAX(AH7:AH68)</f>
        <v>291</v>
      </c>
      <c r="AI77" s="12"/>
      <c r="AJ77" s="12">
        <f>MAX(AJ7:AJ68)</f>
        <v>597.4524765729585</v>
      </c>
      <c r="AK77" s="12"/>
      <c r="AL77" s="12">
        <f>MAX(AL7:AL68)</f>
        <v>2269.014294004396</v>
      </c>
      <c r="AM77" s="12"/>
    </row>
    <row r="78" spans="4:38" ht="12.75">
      <c r="D78" s="14">
        <f>MIN(D7:D68)</f>
        <v>42</v>
      </c>
      <c r="F78" s="14">
        <f>MIN(F7:F68)</f>
        <v>224.7</v>
      </c>
      <c r="H78" s="14">
        <f>MIN(H7:H68)</f>
        <v>10.78</v>
      </c>
      <c r="J78" s="14">
        <f>MIN(J7:J68)</f>
        <v>2.054794520547945</v>
      </c>
      <c r="L78" s="14">
        <f>MIN(L7:L68)</f>
        <v>1.75</v>
      </c>
      <c r="N78" s="14">
        <f>MIN(N7:N68)</f>
        <v>3.9751758779628124</v>
      </c>
      <c r="P78" s="14">
        <f>MIN(P7:P68)</f>
        <v>242</v>
      </c>
      <c r="R78" s="14">
        <f>MIN(R7:R68)</f>
        <v>302.60803571428573</v>
      </c>
      <c r="T78" s="14">
        <f>MIN(T7:T68)</f>
        <v>476.07950554853215</v>
      </c>
      <c r="V78" s="14">
        <f>MIN(V7:V68)</f>
        <v>170</v>
      </c>
      <c r="X78" s="14">
        <f>MIN(X7:X68)</f>
        <v>227.65283355644803</v>
      </c>
      <c r="Z78" s="14">
        <f>MIN(Z7:Z68)</f>
        <v>324.301118367796</v>
      </c>
      <c r="AB78" s="14">
        <f>MIN(AB7:AB68)</f>
        <v>1</v>
      </c>
      <c r="AD78" s="14">
        <f>MIN(AD7:AD68)</f>
        <v>2.0531012940651494</v>
      </c>
      <c r="AF78" s="14">
        <f>MIN(AF7:AF68)</f>
        <v>4.709929975957589</v>
      </c>
      <c r="AH78" s="14">
        <f>MIN(AH7:AH68)</f>
        <v>171</v>
      </c>
      <c r="AJ78" s="14">
        <f>MIN(AJ7:AJ68)</f>
        <v>351.08032128514054</v>
      </c>
      <c r="AL78" s="14">
        <f>MIN(AL7:AL68)</f>
        <v>503.83346825003855</v>
      </c>
    </row>
    <row r="79" spans="1:34" ht="12.75">
      <c r="A79" s="35"/>
      <c r="B79" s="35"/>
      <c r="C79" s="18" t="str">
        <f>D69</f>
        <v>T_ok</v>
      </c>
      <c r="D79" s="18" t="str">
        <f>F69</f>
        <v>T_pl</v>
      </c>
      <c r="E79" s="18" t="str">
        <f>H69</f>
        <v>O2</v>
      </c>
      <c r="F79" s="18" t="str">
        <f>J69</f>
        <v>n z O2</v>
      </c>
      <c r="G79" s="18" t="str">
        <f>L69</f>
        <v>CO2</v>
      </c>
      <c r="H79" s="18" t="str">
        <f>N69</f>
        <v>n z CO2</v>
      </c>
      <c r="I79" s="18" t="str">
        <f>P69</f>
        <v>CO</v>
      </c>
      <c r="J79" s="18" t="str">
        <f>R69</f>
        <v>CO</v>
      </c>
      <c r="K79" s="18" t="str">
        <f>T69</f>
        <v>CO (O2=10%)</v>
      </c>
      <c r="L79" s="18" t="str">
        <f>V69</f>
        <v>NO</v>
      </c>
      <c r="M79" s="18" t="str">
        <f>X69</f>
        <v>NO</v>
      </c>
      <c r="N79" s="18" t="str">
        <f>Z69</f>
        <v>NO (O2=10%)</v>
      </c>
      <c r="O79" s="18" t="str">
        <f>AB69</f>
        <v>NO2</v>
      </c>
      <c r="P79" s="18" t="str">
        <f>AD69</f>
        <v>NO2</v>
      </c>
      <c r="Q79" s="18" t="str">
        <f>AF69</f>
        <v>NO2 (O2=10%)</v>
      </c>
      <c r="R79" s="18" t="str">
        <f>AH69</f>
        <v>NOx</v>
      </c>
      <c r="S79" s="18" t="str">
        <f>AJ69</f>
        <v>NOx</v>
      </c>
      <c r="T79" s="18" t="str">
        <f>AL69</f>
        <v>NOx (O2=10%)</v>
      </c>
      <c r="U79" s="18"/>
      <c r="V79" s="18"/>
      <c r="W79" s="18"/>
      <c r="X79" s="18"/>
      <c r="Y79" s="18"/>
      <c r="Z79" s="18"/>
      <c r="AA79" s="18"/>
      <c r="AH79" s="34" t="str">
        <f>AH69</f>
        <v>NOx</v>
      </c>
    </row>
    <row r="80" spans="1:34" ht="12.75">
      <c r="A80" s="35"/>
      <c r="B80" s="35"/>
      <c r="C80" s="18" t="str">
        <f>D70</f>
        <v>°C</v>
      </c>
      <c r="D80" s="18" t="str">
        <f>F70</f>
        <v>°C</v>
      </c>
      <c r="E80" s="18" t="str">
        <f>H70</f>
        <v>%</v>
      </c>
      <c r="F80" s="18">
        <f>J70</f>
        <v>0</v>
      </c>
      <c r="G80" s="18" t="str">
        <f>L70</f>
        <v>%</v>
      </c>
      <c r="H80" s="18">
        <f>N70</f>
        <v>0</v>
      </c>
      <c r="I80" s="18" t="str">
        <f>P70</f>
        <v>ppm</v>
      </c>
      <c r="J80" s="18" t="str">
        <f>R70</f>
        <v>mg.m-3</v>
      </c>
      <c r="K80" s="18" t="str">
        <f>T70</f>
        <v>mg.m-3</v>
      </c>
      <c r="L80" s="18" t="str">
        <f>V70</f>
        <v>ppm</v>
      </c>
      <c r="M80" s="18" t="str">
        <f>X70</f>
        <v>mg.m-3</v>
      </c>
      <c r="N80" s="18" t="str">
        <f>Z70</f>
        <v>mg.m-3</v>
      </c>
      <c r="O80" s="18" t="str">
        <f>AB70</f>
        <v>ppm</v>
      </c>
      <c r="P80" s="18" t="str">
        <f>AD70</f>
        <v>mg.m-3</v>
      </c>
      <c r="Q80" s="18" t="str">
        <f>AF70</f>
        <v>mg.m-3</v>
      </c>
      <c r="R80" s="18" t="str">
        <f>AH70</f>
        <v>ppm</v>
      </c>
      <c r="S80" s="18" t="str">
        <f>AJ70</f>
        <v>mg.m-3</v>
      </c>
      <c r="T80" s="18" t="str">
        <f>AL70</f>
        <v>mg.m-3</v>
      </c>
      <c r="U80" s="18"/>
      <c r="V80" s="18"/>
      <c r="W80" s="18"/>
      <c r="X80" s="18"/>
      <c r="Y80" s="18"/>
      <c r="Z80" s="18"/>
      <c r="AA80" s="18"/>
      <c r="AH80" s="34" t="str">
        <f>AH70</f>
        <v>ppm</v>
      </c>
    </row>
    <row r="81" spans="1:34" ht="12.75">
      <c r="A81" s="36" t="s">
        <v>34</v>
      </c>
      <c r="B81" s="27"/>
      <c r="C81" s="19">
        <f>D71</f>
        <v>43.096774193548384</v>
      </c>
      <c r="D81" s="19">
        <f>F71</f>
        <v>235.9887096774193</v>
      </c>
      <c r="E81" s="19">
        <f>H71</f>
        <v>16.74758064516129</v>
      </c>
      <c r="F81" s="19">
        <f>J71</f>
        <v>5.62530788711658</v>
      </c>
      <c r="G81" s="19">
        <f>L71</f>
        <v>2.824516129032258</v>
      </c>
      <c r="H81" s="19">
        <f>N71</f>
        <v>7.383251942512583</v>
      </c>
      <c r="I81" s="19">
        <f>P71</f>
        <v>738.5806451612904</v>
      </c>
      <c r="J81" s="19">
        <f>R71</f>
        <v>923.5555299539171</v>
      </c>
      <c r="K81" s="19">
        <f>T71</f>
        <v>2923.3135360471206</v>
      </c>
      <c r="L81" s="19">
        <f>V71</f>
        <v>216.67741935483872</v>
      </c>
      <c r="M81" s="19">
        <f>X71</f>
        <v>290.16016755192805</v>
      </c>
      <c r="N81" s="19">
        <f>Z71</f>
        <v>847.899231153655</v>
      </c>
      <c r="O81" s="19">
        <f>AB71</f>
        <v>2.1129032258064515</v>
      </c>
      <c r="P81" s="19">
        <f>AD71</f>
        <v>5.162432654217756</v>
      </c>
      <c r="Q81" s="19">
        <f>AF71</f>
        <v>13.338017173456993</v>
      </c>
      <c r="R81" s="19">
        <f>AH71</f>
        <v>218.79032258064515</v>
      </c>
      <c r="S81" s="19">
        <f>AJ71</f>
        <v>449.19869441925414</v>
      </c>
      <c r="T81" s="19">
        <f>AL71</f>
        <v>1312.4121347472144</v>
      </c>
      <c r="U81" s="19"/>
      <c r="V81" s="19"/>
      <c r="W81" s="19"/>
      <c r="X81" s="19"/>
      <c r="Y81" s="19"/>
      <c r="Z81" s="19"/>
      <c r="AA81" s="19"/>
      <c r="AH81" s="33">
        <f>AH71</f>
        <v>218.79032258064515</v>
      </c>
    </row>
    <row r="82" spans="1:34" ht="12.75">
      <c r="A82" s="27" t="s">
        <v>21</v>
      </c>
      <c r="B82" s="27"/>
      <c r="C82" s="19">
        <f>D72</f>
        <v>0.4167107350608149</v>
      </c>
      <c r="D82" s="19">
        <f>F72</f>
        <v>22.98462453728188</v>
      </c>
      <c r="E82" s="19">
        <f>H72</f>
        <v>3.653582575356955</v>
      </c>
      <c r="F82" s="19">
        <f>J72</f>
        <v>3.032427638138096</v>
      </c>
      <c r="G82" s="19">
        <f>L72</f>
        <v>0.5651595980962456</v>
      </c>
      <c r="H82" s="19">
        <f>N72</f>
        <v>2.67597791209772</v>
      </c>
      <c r="I82" s="19">
        <f>P72</f>
        <v>86904.9032258065</v>
      </c>
      <c r="J82" s="19">
        <f>R72</f>
        <v>135885.92068982995</v>
      </c>
      <c r="K82" s="19">
        <f>T72</f>
        <v>2287845.2285393546</v>
      </c>
      <c r="L82" s="19">
        <f>V72</f>
        <v>551.6319407720783</v>
      </c>
      <c r="M82" s="19">
        <f>X72</f>
        <v>989.2309204541455</v>
      </c>
      <c r="N82" s="19">
        <f>Z72</f>
        <v>69269.0730352529</v>
      </c>
      <c r="O82" s="19">
        <f>AB72</f>
        <v>0.2657324167107355</v>
      </c>
      <c r="P82" s="19">
        <f>AD72</f>
        <v>46.31270028968797</v>
      </c>
      <c r="Q82" s="19">
        <f>AF72</f>
        <v>53.421663476006636</v>
      </c>
      <c r="R82" s="19">
        <f>AH72</f>
        <v>571.2503966155473</v>
      </c>
      <c r="S82" s="19">
        <f>AJ72</f>
        <v>2407.948909482791</v>
      </c>
      <c r="T82" s="19">
        <v>165651.77</v>
      </c>
      <c r="U82" s="19"/>
      <c r="V82" s="19"/>
      <c r="W82" s="19"/>
      <c r="X82" s="19"/>
      <c r="Y82" s="19"/>
      <c r="Z82" s="19"/>
      <c r="AA82" s="19"/>
      <c r="AH82" s="33">
        <f>AH72</f>
        <v>571.2503966155473</v>
      </c>
    </row>
    <row r="83" spans="1:34" ht="12.75">
      <c r="A83" s="27" t="s">
        <v>7</v>
      </c>
      <c r="B83" s="27"/>
      <c r="C83" s="19">
        <f>D74</f>
        <v>0.6455313586967056</v>
      </c>
      <c r="D83" s="19">
        <f>F74</f>
        <v>4.79422825252218</v>
      </c>
      <c r="E83" s="19">
        <f>H74</f>
        <v>1.9114346903195398</v>
      </c>
      <c r="F83" s="19">
        <f>J74</f>
        <v>1.7413866997706442</v>
      </c>
      <c r="G83" s="19">
        <f>L74</f>
        <v>0.7517709744970509</v>
      </c>
      <c r="H83" s="19">
        <f>N74</f>
        <v>1.6358416525133843</v>
      </c>
      <c r="I83" s="19">
        <f>P74</f>
        <v>294.7963758695254</v>
      </c>
      <c r="J83" s="19">
        <f>R74</f>
        <v>368.62707536184854</v>
      </c>
      <c r="K83" s="19">
        <f>T74</f>
        <v>1512.5624709542924</v>
      </c>
      <c r="L83" s="19">
        <f>V74</f>
        <v>23.486846122288924</v>
      </c>
      <c r="M83" s="19">
        <f>X74</f>
        <v>31.45204159437262</v>
      </c>
      <c r="N83" s="19">
        <f>Z74</f>
        <v>263.19018415444924</v>
      </c>
      <c r="O83" s="19">
        <f>AB74</f>
        <v>0.5154924021852655</v>
      </c>
      <c r="P83" s="19">
        <f>AD74</f>
        <v>6.805343510043263</v>
      </c>
      <c r="Q83" s="19">
        <f>AF74</f>
        <v>7.309012482956001</v>
      </c>
      <c r="R83" s="19">
        <f>AH74</f>
        <v>23.900845102538682</v>
      </c>
      <c r="S83" s="19">
        <f>AJ74</f>
        <v>49.070856009272866</v>
      </c>
      <c r="T83" s="19">
        <f>AL74</f>
        <v>407.0034082662241</v>
      </c>
      <c r="U83" s="19"/>
      <c r="V83" s="19"/>
      <c r="W83" s="19"/>
      <c r="X83" s="19"/>
      <c r="Y83" s="19"/>
      <c r="Z83" s="19"/>
      <c r="AA83" s="19"/>
      <c r="AH83" s="33">
        <f>AH74</f>
        <v>23.900845102538682</v>
      </c>
    </row>
    <row r="84" spans="1:34" ht="12.75">
      <c r="A84" s="12" t="s">
        <v>8</v>
      </c>
      <c r="B84" s="27"/>
      <c r="C84" s="19">
        <f>D75</f>
        <v>0.014978646796106195</v>
      </c>
      <c r="D84" s="19">
        <f>F75</f>
        <v>0.020315498394289998</v>
      </c>
      <c r="E84" s="19">
        <f>H75</f>
        <v>0.11413198902086144</v>
      </c>
      <c r="F84" s="19">
        <f>J75</f>
        <v>0.3095629136600458</v>
      </c>
      <c r="G84" s="19">
        <f>L75</f>
        <v>0.2661592075080925</v>
      </c>
      <c r="H84" s="19">
        <f>N75</f>
        <v>0.2215611312265058</v>
      </c>
      <c r="I84" s="19">
        <f>P75</f>
        <v>0.39913904839077946</v>
      </c>
      <c r="J84" s="19">
        <f>R75</f>
        <v>0.3991390483907795</v>
      </c>
      <c r="K84" s="19">
        <f>T75</f>
        <v>0.5174136993186048</v>
      </c>
      <c r="L84" s="19">
        <f>V75</f>
        <v>0.10839544882997716</v>
      </c>
      <c r="M84" s="19">
        <f>X75</f>
        <v>0.10839544882997718</v>
      </c>
      <c r="N84" s="19">
        <f>Z75</f>
        <v>0.3104026687184887</v>
      </c>
      <c r="O84" s="19">
        <f>AB75</f>
        <v>0.24397350332432413</v>
      </c>
      <c r="P84" s="19">
        <f>AD75</f>
        <v>1.318243542505728</v>
      </c>
      <c r="Q84" s="19">
        <f>AF75</f>
        <v>0.547983436211278</v>
      </c>
      <c r="R84" s="19">
        <f>AH75</f>
        <v>0.10924086961720592</v>
      </c>
      <c r="S84" s="19">
        <f>AJ75</f>
        <v>0.10924086961720592</v>
      </c>
      <c r="T84" s="19">
        <f>AL75</f>
        <v>0.31011859574478684</v>
      </c>
      <c r="U84" s="19"/>
      <c r="V84" s="19"/>
      <c r="W84" s="19"/>
      <c r="X84" s="19"/>
      <c r="Y84" s="19"/>
      <c r="Z84" s="19"/>
      <c r="AA84" s="19"/>
      <c r="AH84" s="33">
        <f>AH75</f>
        <v>0.10924086961720592</v>
      </c>
    </row>
    <row r="85" spans="1:34" ht="12.75">
      <c r="A85" s="12" t="s">
        <v>22</v>
      </c>
      <c r="B85" s="12"/>
      <c r="C85" s="19">
        <f>D77</f>
        <v>44</v>
      </c>
      <c r="D85" s="19">
        <f>F77</f>
        <v>245.8</v>
      </c>
      <c r="E85" s="19">
        <f>H77</f>
        <v>18.91</v>
      </c>
      <c r="F85" s="19">
        <f>J77</f>
        <v>10.047846889952154</v>
      </c>
      <c r="G85" s="19">
        <f>L77</f>
        <v>4.97</v>
      </c>
      <c r="H85" s="19">
        <f>N77</f>
        <v>11.24774062816616</v>
      </c>
      <c r="I85" s="19">
        <f>P77</f>
        <v>1815</v>
      </c>
      <c r="J85" s="19">
        <f>R77</f>
        <v>2269.560267857143</v>
      </c>
      <c r="K85" s="19">
        <f>T77</f>
        <v>7860</v>
      </c>
      <c r="L85" s="19">
        <f>V77</f>
        <v>288</v>
      </c>
      <c r="M85" s="19">
        <f>X77</f>
        <v>385.6706827309237</v>
      </c>
      <c r="N85" s="19">
        <f>Z77</f>
        <v>1466.1320294218092</v>
      </c>
      <c r="O85" s="19">
        <f>AB77</f>
        <v>4</v>
      </c>
      <c r="P85" s="19">
        <f>AD77</f>
        <v>57.273858921161825</v>
      </c>
      <c r="Q85" s="19">
        <f>AF77</f>
        <v>61.64505363334442</v>
      </c>
      <c r="R85" s="19">
        <f>AH77</f>
        <v>291</v>
      </c>
      <c r="S85" s="19">
        <f>AJ77</f>
        <v>597.4524765729585</v>
      </c>
      <c r="T85" s="19">
        <f>AL77</f>
        <v>2269.014294004396</v>
      </c>
      <c r="U85" s="19"/>
      <c r="V85" s="19"/>
      <c r="W85" s="19"/>
      <c r="X85" s="19"/>
      <c r="Y85" s="19"/>
      <c r="Z85" s="19"/>
      <c r="AA85" s="19"/>
      <c r="AH85" s="33">
        <f>AH77</f>
        <v>291</v>
      </c>
    </row>
    <row r="86" spans="1:34" ht="12.75">
      <c r="A86" s="12" t="s">
        <v>23</v>
      </c>
      <c r="B86" s="12"/>
      <c r="C86" s="19">
        <f>D78</f>
        <v>42</v>
      </c>
      <c r="D86" s="19">
        <f>F78</f>
        <v>224.7</v>
      </c>
      <c r="E86" s="19">
        <f>H78</f>
        <v>10.78</v>
      </c>
      <c r="F86" s="19">
        <f>J78</f>
        <v>2.054794520547945</v>
      </c>
      <c r="G86" s="19">
        <f>L78</f>
        <v>1.75</v>
      </c>
      <c r="H86" s="19">
        <f>N78</f>
        <v>3.9751758779628124</v>
      </c>
      <c r="I86" s="19">
        <f>P78</f>
        <v>242</v>
      </c>
      <c r="J86" s="19">
        <f>R78</f>
        <v>302.60803571428573</v>
      </c>
      <c r="K86" s="19">
        <f>T78</f>
        <v>476.07950554853215</v>
      </c>
      <c r="L86" s="19">
        <f>V78</f>
        <v>170</v>
      </c>
      <c r="M86" s="19">
        <f>X78</f>
        <v>227.65283355644803</v>
      </c>
      <c r="N86" s="19">
        <f>Z78</f>
        <v>324.301118367796</v>
      </c>
      <c r="O86" s="19">
        <f>AB78</f>
        <v>1</v>
      </c>
      <c r="P86" s="19">
        <f>AD78</f>
        <v>2.0531012940651494</v>
      </c>
      <c r="Q86" s="19">
        <f>AF78</f>
        <v>4.709929975957589</v>
      </c>
      <c r="R86" s="19">
        <f>AH78</f>
        <v>171</v>
      </c>
      <c r="S86" s="19">
        <f>AJ78</f>
        <v>351.08032128514054</v>
      </c>
      <c r="T86" s="19">
        <f>AL78</f>
        <v>503.83346825003855</v>
      </c>
      <c r="U86" s="19"/>
      <c r="V86" s="19"/>
      <c r="W86" s="19"/>
      <c r="X86" s="19"/>
      <c r="Y86" s="19"/>
      <c r="Z86" s="19"/>
      <c r="AA86" s="19"/>
      <c r="AH86" s="33">
        <f>AH78</f>
        <v>171</v>
      </c>
    </row>
    <row r="90" spans="5:13" ht="12.75">
      <c r="E90" s="21"/>
      <c r="F90" s="21"/>
      <c r="I90" s="21"/>
      <c r="J90" s="21"/>
      <c r="K90" s="21"/>
      <c r="L90" s="21"/>
      <c r="M90" s="21"/>
    </row>
    <row r="91" ht="12.75">
      <c r="F91" s="21"/>
    </row>
    <row r="93" ht="12.75">
      <c r="M93" s="21"/>
    </row>
    <row r="122" spans="1:11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22" ht="15.75" customHeight="1">
      <c r="A124" s="40" t="s">
        <v>29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2"/>
      <c r="L124" s="40" t="s">
        <v>32</v>
      </c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32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52" spans="1:23" ht="12.75">
      <c r="A152" s="41" t="s">
        <v>30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1" t="s">
        <v>31</v>
      </c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</sheetData>
  <sheetProtection/>
  <mergeCells count="6">
    <mergeCell ref="A76:B76"/>
    <mergeCell ref="A122:K123"/>
    <mergeCell ref="A124:J126"/>
    <mergeCell ref="L124:V126"/>
    <mergeCell ref="A152:K155"/>
    <mergeCell ref="L152:W15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Christina</cp:lastModifiedBy>
  <cp:lastPrinted>2016-04-15T08:40:47Z</cp:lastPrinted>
  <dcterms:created xsi:type="dcterms:W3CDTF">2008-06-11T19:50:00Z</dcterms:created>
  <dcterms:modified xsi:type="dcterms:W3CDTF">2016-04-22T18:21:05Z</dcterms:modified>
  <cp:category/>
  <cp:version/>
  <cp:contentType/>
  <cp:contentStatus/>
</cp:coreProperties>
</file>