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80" yWindow="0" windowWidth="1566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<sst xmlns="http://schemas.openxmlformats.org/spreadsheetml/2006/main" count="114" uniqueCount="42">
  <si>
    <t>T_ok</t>
  </si>
  <si>
    <t>T_pl</t>
  </si>
  <si>
    <t>CO</t>
  </si>
  <si>
    <t>NO</t>
  </si>
  <si>
    <t>°C</t>
  </si>
  <si>
    <t>%</t>
  </si>
  <si>
    <t>ppm</t>
  </si>
  <si>
    <t>s</t>
  </si>
  <si>
    <t>V</t>
  </si>
  <si>
    <r>
      <t>CO</t>
    </r>
    <r>
      <rPr>
        <b/>
        <i/>
        <vertAlign val="subscript"/>
        <sz val="8"/>
        <color indexed="12"/>
        <rFont val="Arial CE"/>
        <family val="2"/>
      </rPr>
      <t>2max</t>
    </r>
  </si>
  <si>
    <r>
      <t>v</t>
    </r>
    <r>
      <rPr>
        <b/>
        <i/>
        <vertAlign val="superscript"/>
        <sz val="8"/>
        <color indexed="12"/>
        <rFont val="Arial CE"/>
        <family val="2"/>
      </rPr>
      <t>s</t>
    </r>
    <r>
      <rPr>
        <b/>
        <i/>
        <vertAlign val="subscript"/>
        <sz val="8"/>
        <color indexed="12"/>
        <rFont val="Arial CE"/>
        <family val="2"/>
      </rPr>
      <t>spmin</t>
    </r>
  </si>
  <si>
    <r>
      <t>L</t>
    </r>
    <r>
      <rPr>
        <b/>
        <i/>
        <vertAlign val="subscript"/>
        <sz val="8"/>
        <color indexed="12"/>
        <rFont val="Arial CE"/>
        <family val="2"/>
      </rPr>
      <t>min</t>
    </r>
  </si>
  <si>
    <r>
      <t>(x</t>
    </r>
    <r>
      <rPr>
        <vertAlign val="subscript"/>
        <sz val="8"/>
        <rFont val="Arial CE"/>
        <family val="2"/>
      </rPr>
      <t>i</t>
    </r>
    <r>
      <rPr>
        <sz val="8"/>
        <rFont val="Arial CE"/>
        <family val="2"/>
      </rPr>
      <t>-x)</t>
    </r>
    <r>
      <rPr>
        <vertAlign val="superscript"/>
        <sz val="8"/>
        <rFont val="Arial CE"/>
        <family val="2"/>
      </rPr>
      <t>2</t>
    </r>
  </si>
  <si>
    <r>
      <t>O</t>
    </r>
    <r>
      <rPr>
        <vertAlign val="subscript"/>
        <sz val="8"/>
        <color indexed="18"/>
        <rFont val="Arial CE"/>
        <family val="2"/>
      </rPr>
      <t>2</t>
    </r>
  </si>
  <si>
    <r>
      <t>n z O</t>
    </r>
    <r>
      <rPr>
        <vertAlign val="subscript"/>
        <sz val="8"/>
        <color indexed="18"/>
        <rFont val="Arial CE"/>
        <family val="2"/>
      </rPr>
      <t>2</t>
    </r>
  </si>
  <si>
    <r>
      <t>CO</t>
    </r>
    <r>
      <rPr>
        <vertAlign val="subscript"/>
        <sz val="8"/>
        <color indexed="18"/>
        <rFont val="Arial CE"/>
        <family val="2"/>
      </rPr>
      <t>2</t>
    </r>
  </si>
  <si>
    <r>
      <t>n z CO</t>
    </r>
    <r>
      <rPr>
        <vertAlign val="subscript"/>
        <sz val="8"/>
        <color indexed="18"/>
        <rFont val="Arial CE"/>
        <family val="2"/>
      </rPr>
      <t>2</t>
    </r>
  </si>
  <si>
    <r>
      <t>NO</t>
    </r>
    <r>
      <rPr>
        <vertAlign val="subscript"/>
        <sz val="8"/>
        <color indexed="18"/>
        <rFont val="Arial CE"/>
        <family val="2"/>
      </rPr>
      <t>2</t>
    </r>
  </si>
  <si>
    <r>
      <t>NO</t>
    </r>
    <r>
      <rPr>
        <vertAlign val="subscript"/>
        <sz val="8"/>
        <color indexed="18"/>
        <rFont val="Arial CE"/>
        <family val="2"/>
      </rPr>
      <t>x</t>
    </r>
  </si>
  <si>
    <r>
      <t>mg.m</t>
    </r>
    <r>
      <rPr>
        <vertAlign val="superscript"/>
        <sz val="8"/>
        <color indexed="18"/>
        <rFont val="Arial CE"/>
        <family val="2"/>
      </rPr>
      <t>-3</t>
    </r>
  </si>
  <si>
    <r>
      <t>s</t>
    </r>
    <r>
      <rPr>
        <vertAlign val="superscript"/>
        <sz val="10"/>
        <rFont val="Arial"/>
        <family val="2"/>
      </rPr>
      <t>2</t>
    </r>
  </si>
  <si>
    <r>
      <t>s</t>
    </r>
    <r>
      <rPr>
        <vertAlign val="superscript"/>
        <sz val="8"/>
        <rFont val="Arial"/>
        <family val="2"/>
      </rPr>
      <t>2</t>
    </r>
  </si>
  <si>
    <t>Max.</t>
  </si>
  <si>
    <t>Min.</t>
  </si>
  <si>
    <t>CO (O2=10%)</t>
  </si>
  <si>
    <t>NO (O2=10%)</t>
  </si>
  <si>
    <r>
      <t>NO</t>
    </r>
    <r>
      <rPr>
        <vertAlign val="subscript"/>
        <sz val="8"/>
        <color indexed="18"/>
        <rFont val="Arial CE"/>
        <family val="2"/>
      </rPr>
      <t>2</t>
    </r>
    <r>
      <rPr>
        <sz val="8"/>
        <color indexed="18"/>
        <rFont val="Arial CE"/>
        <family val="2"/>
      </rPr>
      <t xml:space="preserve"> (O2=10%)</t>
    </r>
  </si>
  <si>
    <r>
      <t>NO</t>
    </r>
    <r>
      <rPr>
        <vertAlign val="subscript"/>
        <sz val="8"/>
        <color indexed="18"/>
        <rFont val="Arial CE"/>
        <family val="2"/>
      </rPr>
      <t xml:space="preserve">x </t>
    </r>
    <r>
      <rPr>
        <sz val="8"/>
        <color indexed="18"/>
        <rFont val="Arial CE"/>
        <family val="2"/>
      </rPr>
      <t>(O2=10%)</t>
    </r>
  </si>
  <si>
    <t>mg.m-3</t>
  </si>
  <si>
    <t>Figure 1. Emission concentration of CO and CO2 depending on the Excess air ratio during Jatropha seed cakes combustion</t>
  </si>
  <si>
    <t>Figure 2. Emission concentration of Nox and theflue gas temperature depending on the Excess air ratio during Jatropha seed cakes combustion</t>
  </si>
  <si>
    <t xml:space="preserve">Figure 3. Concentration of Nox depending on time </t>
  </si>
  <si>
    <t xml:space="preserve">Figure 4. Concentration of CO depending on time </t>
  </si>
  <si>
    <t>Average</t>
  </si>
  <si>
    <t>Confident interval +/-</t>
  </si>
  <si>
    <t>Number of measurements</t>
  </si>
  <si>
    <t>Time</t>
  </si>
  <si>
    <t>Date</t>
  </si>
  <si>
    <t>The theoretical amount of air for complete combustion,</t>
  </si>
  <si>
    <t>Theoretical volume concentration of carbon dioxide in dry flue gases</t>
  </si>
  <si>
    <t>The theoretical volume of the dry flue gas
Theoretical volume concentration of carbon dioxide in dry flue gases
The theoretical volume of the dry flue gas</t>
  </si>
  <si>
    <t>Sum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</si>
</sst>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/yyyy"/>
    <numFmt numFmtId="166" formatCode="[$-405]d\.\ mmmm\ yyyy"/>
    <numFmt numFmtId="167" formatCode="d/m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color indexed="12"/>
      <name val="Arial CE"/>
      <family val="2"/>
    </font>
    <font>
      <b/>
      <i/>
      <vertAlign val="subscript"/>
      <sz val="8"/>
      <color indexed="12"/>
      <name val="Arial CE"/>
      <family val="2"/>
    </font>
    <font>
      <sz val="8"/>
      <name val="Arial CE"/>
      <family val="2"/>
    </font>
    <font>
      <sz val="8"/>
      <name val="Arial"/>
      <family val="0"/>
    </font>
    <font>
      <b/>
      <i/>
      <vertAlign val="superscript"/>
      <sz val="8"/>
      <color indexed="12"/>
      <name val="Arial CE"/>
      <family val="2"/>
    </font>
    <font>
      <sz val="7"/>
      <color indexed="18"/>
      <name val="Arial"/>
      <family val="2"/>
    </font>
    <font>
      <sz val="8"/>
      <color indexed="18"/>
      <name val="Arial"/>
      <family val="0"/>
    </font>
    <font>
      <vertAlign val="subscript"/>
      <sz val="8"/>
      <name val="Arial CE"/>
      <family val="2"/>
    </font>
    <font>
      <vertAlign val="superscript"/>
      <sz val="8"/>
      <name val="Arial CE"/>
      <family val="2"/>
    </font>
    <font>
      <vertAlign val="subscript"/>
      <sz val="8"/>
      <color indexed="18"/>
      <name val="Arial CE"/>
      <family val="2"/>
    </font>
    <font>
      <sz val="8"/>
      <color indexed="18"/>
      <name val="Arial CE"/>
      <family val="2"/>
    </font>
    <font>
      <sz val="10"/>
      <color indexed="18"/>
      <name val="Arial"/>
      <family val="0"/>
    </font>
    <font>
      <vertAlign val="superscript"/>
      <sz val="8"/>
      <color indexed="18"/>
      <name val="Arial CE"/>
      <family val="2"/>
    </font>
    <font>
      <vertAlign val="superscript"/>
      <sz val="10"/>
      <name val="Arial"/>
      <family val="2"/>
    </font>
    <font>
      <sz val="8"/>
      <color indexed="22"/>
      <name val="Arial"/>
      <family val="0"/>
    </font>
    <font>
      <sz val="8"/>
      <color indexed="10"/>
      <name val="Times New Roman CE"/>
      <family val="1"/>
    </font>
    <font>
      <sz val="8"/>
      <name val="Times New Roman CE"/>
      <family val="1"/>
    </font>
    <font>
      <vertAlign val="superscript"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sz val="9.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vertAlign val="subscript"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1" fontId="6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7" fillId="0" borderId="11" xfId="0" applyNumberFormat="1" applyFont="1" applyBorder="1" applyAlignment="1">
      <alignment horizontal="center" vertical="center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375"/>
          <c:w val="0.91725"/>
          <c:h val="0.927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List1!$T$5</c:f>
              <c:strCache>
                <c:ptCount val="1"/>
                <c:pt idx="0">
                  <c:v>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List1!$J$7:$J$91</c:f>
              <c:numCache/>
            </c:numRef>
          </c:xVal>
          <c:yVal>
            <c:numRef>
              <c:f>List1!$T$7:$T$91</c:f>
              <c:numCache/>
            </c:numRef>
          </c:yVal>
          <c:smooth val="0"/>
        </c:ser>
        <c:axId val="43930358"/>
        <c:axId val="66020831"/>
      </c:scatterChart>
      <c:scatterChart>
        <c:scatterStyle val="lineMarker"/>
        <c:varyColors val="0"/>
        <c:ser>
          <c:idx val="1"/>
          <c:order val="1"/>
          <c:tx>
            <c:strRef>
              <c:f>List1!$L$5</c:f>
              <c:strCache>
                <c:ptCount val="1"/>
                <c:pt idx="0">
                  <c:v>CO2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List1!$J$7:$J$91</c:f>
              <c:numCache/>
            </c:numRef>
          </c:xVal>
          <c:yVal>
            <c:numRef>
              <c:f>List1!$L$7:$L$91</c:f>
              <c:numCache/>
            </c:numRef>
          </c:yVal>
          <c:smooth val="0"/>
        </c:ser>
        <c:axId val="35555908"/>
        <c:axId val="24488373"/>
      </c:scatterChart>
      <c:valAx>
        <c:axId val="43930358"/>
        <c:scaling>
          <c:orientation val="minMax"/>
          <c:min val="1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 ( - 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20831"/>
        <c:crosses val="autoZero"/>
        <c:crossBetween val="midCat"/>
        <c:dispUnits/>
      </c:valAx>
      <c:valAx>
        <c:axId val="660208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CO (mg.m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 (O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=11%)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30358"/>
        <c:crosses val="autoZero"/>
        <c:crossBetween val="midCat"/>
        <c:dispUnits/>
        <c:majorUnit val="2000"/>
      </c:valAx>
      <c:valAx>
        <c:axId val="35555908"/>
        <c:scaling>
          <c:orientation val="minMax"/>
        </c:scaling>
        <c:axPos val="b"/>
        <c:delete val="1"/>
        <c:majorTickMark val="out"/>
        <c:minorTickMark val="none"/>
        <c:tickLblPos val="nextTo"/>
        <c:crossAx val="24488373"/>
        <c:crosses val="max"/>
        <c:crossBetween val="midCat"/>
        <c:dispUnits/>
      </c:valAx>
      <c:valAx>
        <c:axId val="24488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(%)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5590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44"/>
          <c:y val="0.0595"/>
          <c:w val="0.265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15"/>
          <c:w val="0.97475"/>
          <c:h val="0.91275"/>
        </c:manualLayout>
      </c:layout>
      <c:scatterChart>
        <c:scatterStyle val="lineMarker"/>
        <c:varyColors val="0"/>
        <c:ser>
          <c:idx val="1"/>
          <c:order val="1"/>
          <c:tx>
            <c:strRef>
              <c:f>List1!$AL$5</c:f>
              <c:strCache>
                <c:ptCount val="1"/>
                <c:pt idx="0">
                  <c:v>NOx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List1!$J$7:$J$91</c:f>
              <c:numCache/>
            </c:numRef>
          </c:xVal>
          <c:yVal>
            <c:numRef>
              <c:f>List1!$AL$7:$AL$91</c:f>
              <c:numCache/>
            </c:numRef>
          </c:yVal>
          <c:smooth val="0"/>
        </c:ser>
        <c:axId val="39074178"/>
        <c:axId val="59409339"/>
      </c:scatterChart>
      <c:scatterChart>
        <c:scatterStyle val="lineMarker"/>
        <c:varyColors val="0"/>
        <c:ser>
          <c:idx val="0"/>
          <c:order val="0"/>
          <c:tx>
            <c:strRef>
              <c:f>List1!$F$5</c:f>
              <c:strCache>
                <c:ptCount val="1"/>
                <c:pt idx="0">
                  <c:v>T_pl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List1!$J$7:$J$91</c:f>
              <c:numCache/>
            </c:numRef>
          </c:xVal>
          <c:yVal>
            <c:numRef>
              <c:f>List1!$F$7:$F$91</c:f>
              <c:numCache/>
            </c:numRef>
          </c:yVal>
          <c:smooth val="0"/>
        </c:ser>
        <c:axId val="45149232"/>
        <c:axId val="34259313"/>
      </c:scatterChart>
      <c:valAx>
        <c:axId val="39074178"/>
        <c:scaling>
          <c:orientation val="minMax"/>
          <c:min val="1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 ( - 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09339"/>
        <c:crosses val="autoZero"/>
        <c:crossBetween val="midCat"/>
        <c:dispUnits/>
      </c:valAx>
      <c:valAx>
        <c:axId val="59409339"/>
        <c:scaling>
          <c:orientation val="minMax"/>
          <c:max val="100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x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(mg.m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 (O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=10%)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74178"/>
        <c:crosses val="autoZero"/>
        <c:crossBetween val="midCat"/>
        <c:dispUnits/>
        <c:majorUnit val="200"/>
      </c:valAx>
      <c:valAx>
        <c:axId val="45149232"/>
        <c:scaling>
          <c:orientation val="minMax"/>
        </c:scaling>
        <c:axPos val="b"/>
        <c:delete val="1"/>
        <c:majorTickMark val="out"/>
        <c:minorTickMark val="none"/>
        <c:tickLblPos val="nextTo"/>
        <c:crossAx val="34259313"/>
        <c:crosses val="max"/>
        <c:crossBetween val="midCat"/>
        <c:dispUnits/>
      </c:valAx>
      <c:valAx>
        <c:axId val="34259313"/>
        <c:scaling>
          <c:orientation val="minMax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Temperature of the flue gases(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4923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0875"/>
          <c:y val="0.60125"/>
          <c:w val="0.233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2575"/>
          <c:w val="0.93625"/>
          <c:h val="0.8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List1!$T$5</c:f>
              <c:strCache>
                <c:ptCount val="1"/>
                <c:pt idx="0">
                  <c:v>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List1!$A$7:$A$91</c:f>
              <c:numCache/>
            </c:numRef>
          </c:xVal>
          <c:yVal>
            <c:numRef>
              <c:f>List1!$T$7:$T$91</c:f>
              <c:numCache/>
            </c:numRef>
          </c:yVal>
          <c:smooth val="0"/>
        </c:ser>
        <c:axId val="53995982"/>
        <c:axId val="22379607"/>
      </c:scatterChart>
      <c:valAx>
        <c:axId val="53995982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Time ( min 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79607"/>
        <c:crosses val="autoZero"/>
        <c:crossBetween val="midCat"/>
        <c:dispUnits/>
      </c:valAx>
      <c:valAx>
        <c:axId val="22379607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CO (mg.m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 (O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=11%)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95982"/>
        <c:crosses val="autoZero"/>
        <c:crossBetween val="midCat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2575"/>
          <c:w val="0.93675"/>
          <c:h val="0.8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List1!$AL$5</c:f>
              <c:strCache>
                <c:ptCount val="1"/>
                <c:pt idx="0">
                  <c:v>NOx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List1!$A$7:$A$91</c:f>
              <c:numCache/>
            </c:numRef>
          </c:xVal>
          <c:yVal>
            <c:numRef>
              <c:f>List1!$AL$7:$AL$91</c:f>
              <c:numCache/>
            </c:numRef>
          </c:yVal>
          <c:smooth val="0"/>
        </c:ser>
        <c:axId val="45028828"/>
        <c:axId val="30767597"/>
      </c:scatterChart>
      <c:valAx>
        <c:axId val="45028828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Time ( min 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67597"/>
        <c:crosses val="autoZero"/>
        <c:crossBetween val="midCat"/>
        <c:dispUnits/>
      </c:valAx>
      <c:valAx>
        <c:axId val="3076759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NOx (mg.m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 (O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=10%)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28828"/>
        <c:crosses val="autoZero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66675</xdr:rowOff>
    </xdr:from>
    <xdr:to>
      <xdr:col>9</xdr:col>
      <xdr:colOff>342900</xdr:colOff>
      <xdr:row>142</xdr:row>
      <xdr:rowOff>104775</xdr:rowOff>
    </xdr:to>
    <xdr:graphicFrame>
      <xdr:nvGraphicFramePr>
        <xdr:cNvPr id="1" name="graf 2"/>
        <xdr:cNvGraphicFramePr/>
      </xdr:nvGraphicFramePr>
      <xdr:xfrm>
        <a:off x="0" y="18240375"/>
        <a:ext cx="66484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304800</xdr:colOff>
      <xdr:row>112</xdr:row>
      <xdr:rowOff>9525</xdr:rowOff>
    </xdr:from>
    <xdr:to>
      <xdr:col>21</xdr:col>
      <xdr:colOff>0</xdr:colOff>
      <xdr:row>142</xdr:row>
      <xdr:rowOff>38100</xdr:rowOff>
    </xdr:to>
    <xdr:graphicFrame>
      <xdr:nvGraphicFramePr>
        <xdr:cNvPr id="2" name="graf 3"/>
        <xdr:cNvGraphicFramePr/>
      </xdr:nvGraphicFramePr>
      <xdr:xfrm>
        <a:off x="7343775" y="18183225"/>
        <a:ext cx="7219950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95250</xdr:colOff>
      <xdr:row>146</xdr:row>
      <xdr:rowOff>142875</xdr:rowOff>
    </xdr:from>
    <xdr:to>
      <xdr:col>23</xdr:col>
      <xdr:colOff>180975</xdr:colOff>
      <xdr:row>170</xdr:row>
      <xdr:rowOff>28575</xdr:rowOff>
    </xdr:to>
    <xdr:graphicFrame>
      <xdr:nvGraphicFramePr>
        <xdr:cNvPr id="3" name="graf 8"/>
        <xdr:cNvGraphicFramePr/>
      </xdr:nvGraphicFramePr>
      <xdr:xfrm>
        <a:off x="8591550" y="23822025"/>
        <a:ext cx="73914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147</xdr:row>
      <xdr:rowOff>133350</xdr:rowOff>
    </xdr:from>
    <xdr:to>
      <xdr:col>10</xdr:col>
      <xdr:colOff>409575</xdr:colOff>
      <xdr:row>171</xdr:row>
      <xdr:rowOff>28575</xdr:rowOff>
    </xdr:to>
    <xdr:graphicFrame>
      <xdr:nvGraphicFramePr>
        <xdr:cNvPr id="4" name="graf 13"/>
        <xdr:cNvGraphicFramePr/>
      </xdr:nvGraphicFramePr>
      <xdr:xfrm>
        <a:off x="9525" y="23974425"/>
        <a:ext cx="7439025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4"/>
  <sheetViews>
    <sheetView tabSelected="1" zoomScale="90" zoomScaleNormal="90" zoomScalePageLayoutView="0" workbookViewId="0" topLeftCell="A145">
      <selection activeCell="A96" sqref="A96"/>
    </sheetView>
  </sheetViews>
  <sheetFormatPr defaultColWidth="9.140625" defaultRowHeight="12.75"/>
  <cols>
    <col min="1" max="1" width="17.00390625" style="0" bestFit="1" customWidth="1"/>
    <col min="2" max="2" width="10.57421875" style="0" customWidth="1"/>
    <col min="4" max="4" width="10.57421875" style="0" bestFit="1" customWidth="1"/>
    <col min="5" max="8" width="9.28125" style="0" bestFit="1" customWidth="1"/>
    <col min="9" max="9" width="10.140625" style="0" bestFit="1" customWidth="1"/>
    <col min="10" max="10" width="11.00390625" style="0" bestFit="1" customWidth="1"/>
    <col min="11" max="11" width="12.57421875" style="0" customWidth="1"/>
    <col min="12" max="12" width="9.28125" style="0" bestFit="1" customWidth="1"/>
    <col min="13" max="13" width="10.57421875" style="0" bestFit="1" customWidth="1"/>
    <col min="14" max="14" width="10.421875" style="0" customWidth="1"/>
    <col min="15" max="15" width="11.57421875" style="0" customWidth="1"/>
    <col min="16" max="16" width="9.28125" style="0" bestFit="1" customWidth="1"/>
    <col min="17" max="17" width="11.28125" style="0" bestFit="1" customWidth="1"/>
    <col min="18" max="20" width="9.28125" style="0" bestFit="1" customWidth="1"/>
    <col min="21" max="21" width="10.00390625" style="0" bestFit="1" customWidth="1"/>
    <col min="22" max="25" width="9.28125" style="0" bestFit="1" customWidth="1"/>
    <col min="26" max="26" width="11.7109375" style="0" bestFit="1" customWidth="1"/>
    <col min="27" max="39" width="9.28125" style="0" bestFit="1" customWidth="1"/>
  </cols>
  <sheetData>
    <row r="1" ht="14.25" customHeight="1">
      <c r="A1" s="20"/>
    </row>
    <row r="2" spans="1:3" ht="12.75">
      <c r="A2" s="1" t="s">
        <v>9</v>
      </c>
      <c r="B2" s="2" t="s">
        <v>39</v>
      </c>
      <c r="C2" s="3">
        <v>20.1</v>
      </c>
    </row>
    <row r="3" spans="1:3" ht="12.75">
      <c r="A3" s="1" t="s">
        <v>10</v>
      </c>
      <c r="B3" s="32" t="s">
        <v>40</v>
      </c>
      <c r="C3" s="3">
        <v>6.89</v>
      </c>
    </row>
    <row r="4" spans="1:3" ht="12.75">
      <c r="A4" s="1" t="s">
        <v>11</v>
      </c>
      <c r="B4" s="4" t="s">
        <v>38</v>
      </c>
      <c r="C4" s="3">
        <v>7.05</v>
      </c>
    </row>
    <row r="5" spans="1:39" s="10" customFormat="1" ht="12.75">
      <c r="A5" s="5" t="s">
        <v>35</v>
      </c>
      <c r="B5" s="6" t="s">
        <v>36</v>
      </c>
      <c r="C5" s="6" t="s">
        <v>37</v>
      </c>
      <c r="D5" s="6" t="s">
        <v>0</v>
      </c>
      <c r="E5" s="7" t="s">
        <v>12</v>
      </c>
      <c r="F5" s="6" t="s">
        <v>1</v>
      </c>
      <c r="G5" s="7" t="s">
        <v>12</v>
      </c>
      <c r="H5" s="8" t="s">
        <v>13</v>
      </c>
      <c r="I5" s="7" t="s">
        <v>12</v>
      </c>
      <c r="J5" s="9" t="s">
        <v>14</v>
      </c>
      <c r="K5" s="7" t="s">
        <v>12</v>
      </c>
      <c r="L5" s="8" t="s">
        <v>15</v>
      </c>
      <c r="M5" s="7" t="s">
        <v>12</v>
      </c>
      <c r="N5" s="9" t="s">
        <v>16</v>
      </c>
      <c r="O5" s="7" t="s">
        <v>12</v>
      </c>
      <c r="P5" s="6" t="s">
        <v>2</v>
      </c>
      <c r="Q5" s="7" t="s">
        <v>12</v>
      </c>
      <c r="R5" s="6" t="s">
        <v>2</v>
      </c>
      <c r="S5" s="7" t="s">
        <v>12</v>
      </c>
      <c r="T5" s="6" t="s">
        <v>2</v>
      </c>
      <c r="U5" s="7" t="s">
        <v>12</v>
      </c>
      <c r="V5" s="6" t="s">
        <v>3</v>
      </c>
      <c r="W5" s="7" t="s">
        <v>12</v>
      </c>
      <c r="X5" s="6" t="s">
        <v>3</v>
      </c>
      <c r="Y5" s="7" t="s">
        <v>12</v>
      </c>
      <c r="Z5" s="6" t="s">
        <v>3</v>
      </c>
      <c r="AA5" s="7" t="s">
        <v>12</v>
      </c>
      <c r="AB5" s="6" t="s">
        <v>17</v>
      </c>
      <c r="AC5" s="7" t="s">
        <v>12</v>
      </c>
      <c r="AD5" s="6" t="s">
        <v>17</v>
      </c>
      <c r="AE5" s="7" t="s">
        <v>12</v>
      </c>
      <c r="AF5" s="6" t="s">
        <v>17</v>
      </c>
      <c r="AG5" s="7" t="s">
        <v>12</v>
      </c>
      <c r="AH5" s="6" t="s">
        <v>18</v>
      </c>
      <c r="AI5" s="7" t="s">
        <v>12</v>
      </c>
      <c r="AJ5" s="6" t="s">
        <v>18</v>
      </c>
      <c r="AK5" s="7" t="s">
        <v>12</v>
      </c>
      <c r="AL5" s="6" t="s">
        <v>18</v>
      </c>
      <c r="AM5" s="7" t="s">
        <v>12</v>
      </c>
    </row>
    <row r="6" spans="1:39" s="10" customFormat="1" ht="12.75">
      <c r="A6" s="22"/>
      <c r="B6" s="6"/>
      <c r="C6" s="6"/>
      <c r="D6" s="6" t="s">
        <v>4</v>
      </c>
      <c r="E6" s="6"/>
      <c r="F6" s="6" t="s">
        <v>4</v>
      </c>
      <c r="G6" s="6"/>
      <c r="H6" s="6" t="s">
        <v>5</v>
      </c>
      <c r="I6" s="6"/>
      <c r="J6" s="11"/>
      <c r="K6" s="11"/>
      <c r="L6" s="6" t="s">
        <v>5</v>
      </c>
      <c r="M6" s="6"/>
      <c r="N6" s="6"/>
      <c r="O6" s="6"/>
      <c r="P6" s="6" t="s">
        <v>6</v>
      </c>
      <c r="Q6" s="6"/>
      <c r="R6" s="6" t="s">
        <v>28</v>
      </c>
      <c r="S6" s="6"/>
      <c r="T6" s="6" t="s">
        <v>28</v>
      </c>
      <c r="U6" s="6"/>
      <c r="V6" s="6" t="s">
        <v>6</v>
      </c>
      <c r="W6" s="6"/>
      <c r="X6" s="6" t="s">
        <v>28</v>
      </c>
      <c r="Y6" s="6"/>
      <c r="Z6" s="6" t="s">
        <v>28</v>
      </c>
      <c r="AA6" s="6"/>
      <c r="AB6" s="6" t="s">
        <v>6</v>
      </c>
      <c r="AC6" s="6"/>
      <c r="AD6" s="6" t="s">
        <v>28</v>
      </c>
      <c r="AE6" s="6"/>
      <c r="AF6" s="6" t="s">
        <v>28</v>
      </c>
      <c r="AG6" s="6"/>
      <c r="AH6" s="6" t="s">
        <v>6</v>
      </c>
      <c r="AI6" s="6"/>
      <c r="AJ6" s="6" t="s">
        <v>28</v>
      </c>
      <c r="AK6" s="6"/>
      <c r="AL6" s="6" t="s">
        <v>28</v>
      </c>
      <c r="AM6" s="6"/>
    </row>
    <row r="7" spans="1:39" s="14" customFormat="1" ht="12.75">
      <c r="A7" s="23">
        <v>1</v>
      </c>
      <c r="B7" s="26">
        <v>0.42585648148148153</v>
      </c>
      <c r="C7" s="24"/>
      <c r="D7" s="27">
        <v>29</v>
      </c>
      <c r="E7" s="28">
        <f>(D7-D94)*(D7-D94)</f>
        <v>48.016747404844295</v>
      </c>
      <c r="F7" s="27">
        <v>190</v>
      </c>
      <c r="G7" s="28">
        <f>(F7-F94)*(F7-F94)</f>
        <v>97.80046505190398</v>
      </c>
      <c r="H7" s="29">
        <v>10.83</v>
      </c>
      <c r="I7" s="28">
        <f>(H7-H94)*(H7-H94)</f>
        <v>36.666586851211</v>
      </c>
      <c r="J7" s="30">
        <f aca="true" t="shared" si="0" ref="J7:J15">21/(21-H7)</f>
        <v>2.0648967551622417</v>
      </c>
      <c r="K7" s="28">
        <f aca="true" t="shared" si="1" ref="K7:K38">(J7-J$94)*(J7-J$94)</f>
        <v>13.15066297710597</v>
      </c>
      <c r="L7" s="29">
        <v>5.05</v>
      </c>
      <c r="M7" s="28">
        <f>(L7-L94)*(L7-L94)</f>
        <v>5.4981973840830465</v>
      </c>
      <c r="N7" s="30">
        <f>1+(((C2/L7-1)*(C3/C4)))</f>
        <v>3.912562320061794</v>
      </c>
      <c r="O7" s="28">
        <f>(N7-N94)*(N7-N94)</f>
        <v>14.467015844985305</v>
      </c>
      <c r="P7" s="27">
        <v>1260</v>
      </c>
      <c r="Q7" s="28">
        <f>(P7-P94)*(P7-P94)</f>
        <v>209774.77660899653</v>
      </c>
      <c r="R7" s="31">
        <f aca="true" t="shared" si="2" ref="R7:R15">(28.01/22.4)*P7</f>
        <v>1575.5625000000002</v>
      </c>
      <c r="S7" s="28">
        <f>(R7-R94)*(R7-R94)</f>
        <v>328007.25389395753</v>
      </c>
      <c r="T7" s="31">
        <v>2750</v>
      </c>
      <c r="U7" s="28">
        <f>(T7-T94)*(T7-T94)</f>
        <v>11287699.97127216</v>
      </c>
      <c r="V7" s="27">
        <v>201</v>
      </c>
      <c r="W7" s="28">
        <f>(V7-V94)*(V7-V94)</f>
        <v>2232.284567474049</v>
      </c>
      <c r="X7" s="31">
        <f aca="true" t="shared" si="3" ref="X7:X15">(30.01/22.41)*V7</f>
        <v>269.16599732262387</v>
      </c>
      <c r="Y7" s="28">
        <f>(X7-X94)*(X7-X94)</f>
        <v>4003.112862368379</v>
      </c>
      <c r="Z7" s="31">
        <f aca="true" t="shared" si="4" ref="Z7:Z15">((21-10)/(21-H7))*X7</f>
        <v>291.1333304374496</v>
      </c>
      <c r="AA7" s="28">
        <f>(Z7-Z94)*(Z7-Z94)</f>
        <v>92077.9420977572</v>
      </c>
      <c r="AB7" s="27">
        <v>2</v>
      </c>
      <c r="AC7" s="28">
        <f aca="true" t="shared" si="5" ref="AC7:AC38">(AB7-$AB$94)*(AB7-$AB$94)</f>
        <v>0.01993079584775085</v>
      </c>
      <c r="AD7" s="31">
        <f>(46.01/22.41)*AB7</f>
        <v>4.106202588130299</v>
      </c>
      <c r="AE7" s="28">
        <f>(AD7-AD94)*(AD7-AD94)</f>
        <v>0.09703107370762186</v>
      </c>
      <c r="AF7" s="31">
        <f aca="true" t="shared" si="6" ref="AF7:AF38">((21-10)/(21-H7))*AD7</f>
        <v>4.441320400140933</v>
      </c>
      <c r="AG7" s="28">
        <f>(AF7-AF94)*(AF7-AF94)</f>
        <v>53.239746100565</v>
      </c>
      <c r="AH7" s="31">
        <f aca="true" t="shared" si="7" ref="AH7:AH38">AB7+V7</f>
        <v>203</v>
      </c>
      <c r="AI7" s="28">
        <f>(AH7-AH94)*(AH7-AH94)</f>
        <v>2245.6448442906562</v>
      </c>
      <c r="AJ7" s="31">
        <f aca="true" t="shared" si="8" ref="AJ7:AJ15">(46.01/22.41)*AH7</f>
        <v>416.7795626952253</v>
      </c>
      <c r="AK7" s="28">
        <f>(AJ7-AJ94)*(AJ7-AJ94)</f>
        <v>9465.898117414397</v>
      </c>
      <c r="AL7" s="31">
        <v>556</v>
      </c>
      <c r="AM7" s="28">
        <f>(AL7-AL94)*(AL7-AL94)</f>
        <v>90576.93512070767</v>
      </c>
    </row>
    <row r="8" spans="1:39" s="14" customFormat="1" ht="12.75">
      <c r="A8" s="23">
        <v>2</v>
      </c>
      <c r="B8" s="26">
        <v>0.4265509259259259</v>
      </c>
      <c r="C8" s="25"/>
      <c r="D8" s="27">
        <v>29</v>
      </c>
      <c r="E8" s="28">
        <f aca="true" t="shared" si="9" ref="E8:E39">(D8-$D$94)*(D8-$D$94)</f>
        <v>48.016747404844295</v>
      </c>
      <c r="F8" s="27">
        <v>192.4</v>
      </c>
      <c r="G8" s="28">
        <f aca="true" t="shared" si="10" ref="G8:G39">(F8-$F$94)*(F8-$F$94)</f>
        <v>151.02964152249257</v>
      </c>
      <c r="H8" s="29">
        <v>10.78</v>
      </c>
      <c r="I8" s="28">
        <f aca="true" t="shared" si="11" ref="I8:I39">(H8-$H$94)*(H8-$H$94)</f>
        <v>37.27461626297571</v>
      </c>
      <c r="J8" s="30">
        <f t="shared" si="0"/>
        <v>2.054794520547945</v>
      </c>
      <c r="K8" s="28">
        <f t="shared" si="1"/>
        <v>13.224034201932497</v>
      </c>
      <c r="L8" s="29">
        <v>5.16</v>
      </c>
      <c r="M8" s="28">
        <f aca="true" t="shared" si="12" ref="M8:M39">(L8-$L$94)*(L8-$L$94)</f>
        <v>6.026158560553636</v>
      </c>
      <c r="N8" s="30">
        <f aca="true" t="shared" si="13" ref="N8:N15">1+((($C$2/L8-1)*($C$3/$C$4)))</f>
        <v>3.8296387926768927</v>
      </c>
      <c r="O8" s="28">
        <f aca="true" t="shared" si="14" ref="O8:O39">(N8-$N$94)*(N8-$N$94)</f>
        <v>15.104700228272423</v>
      </c>
      <c r="P8" s="27">
        <v>1421</v>
      </c>
      <c r="Q8" s="28">
        <f aca="true" t="shared" si="15" ref="Q8:Q39">(P8-$P$94)*(P8-$P$94)</f>
        <v>88215.98837370242</v>
      </c>
      <c r="R8" s="31">
        <f t="shared" si="2"/>
        <v>1776.8843750000003</v>
      </c>
      <c r="S8" s="28">
        <f aca="true" t="shared" si="16" ref="S8:S39">(R8-$R$94)*(R8-$R$94)</f>
        <v>137935.9547593887</v>
      </c>
      <c r="T8" s="31">
        <v>2720</v>
      </c>
      <c r="U8" s="28">
        <f aca="true" t="shared" si="17" ref="U8:U39">(T8-$T$94)*(T8-$T$94)</f>
        <v>11490183.006016107</v>
      </c>
      <c r="V8" s="27">
        <v>249</v>
      </c>
      <c r="W8" s="28">
        <f aca="true" t="shared" si="18" ref="W8:W39">(V8-$V$94)*(V8-$V$94)</f>
        <v>9072.002214532873</v>
      </c>
      <c r="X8" s="31">
        <f t="shared" si="3"/>
        <v>333.44444444444446</v>
      </c>
      <c r="Y8" s="28">
        <f aca="true" t="shared" si="19" ref="Y8:Y39">(X8-$X$94)*(X8-$X$94)</f>
        <v>16268.646606075297</v>
      </c>
      <c r="Z8" s="31">
        <f t="shared" si="4"/>
        <v>358.8932376603609</v>
      </c>
      <c r="AA8" s="28">
        <f aca="true" t="shared" si="20" ref="AA8:AA39">(Z8-$Z$94)*(Z8-$Z$94)</f>
        <v>55546.74379212421</v>
      </c>
      <c r="AB8" s="27">
        <v>3</v>
      </c>
      <c r="AC8" s="28">
        <f t="shared" si="5"/>
        <v>1.3022837370242213</v>
      </c>
      <c r="AD8" s="31">
        <f>(46.01/2.41)*AB8</f>
        <v>57.273858921161825</v>
      </c>
      <c r="AE8" s="28">
        <f aca="true" t="shared" si="21" ref="AE8:AE39">(AD8-$AD$94)*(AD8-$AD$94)</f>
        <v>2793.773461898926</v>
      </c>
      <c r="AF8" s="31">
        <f t="shared" si="6"/>
        <v>61.64505363334442</v>
      </c>
      <c r="AG8" s="28">
        <f aca="true" t="shared" si="22" ref="AG8:AG39">(AF8-$AF$94)*(AF8-$AF$94)</f>
        <v>2490.7262255755863</v>
      </c>
      <c r="AH8" s="31">
        <f t="shared" si="7"/>
        <v>252</v>
      </c>
      <c r="AI8" s="28">
        <f aca="true" t="shared" si="23" ref="AI8:AI39">(AH8-$AH$94)*(AH8-$AH$94)</f>
        <v>9290.691903114184</v>
      </c>
      <c r="AJ8" s="31">
        <f t="shared" si="8"/>
        <v>517.3815261044176</v>
      </c>
      <c r="AK8" s="28">
        <f aca="true" t="shared" si="24" ref="AK8:AK39">(AJ8-$AJ$94)*(AJ8-$AJ$94)</f>
        <v>39162.35606835029</v>
      </c>
      <c r="AL8" s="31">
        <v>556.8685701710951</v>
      </c>
      <c r="AM8" s="28">
        <f aca="true" t="shared" si="25" ref="AM8:AM39">(AL8-$AL$94)*(AL8-$AL$94)</f>
        <v>90054.87973844344</v>
      </c>
    </row>
    <row r="9" spans="1:39" s="14" customFormat="1" ht="12.75">
      <c r="A9" s="23">
        <v>3</v>
      </c>
      <c r="B9" s="26">
        <v>0.4272453703703704</v>
      </c>
      <c r="C9" s="25"/>
      <c r="D9" s="27">
        <v>29</v>
      </c>
      <c r="E9" s="28">
        <f t="shared" si="9"/>
        <v>48.016747404844295</v>
      </c>
      <c r="F9" s="27">
        <v>190</v>
      </c>
      <c r="G9" s="28">
        <f t="shared" si="10"/>
        <v>97.80046505190398</v>
      </c>
      <c r="H9" s="29">
        <v>11.41</v>
      </c>
      <c r="I9" s="28">
        <f t="shared" si="11"/>
        <v>29.97884567474042</v>
      </c>
      <c r="J9" s="30">
        <f t="shared" si="0"/>
        <v>2.18978102189781</v>
      </c>
      <c r="K9" s="28">
        <f t="shared" si="1"/>
        <v>12.260502372702408</v>
      </c>
      <c r="L9" s="29">
        <v>4.93</v>
      </c>
      <c r="M9" s="28">
        <f t="shared" si="12"/>
        <v>4.949839737024222</v>
      </c>
      <c r="N9" s="30">
        <f t="shared" si="13"/>
        <v>4.007244688043963</v>
      </c>
      <c r="O9" s="28">
        <f t="shared" si="14"/>
        <v>13.755721775736248</v>
      </c>
      <c r="P9" s="27">
        <v>2169</v>
      </c>
      <c r="Q9" s="28">
        <f t="shared" si="15"/>
        <v>203390.38837370244</v>
      </c>
      <c r="R9" s="31">
        <f t="shared" si="2"/>
        <v>2712.218303571429</v>
      </c>
      <c r="S9" s="28">
        <f t="shared" si="16"/>
        <v>318024.5205706128</v>
      </c>
      <c r="T9" s="31">
        <v>3110.9907548785936</v>
      </c>
      <c r="U9" s="28">
        <f t="shared" si="17"/>
        <v>8992360.56694879</v>
      </c>
      <c r="V9" s="27">
        <v>235</v>
      </c>
      <c r="W9" s="28">
        <f t="shared" si="18"/>
        <v>6601.0845674740485</v>
      </c>
      <c r="X9" s="31">
        <f t="shared" si="3"/>
        <v>314.69656403391343</v>
      </c>
      <c r="Y9" s="28">
        <f t="shared" si="19"/>
        <v>11837.597644433814</v>
      </c>
      <c r="Z9" s="31">
        <f t="shared" si="4"/>
        <v>360.9658190170018</v>
      </c>
      <c r="AA9" s="28">
        <f t="shared" si="20"/>
        <v>54574.092651205814</v>
      </c>
      <c r="AB9" s="27">
        <v>3</v>
      </c>
      <c r="AC9" s="28">
        <f t="shared" si="5"/>
        <v>1.3022837370242213</v>
      </c>
      <c r="AD9" s="31">
        <f aca="true" t="shared" si="26" ref="AD9:AD15">(46.01/22.41)*AB9</f>
        <v>6.159303882195449</v>
      </c>
      <c r="AE9" s="28">
        <f t="shared" si="21"/>
        <v>3.033181644181691</v>
      </c>
      <c r="AF9" s="31">
        <f t="shared" si="6"/>
        <v>7.064894963936385</v>
      </c>
      <c r="AG9" s="28">
        <f t="shared" si="22"/>
        <v>21.836766159611944</v>
      </c>
      <c r="AH9" s="31">
        <f t="shared" si="7"/>
        <v>238</v>
      </c>
      <c r="AI9" s="28">
        <f t="shared" si="23"/>
        <v>6787.821314878891</v>
      </c>
      <c r="AJ9" s="31">
        <f t="shared" si="8"/>
        <v>488.6381079875056</v>
      </c>
      <c r="AK9" s="28">
        <f t="shared" si="24"/>
        <v>28612.19358404526</v>
      </c>
      <c r="AL9" s="31">
        <v>560.4816671389532</v>
      </c>
      <c r="AM9" s="28">
        <f t="shared" si="25"/>
        <v>87899.41517543326</v>
      </c>
    </row>
    <row r="10" spans="1:39" s="14" customFormat="1" ht="12.75">
      <c r="A10" s="23">
        <v>4</v>
      </c>
      <c r="B10" s="26">
        <v>0.4279398148148148</v>
      </c>
      <c r="C10" s="25"/>
      <c r="D10" s="27">
        <v>29</v>
      </c>
      <c r="E10" s="28">
        <f t="shared" si="9"/>
        <v>48.016747404844295</v>
      </c>
      <c r="F10" s="27">
        <v>193</v>
      </c>
      <c r="G10" s="28">
        <f t="shared" si="10"/>
        <v>166.13693564013954</v>
      </c>
      <c r="H10" s="29">
        <v>11.68</v>
      </c>
      <c r="I10" s="28">
        <f t="shared" si="11"/>
        <v>27.095086851211015</v>
      </c>
      <c r="J10" s="30">
        <f t="shared" si="0"/>
        <v>2.2532188841201717</v>
      </c>
      <c r="K10" s="28">
        <f t="shared" si="1"/>
        <v>11.820271383699513</v>
      </c>
      <c r="L10" s="29">
        <v>4.78</v>
      </c>
      <c r="M10" s="28">
        <f t="shared" si="12"/>
        <v>4.304892678200695</v>
      </c>
      <c r="N10" s="30">
        <f t="shared" si="13"/>
        <v>4.132282857058073</v>
      </c>
      <c r="O10" s="28">
        <f t="shared" si="14"/>
        <v>12.84385551972545</v>
      </c>
      <c r="P10" s="27">
        <v>2126</v>
      </c>
      <c r="Q10" s="28">
        <f t="shared" si="15"/>
        <v>166454.40013840832</v>
      </c>
      <c r="R10" s="31">
        <f t="shared" si="2"/>
        <v>2658.4491071428574</v>
      </c>
      <c r="S10" s="28">
        <f t="shared" si="16"/>
        <v>260270.80839052444</v>
      </c>
      <c r="T10" s="31">
        <v>3137.6545255977926</v>
      </c>
      <c r="U10" s="28">
        <f t="shared" si="17"/>
        <v>8833156.812414324</v>
      </c>
      <c r="V10" s="27">
        <v>237</v>
      </c>
      <c r="W10" s="28">
        <f t="shared" si="18"/>
        <v>6930.072802768166</v>
      </c>
      <c r="X10" s="31">
        <f t="shared" si="3"/>
        <v>317.3748326639893</v>
      </c>
      <c r="Y10" s="28">
        <f t="shared" si="19"/>
        <v>12427.565901824939</v>
      </c>
      <c r="Z10" s="31">
        <f t="shared" si="4"/>
        <v>374.5840299682277</v>
      </c>
      <c r="AA10" s="28">
        <f t="shared" si="20"/>
        <v>48396.82095247585</v>
      </c>
      <c r="AB10" s="27">
        <v>3</v>
      </c>
      <c r="AC10" s="28">
        <f t="shared" si="5"/>
        <v>1.3022837370242213</v>
      </c>
      <c r="AD10" s="31">
        <f t="shared" si="26"/>
        <v>6.159303882195449</v>
      </c>
      <c r="AE10" s="28">
        <f t="shared" si="21"/>
        <v>3.033181644181691</v>
      </c>
      <c r="AF10" s="31">
        <f t="shared" si="6"/>
        <v>7.269564667827246</v>
      </c>
      <c r="AG10" s="28">
        <f t="shared" si="22"/>
        <v>19.965819926892834</v>
      </c>
      <c r="AH10" s="31">
        <f t="shared" si="7"/>
        <v>240</v>
      </c>
      <c r="AI10" s="28">
        <f t="shared" si="23"/>
        <v>7121.374256055361</v>
      </c>
      <c r="AJ10" s="31">
        <f t="shared" si="8"/>
        <v>492.74431057563584</v>
      </c>
      <c r="AK10" s="28">
        <f t="shared" si="24"/>
        <v>30018.194255063074</v>
      </c>
      <c r="AL10" s="31">
        <v>581.5651734261796</v>
      </c>
      <c r="AM10" s="28">
        <f t="shared" si="25"/>
        <v>75842.32287581013</v>
      </c>
    </row>
    <row r="11" spans="1:39" s="14" customFormat="1" ht="12.75">
      <c r="A11" s="23">
        <v>5</v>
      </c>
      <c r="B11" s="26">
        <v>0.4286342592592593</v>
      </c>
      <c r="C11" s="25"/>
      <c r="D11" s="27">
        <v>30</v>
      </c>
      <c r="E11" s="28">
        <f t="shared" si="9"/>
        <v>35.15792387543253</v>
      </c>
      <c r="F11" s="27">
        <v>191</v>
      </c>
      <c r="G11" s="28">
        <f t="shared" si="10"/>
        <v>118.57928858131584</v>
      </c>
      <c r="H11" s="29">
        <v>12.46</v>
      </c>
      <c r="I11" s="28">
        <f t="shared" si="11"/>
        <v>19.583228027681603</v>
      </c>
      <c r="J11" s="30">
        <f t="shared" si="0"/>
        <v>2.459016393442623</v>
      </c>
      <c r="K11" s="28">
        <f t="shared" si="1"/>
        <v>10.447534741630193</v>
      </c>
      <c r="L11" s="29">
        <v>4.41</v>
      </c>
      <c r="M11" s="28">
        <f t="shared" si="12"/>
        <v>2.906423266435988</v>
      </c>
      <c r="N11" s="30">
        <f t="shared" si="13"/>
        <v>4.477078207169392</v>
      </c>
      <c r="O11" s="28">
        <f t="shared" si="14"/>
        <v>10.491361777360487</v>
      </c>
      <c r="P11" s="27">
        <v>2344</v>
      </c>
      <c r="Q11" s="28">
        <f t="shared" si="15"/>
        <v>391861.2707266436</v>
      </c>
      <c r="R11" s="31">
        <f t="shared" si="2"/>
        <v>2931.046428571429</v>
      </c>
      <c r="S11" s="28">
        <f t="shared" si="16"/>
        <v>612720.6587759535</v>
      </c>
      <c r="T11" s="31">
        <v>3200</v>
      </c>
      <c r="U11" s="28">
        <f t="shared" si="17"/>
        <v>8466454.450112939</v>
      </c>
      <c r="V11" s="27">
        <v>203</v>
      </c>
      <c r="W11" s="28">
        <f t="shared" si="18"/>
        <v>2425.2728027681665</v>
      </c>
      <c r="X11" s="31">
        <f t="shared" si="3"/>
        <v>271.8442659526997</v>
      </c>
      <c r="Y11" s="28">
        <f t="shared" si="19"/>
        <v>4349.1949426946485</v>
      </c>
      <c r="Z11" s="31">
        <f t="shared" si="4"/>
        <v>350.1506938500816</v>
      </c>
      <c r="AA11" s="28">
        <f t="shared" si="20"/>
        <v>59744.12368553966</v>
      </c>
      <c r="AB11" s="27">
        <v>2</v>
      </c>
      <c r="AC11" s="28">
        <f t="shared" si="5"/>
        <v>0.01993079584775085</v>
      </c>
      <c r="AD11" s="31">
        <f t="shared" si="26"/>
        <v>4.106202588130299</v>
      </c>
      <c r="AE11" s="28">
        <f t="shared" si="21"/>
        <v>0.09703107370762186</v>
      </c>
      <c r="AF11" s="31">
        <f t="shared" si="6"/>
        <v>5.289019727099917</v>
      </c>
      <c r="AG11" s="28">
        <f t="shared" si="22"/>
        <v>41.587767095719116</v>
      </c>
      <c r="AH11" s="31">
        <f t="shared" si="7"/>
        <v>205</v>
      </c>
      <c r="AI11" s="28">
        <f t="shared" si="23"/>
        <v>2439.197785467127</v>
      </c>
      <c r="AJ11" s="31">
        <f t="shared" si="8"/>
        <v>420.8857652833556</v>
      </c>
      <c r="AK11" s="28">
        <f t="shared" si="24"/>
        <v>10281.767299115349</v>
      </c>
      <c r="AL11" s="31">
        <v>595</v>
      </c>
      <c r="AM11" s="28">
        <f t="shared" si="25"/>
        <v>68623.05336862241</v>
      </c>
    </row>
    <row r="12" spans="1:39" s="14" customFormat="1" ht="12.75">
      <c r="A12" s="23">
        <v>6</v>
      </c>
      <c r="B12" s="26">
        <v>0.4293287037037037</v>
      </c>
      <c r="C12" s="25"/>
      <c r="D12" s="27">
        <v>30</v>
      </c>
      <c r="E12" s="28">
        <f t="shared" si="9"/>
        <v>35.15792387543253</v>
      </c>
      <c r="F12" s="27">
        <v>191</v>
      </c>
      <c r="G12" s="28">
        <f t="shared" si="10"/>
        <v>118.57928858131584</v>
      </c>
      <c r="H12" s="29">
        <v>13.08</v>
      </c>
      <c r="I12" s="28">
        <f t="shared" si="11"/>
        <v>14.480263321799264</v>
      </c>
      <c r="J12" s="30">
        <f t="shared" si="0"/>
        <v>2.6515151515151514</v>
      </c>
      <c r="K12" s="28">
        <f t="shared" si="1"/>
        <v>9.24017665326519</v>
      </c>
      <c r="L12" s="29">
        <v>4.27</v>
      </c>
      <c r="M12" s="28">
        <f t="shared" si="12"/>
        <v>2.4486726782006922</v>
      </c>
      <c r="N12" s="30">
        <f t="shared" si="13"/>
        <v>4.623123557061472</v>
      </c>
      <c r="O12" s="28">
        <f t="shared" si="14"/>
        <v>9.566598388482038</v>
      </c>
      <c r="P12" s="27">
        <v>1903</v>
      </c>
      <c r="Q12" s="28">
        <f t="shared" si="15"/>
        <v>34220.64719723184</v>
      </c>
      <c r="R12" s="31">
        <f t="shared" si="2"/>
        <v>2379.5995535714287</v>
      </c>
      <c r="S12" s="28">
        <f t="shared" si="16"/>
        <v>53507.960752401246</v>
      </c>
      <c r="T12" s="31">
        <v>3304.9993799603176</v>
      </c>
      <c r="U12" s="28">
        <f t="shared" si="17"/>
        <v>7866442.306581485</v>
      </c>
      <c r="V12" s="27">
        <v>179</v>
      </c>
      <c r="W12" s="28">
        <f t="shared" si="18"/>
        <v>637.4139792387545</v>
      </c>
      <c r="X12" s="31">
        <f t="shared" si="3"/>
        <v>239.7050423917894</v>
      </c>
      <c r="Y12" s="28">
        <f t="shared" si="19"/>
        <v>1143.0621956193445</v>
      </c>
      <c r="Z12" s="31">
        <f t="shared" si="4"/>
        <v>332.9236699885964</v>
      </c>
      <c r="AA12" s="28">
        <f t="shared" si="20"/>
        <v>68462.36292605936</v>
      </c>
      <c r="AB12" s="27">
        <v>2</v>
      </c>
      <c r="AC12" s="28">
        <f t="shared" si="5"/>
        <v>0.01993079584775085</v>
      </c>
      <c r="AD12" s="31">
        <f t="shared" si="26"/>
        <v>4.106202588130299</v>
      </c>
      <c r="AE12" s="28">
        <f t="shared" si="21"/>
        <v>0.09703107370762186</v>
      </c>
      <c r="AF12" s="31">
        <f t="shared" si="6"/>
        <v>5.70305915018097</v>
      </c>
      <c r="AG12" s="28">
        <f t="shared" si="22"/>
        <v>36.41903300251179</v>
      </c>
      <c r="AH12" s="31">
        <f t="shared" si="7"/>
        <v>181</v>
      </c>
      <c r="AI12" s="28">
        <f t="shared" si="23"/>
        <v>644.5624913494804</v>
      </c>
      <c r="AJ12" s="31">
        <f t="shared" si="8"/>
        <v>371.61133422579206</v>
      </c>
      <c r="AK12" s="28">
        <f t="shared" si="24"/>
        <v>2716.9758784133383</v>
      </c>
      <c r="AL12" s="31">
        <v>654</v>
      </c>
      <c r="AM12" s="28">
        <f t="shared" si="25"/>
        <v>41192.77071803189</v>
      </c>
    </row>
    <row r="13" spans="1:39" s="14" customFormat="1" ht="12.75">
      <c r="A13" s="23">
        <v>7</v>
      </c>
      <c r="B13" s="26">
        <v>0.4300231481481482</v>
      </c>
      <c r="C13" s="25"/>
      <c r="D13" s="27">
        <v>31</v>
      </c>
      <c r="E13" s="28">
        <f t="shared" si="9"/>
        <v>24.299100346020765</v>
      </c>
      <c r="F13" s="27">
        <v>189</v>
      </c>
      <c r="G13" s="28">
        <f t="shared" si="10"/>
        <v>79.02164152249213</v>
      </c>
      <c r="H13" s="29">
        <v>13.7</v>
      </c>
      <c r="I13" s="28">
        <f t="shared" si="11"/>
        <v>10.146098615916923</v>
      </c>
      <c r="J13" s="30">
        <f t="shared" si="0"/>
        <v>2.876712328767123</v>
      </c>
      <c r="K13" s="28">
        <f t="shared" si="1"/>
        <v>7.921797026981788</v>
      </c>
      <c r="L13" s="29">
        <v>3.98</v>
      </c>
      <c r="M13" s="28">
        <f t="shared" si="12"/>
        <v>1.6251750311418696</v>
      </c>
      <c r="N13" s="30">
        <f t="shared" si="13"/>
        <v>4.95833066039417</v>
      </c>
      <c r="O13" s="28">
        <f t="shared" si="14"/>
        <v>7.60537653447401</v>
      </c>
      <c r="P13" s="27">
        <v>1848</v>
      </c>
      <c r="Q13" s="28">
        <f t="shared" si="15"/>
        <v>16896.941314878895</v>
      </c>
      <c r="R13" s="31">
        <f t="shared" si="2"/>
        <v>2310.8250000000003</v>
      </c>
      <c r="S13" s="28">
        <f t="shared" si="16"/>
        <v>26420.332365464532</v>
      </c>
      <c r="T13" s="31">
        <v>3482.0650684931506</v>
      </c>
      <c r="U13" s="28">
        <f t="shared" si="17"/>
        <v>6904555.964550523</v>
      </c>
      <c r="V13" s="27">
        <v>182</v>
      </c>
      <c r="W13" s="28">
        <f t="shared" si="18"/>
        <v>797.8963321799309</v>
      </c>
      <c r="X13" s="31">
        <f t="shared" si="3"/>
        <v>243.72244533690318</v>
      </c>
      <c r="Y13" s="28">
        <f t="shared" si="19"/>
        <v>1430.852104039895</v>
      </c>
      <c r="Z13" s="31">
        <f t="shared" si="4"/>
        <v>367.25299982273077</v>
      </c>
      <c r="AA13" s="28">
        <f t="shared" si="20"/>
        <v>51676.11228277985</v>
      </c>
      <c r="AB13" s="27">
        <v>2</v>
      </c>
      <c r="AC13" s="28">
        <f t="shared" si="5"/>
        <v>0.01993079584775085</v>
      </c>
      <c r="AD13" s="31">
        <f t="shared" si="26"/>
        <v>4.106202588130299</v>
      </c>
      <c r="AE13" s="28">
        <f t="shared" si="21"/>
        <v>0.09703107370762186</v>
      </c>
      <c r="AF13" s="31">
        <f t="shared" si="6"/>
        <v>6.187428557456614</v>
      </c>
      <c r="AG13" s="28">
        <f t="shared" si="22"/>
        <v>30.80748391187649</v>
      </c>
      <c r="AH13" s="31">
        <f t="shared" si="7"/>
        <v>184</v>
      </c>
      <c r="AI13" s="28">
        <f t="shared" si="23"/>
        <v>805.8919031141862</v>
      </c>
      <c r="AJ13" s="31">
        <f t="shared" si="8"/>
        <v>377.7706381079875</v>
      </c>
      <c r="AK13" s="28">
        <f t="shared" si="24"/>
        <v>3397.0156358084946</v>
      </c>
      <c r="AL13" s="31">
        <v>678</v>
      </c>
      <c r="AM13" s="28">
        <f t="shared" si="25"/>
        <v>32026.689639825578</v>
      </c>
    </row>
    <row r="14" spans="1:39" s="14" customFormat="1" ht="12.75">
      <c r="A14" s="23">
        <v>8</v>
      </c>
      <c r="B14" s="26">
        <v>0.43071759259259257</v>
      </c>
      <c r="C14" s="25"/>
      <c r="D14" s="27">
        <v>31</v>
      </c>
      <c r="E14" s="28">
        <f t="shared" si="9"/>
        <v>24.299100346020765</v>
      </c>
      <c r="F14" s="27">
        <v>188</v>
      </c>
      <c r="G14" s="28">
        <f t="shared" si="10"/>
        <v>62.24281799308027</v>
      </c>
      <c r="H14" s="29">
        <v>14.54</v>
      </c>
      <c r="I14" s="28">
        <f t="shared" si="11"/>
        <v>5.500404498269873</v>
      </c>
      <c r="J14" s="30">
        <f t="shared" si="0"/>
        <v>3.2507739938080493</v>
      </c>
      <c r="K14" s="28">
        <f t="shared" si="1"/>
        <v>5.956074639677747</v>
      </c>
      <c r="L14" s="29">
        <v>3.78</v>
      </c>
      <c r="M14" s="28">
        <f t="shared" si="12"/>
        <v>1.1552456193771632</v>
      </c>
      <c r="N14" s="30">
        <f t="shared" si="13"/>
        <v>5.219475402454126</v>
      </c>
      <c r="O14" s="28">
        <f t="shared" si="14"/>
        <v>6.233211154650791</v>
      </c>
      <c r="P14" s="27">
        <v>1869</v>
      </c>
      <c r="Q14" s="28">
        <f t="shared" si="15"/>
        <v>22797.44719723184</v>
      </c>
      <c r="R14" s="31">
        <f t="shared" si="2"/>
        <v>2337.0843750000004</v>
      </c>
      <c r="S14" s="28">
        <f t="shared" si="16"/>
        <v>35646.459368632226</v>
      </c>
      <c r="T14" s="31">
        <v>3979.5554373065015</v>
      </c>
      <c r="U14" s="28">
        <f t="shared" si="17"/>
        <v>4537589.330076583</v>
      </c>
      <c r="V14" s="27">
        <v>168</v>
      </c>
      <c r="W14" s="28">
        <f t="shared" si="18"/>
        <v>202.97868512110733</v>
      </c>
      <c r="X14" s="31">
        <f t="shared" si="3"/>
        <v>224.97456492637218</v>
      </c>
      <c r="Y14" s="28">
        <f t="shared" si="19"/>
        <v>363.9977613223235</v>
      </c>
      <c r="Z14" s="31">
        <f t="shared" si="4"/>
        <v>383.0836244876306</v>
      </c>
      <c r="AA14" s="28">
        <f t="shared" si="20"/>
        <v>44729.365293926596</v>
      </c>
      <c r="AB14" s="27">
        <v>2</v>
      </c>
      <c r="AC14" s="28">
        <f t="shared" si="5"/>
        <v>0.01993079584775085</v>
      </c>
      <c r="AD14" s="31">
        <f t="shared" si="26"/>
        <v>4.106202588130299</v>
      </c>
      <c r="AE14" s="28">
        <f t="shared" si="21"/>
        <v>0.09703107370762186</v>
      </c>
      <c r="AF14" s="31">
        <f t="shared" si="6"/>
        <v>6.991985831181622</v>
      </c>
      <c r="AG14" s="28">
        <f t="shared" si="22"/>
        <v>22.52348811530215</v>
      </c>
      <c r="AH14" s="31">
        <f t="shared" si="7"/>
        <v>170</v>
      </c>
      <c r="AI14" s="28">
        <f t="shared" si="23"/>
        <v>207.02131487889238</v>
      </c>
      <c r="AJ14" s="31">
        <f t="shared" si="8"/>
        <v>349.0272199910754</v>
      </c>
      <c r="AK14" s="28">
        <f t="shared" si="24"/>
        <v>872.6414062129975</v>
      </c>
      <c r="AL14" s="31">
        <v>718</v>
      </c>
      <c r="AM14" s="28">
        <f t="shared" si="25"/>
        <v>19309.887842815057</v>
      </c>
    </row>
    <row r="15" spans="1:39" s="14" customFormat="1" ht="12.75">
      <c r="A15" s="23">
        <v>9</v>
      </c>
      <c r="B15" s="26">
        <v>0.43141203703703707</v>
      </c>
      <c r="C15" s="25"/>
      <c r="D15" s="27">
        <v>32</v>
      </c>
      <c r="E15" s="28">
        <f t="shared" si="9"/>
        <v>15.440276816608998</v>
      </c>
      <c r="F15" s="27">
        <v>188.2</v>
      </c>
      <c r="G15" s="28">
        <f t="shared" si="10"/>
        <v>65.43858269896246</v>
      </c>
      <c r="H15" s="29">
        <v>14.92</v>
      </c>
      <c r="I15" s="28">
        <f t="shared" si="11"/>
        <v>3.8623809688581088</v>
      </c>
      <c r="J15" s="30">
        <f t="shared" si="0"/>
        <v>3.4539473684210527</v>
      </c>
      <c r="K15" s="28">
        <f t="shared" si="1"/>
        <v>5.005661955382119</v>
      </c>
      <c r="L15" s="29">
        <v>3.67</v>
      </c>
      <c r="M15" s="28">
        <f t="shared" si="12"/>
        <v>0.9308844429065751</v>
      </c>
      <c r="N15" s="30">
        <f t="shared" si="13"/>
        <v>5.375237211819043</v>
      </c>
      <c r="O15" s="28">
        <f t="shared" si="14"/>
        <v>5.479710576861062</v>
      </c>
      <c r="P15" s="27">
        <v>1628</v>
      </c>
      <c r="Q15" s="28">
        <f t="shared" si="15"/>
        <v>8102.117785467126</v>
      </c>
      <c r="R15" s="31">
        <f t="shared" si="2"/>
        <v>2035.726785714286</v>
      </c>
      <c r="S15" s="28">
        <f t="shared" si="16"/>
        <v>12668.603196703372</v>
      </c>
      <c r="T15" s="31">
        <v>3683.058329417294</v>
      </c>
      <c r="U15" s="28">
        <f t="shared" si="17"/>
        <v>5888673.496131934</v>
      </c>
      <c r="V15" s="27">
        <v>177</v>
      </c>
      <c r="W15" s="28">
        <f t="shared" si="18"/>
        <v>540.4257439446368</v>
      </c>
      <c r="X15" s="31">
        <f t="shared" si="3"/>
        <v>237.02677376171354</v>
      </c>
      <c r="Y15" s="28">
        <f t="shared" si="19"/>
        <v>969.1350638094324</v>
      </c>
      <c r="Z15" s="31">
        <f t="shared" si="4"/>
        <v>428.8313341083633</v>
      </c>
      <c r="AA15" s="28">
        <f t="shared" si="20"/>
        <v>27471.561035424187</v>
      </c>
      <c r="AB15" s="27">
        <v>2</v>
      </c>
      <c r="AC15" s="28">
        <f t="shared" si="5"/>
        <v>0.01993079584775085</v>
      </c>
      <c r="AD15" s="31">
        <f t="shared" si="26"/>
        <v>4.106202588130299</v>
      </c>
      <c r="AE15" s="28">
        <f t="shared" si="21"/>
        <v>0.09703107370762186</v>
      </c>
      <c r="AF15" s="31">
        <f t="shared" si="6"/>
        <v>7.428984945630474</v>
      </c>
      <c r="AG15" s="28">
        <f t="shared" si="22"/>
        <v>18.56655539296405</v>
      </c>
      <c r="AH15" s="31">
        <f t="shared" si="7"/>
        <v>179</v>
      </c>
      <c r="AI15" s="28">
        <f t="shared" si="23"/>
        <v>547.0095501730099</v>
      </c>
      <c r="AJ15" s="31">
        <f t="shared" si="8"/>
        <v>367.50513163766175</v>
      </c>
      <c r="AK15" s="28">
        <f t="shared" si="24"/>
        <v>2305.768289386819</v>
      </c>
      <c r="AL15" s="31">
        <v>734</v>
      </c>
      <c r="AM15" s="28">
        <f t="shared" si="25"/>
        <v>15119.167124010846</v>
      </c>
    </row>
    <row r="16" spans="1:39" s="14" customFormat="1" ht="12.75">
      <c r="A16" s="23">
        <v>10</v>
      </c>
      <c r="B16" s="26">
        <v>0.43210648148148145</v>
      </c>
      <c r="C16" s="25"/>
      <c r="D16" s="27">
        <v>32</v>
      </c>
      <c r="E16" s="28">
        <f t="shared" si="9"/>
        <v>15.440276816608998</v>
      </c>
      <c r="F16" s="27">
        <v>187.8</v>
      </c>
      <c r="G16" s="28">
        <f t="shared" si="10"/>
        <v>59.12705328719808</v>
      </c>
      <c r="H16" s="29">
        <v>15.43</v>
      </c>
      <c r="I16" s="28">
        <f t="shared" si="11"/>
        <v>2.1178809688581155</v>
      </c>
      <c r="J16" s="30">
        <f aca="true" t="shared" si="27" ref="J16:J77">21/(21-H16)</f>
        <v>3.7701974865350087</v>
      </c>
      <c r="K16" s="28">
        <f t="shared" si="1"/>
        <v>3.69056201716221</v>
      </c>
      <c r="L16" s="29">
        <v>3.51</v>
      </c>
      <c r="M16" s="28">
        <f t="shared" si="12"/>
        <v>0.6477409134948101</v>
      </c>
      <c r="N16" s="30">
        <f aca="true" t="shared" si="28" ref="N16:N77">1+((($C$2/L16-1)*($C$3/$C$4)))</f>
        <v>5.619227738376676</v>
      </c>
      <c r="O16" s="28">
        <f t="shared" si="14"/>
        <v>4.396937762418522</v>
      </c>
      <c r="P16" s="27">
        <v>1549</v>
      </c>
      <c r="Q16" s="28">
        <f t="shared" si="15"/>
        <v>28564.976608996538</v>
      </c>
      <c r="R16" s="31">
        <f aca="true" t="shared" si="29" ref="R16:R77">(28.01/22.4)*P16</f>
        <v>1936.941517857143</v>
      </c>
      <c r="S16" s="28">
        <f t="shared" si="16"/>
        <v>44664.66219876445</v>
      </c>
      <c r="T16" s="31">
        <v>3825.1986887663506</v>
      </c>
      <c r="U16" s="28">
        <f t="shared" si="17"/>
        <v>5219025.03712255</v>
      </c>
      <c r="V16" s="27">
        <v>180</v>
      </c>
      <c r="W16" s="28">
        <f t="shared" si="18"/>
        <v>688.9080968858133</v>
      </c>
      <c r="X16" s="31">
        <f aca="true" t="shared" si="30" ref="X16:X77">(30.01/22.41)*V16</f>
        <v>241.04417670682733</v>
      </c>
      <c r="Y16" s="28">
        <f t="shared" si="19"/>
        <v>1235.4056036654379</v>
      </c>
      <c r="Z16" s="31">
        <f aca="true" t="shared" si="31" ref="Z16:Z77">((21-10)/(21-H16))*X16</f>
        <v>476.0297924192281</v>
      </c>
      <c r="AA16" s="28">
        <f t="shared" si="20"/>
        <v>14053.3941305542</v>
      </c>
      <c r="AB16" s="27">
        <v>2</v>
      </c>
      <c r="AC16" s="28">
        <f t="shared" si="5"/>
        <v>0.01993079584775085</v>
      </c>
      <c r="AD16" s="31">
        <f aca="true" t="shared" si="32" ref="AD16:AD77">(46.01/22.41)*AB16</f>
        <v>4.106202588130299</v>
      </c>
      <c r="AE16" s="28">
        <f t="shared" si="21"/>
        <v>0.09703107370762186</v>
      </c>
      <c r="AF16" s="31">
        <f t="shared" si="6"/>
        <v>8.109197211747448</v>
      </c>
      <c r="AG16" s="28">
        <f t="shared" si="22"/>
        <v>13.167320927301052</v>
      </c>
      <c r="AH16" s="31">
        <f t="shared" si="7"/>
        <v>182</v>
      </c>
      <c r="AI16" s="28">
        <f t="shared" si="23"/>
        <v>696.3389619377157</v>
      </c>
      <c r="AJ16" s="31">
        <f aca="true" t="shared" si="33" ref="AJ16:AJ77">(46.01/22.41)*AH16</f>
        <v>373.6644355198572</v>
      </c>
      <c r="AK16" s="28">
        <f t="shared" si="24"/>
        <v>2935.225347697671</v>
      </c>
      <c r="AL16" s="31">
        <v>774</v>
      </c>
      <c r="AM16" s="28">
        <f t="shared" si="25"/>
        <v>6882.365327000325</v>
      </c>
    </row>
    <row r="17" spans="1:39" s="14" customFormat="1" ht="12.75">
      <c r="A17" s="23">
        <v>11</v>
      </c>
      <c r="B17" s="26">
        <v>0.43280092592592595</v>
      </c>
      <c r="C17" s="25"/>
      <c r="D17" s="27">
        <v>32</v>
      </c>
      <c r="E17" s="28">
        <f t="shared" si="9"/>
        <v>15.440276816608998</v>
      </c>
      <c r="F17" s="27">
        <v>188.1</v>
      </c>
      <c r="G17" s="28">
        <f t="shared" si="10"/>
        <v>63.830700346021366</v>
      </c>
      <c r="H17" s="29">
        <v>16.05</v>
      </c>
      <c r="I17" s="28">
        <f t="shared" si="11"/>
        <v>0.6977162629757676</v>
      </c>
      <c r="J17" s="30">
        <f t="shared" si="27"/>
        <v>4.242424242424243</v>
      </c>
      <c r="K17" s="28">
        <f t="shared" si="1"/>
        <v>2.0991860181985333</v>
      </c>
      <c r="L17" s="29">
        <v>3.2</v>
      </c>
      <c r="M17" s="28">
        <f t="shared" si="12"/>
        <v>0.2448503252595162</v>
      </c>
      <c r="N17" s="30">
        <f t="shared" si="28"/>
        <v>6.161391843971631</v>
      </c>
      <c r="O17" s="28">
        <f t="shared" si="14"/>
        <v>2.417165259264041</v>
      </c>
      <c r="P17" s="27">
        <v>1692</v>
      </c>
      <c r="Q17" s="28">
        <f t="shared" si="15"/>
        <v>676.6119031141862</v>
      </c>
      <c r="R17" s="31">
        <f t="shared" si="29"/>
        <v>2115.7553571428575</v>
      </c>
      <c r="S17" s="28">
        <f t="shared" si="16"/>
        <v>1057.9613806769369</v>
      </c>
      <c r="T17" s="31">
        <v>4701.6785714285725</v>
      </c>
      <c r="U17" s="28">
        <f t="shared" si="17"/>
        <v>1982572.9083354708</v>
      </c>
      <c r="V17" s="27">
        <v>152</v>
      </c>
      <c r="W17" s="28">
        <f t="shared" si="18"/>
        <v>3.0728027681660808</v>
      </c>
      <c r="X17" s="31">
        <f t="shared" si="30"/>
        <v>203.54841588576528</v>
      </c>
      <c r="Y17" s="28">
        <f t="shared" si="19"/>
        <v>5.510397941193589</v>
      </c>
      <c r="Z17" s="31">
        <f t="shared" si="31"/>
        <v>452.3298130794784</v>
      </c>
      <c r="AA17" s="28">
        <f t="shared" si="20"/>
        <v>20234.206636916017</v>
      </c>
      <c r="AB17" s="27">
        <v>2</v>
      </c>
      <c r="AC17" s="28">
        <f t="shared" si="5"/>
        <v>0.01993079584775085</v>
      </c>
      <c r="AD17" s="31">
        <f t="shared" si="32"/>
        <v>4.106202588130299</v>
      </c>
      <c r="AE17" s="28">
        <f t="shared" si="21"/>
        <v>0.09703107370762186</v>
      </c>
      <c r="AF17" s="31">
        <f t="shared" si="6"/>
        <v>9.124894640289554</v>
      </c>
      <c r="AG17" s="28">
        <f t="shared" si="22"/>
        <v>6.827679636090336</v>
      </c>
      <c r="AH17" s="31">
        <f t="shared" si="7"/>
        <v>154</v>
      </c>
      <c r="AI17" s="28">
        <f t="shared" si="23"/>
        <v>2.5977854671280665</v>
      </c>
      <c r="AJ17" s="31">
        <f t="shared" si="33"/>
        <v>316.177599286033</v>
      </c>
      <c r="AK17" s="28">
        <f t="shared" si="24"/>
        <v>10.950250047442912</v>
      </c>
      <c r="AL17" s="31">
        <v>843</v>
      </c>
      <c r="AM17" s="28">
        <f t="shared" si="25"/>
        <v>194.88222715717643</v>
      </c>
    </row>
    <row r="18" spans="1:39" s="14" customFormat="1" ht="12.75">
      <c r="A18" s="23">
        <v>12</v>
      </c>
      <c r="B18" s="26">
        <v>0.43349537037037034</v>
      </c>
      <c r="C18" s="25"/>
      <c r="D18" s="27">
        <v>32</v>
      </c>
      <c r="E18" s="28">
        <f t="shared" si="9"/>
        <v>15.440276816608998</v>
      </c>
      <c r="F18" s="27">
        <v>185</v>
      </c>
      <c r="G18" s="28">
        <f t="shared" si="10"/>
        <v>23.90634740484472</v>
      </c>
      <c r="H18" s="29">
        <v>16.49</v>
      </c>
      <c r="I18" s="28">
        <f t="shared" si="11"/>
        <v>0.15625743944636342</v>
      </c>
      <c r="J18" s="30">
        <f t="shared" si="27"/>
        <v>4.65631929046563</v>
      </c>
      <c r="K18" s="28">
        <f t="shared" si="1"/>
        <v>1.0711458217970662</v>
      </c>
      <c r="L18" s="29">
        <v>2.94</v>
      </c>
      <c r="M18" s="28">
        <f t="shared" si="12"/>
        <v>0.05514208996539811</v>
      </c>
      <c r="N18" s="30">
        <f t="shared" si="28"/>
        <v>6.704269793023593</v>
      </c>
      <c r="O18" s="28">
        <f t="shared" si="14"/>
        <v>1.0238314826312356</v>
      </c>
      <c r="P18" s="27">
        <v>1671</v>
      </c>
      <c r="Q18" s="28">
        <f t="shared" si="15"/>
        <v>2210.1060207612445</v>
      </c>
      <c r="R18" s="31">
        <f t="shared" si="29"/>
        <v>2089.4959821428574</v>
      </c>
      <c r="S18" s="28">
        <f t="shared" si="16"/>
        <v>3455.7577340941007</v>
      </c>
      <c r="T18" s="31">
        <v>5096.331663763065</v>
      </c>
      <c r="U18" s="28">
        <f t="shared" si="17"/>
        <v>1026950.337743465</v>
      </c>
      <c r="V18" s="27">
        <v>143</v>
      </c>
      <c r="W18" s="28">
        <f t="shared" si="18"/>
        <v>115.62574394463662</v>
      </c>
      <c r="X18" s="31">
        <f t="shared" si="30"/>
        <v>191.49620705042392</v>
      </c>
      <c r="Y18" s="28">
        <f t="shared" si="19"/>
        <v>207.34941662453204</v>
      </c>
      <c r="Z18" s="31">
        <f t="shared" si="31"/>
        <v>467.0639196351801</v>
      </c>
      <c r="AA18" s="28">
        <f t="shared" si="20"/>
        <v>16259.535868156156</v>
      </c>
      <c r="AB18" s="27">
        <v>2</v>
      </c>
      <c r="AC18" s="28">
        <f t="shared" si="5"/>
        <v>0.01993079584775085</v>
      </c>
      <c r="AD18" s="31">
        <f t="shared" si="32"/>
        <v>4.106202588130299</v>
      </c>
      <c r="AE18" s="28">
        <f t="shared" si="21"/>
        <v>0.09703107370762186</v>
      </c>
      <c r="AF18" s="31">
        <f t="shared" si="6"/>
        <v>10.015128263732432</v>
      </c>
      <c r="AG18" s="28">
        <f t="shared" si="22"/>
        <v>2.967865070140441</v>
      </c>
      <c r="AH18" s="31">
        <f t="shared" si="7"/>
        <v>145</v>
      </c>
      <c r="AI18" s="28">
        <f t="shared" si="23"/>
        <v>112.60955017301063</v>
      </c>
      <c r="AJ18" s="31">
        <f t="shared" si="33"/>
        <v>297.69968763944667</v>
      </c>
      <c r="AK18" s="28">
        <f t="shared" si="24"/>
        <v>474.6745825350168</v>
      </c>
      <c r="AL18" s="31">
        <v>866</v>
      </c>
      <c r="AM18" s="28">
        <f t="shared" si="25"/>
        <v>81.7211938761268</v>
      </c>
    </row>
    <row r="19" spans="1:39" s="14" customFormat="1" ht="12.75">
      <c r="A19" s="23">
        <v>13</v>
      </c>
      <c r="B19" s="26">
        <v>0.43418981481481483</v>
      </c>
      <c r="C19" s="25"/>
      <c r="D19" s="27">
        <v>33</v>
      </c>
      <c r="E19" s="28">
        <f t="shared" si="9"/>
        <v>8.581453287197233</v>
      </c>
      <c r="F19" s="27">
        <v>180.3</v>
      </c>
      <c r="G19" s="28">
        <f t="shared" si="10"/>
        <v>0.03587681660901741</v>
      </c>
      <c r="H19" s="29">
        <v>17.12</v>
      </c>
      <c r="I19" s="28">
        <f t="shared" si="11"/>
        <v>0.05508685121107586</v>
      </c>
      <c r="J19" s="30">
        <f t="shared" si="27"/>
        <v>5.41237113402062</v>
      </c>
      <c r="K19" s="28">
        <f t="shared" si="1"/>
        <v>0.07779073532945412</v>
      </c>
      <c r="L19" s="29">
        <v>2.64</v>
      </c>
      <c r="M19" s="28">
        <f t="shared" si="12"/>
        <v>0.004247972318339026</v>
      </c>
      <c r="N19" s="30">
        <f t="shared" si="28"/>
        <v>7.463539651837524</v>
      </c>
      <c r="O19" s="28">
        <f t="shared" si="14"/>
        <v>0.06379449614723266</v>
      </c>
      <c r="P19" s="27">
        <v>1592</v>
      </c>
      <c r="Q19" s="28">
        <f t="shared" si="15"/>
        <v>15878.964844290655</v>
      </c>
      <c r="R19" s="31">
        <f t="shared" si="29"/>
        <v>1990.7107142857146</v>
      </c>
      <c r="S19" s="28">
        <f t="shared" si="16"/>
        <v>24828.607792835584</v>
      </c>
      <c r="T19" s="31">
        <v>5643.767488954347</v>
      </c>
      <c r="U19" s="28">
        <f t="shared" si="17"/>
        <v>217109.17584159</v>
      </c>
      <c r="V19" s="27">
        <v>155</v>
      </c>
      <c r="W19" s="28">
        <f t="shared" si="18"/>
        <v>1.5551557093425672</v>
      </c>
      <c r="X19" s="31">
        <f t="shared" si="30"/>
        <v>207.5658188308791</v>
      </c>
      <c r="Y19" s="28">
        <f t="shared" si="19"/>
        <v>2.7888307403832484</v>
      </c>
      <c r="Z19" s="31">
        <f t="shared" si="31"/>
        <v>588.4597956545542</v>
      </c>
      <c r="AA19" s="28">
        <f t="shared" si="20"/>
        <v>37.41780017067058</v>
      </c>
      <c r="AB19" s="27">
        <v>2</v>
      </c>
      <c r="AC19" s="28">
        <f t="shared" si="5"/>
        <v>0.01993079584775085</v>
      </c>
      <c r="AD19" s="31">
        <f t="shared" si="32"/>
        <v>4.106202588130299</v>
      </c>
      <c r="AE19" s="28">
        <f t="shared" si="21"/>
        <v>0.09703107370762186</v>
      </c>
      <c r="AF19" s="31">
        <f t="shared" si="6"/>
        <v>11.641295997276623</v>
      </c>
      <c r="AG19" s="28">
        <f t="shared" si="22"/>
        <v>0.009327994465466779</v>
      </c>
      <c r="AH19" s="31">
        <f t="shared" si="7"/>
        <v>157</v>
      </c>
      <c r="AI19" s="28">
        <f t="shared" si="23"/>
        <v>1.9271972318338766</v>
      </c>
      <c r="AJ19" s="31">
        <f t="shared" si="33"/>
        <v>322.33690316822845</v>
      </c>
      <c r="AK19" s="28">
        <f t="shared" si="24"/>
        <v>8.123569804496485</v>
      </c>
      <c r="AL19" s="31">
        <v>913.8417357862148</v>
      </c>
      <c r="AM19" s="28">
        <f t="shared" si="25"/>
        <v>3235.5293106263152</v>
      </c>
    </row>
    <row r="20" spans="1:39" s="14" customFormat="1" ht="12.75">
      <c r="A20" s="23">
        <v>14</v>
      </c>
      <c r="B20" s="26">
        <v>0.4348842592592593</v>
      </c>
      <c r="C20" s="25"/>
      <c r="D20" s="27">
        <v>33</v>
      </c>
      <c r="E20" s="28">
        <f t="shared" si="9"/>
        <v>8.581453287197233</v>
      </c>
      <c r="F20" s="27">
        <v>178.8</v>
      </c>
      <c r="G20" s="28">
        <f t="shared" si="10"/>
        <v>1.717641522491205</v>
      </c>
      <c r="H20" s="29">
        <v>17.36</v>
      </c>
      <c r="I20" s="28">
        <f t="shared" si="11"/>
        <v>0.22534567474048942</v>
      </c>
      <c r="J20" s="30">
        <f t="shared" si="27"/>
        <v>5.769230769230768</v>
      </c>
      <c r="K20" s="28">
        <f t="shared" si="1"/>
        <v>0.0060761603776939435</v>
      </c>
      <c r="L20" s="29">
        <v>2.64</v>
      </c>
      <c r="M20" s="28">
        <f t="shared" si="12"/>
        <v>0.004247972318339026</v>
      </c>
      <c r="N20" s="30">
        <f t="shared" si="28"/>
        <v>7.463539651837524</v>
      </c>
      <c r="O20" s="28">
        <f t="shared" si="14"/>
        <v>0.06379449614723266</v>
      </c>
      <c r="P20" s="27">
        <v>2089</v>
      </c>
      <c r="Q20" s="28">
        <f t="shared" si="15"/>
        <v>137632.27072664362</v>
      </c>
      <c r="R20" s="31">
        <f t="shared" si="29"/>
        <v>2612.1825892857146</v>
      </c>
      <c r="S20" s="28">
        <f t="shared" si="16"/>
        <v>215204.05788528878</v>
      </c>
      <c r="T20" s="31">
        <v>6160</v>
      </c>
      <c r="U20" s="28">
        <f t="shared" si="17"/>
        <v>2528.355376729033</v>
      </c>
      <c r="V20" s="27">
        <v>116</v>
      </c>
      <c r="W20" s="28">
        <f t="shared" si="18"/>
        <v>1425.2845674740483</v>
      </c>
      <c r="X20" s="31">
        <f t="shared" si="30"/>
        <v>155.33958054439984</v>
      </c>
      <c r="Y20" s="28">
        <f t="shared" si="19"/>
        <v>2555.935326402712</v>
      </c>
      <c r="Z20" s="31">
        <f t="shared" si="31"/>
        <v>469.43279834846095</v>
      </c>
      <c r="AA20" s="28">
        <f t="shared" si="20"/>
        <v>15661.022336119277</v>
      </c>
      <c r="AB20" s="27">
        <v>1</v>
      </c>
      <c r="AC20" s="28">
        <f t="shared" si="5"/>
        <v>0.7375778546712803</v>
      </c>
      <c r="AD20" s="31">
        <f t="shared" si="32"/>
        <v>2.0531012940651494</v>
      </c>
      <c r="AE20" s="28">
        <f t="shared" si="21"/>
        <v>5.591330350617536</v>
      </c>
      <c r="AF20" s="31">
        <f t="shared" si="6"/>
        <v>6.204426987559517</v>
      </c>
      <c r="AG20" s="28">
        <f t="shared" si="22"/>
        <v>30.619075020351037</v>
      </c>
      <c r="AH20" s="31">
        <f t="shared" si="7"/>
        <v>117</v>
      </c>
      <c r="AI20" s="28">
        <f t="shared" si="23"/>
        <v>1490.868373702423</v>
      </c>
      <c r="AJ20" s="31">
        <f t="shared" si="33"/>
        <v>240.21285140562247</v>
      </c>
      <c r="AK20" s="28">
        <f t="shared" si="24"/>
        <v>6284.345526774596</v>
      </c>
      <c r="AL20" s="31">
        <v>927</v>
      </c>
      <c r="AM20" s="28">
        <f t="shared" si="25"/>
        <v>4905.598453435082</v>
      </c>
    </row>
    <row r="21" spans="1:39" s="14" customFormat="1" ht="12.75">
      <c r="A21" s="23">
        <v>15</v>
      </c>
      <c r="B21" s="26">
        <v>0.4355787037037037</v>
      </c>
      <c r="C21" s="25"/>
      <c r="D21" s="27">
        <v>33</v>
      </c>
      <c r="E21" s="28">
        <f t="shared" si="9"/>
        <v>8.581453287197233</v>
      </c>
      <c r="F21" s="27">
        <v>179</v>
      </c>
      <c r="G21" s="28">
        <f t="shared" si="10"/>
        <v>1.2334062283736054</v>
      </c>
      <c r="H21" s="29">
        <v>17.69</v>
      </c>
      <c r="I21" s="28">
        <f t="shared" si="11"/>
        <v>0.647551557093437</v>
      </c>
      <c r="J21" s="30">
        <f t="shared" si="27"/>
        <v>6.344410876132933</v>
      </c>
      <c r="K21" s="28">
        <f t="shared" si="1"/>
        <v>0.4265785836056864</v>
      </c>
      <c r="L21" s="29">
        <v>2.4</v>
      </c>
      <c r="M21" s="28">
        <f t="shared" si="12"/>
        <v>0.09313267820069182</v>
      </c>
      <c r="N21" s="30">
        <f t="shared" si="28"/>
        <v>8.207624113475179</v>
      </c>
      <c r="O21" s="28">
        <f t="shared" si="14"/>
        <v>0.2415808395767684</v>
      </c>
      <c r="P21" s="27">
        <v>1904</v>
      </c>
      <c r="Q21" s="28">
        <f t="shared" si="15"/>
        <v>34591.62366782007</v>
      </c>
      <c r="R21" s="31">
        <f t="shared" si="29"/>
        <v>2380.8500000000004</v>
      </c>
      <c r="S21" s="28">
        <f t="shared" si="16"/>
        <v>54088.02559787001</v>
      </c>
      <c r="T21" s="31">
        <v>6630</v>
      </c>
      <c r="U21" s="28">
        <f t="shared" si="17"/>
        <v>270694.14438820933</v>
      </c>
      <c r="V21" s="27">
        <v>129</v>
      </c>
      <c r="W21" s="28">
        <f t="shared" si="18"/>
        <v>612.708096885813</v>
      </c>
      <c r="X21" s="31">
        <f t="shared" si="30"/>
        <v>172.74832663989292</v>
      </c>
      <c r="Y21" s="28">
        <f t="shared" si="19"/>
        <v>1098.7576132805773</v>
      </c>
      <c r="Z21" s="31">
        <f t="shared" si="31"/>
        <v>574.0880945736625</v>
      </c>
      <c r="AA21" s="28">
        <f t="shared" si="20"/>
        <v>419.7872443446407</v>
      </c>
      <c r="AB21" s="27">
        <v>1</v>
      </c>
      <c r="AC21" s="28">
        <f t="shared" si="5"/>
        <v>0.7375778546712803</v>
      </c>
      <c r="AD21" s="31">
        <f t="shared" si="32"/>
        <v>2.0531012940651494</v>
      </c>
      <c r="AE21" s="28">
        <f t="shared" si="21"/>
        <v>5.591330350617536</v>
      </c>
      <c r="AF21" s="31">
        <f t="shared" si="6"/>
        <v>6.822995237074517</v>
      </c>
      <c r="AG21" s="28">
        <f t="shared" si="22"/>
        <v>24.156068055204823</v>
      </c>
      <c r="AH21" s="31">
        <f t="shared" si="7"/>
        <v>130</v>
      </c>
      <c r="AI21" s="28">
        <f t="shared" si="23"/>
        <v>655.9624913494816</v>
      </c>
      <c r="AJ21" s="31">
        <f t="shared" si="33"/>
        <v>266.90316822846944</v>
      </c>
      <c r="AK21" s="28">
        <f t="shared" si="24"/>
        <v>2765.0294425434217</v>
      </c>
      <c r="AL21" s="31">
        <v>935</v>
      </c>
      <c r="AM21" s="28">
        <f t="shared" si="25"/>
        <v>6090.238094032978</v>
      </c>
    </row>
    <row r="22" spans="1:39" s="14" customFormat="1" ht="12.75">
      <c r="A22" s="23">
        <v>16</v>
      </c>
      <c r="B22" s="26">
        <v>0.43627314814814816</v>
      </c>
      <c r="C22" s="25"/>
      <c r="D22" s="27">
        <v>33</v>
      </c>
      <c r="E22" s="28">
        <f t="shared" si="9"/>
        <v>8.581453287197233</v>
      </c>
      <c r="F22" s="27">
        <v>178.4</v>
      </c>
      <c r="G22" s="28">
        <f t="shared" si="10"/>
        <v>2.9261121107264745</v>
      </c>
      <c r="H22" s="29">
        <v>17.83</v>
      </c>
      <c r="I22" s="28">
        <f t="shared" si="11"/>
        <v>0.892469204152257</v>
      </c>
      <c r="J22" s="30">
        <f t="shared" si="27"/>
        <v>6.624605678233435</v>
      </c>
      <c r="K22" s="28">
        <f t="shared" si="1"/>
        <v>0.8710948814176909</v>
      </c>
      <c r="L22" s="29">
        <v>2.29</v>
      </c>
      <c r="M22" s="28">
        <f t="shared" si="12"/>
        <v>0.1723715017301034</v>
      </c>
      <c r="N22" s="30">
        <f t="shared" si="28"/>
        <v>8.600786645606863</v>
      </c>
      <c r="O22" s="28">
        <f t="shared" si="14"/>
        <v>0.7826432562799525</v>
      </c>
      <c r="P22" s="27">
        <v>1296</v>
      </c>
      <c r="Q22" s="28">
        <f t="shared" si="15"/>
        <v>178093.929550173</v>
      </c>
      <c r="R22" s="31">
        <f t="shared" si="29"/>
        <v>1620.5785714285716</v>
      </c>
      <c r="S22" s="28">
        <f t="shared" si="16"/>
        <v>278470.5659623661</v>
      </c>
      <c r="T22" s="31">
        <v>6540</v>
      </c>
      <c r="U22" s="28">
        <f t="shared" si="17"/>
        <v>185143.24862005355</v>
      </c>
      <c r="V22" s="27">
        <v>176</v>
      </c>
      <c r="W22" s="28">
        <f t="shared" si="18"/>
        <v>494.93162629757796</v>
      </c>
      <c r="X22" s="31">
        <f t="shared" si="30"/>
        <v>235.6876394466756</v>
      </c>
      <c r="Y22" s="28">
        <f t="shared" si="19"/>
        <v>887.5513400456118</v>
      </c>
      <c r="Z22" s="31">
        <f t="shared" si="31"/>
        <v>817.8435438212713</v>
      </c>
      <c r="AA22" s="28">
        <f t="shared" si="20"/>
        <v>49848.03677928206</v>
      </c>
      <c r="AB22" s="27">
        <v>2</v>
      </c>
      <c r="AC22" s="28">
        <f t="shared" si="5"/>
        <v>0.01993079584775085</v>
      </c>
      <c r="AD22" s="31">
        <f t="shared" si="32"/>
        <v>4.106202588130299</v>
      </c>
      <c r="AE22" s="28">
        <f t="shared" si="21"/>
        <v>0.09703107370762186</v>
      </c>
      <c r="AF22" s="31">
        <f t="shared" si="6"/>
        <v>14.2486525140168</v>
      </c>
      <c r="AG22" s="28">
        <f t="shared" si="22"/>
        <v>6.303990968312695</v>
      </c>
      <c r="AH22" s="31">
        <f t="shared" si="7"/>
        <v>178</v>
      </c>
      <c r="AI22" s="28">
        <f t="shared" si="23"/>
        <v>501.23307958477454</v>
      </c>
      <c r="AJ22" s="31">
        <f t="shared" si="33"/>
        <v>365.4520303435966</v>
      </c>
      <c r="AK22" s="28">
        <f t="shared" si="24"/>
        <v>2112.810169644638</v>
      </c>
      <c r="AL22" s="31">
        <v>936</v>
      </c>
      <c r="AM22" s="28">
        <f t="shared" si="25"/>
        <v>6247.318049107715</v>
      </c>
    </row>
    <row r="23" spans="1:39" s="14" customFormat="1" ht="12.75">
      <c r="A23" s="23">
        <v>17</v>
      </c>
      <c r="B23" s="26">
        <v>0.4369675925925926</v>
      </c>
      <c r="C23" s="25"/>
      <c r="D23" s="27">
        <v>33</v>
      </c>
      <c r="E23" s="28">
        <f t="shared" si="9"/>
        <v>8.581453287197233</v>
      </c>
      <c r="F23" s="27">
        <v>170.9</v>
      </c>
      <c r="G23" s="28">
        <f t="shared" si="10"/>
        <v>84.8349356401375</v>
      </c>
      <c r="H23" s="29">
        <v>18.36</v>
      </c>
      <c r="I23" s="28">
        <f t="shared" si="11"/>
        <v>2.1747574394463824</v>
      </c>
      <c r="J23" s="30">
        <f t="shared" si="27"/>
        <v>7.954545454545453</v>
      </c>
      <c r="K23" s="28">
        <f t="shared" si="1"/>
        <v>5.1223658127767075</v>
      </c>
      <c r="L23" s="29">
        <v>1.9</v>
      </c>
      <c r="M23" s="28">
        <f t="shared" si="12"/>
        <v>0.6483091487889268</v>
      </c>
      <c r="N23" s="30">
        <f t="shared" si="28"/>
        <v>10.361552818215753</v>
      </c>
      <c r="O23" s="28">
        <f t="shared" si="14"/>
        <v>6.99833926370361</v>
      </c>
      <c r="P23" s="27">
        <v>1466</v>
      </c>
      <c r="Q23" s="28">
        <f t="shared" si="15"/>
        <v>63509.92955017301</v>
      </c>
      <c r="R23" s="31">
        <f t="shared" si="29"/>
        <v>1833.1544642857145</v>
      </c>
      <c r="S23" s="28">
        <f t="shared" si="16"/>
        <v>99305.15919737874</v>
      </c>
      <c r="T23" s="31">
        <v>7638.143601190476</v>
      </c>
      <c r="U23" s="28">
        <f t="shared" si="17"/>
        <v>2336087.1240586503</v>
      </c>
      <c r="V23" s="27">
        <v>213</v>
      </c>
      <c r="W23" s="28">
        <f t="shared" si="18"/>
        <v>3510.2139792387547</v>
      </c>
      <c r="X23" s="31">
        <f t="shared" si="30"/>
        <v>285.235609103079</v>
      </c>
      <c r="Y23" s="28">
        <f t="shared" si="19"/>
        <v>6294.79902997148</v>
      </c>
      <c r="Z23" s="31">
        <f t="shared" si="31"/>
        <v>1188.4817045961624</v>
      </c>
      <c r="AA23" s="28">
        <f t="shared" si="20"/>
        <v>352723.03007128986</v>
      </c>
      <c r="AB23" s="27">
        <v>2</v>
      </c>
      <c r="AC23" s="28">
        <f t="shared" si="5"/>
        <v>0.01993079584775085</v>
      </c>
      <c r="AD23" s="31">
        <f t="shared" si="32"/>
        <v>4.106202588130299</v>
      </c>
      <c r="AE23" s="28">
        <f t="shared" si="21"/>
        <v>0.09703107370762186</v>
      </c>
      <c r="AF23" s="31">
        <f t="shared" si="6"/>
        <v>17.10917745054291</v>
      </c>
      <c r="AG23" s="28">
        <f t="shared" si="22"/>
        <v>28.85086272506971</v>
      </c>
      <c r="AH23" s="31">
        <f t="shared" si="7"/>
        <v>215</v>
      </c>
      <c r="AI23" s="28">
        <f t="shared" si="23"/>
        <v>3526.9624913494795</v>
      </c>
      <c r="AJ23" s="31">
        <f t="shared" si="33"/>
        <v>441.41677822400715</v>
      </c>
      <c r="AK23" s="28">
        <f t="shared" si="24"/>
        <v>14866.940198463139</v>
      </c>
      <c r="AL23" s="31">
        <v>887</v>
      </c>
      <c r="AM23" s="28">
        <f t="shared" si="25"/>
        <v>902.4002504456032</v>
      </c>
    </row>
    <row r="24" spans="1:39" s="14" customFormat="1" ht="12.75">
      <c r="A24" s="23">
        <v>18</v>
      </c>
      <c r="B24" s="26">
        <v>0.43766203703703704</v>
      </c>
      <c r="C24" s="25"/>
      <c r="D24" s="27">
        <v>34</v>
      </c>
      <c r="E24" s="28">
        <f t="shared" si="9"/>
        <v>3.722629757785468</v>
      </c>
      <c r="F24" s="27">
        <v>185.6</v>
      </c>
      <c r="G24" s="28">
        <f t="shared" si="10"/>
        <v>30.133641522491768</v>
      </c>
      <c r="H24" s="29">
        <v>16.78</v>
      </c>
      <c r="I24" s="28">
        <f t="shared" si="11"/>
        <v>0.011086851211071202</v>
      </c>
      <c r="J24" s="30">
        <f t="shared" si="27"/>
        <v>4.976303317535546</v>
      </c>
      <c r="K24" s="28">
        <f t="shared" si="1"/>
        <v>0.5111931427899631</v>
      </c>
      <c r="L24" s="29">
        <v>2.82</v>
      </c>
      <c r="M24" s="28">
        <f t="shared" si="12"/>
        <v>0.01318444290657446</v>
      </c>
      <c r="N24" s="30">
        <f t="shared" si="28"/>
        <v>6.98859212313264</v>
      </c>
      <c r="O24" s="28">
        <f t="shared" si="14"/>
        <v>0.5292900826303616</v>
      </c>
      <c r="P24" s="27">
        <v>1477</v>
      </c>
      <c r="Q24" s="28">
        <f t="shared" si="15"/>
        <v>58086.67072664359</v>
      </c>
      <c r="R24" s="31">
        <f t="shared" si="29"/>
        <v>1846.9093750000002</v>
      </c>
      <c r="S24" s="28">
        <f t="shared" si="16"/>
        <v>90825.26346054421</v>
      </c>
      <c r="T24" s="31">
        <v>4814.218750000002</v>
      </c>
      <c r="U24" s="28">
        <f t="shared" si="17"/>
        <v>1678316.352445082</v>
      </c>
      <c r="V24" s="27">
        <v>206</v>
      </c>
      <c r="W24" s="28">
        <f t="shared" si="18"/>
        <v>2729.755155709343</v>
      </c>
      <c r="X24" s="31">
        <f t="shared" si="30"/>
        <v>275.8616688978135</v>
      </c>
      <c r="Y24" s="28">
        <f t="shared" si="19"/>
        <v>4895.217273889746</v>
      </c>
      <c r="Z24" s="31">
        <f t="shared" si="31"/>
        <v>719.0707009184714</v>
      </c>
      <c r="AA24" s="28">
        <f t="shared" si="20"/>
        <v>15498.730185304352</v>
      </c>
      <c r="AB24" s="27">
        <v>3</v>
      </c>
      <c r="AC24" s="28">
        <f t="shared" si="5"/>
        <v>1.3022837370242213</v>
      </c>
      <c r="AD24" s="31">
        <f t="shared" si="32"/>
        <v>6.159303882195449</v>
      </c>
      <c r="AE24" s="28">
        <f t="shared" si="21"/>
        <v>3.033181644181691</v>
      </c>
      <c r="AF24" s="31">
        <f t="shared" si="6"/>
        <v>16.05505751283174</v>
      </c>
      <c r="AG24" s="28">
        <f t="shared" si="22"/>
        <v>18.638042914661906</v>
      </c>
      <c r="AH24" s="31">
        <f t="shared" si="7"/>
        <v>209</v>
      </c>
      <c r="AI24" s="28">
        <f t="shared" si="23"/>
        <v>2850.303667820068</v>
      </c>
      <c r="AJ24" s="31">
        <f t="shared" si="33"/>
        <v>429.0981704596162</v>
      </c>
      <c r="AK24" s="28">
        <f t="shared" si="24"/>
        <v>12014.671060685849</v>
      </c>
      <c r="AL24" s="31">
        <v>887</v>
      </c>
      <c r="AM24" s="28">
        <f t="shared" si="25"/>
        <v>902.4002504456032</v>
      </c>
    </row>
    <row r="25" spans="1:39" s="14" customFormat="1" ht="12.75">
      <c r="A25" s="23">
        <v>19</v>
      </c>
      <c r="B25" s="26">
        <v>0.4383564814814815</v>
      </c>
      <c r="C25" s="25"/>
      <c r="D25" s="27">
        <v>34</v>
      </c>
      <c r="E25" s="28">
        <f t="shared" si="9"/>
        <v>3.722629757785468</v>
      </c>
      <c r="F25" s="27">
        <v>186.9</v>
      </c>
      <c r="G25" s="28">
        <f t="shared" si="10"/>
        <v>46.09611211072731</v>
      </c>
      <c r="H25" s="29">
        <v>16.62</v>
      </c>
      <c r="I25" s="28">
        <f t="shared" si="11"/>
        <v>0.07038096885812788</v>
      </c>
      <c r="J25" s="30">
        <f t="shared" si="27"/>
        <v>4.794520547945207</v>
      </c>
      <c r="K25" s="28">
        <f t="shared" si="1"/>
        <v>0.8041793790687071</v>
      </c>
      <c r="L25" s="29">
        <v>2.85</v>
      </c>
      <c r="M25" s="28">
        <f t="shared" si="12"/>
        <v>0.02097385467128043</v>
      </c>
      <c r="N25" s="30">
        <f t="shared" si="28"/>
        <v>6.915266890630833</v>
      </c>
      <c r="O25" s="28">
        <f t="shared" si="14"/>
        <v>0.6413582956018558</v>
      </c>
      <c r="P25" s="27">
        <v>2237</v>
      </c>
      <c r="Q25" s="28">
        <f t="shared" si="15"/>
        <v>269348.78837370244</v>
      </c>
      <c r="R25" s="31">
        <f t="shared" si="29"/>
        <v>2797.248660714286</v>
      </c>
      <c r="S25" s="28">
        <f t="shared" si="16"/>
        <v>421158.1480017352</v>
      </c>
      <c r="T25" s="31">
        <v>5330</v>
      </c>
      <c r="U25" s="28">
        <f t="shared" si="17"/>
        <v>607958.9832926255</v>
      </c>
      <c r="V25" s="27">
        <v>169</v>
      </c>
      <c r="W25" s="28">
        <f t="shared" si="18"/>
        <v>232.47280276816616</v>
      </c>
      <c r="X25" s="31">
        <f t="shared" si="30"/>
        <v>226.3136992414101</v>
      </c>
      <c r="Y25" s="28">
        <f t="shared" si="19"/>
        <v>416.8889936667491</v>
      </c>
      <c r="Z25" s="31">
        <f t="shared" si="31"/>
        <v>568.367737820893</v>
      </c>
      <c r="AA25" s="28">
        <f t="shared" si="20"/>
        <v>686.9151888526834</v>
      </c>
      <c r="AB25" s="27">
        <v>2</v>
      </c>
      <c r="AC25" s="28">
        <f t="shared" si="5"/>
        <v>0.01993079584775085</v>
      </c>
      <c r="AD25" s="31">
        <f t="shared" si="32"/>
        <v>4.106202588130299</v>
      </c>
      <c r="AE25" s="28">
        <f t="shared" si="21"/>
        <v>0.09703107370762186</v>
      </c>
      <c r="AF25" s="31">
        <f t="shared" si="6"/>
        <v>10.31238092909436</v>
      </c>
      <c r="AG25" s="28">
        <f t="shared" si="22"/>
        <v>2.032040588746069</v>
      </c>
      <c r="AH25" s="31">
        <f t="shared" si="7"/>
        <v>171</v>
      </c>
      <c r="AI25" s="28">
        <f t="shared" si="23"/>
        <v>236.79778546712765</v>
      </c>
      <c r="AJ25" s="31">
        <f t="shared" si="33"/>
        <v>351.08032128514054</v>
      </c>
      <c r="AK25" s="28">
        <f t="shared" si="24"/>
        <v>998.1559271761072</v>
      </c>
      <c r="AL25" s="31">
        <v>881.7085694375677</v>
      </c>
      <c r="AM25" s="28">
        <f t="shared" si="25"/>
        <v>612.4905773706225</v>
      </c>
    </row>
    <row r="26" spans="1:39" s="14" customFormat="1" ht="12.75">
      <c r="A26" s="23">
        <v>20</v>
      </c>
      <c r="B26" s="26">
        <v>0.43905092592592593</v>
      </c>
      <c r="C26" s="25"/>
      <c r="D26" s="27">
        <v>34</v>
      </c>
      <c r="E26" s="28">
        <f t="shared" si="9"/>
        <v>3.722629757785468</v>
      </c>
      <c r="F26" s="27">
        <v>186.6</v>
      </c>
      <c r="G26" s="28">
        <f t="shared" si="10"/>
        <v>42.112465051903605</v>
      </c>
      <c r="H26" s="29">
        <v>16.49</v>
      </c>
      <c r="I26" s="28">
        <f t="shared" si="11"/>
        <v>0.15625743944636342</v>
      </c>
      <c r="J26" s="30">
        <f t="shared" si="27"/>
        <v>4.65631929046563</v>
      </c>
      <c r="K26" s="28">
        <f t="shared" si="1"/>
        <v>1.0711458217970662</v>
      </c>
      <c r="L26" s="29">
        <v>3.04</v>
      </c>
      <c r="M26" s="28">
        <f t="shared" si="12"/>
        <v>0.11210679584775118</v>
      </c>
      <c r="N26" s="30">
        <f t="shared" si="28"/>
        <v>6.4844811496827175</v>
      </c>
      <c r="O26" s="28">
        <f t="shared" si="14"/>
        <v>1.5169228660270855</v>
      </c>
      <c r="P26" s="27">
        <v>1800</v>
      </c>
      <c r="Q26" s="28">
        <f t="shared" si="15"/>
        <v>6722.0707266436</v>
      </c>
      <c r="R26" s="31">
        <f t="shared" si="29"/>
        <v>2250.8035714285716</v>
      </c>
      <c r="S26" s="28">
        <f t="shared" si="16"/>
        <v>10510.739161157802</v>
      </c>
      <c r="T26" s="31">
        <v>5489.764808362367</v>
      </c>
      <c r="U26" s="28">
        <f t="shared" si="17"/>
        <v>384341.0246011285</v>
      </c>
      <c r="V26" s="27">
        <v>157</v>
      </c>
      <c r="W26" s="28">
        <f t="shared" si="18"/>
        <v>10.543391003460226</v>
      </c>
      <c r="X26" s="31">
        <f t="shared" si="30"/>
        <v>210.24408746095494</v>
      </c>
      <c r="Y26" s="28">
        <f t="shared" si="19"/>
        <v>18.907259743630725</v>
      </c>
      <c r="Z26" s="31">
        <f t="shared" si="31"/>
        <v>512.7904572218412</v>
      </c>
      <c r="AA26" s="28">
        <f t="shared" si="20"/>
        <v>6689.0066406183505</v>
      </c>
      <c r="AB26" s="27">
        <v>2</v>
      </c>
      <c r="AC26" s="28">
        <f t="shared" si="5"/>
        <v>0.01993079584775085</v>
      </c>
      <c r="AD26" s="31">
        <f t="shared" si="32"/>
        <v>4.106202588130299</v>
      </c>
      <c r="AE26" s="28">
        <f t="shared" si="21"/>
        <v>0.09703107370762186</v>
      </c>
      <c r="AF26" s="31">
        <f t="shared" si="6"/>
        <v>10.015128263732432</v>
      </c>
      <c r="AG26" s="28">
        <f t="shared" si="22"/>
        <v>2.967865070140441</v>
      </c>
      <c r="AH26" s="31">
        <f t="shared" si="7"/>
        <v>159</v>
      </c>
      <c r="AI26" s="28">
        <f t="shared" si="23"/>
        <v>11.480138408304416</v>
      </c>
      <c r="AJ26" s="31">
        <f t="shared" si="33"/>
        <v>326.44310575635876</v>
      </c>
      <c r="AK26" s="28">
        <f t="shared" si="24"/>
        <v>48.391365546119</v>
      </c>
      <c r="AL26" s="31">
        <v>842</v>
      </c>
      <c r="AM26" s="28">
        <f t="shared" si="25"/>
        <v>223.80227208243946</v>
      </c>
    </row>
    <row r="27" spans="1:39" s="14" customFormat="1" ht="12.75">
      <c r="A27" s="23">
        <v>21</v>
      </c>
      <c r="B27" s="26">
        <v>0.43974537037037037</v>
      </c>
      <c r="C27" s="25"/>
      <c r="D27" s="27">
        <v>35</v>
      </c>
      <c r="E27" s="28">
        <f t="shared" si="9"/>
        <v>0.8638062283737029</v>
      </c>
      <c r="F27" s="27">
        <v>186.6</v>
      </c>
      <c r="G27" s="28">
        <f t="shared" si="10"/>
        <v>42.112465051903605</v>
      </c>
      <c r="H27" s="29">
        <v>16.41</v>
      </c>
      <c r="I27" s="28">
        <f t="shared" si="11"/>
        <v>0.22590449826989054</v>
      </c>
      <c r="J27" s="30">
        <f t="shared" si="27"/>
        <v>4.57516339869281</v>
      </c>
      <c r="K27" s="28">
        <f t="shared" si="1"/>
        <v>1.2457185879406791</v>
      </c>
      <c r="L27" s="29">
        <v>3.04</v>
      </c>
      <c r="M27" s="28">
        <f t="shared" si="12"/>
        <v>0.11210679584775118</v>
      </c>
      <c r="N27" s="30">
        <f t="shared" si="28"/>
        <v>6.4844811496827175</v>
      </c>
      <c r="O27" s="28">
        <f t="shared" si="14"/>
        <v>1.5169228660270855</v>
      </c>
      <c r="P27" s="27">
        <v>1715</v>
      </c>
      <c r="Q27" s="28">
        <f t="shared" si="15"/>
        <v>9.070726643598551</v>
      </c>
      <c r="R27" s="31">
        <f t="shared" si="29"/>
        <v>2144.5156250000005</v>
      </c>
      <c r="S27" s="28">
        <f t="shared" si="16"/>
        <v>14.18313576724821</v>
      </c>
      <c r="T27" s="31">
        <v>5139.362064270154</v>
      </c>
      <c r="U27" s="28">
        <f t="shared" si="17"/>
        <v>941589.178190759</v>
      </c>
      <c r="V27" s="27">
        <v>173</v>
      </c>
      <c r="W27" s="28">
        <f t="shared" si="18"/>
        <v>370.4492733564015</v>
      </c>
      <c r="X27" s="31">
        <f t="shared" si="30"/>
        <v>231.67023650156182</v>
      </c>
      <c r="Y27" s="28">
        <f t="shared" si="19"/>
        <v>664.319537318697</v>
      </c>
      <c r="Z27" s="31">
        <f t="shared" si="31"/>
        <v>555.2010025091896</v>
      </c>
      <c r="AA27" s="28">
        <f t="shared" si="20"/>
        <v>1550.4538014437712</v>
      </c>
      <c r="AB27" s="27">
        <v>2</v>
      </c>
      <c r="AC27" s="28">
        <f t="shared" si="5"/>
        <v>0.01993079584775085</v>
      </c>
      <c r="AD27" s="31">
        <f t="shared" si="32"/>
        <v>4.106202588130299</v>
      </c>
      <c r="AE27" s="28">
        <f t="shared" si="21"/>
        <v>0.09703107370762186</v>
      </c>
      <c r="AF27" s="31">
        <f t="shared" si="6"/>
        <v>9.840572651292655</v>
      </c>
      <c r="AG27" s="28">
        <f t="shared" si="22"/>
        <v>3.5997658421004712</v>
      </c>
      <c r="AH27" s="31">
        <f t="shared" si="7"/>
        <v>175</v>
      </c>
      <c r="AI27" s="28">
        <f t="shared" si="23"/>
        <v>375.90366782006873</v>
      </c>
      <c r="AJ27" s="31">
        <f t="shared" si="33"/>
        <v>359.2927264614012</v>
      </c>
      <c r="AK27" s="28">
        <f t="shared" si="24"/>
        <v>1584.5185095023935</v>
      </c>
      <c r="AL27" s="31">
        <v>861.0501069881075</v>
      </c>
      <c r="AM27" s="28">
        <f t="shared" si="25"/>
        <v>16.7287914255379</v>
      </c>
    </row>
    <row r="28" spans="1:39" s="14" customFormat="1" ht="12.75">
      <c r="A28" s="23">
        <v>22</v>
      </c>
      <c r="B28" s="26">
        <v>0.4404398148148148</v>
      </c>
      <c r="C28" s="25"/>
      <c r="D28" s="27">
        <v>35</v>
      </c>
      <c r="E28" s="28">
        <f t="shared" si="9"/>
        <v>0.8638062283737029</v>
      </c>
      <c r="F28" s="27">
        <v>186</v>
      </c>
      <c r="G28" s="28">
        <f t="shared" si="10"/>
        <v>34.68517093425657</v>
      </c>
      <c r="H28" s="29">
        <v>16.36</v>
      </c>
      <c r="I28" s="28">
        <f t="shared" si="11"/>
        <v>0.27593391003459655</v>
      </c>
      <c r="J28" s="30">
        <f t="shared" si="27"/>
        <v>4.525862068965517</v>
      </c>
      <c r="K28" s="28">
        <f t="shared" si="1"/>
        <v>1.3582013766933607</v>
      </c>
      <c r="L28" s="29">
        <v>3.1</v>
      </c>
      <c r="M28" s="28">
        <f t="shared" si="12"/>
        <v>0.15588561937716305</v>
      </c>
      <c r="N28" s="30">
        <f t="shared" si="28"/>
        <v>6.359414321665523</v>
      </c>
      <c r="O28" s="28">
        <f t="shared" si="14"/>
        <v>1.8406377492801103</v>
      </c>
      <c r="P28" s="27">
        <v>1710</v>
      </c>
      <c r="Q28" s="28">
        <f t="shared" si="15"/>
        <v>64.18837370242197</v>
      </c>
      <c r="R28" s="31">
        <f t="shared" si="29"/>
        <v>2138.263392857143</v>
      </c>
      <c r="S28" s="28">
        <f t="shared" si="16"/>
        <v>100.36598551261923</v>
      </c>
      <c r="T28" s="31">
        <v>5069.158905480296</v>
      </c>
      <c r="U28" s="28">
        <f t="shared" si="17"/>
        <v>1082761.659468354</v>
      </c>
      <c r="V28" s="27">
        <v>164</v>
      </c>
      <c r="W28" s="28">
        <f t="shared" si="18"/>
        <v>105.00221453287203</v>
      </c>
      <c r="X28" s="31">
        <f t="shared" si="30"/>
        <v>219.61802766622046</v>
      </c>
      <c r="Y28" s="28">
        <f t="shared" si="19"/>
        <v>188.29844621885977</v>
      </c>
      <c r="Z28" s="31">
        <f t="shared" si="31"/>
        <v>520.6461862776778</v>
      </c>
      <c r="AA28" s="28">
        <f t="shared" si="20"/>
        <v>5465.73634645405</v>
      </c>
      <c r="AB28" s="27">
        <v>2</v>
      </c>
      <c r="AC28" s="28">
        <f t="shared" si="5"/>
        <v>0.01993079584775085</v>
      </c>
      <c r="AD28" s="31">
        <f t="shared" si="32"/>
        <v>4.106202588130299</v>
      </c>
      <c r="AE28" s="28">
        <f t="shared" si="21"/>
        <v>0.09703107370762186</v>
      </c>
      <c r="AF28" s="31">
        <f t="shared" si="6"/>
        <v>9.73453199772269</v>
      </c>
      <c r="AG28" s="28">
        <f t="shared" si="22"/>
        <v>4.013393363227606</v>
      </c>
      <c r="AH28" s="31">
        <f t="shared" si="7"/>
        <v>166</v>
      </c>
      <c r="AI28" s="28">
        <f t="shared" si="23"/>
        <v>107.9154325259513</v>
      </c>
      <c r="AJ28" s="31">
        <f t="shared" si="33"/>
        <v>340.8148148148148</v>
      </c>
      <c r="AK28" s="28">
        <f t="shared" si="24"/>
        <v>454.8878208343918</v>
      </c>
      <c r="AL28" s="31">
        <v>849</v>
      </c>
      <c r="AM28" s="28">
        <f t="shared" si="25"/>
        <v>63.36195760559827</v>
      </c>
    </row>
    <row r="29" spans="1:39" s="14" customFormat="1" ht="12.75">
      <c r="A29" s="23">
        <v>23</v>
      </c>
      <c r="B29" s="26">
        <v>0.44113425925925925</v>
      </c>
      <c r="C29" s="25"/>
      <c r="D29" s="27">
        <v>35</v>
      </c>
      <c r="E29" s="28">
        <f t="shared" si="9"/>
        <v>0.8638062283737029</v>
      </c>
      <c r="F29" s="27">
        <v>185.7</v>
      </c>
      <c r="G29" s="28">
        <f t="shared" si="10"/>
        <v>31.241523875432886</v>
      </c>
      <c r="H29" s="29">
        <v>16.56</v>
      </c>
      <c r="I29" s="28">
        <f t="shared" si="11"/>
        <v>0.1058162629757756</v>
      </c>
      <c r="J29" s="30">
        <f t="shared" si="27"/>
        <v>4.729729729729728</v>
      </c>
      <c r="K29" s="28">
        <f t="shared" si="1"/>
        <v>0.9245809211655702</v>
      </c>
      <c r="L29" s="29">
        <v>2.9</v>
      </c>
      <c r="M29" s="28">
        <f t="shared" si="12"/>
        <v>0.03795620761245689</v>
      </c>
      <c r="N29" s="30">
        <f t="shared" si="28"/>
        <v>6.796429444852042</v>
      </c>
      <c r="O29" s="28">
        <f t="shared" si="14"/>
        <v>0.8458222108992939</v>
      </c>
      <c r="P29" s="27">
        <v>1754</v>
      </c>
      <c r="Q29" s="28">
        <f t="shared" si="15"/>
        <v>1295.153079584776</v>
      </c>
      <c r="R29" s="31">
        <f t="shared" si="29"/>
        <v>2193.283035714286</v>
      </c>
      <c r="S29" s="28">
        <f t="shared" si="16"/>
        <v>2025.1224283209845</v>
      </c>
      <c r="T29" s="31">
        <v>5433.809322715571</v>
      </c>
      <c r="U29" s="28">
        <f t="shared" si="17"/>
        <v>456851.5203970147</v>
      </c>
      <c r="V29" s="27">
        <v>204</v>
      </c>
      <c r="W29" s="28">
        <f t="shared" si="18"/>
        <v>2524.7669204152253</v>
      </c>
      <c r="X29" s="31">
        <f t="shared" si="30"/>
        <v>273.1834002677376</v>
      </c>
      <c r="Y29" s="28">
        <f t="shared" si="19"/>
        <v>4527.615824998923</v>
      </c>
      <c r="Z29" s="31">
        <f t="shared" si="31"/>
        <v>676.8057213840344</v>
      </c>
      <c r="AA29" s="28">
        <f t="shared" si="20"/>
        <v>6761.594732192865</v>
      </c>
      <c r="AB29" s="27">
        <v>2</v>
      </c>
      <c r="AC29" s="28">
        <f t="shared" si="5"/>
        <v>0.01993079584775085</v>
      </c>
      <c r="AD29" s="31">
        <f t="shared" si="32"/>
        <v>4.106202588130299</v>
      </c>
      <c r="AE29" s="28">
        <f t="shared" si="21"/>
        <v>0.09703107370762186</v>
      </c>
      <c r="AF29" s="31">
        <f t="shared" si="6"/>
        <v>10.17302443005254</v>
      </c>
      <c r="AG29" s="28">
        <f t="shared" si="22"/>
        <v>2.4487652568567673</v>
      </c>
      <c r="AH29" s="31">
        <f t="shared" si="7"/>
        <v>206</v>
      </c>
      <c r="AI29" s="28">
        <f t="shared" si="23"/>
        <v>2538.9742560553623</v>
      </c>
      <c r="AJ29" s="31">
        <f t="shared" si="33"/>
        <v>422.93886657742075</v>
      </c>
      <c r="AK29" s="28">
        <f t="shared" si="24"/>
        <v>10702.347564736896</v>
      </c>
      <c r="AL29" s="31">
        <v>875</v>
      </c>
      <c r="AM29" s="28">
        <f t="shared" si="25"/>
        <v>325.44078954875954</v>
      </c>
    </row>
    <row r="30" spans="1:39" s="14" customFormat="1" ht="12.75">
      <c r="A30" s="23">
        <v>24</v>
      </c>
      <c r="B30" s="26">
        <v>0.4418287037037037</v>
      </c>
      <c r="C30" s="25"/>
      <c r="D30" s="27">
        <v>35</v>
      </c>
      <c r="E30" s="28">
        <f t="shared" si="9"/>
        <v>0.8638062283737029</v>
      </c>
      <c r="F30" s="27">
        <v>187.2</v>
      </c>
      <c r="G30" s="28">
        <f t="shared" si="10"/>
        <v>50.259759169550634</v>
      </c>
      <c r="H30" s="29">
        <v>16.48</v>
      </c>
      <c r="I30" s="28">
        <f t="shared" si="11"/>
        <v>0.1642633217993029</v>
      </c>
      <c r="J30" s="30">
        <f t="shared" si="27"/>
        <v>4.646017699115045</v>
      </c>
      <c r="K30" s="28">
        <f t="shared" si="1"/>
        <v>1.0925754505838348</v>
      </c>
      <c r="L30" s="29">
        <v>2.9</v>
      </c>
      <c r="M30" s="28">
        <f t="shared" si="12"/>
        <v>0.03795620761245689</v>
      </c>
      <c r="N30" s="30">
        <f t="shared" si="28"/>
        <v>6.796429444852042</v>
      </c>
      <c r="O30" s="28">
        <f t="shared" si="14"/>
        <v>0.8458222108992939</v>
      </c>
      <c r="P30" s="27">
        <v>1826</v>
      </c>
      <c r="Q30" s="28">
        <f t="shared" si="15"/>
        <v>11661.458961937718</v>
      </c>
      <c r="R30" s="31">
        <f t="shared" si="29"/>
        <v>2283.315178571429</v>
      </c>
      <c r="S30" s="28">
        <f t="shared" si="16"/>
        <v>18234.046973301465</v>
      </c>
      <c r="T30" s="31">
        <v>5556.740478824274</v>
      </c>
      <c r="U30" s="28">
        <f t="shared" si="17"/>
        <v>305783.304740239</v>
      </c>
      <c r="V30" s="27">
        <v>184</v>
      </c>
      <c r="W30" s="28">
        <f t="shared" si="18"/>
        <v>914.8845674740486</v>
      </c>
      <c r="X30" s="31">
        <f t="shared" si="30"/>
        <v>246.40071396697903</v>
      </c>
      <c r="Y30" s="28">
        <f t="shared" si="19"/>
        <v>1640.6448501240488</v>
      </c>
      <c r="Z30" s="31">
        <f t="shared" si="31"/>
        <v>599.6477552293737</v>
      </c>
      <c r="AA30" s="28">
        <f t="shared" si="20"/>
        <v>25.714538849726168</v>
      </c>
      <c r="AB30" s="27">
        <v>2</v>
      </c>
      <c r="AC30" s="28">
        <f t="shared" si="5"/>
        <v>0.01993079584775085</v>
      </c>
      <c r="AD30" s="31">
        <f t="shared" si="32"/>
        <v>4.106202588130299</v>
      </c>
      <c r="AE30" s="28">
        <f t="shared" si="21"/>
        <v>0.09703107370762186</v>
      </c>
      <c r="AF30" s="31">
        <f t="shared" si="6"/>
        <v>9.992970900317099</v>
      </c>
      <c r="AG30" s="28">
        <f t="shared" si="22"/>
        <v>3.044699182485692</v>
      </c>
      <c r="AH30" s="31">
        <f t="shared" si="7"/>
        <v>186</v>
      </c>
      <c r="AI30" s="28">
        <f t="shared" si="23"/>
        <v>923.4448442906568</v>
      </c>
      <c r="AJ30" s="31">
        <f t="shared" si="33"/>
        <v>381.87684069611777</v>
      </c>
      <c r="AK30" s="28">
        <f t="shared" si="24"/>
        <v>3892.5277233088473</v>
      </c>
      <c r="AL30" s="31">
        <v>850</v>
      </c>
      <c r="AM30" s="28">
        <f t="shared" si="25"/>
        <v>48.44191268033524</v>
      </c>
    </row>
    <row r="31" spans="1:39" s="14" customFormat="1" ht="12.75">
      <c r="A31" s="23">
        <v>25</v>
      </c>
      <c r="B31" s="26">
        <v>0.44252314814814814</v>
      </c>
      <c r="C31" s="25"/>
      <c r="D31" s="27">
        <v>35</v>
      </c>
      <c r="E31" s="28">
        <f t="shared" si="9"/>
        <v>0.8638062283737029</v>
      </c>
      <c r="F31" s="27">
        <v>185.9</v>
      </c>
      <c r="G31" s="28">
        <f t="shared" si="10"/>
        <v>33.51728858131545</v>
      </c>
      <c r="H31" s="29">
        <v>16.5</v>
      </c>
      <c r="I31" s="28">
        <f t="shared" si="11"/>
        <v>0.14845155709342112</v>
      </c>
      <c r="J31" s="30">
        <f t="shared" si="27"/>
        <v>4.666666666666667</v>
      </c>
      <c r="K31" s="28">
        <f t="shared" si="1"/>
        <v>1.0498346128511002</v>
      </c>
      <c r="L31" s="29">
        <v>2.89</v>
      </c>
      <c r="M31" s="28">
        <f t="shared" si="12"/>
        <v>0.03415973702422166</v>
      </c>
      <c r="N31" s="30">
        <f t="shared" si="28"/>
        <v>6.819867972220178</v>
      </c>
      <c r="O31" s="28">
        <f t="shared" si="14"/>
        <v>0.803259407756695</v>
      </c>
      <c r="P31" s="27">
        <v>1785</v>
      </c>
      <c r="Q31" s="28">
        <f t="shared" si="15"/>
        <v>4487.4236678200705</v>
      </c>
      <c r="R31" s="31">
        <f t="shared" si="29"/>
        <v>2232.0468750000005</v>
      </c>
      <c r="S31" s="28">
        <f t="shared" si="16"/>
        <v>7016.608660649073</v>
      </c>
      <c r="T31" s="31">
        <v>5456.114583333335</v>
      </c>
      <c r="U31" s="28">
        <f t="shared" si="17"/>
        <v>427196.4402952349</v>
      </c>
      <c r="V31" s="27">
        <v>170</v>
      </c>
      <c r="W31" s="28">
        <f t="shared" si="18"/>
        <v>263.966920415225</v>
      </c>
      <c r="X31" s="31">
        <f t="shared" si="30"/>
        <v>227.65283355644803</v>
      </c>
      <c r="Y31" s="28">
        <f t="shared" si="19"/>
        <v>473.36678743860006</v>
      </c>
      <c r="Z31" s="31">
        <f t="shared" si="31"/>
        <v>556.4847042490952</v>
      </c>
      <c r="AA31" s="28">
        <f t="shared" si="20"/>
        <v>1451.0081199290285</v>
      </c>
      <c r="AB31" s="27">
        <v>2</v>
      </c>
      <c r="AC31" s="28">
        <f t="shared" si="5"/>
        <v>0.01993079584775085</v>
      </c>
      <c r="AD31" s="31">
        <f t="shared" si="32"/>
        <v>4.106202588130299</v>
      </c>
      <c r="AE31" s="28">
        <f t="shared" si="21"/>
        <v>0.09703107370762186</v>
      </c>
      <c r="AF31" s="31">
        <f t="shared" si="6"/>
        <v>10.037384104318509</v>
      </c>
      <c r="AG31" s="28">
        <f t="shared" si="22"/>
        <v>2.891677926039576</v>
      </c>
      <c r="AH31" s="31">
        <f t="shared" si="7"/>
        <v>172</v>
      </c>
      <c r="AI31" s="28">
        <f t="shared" si="23"/>
        <v>268.5742560553629</v>
      </c>
      <c r="AJ31" s="31">
        <f t="shared" si="33"/>
        <v>353.13342257920567</v>
      </c>
      <c r="AK31" s="28">
        <f t="shared" si="24"/>
        <v>1132.1008979866008</v>
      </c>
      <c r="AL31" s="31">
        <v>863.2150329713917</v>
      </c>
      <c r="AM31" s="28">
        <f t="shared" si="25"/>
        <v>39.1251564647001</v>
      </c>
    </row>
    <row r="32" spans="1:39" s="14" customFormat="1" ht="12.75">
      <c r="A32" s="23">
        <v>26</v>
      </c>
      <c r="B32" s="26">
        <v>0.4432175925925926</v>
      </c>
      <c r="C32" s="25"/>
      <c r="D32" s="27">
        <v>36</v>
      </c>
      <c r="E32" s="28">
        <f t="shared" si="9"/>
        <v>0.004982698961937681</v>
      </c>
      <c r="F32" s="27">
        <v>184.9</v>
      </c>
      <c r="G32" s="28">
        <f t="shared" si="10"/>
        <v>22.938465051903588</v>
      </c>
      <c r="H32" s="29">
        <v>16.66</v>
      </c>
      <c r="I32" s="28">
        <f t="shared" si="11"/>
        <v>0.0507574394463641</v>
      </c>
      <c r="J32" s="30">
        <f t="shared" si="27"/>
        <v>4.838709677419355</v>
      </c>
      <c r="K32" s="28">
        <f t="shared" si="1"/>
        <v>0.7268779273022987</v>
      </c>
      <c r="L32" s="29">
        <v>2.89</v>
      </c>
      <c r="M32" s="28">
        <f t="shared" si="12"/>
        <v>0.03415973702422166</v>
      </c>
      <c r="N32" s="30">
        <f t="shared" si="28"/>
        <v>6.819867972220178</v>
      </c>
      <c r="O32" s="28">
        <f t="shared" si="14"/>
        <v>0.803259407756695</v>
      </c>
      <c r="P32" s="27">
        <v>1819</v>
      </c>
      <c r="Q32" s="28">
        <f t="shared" si="15"/>
        <v>10198.623667820071</v>
      </c>
      <c r="R32" s="31">
        <f t="shared" si="29"/>
        <v>2274.562053571429</v>
      </c>
      <c r="S32" s="28">
        <f t="shared" si="16"/>
        <v>15946.73390602529</v>
      </c>
      <c r="T32" s="31">
        <v>5765.019029789335</v>
      </c>
      <c r="U32" s="28">
        <f t="shared" si="17"/>
        <v>118816.86007437855</v>
      </c>
      <c r="V32" s="27">
        <v>164</v>
      </c>
      <c r="W32" s="28">
        <f t="shared" si="18"/>
        <v>105.00221453287203</v>
      </c>
      <c r="X32" s="31">
        <f t="shared" si="30"/>
        <v>219.61802766622046</v>
      </c>
      <c r="Y32" s="28">
        <f t="shared" si="19"/>
        <v>188.29844621885977</v>
      </c>
      <c r="Z32" s="31">
        <f t="shared" si="31"/>
        <v>556.6355539927247</v>
      </c>
      <c r="AA32" s="28">
        <f t="shared" si="20"/>
        <v>1439.5385083869853</v>
      </c>
      <c r="AB32" s="27">
        <v>2</v>
      </c>
      <c r="AC32" s="28">
        <f t="shared" si="5"/>
        <v>0.01993079584775085</v>
      </c>
      <c r="AD32" s="31">
        <f t="shared" si="32"/>
        <v>4.106202588130299</v>
      </c>
      <c r="AE32" s="28">
        <f t="shared" si="21"/>
        <v>0.09703107370762186</v>
      </c>
      <c r="AF32" s="31">
        <f t="shared" si="6"/>
        <v>10.407425914615965</v>
      </c>
      <c r="AG32" s="28">
        <f t="shared" si="22"/>
        <v>1.7701015284601076</v>
      </c>
      <c r="AH32" s="31">
        <f t="shared" si="7"/>
        <v>166</v>
      </c>
      <c r="AI32" s="28">
        <f t="shared" si="23"/>
        <v>107.9154325259513</v>
      </c>
      <c r="AJ32" s="31">
        <f t="shared" si="33"/>
        <v>340.8148148148148</v>
      </c>
      <c r="AK32" s="28">
        <f t="shared" si="24"/>
        <v>454.8878208343918</v>
      </c>
      <c r="AL32" s="31">
        <v>863.816350913125</v>
      </c>
      <c r="AM32" s="28">
        <f t="shared" si="25"/>
        <v>47.0092398210465</v>
      </c>
    </row>
    <row r="33" spans="1:39" s="14" customFormat="1" ht="12.75">
      <c r="A33" s="23">
        <v>27</v>
      </c>
      <c r="B33" s="26">
        <v>0.443912037037037</v>
      </c>
      <c r="C33" s="25"/>
      <c r="D33" s="27">
        <v>36</v>
      </c>
      <c r="E33" s="28">
        <f t="shared" si="9"/>
        <v>0.004982698961937681</v>
      </c>
      <c r="F33" s="27">
        <v>187</v>
      </c>
      <c r="G33" s="28">
        <f t="shared" si="10"/>
        <v>47.46399446366842</v>
      </c>
      <c r="H33" s="29">
        <v>16.75</v>
      </c>
      <c r="I33" s="28">
        <f t="shared" si="11"/>
        <v>0.018304498269894623</v>
      </c>
      <c r="J33" s="30">
        <f t="shared" si="27"/>
        <v>4.9411764705882355</v>
      </c>
      <c r="K33" s="28">
        <f t="shared" si="1"/>
        <v>0.5626568641811117</v>
      </c>
      <c r="L33" s="29">
        <v>2.88</v>
      </c>
      <c r="M33" s="28">
        <f t="shared" si="12"/>
        <v>0.030563266435986277</v>
      </c>
      <c r="N33" s="30">
        <f t="shared" si="28"/>
        <v>6.843469267139481</v>
      </c>
      <c r="O33" s="28">
        <f t="shared" si="14"/>
        <v>0.7615112303110295</v>
      </c>
      <c r="P33" s="27">
        <v>1545</v>
      </c>
      <c r="Q33" s="28">
        <f t="shared" si="15"/>
        <v>29933.070726643597</v>
      </c>
      <c r="R33" s="31">
        <f t="shared" si="29"/>
        <v>1931.9397321428573</v>
      </c>
      <c r="S33" s="28">
        <f t="shared" si="16"/>
        <v>46803.83642100334</v>
      </c>
      <c r="T33" s="31">
        <v>5000.314600840337</v>
      </c>
      <c r="U33" s="28">
        <f t="shared" si="17"/>
        <v>1230774.2284936544</v>
      </c>
      <c r="V33" s="27">
        <v>163</v>
      </c>
      <c r="W33" s="28">
        <f t="shared" si="18"/>
        <v>85.5080968858132</v>
      </c>
      <c r="X33" s="31">
        <f t="shared" si="30"/>
        <v>218.27889335118252</v>
      </c>
      <c r="Y33" s="28">
        <f t="shared" si="19"/>
        <v>153.3400210115542</v>
      </c>
      <c r="Z33" s="31">
        <f t="shared" si="31"/>
        <v>564.9571357324725</v>
      </c>
      <c r="AA33" s="28">
        <f t="shared" si="20"/>
        <v>877.3247922086723</v>
      </c>
      <c r="AB33" s="27">
        <v>2</v>
      </c>
      <c r="AC33" s="28">
        <f t="shared" si="5"/>
        <v>0.01993079584775085</v>
      </c>
      <c r="AD33" s="31">
        <f t="shared" si="32"/>
        <v>4.106202588130299</v>
      </c>
      <c r="AE33" s="28">
        <f t="shared" si="21"/>
        <v>0.09703107370762186</v>
      </c>
      <c r="AF33" s="31">
        <f t="shared" si="6"/>
        <v>10.627818463396068</v>
      </c>
      <c r="AG33" s="28">
        <f t="shared" si="22"/>
        <v>1.2322311543626678</v>
      </c>
      <c r="AH33" s="31">
        <f t="shared" si="7"/>
        <v>165</v>
      </c>
      <c r="AI33" s="28">
        <f t="shared" si="23"/>
        <v>88.13896193771603</v>
      </c>
      <c r="AJ33" s="31">
        <f t="shared" si="33"/>
        <v>338.76171352074965</v>
      </c>
      <c r="AK33" s="28">
        <f t="shared" si="24"/>
        <v>371.5255491082016</v>
      </c>
      <c r="AL33" s="31">
        <v>876.7950232301756</v>
      </c>
      <c r="AM33" s="28">
        <f t="shared" si="25"/>
        <v>393.42725544847514</v>
      </c>
    </row>
    <row r="34" spans="1:39" s="14" customFormat="1" ht="12.75">
      <c r="A34" s="23">
        <v>28</v>
      </c>
      <c r="B34" s="26">
        <v>0.44460648148148146</v>
      </c>
      <c r="C34" s="25"/>
      <c r="D34" s="27">
        <v>36</v>
      </c>
      <c r="E34" s="28">
        <f t="shared" si="9"/>
        <v>0.004982698961937681</v>
      </c>
      <c r="F34" s="27">
        <v>186</v>
      </c>
      <c r="G34" s="28">
        <f t="shared" si="10"/>
        <v>34.68517093425657</v>
      </c>
      <c r="H34" s="29">
        <v>16.73</v>
      </c>
      <c r="I34" s="28">
        <f t="shared" si="11"/>
        <v>0.024116262975776608</v>
      </c>
      <c r="J34" s="30">
        <f t="shared" si="27"/>
        <v>4.918032786885246</v>
      </c>
      <c r="K34" s="28">
        <f t="shared" si="1"/>
        <v>0.5979128600468387</v>
      </c>
      <c r="L34" s="29">
        <v>2.83</v>
      </c>
      <c r="M34" s="28">
        <f t="shared" si="12"/>
        <v>0.015580913494809818</v>
      </c>
      <c r="N34" s="30">
        <f t="shared" si="28"/>
        <v>6.963977645791044</v>
      </c>
      <c r="O34" s="28">
        <f t="shared" si="14"/>
        <v>0.5657111643433766</v>
      </c>
      <c r="P34" s="27">
        <v>1742</v>
      </c>
      <c r="Q34" s="28">
        <f t="shared" si="15"/>
        <v>575.435432525952</v>
      </c>
      <c r="R34" s="31">
        <f t="shared" si="29"/>
        <v>2178.277678571429</v>
      </c>
      <c r="S34" s="28">
        <f t="shared" si="16"/>
        <v>899.7602050504321</v>
      </c>
      <c r="T34" s="31">
        <v>5611.488164938108</v>
      </c>
      <c r="U34" s="28">
        <f t="shared" si="17"/>
        <v>248232.21694919292</v>
      </c>
      <c r="V34" s="27">
        <v>163</v>
      </c>
      <c r="W34" s="28">
        <f t="shared" si="18"/>
        <v>85.5080968858132</v>
      </c>
      <c r="X34" s="31">
        <f t="shared" si="30"/>
        <v>218.27889335118252</v>
      </c>
      <c r="Y34" s="28">
        <f t="shared" si="19"/>
        <v>153.3400210115542</v>
      </c>
      <c r="Z34" s="31">
        <f t="shared" si="31"/>
        <v>562.3109664784562</v>
      </c>
      <c r="AA34" s="28">
        <f t="shared" si="20"/>
        <v>1041.0843188216152</v>
      </c>
      <c r="AB34" s="27">
        <v>2</v>
      </c>
      <c r="AC34" s="28">
        <f t="shared" si="5"/>
        <v>0.01993079584775085</v>
      </c>
      <c r="AD34" s="31">
        <f t="shared" si="32"/>
        <v>4.106202588130299</v>
      </c>
      <c r="AE34" s="28">
        <f t="shared" si="21"/>
        <v>0.09703107370762186</v>
      </c>
      <c r="AF34" s="31">
        <f t="shared" si="6"/>
        <v>10.578039454199834</v>
      </c>
      <c r="AG34" s="28">
        <f t="shared" si="22"/>
        <v>1.345224386120895</v>
      </c>
      <c r="AH34" s="31">
        <f t="shared" si="7"/>
        <v>165</v>
      </c>
      <c r="AI34" s="28">
        <f t="shared" si="23"/>
        <v>88.13896193771603</v>
      </c>
      <c r="AJ34" s="31">
        <f t="shared" si="33"/>
        <v>338.76171352074965</v>
      </c>
      <c r="AK34" s="28">
        <f t="shared" si="24"/>
        <v>371.5255491082016</v>
      </c>
      <c r="AL34" s="31">
        <v>872.6882549714863</v>
      </c>
      <c r="AM34" s="28">
        <f t="shared" si="25"/>
        <v>247.3772978525979</v>
      </c>
    </row>
    <row r="35" spans="1:39" s="14" customFormat="1" ht="12.75">
      <c r="A35" s="23">
        <v>29</v>
      </c>
      <c r="B35" s="26">
        <v>0.44530092592592596</v>
      </c>
      <c r="C35" s="25"/>
      <c r="D35" s="27">
        <v>36</v>
      </c>
      <c r="E35" s="28">
        <f t="shared" si="9"/>
        <v>0.004982698961937681</v>
      </c>
      <c r="F35" s="27">
        <v>182</v>
      </c>
      <c r="G35" s="28">
        <f t="shared" si="10"/>
        <v>3.569876816609162</v>
      </c>
      <c r="H35" s="29">
        <v>16.82</v>
      </c>
      <c r="I35" s="28">
        <f t="shared" si="11"/>
        <v>0.004263321799307163</v>
      </c>
      <c r="J35" s="30">
        <f t="shared" si="27"/>
        <v>5.023923444976077</v>
      </c>
      <c r="K35" s="28">
        <f t="shared" si="1"/>
        <v>0.4453661588609334</v>
      </c>
      <c r="L35" s="29">
        <v>2.83</v>
      </c>
      <c r="M35" s="28">
        <f t="shared" si="12"/>
        <v>0.015580913494809818</v>
      </c>
      <c r="N35" s="30">
        <f t="shared" si="28"/>
        <v>6.963977645791044</v>
      </c>
      <c r="O35" s="28">
        <f t="shared" si="14"/>
        <v>0.5657111643433766</v>
      </c>
      <c r="P35" s="27">
        <v>1742</v>
      </c>
      <c r="Q35" s="28">
        <f t="shared" si="15"/>
        <v>575.435432525952</v>
      </c>
      <c r="R35" s="31">
        <f t="shared" si="29"/>
        <v>2178.277678571429</v>
      </c>
      <c r="S35" s="28">
        <f t="shared" si="16"/>
        <v>899.7602050504321</v>
      </c>
      <c r="T35" s="31">
        <v>5732.30968045113</v>
      </c>
      <c r="U35" s="28">
        <f t="shared" si="17"/>
        <v>142436.47033158745</v>
      </c>
      <c r="V35" s="27">
        <v>148</v>
      </c>
      <c r="W35" s="28">
        <f t="shared" si="18"/>
        <v>33.09633217993076</v>
      </c>
      <c r="X35" s="31">
        <f t="shared" si="30"/>
        <v>198.19187862561358</v>
      </c>
      <c r="Y35" s="28">
        <f t="shared" si="19"/>
        <v>59.35101419287943</v>
      </c>
      <c r="Z35" s="31">
        <f t="shared" si="31"/>
        <v>521.5575753305621</v>
      </c>
      <c r="AA35" s="28">
        <f t="shared" si="20"/>
        <v>5331.807863777837</v>
      </c>
      <c r="AB35" s="27">
        <v>2</v>
      </c>
      <c r="AC35" s="28">
        <f t="shared" si="5"/>
        <v>0.01993079584775085</v>
      </c>
      <c r="AD35" s="31">
        <f t="shared" si="32"/>
        <v>4.106202588130299</v>
      </c>
      <c r="AE35" s="28">
        <f t="shared" si="21"/>
        <v>0.09703107370762186</v>
      </c>
      <c r="AF35" s="31">
        <f t="shared" si="6"/>
        <v>10.805796284553418</v>
      </c>
      <c r="AG35" s="28">
        <f t="shared" si="22"/>
        <v>0.8687754674365968</v>
      </c>
      <c r="AH35" s="31">
        <f t="shared" si="7"/>
        <v>150</v>
      </c>
      <c r="AI35" s="28">
        <f t="shared" si="23"/>
        <v>31.491903114186986</v>
      </c>
      <c r="AJ35" s="31">
        <f t="shared" si="33"/>
        <v>307.9651941097724</v>
      </c>
      <c r="AK35" s="28">
        <f t="shared" si="24"/>
        <v>132.74545490141335</v>
      </c>
      <c r="AL35" s="31">
        <v>913</v>
      </c>
      <c r="AM35" s="28">
        <f t="shared" si="25"/>
        <v>3140.4790823887647</v>
      </c>
    </row>
    <row r="36" spans="1:39" s="14" customFormat="1" ht="12.75">
      <c r="A36" s="23">
        <v>30</v>
      </c>
      <c r="B36" s="26">
        <v>0.44599537037037035</v>
      </c>
      <c r="C36" s="25"/>
      <c r="D36" s="27">
        <v>36</v>
      </c>
      <c r="E36" s="28">
        <f t="shared" si="9"/>
        <v>0.004982698961937681</v>
      </c>
      <c r="F36" s="27">
        <v>186</v>
      </c>
      <c r="G36" s="28">
        <f t="shared" si="10"/>
        <v>34.68517093425657</v>
      </c>
      <c r="H36" s="29">
        <v>17.02</v>
      </c>
      <c r="I36" s="28">
        <f t="shared" si="11"/>
        <v>0.018145674740485878</v>
      </c>
      <c r="J36" s="30">
        <f t="shared" si="27"/>
        <v>5.276381909547738</v>
      </c>
      <c r="K36" s="28">
        <f t="shared" si="1"/>
        <v>0.17214128796810968</v>
      </c>
      <c r="L36" s="29">
        <v>2.65</v>
      </c>
      <c r="M36" s="28">
        <f t="shared" si="12"/>
        <v>0.003044442906574355</v>
      </c>
      <c r="N36" s="30">
        <f t="shared" si="28"/>
        <v>7.435460992907802</v>
      </c>
      <c r="O36" s="28">
        <f t="shared" si="14"/>
        <v>0.07876688242777163</v>
      </c>
      <c r="P36" s="27">
        <v>1767</v>
      </c>
      <c r="Q36" s="28">
        <f t="shared" si="15"/>
        <v>2399.847197231835</v>
      </c>
      <c r="R36" s="31">
        <f t="shared" si="29"/>
        <v>2209.5388392857144</v>
      </c>
      <c r="S36" s="28">
        <f t="shared" si="16"/>
        <v>3752.4401248503377</v>
      </c>
      <c r="T36" s="31">
        <v>6106.765636216798</v>
      </c>
      <c r="U36" s="28">
        <f t="shared" si="17"/>
        <v>8.711998732991262</v>
      </c>
      <c r="V36" s="27">
        <v>158</v>
      </c>
      <c r="W36" s="28">
        <f t="shared" si="18"/>
        <v>18.037508650519054</v>
      </c>
      <c r="X36" s="31">
        <f t="shared" si="30"/>
        <v>211.58322177599288</v>
      </c>
      <c r="Y36" s="28">
        <f t="shared" si="19"/>
        <v>32.346316386390896</v>
      </c>
      <c r="Z36" s="31">
        <f t="shared" si="31"/>
        <v>584.777748627116</v>
      </c>
      <c r="AA36" s="28">
        <f t="shared" si="20"/>
        <v>96.02150073427744</v>
      </c>
      <c r="AB36" s="27">
        <v>2</v>
      </c>
      <c r="AC36" s="28">
        <f t="shared" si="5"/>
        <v>0.01993079584775085</v>
      </c>
      <c r="AD36" s="31">
        <f t="shared" si="32"/>
        <v>4.106202588130299</v>
      </c>
      <c r="AE36" s="28">
        <f t="shared" si="21"/>
        <v>0.09703107370762186</v>
      </c>
      <c r="AF36" s="31">
        <f t="shared" si="6"/>
        <v>11.348801122973187</v>
      </c>
      <c r="AG36" s="28">
        <f t="shared" si="22"/>
        <v>0.15138045857099142</v>
      </c>
      <c r="AH36" s="31">
        <f t="shared" si="7"/>
        <v>160</v>
      </c>
      <c r="AI36" s="28">
        <f t="shared" si="23"/>
        <v>19.256608996539686</v>
      </c>
      <c r="AJ36" s="31">
        <f t="shared" si="33"/>
        <v>328.4962070504239</v>
      </c>
      <c r="AK36" s="28">
        <f t="shared" si="24"/>
        <v>81.17093818800582</v>
      </c>
      <c r="AL36" s="31">
        <v>907.9040898378549</v>
      </c>
      <c r="AM36" s="28">
        <f t="shared" si="25"/>
        <v>2595.298000731304</v>
      </c>
    </row>
    <row r="37" spans="1:39" s="14" customFormat="1" ht="12.75">
      <c r="A37" s="23">
        <v>31</v>
      </c>
      <c r="B37" s="26">
        <v>0.44668981481481485</v>
      </c>
      <c r="C37" s="25"/>
      <c r="D37" s="27">
        <v>36</v>
      </c>
      <c r="E37" s="28">
        <f t="shared" si="9"/>
        <v>0.004982698961937681</v>
      </c>
      <c r="F37" s="27">
        <v>182.5</v>
      </c>
      <c r="G37" s="28">
        <f t="shared" si="10"/>
        <v>5.7092885813150875</v>
      </c>
      <c r="H37" s="29">
        <v>17.14</v>
      </c>
      <c r="I37" s="28">
        <f t="shared" si="11"/>
        <v>0.06487508650519357</v>
      </c>
      <c r="J37" s="30">
        <f t="shared" si="27"/>
        <v>5.440414507772021</v>
      </c>
      <c r="K37" s="28">
        <f t="shared" si="1"/>
        <v>0.06293401670069307</v>
      </c>
      <c r="L37" s="29">
        <v>2.61</v>
      </c>
      <c r="M37" s="28">
        <f t="shared" si="12"/>
        <v>0.009058560553633157</v>
      </c>
      <c r="N37" s="30">
        <f t="shared" si="28"/>
        <v>7.549066601451048</v>
      </c>
      <c r="O37" s="28">
        <f t="shared" si="14"/>
        <v>0.027905292887189796</v>
      </c>
      <c r="P37" s="27">
        <v>1656</v>
      </c>
      <c r="Q37" s="28">
        <f t="shared" si="15"/>
        <v>3845.458961937715</v>
      </c>
      <c r="R37" s="31">
        <f t="shared" si="29"/>
        <v>2070.739285714286</v>
      </c>
      <c r="S37" s="28">
        <f t="shared" si="16"/>
        <v>6012.822201298979</v>
      </c>
      <c r="T37" s="31">
        <v>5901.070503330867</v>
      </c>
      <c r="U37" s="28">
        <f t="shared" si="17"/>
        <v>43533.46311480002</v>
      </c>
      <c r="V37" s="27">
        <v>173</v>
      </c>
      <c r="W37" s="28">
        <f t="shared" si="18"/>
        <v>370.4492733564015</v>
      </c>
      <c r="X37" s="31">
        <f t="shared" si="30"/>
        <v>231.67023650156182</v>
      </c>
      <c r="Y37" s="28">
        <f t="shared" si="19"/>
        <v>664.319537318697</v>
      </c>
      <c r="Z37" s="31">
        <f t="shared" si="31"/>
        <v>660.2001558334664</v>
      </c>
      <c r="AA37" s="28">
        <f t="shared" si="20"/>
        <v>4306.424208529903</v>
      </c>
      <c r="AB37" s="27">
        <v>2</v>
      </c>
      <c r="AC37" s="28">
        <f t="shared" si="5"/>
        <v>0.01993079584775085</v>
      </c>
      <c r="AD37" s="31">
        <f t="shared" si="32"/>
        <v>4.106202588130299</v>
      </c>
      <c r="AE37" s="28">
        <f t="shared" si="21"/>
        <v>0.09703107370762186</v>
      </c>
      <c r="AF37" s="31">
        <f t="shared" si="6"/>
        <v>11.701613593117433</v>
      </c>
      <c r="AG37" s="28">
        <f t="shared" si="22"/>
        <v>0.0013150738700249856</v>
      </c>
      <c r="AH37" s="31">
        <f t="shared" si="7"/>
        <v>175</v>
      </c>
      <c r="AI37" s="28">
        <f t="shared" si="23"/>
        <v>375.90366782006873</v>
      </c>
      <c r="AJ37" s="31">
        <f t="shared" si="33"/>
        <v>359.2927264614012</v>
      </c>
      <c r="AK37" s="28">
        <f t="shared" si="24"/>
        <v>1584.5185095023935</v>
      </c>
      <c r="AL37" s="31">
        <v>947</v>
      </c>
      <c r="AM37" s="28">
        <f t="shared" si="25"/>
        <v>8107.197554929821</v>
      </c>
    </row>
    <row r="38" spans="1:39" s="14" customFormat="1" ht="12.75">
      <c r="A38" s="23">
        <v>32</v>
      </c>
      <c r="B38" s="26">
        <v>0.44738425925925923</v>
      </c>
      <c r="C38" s="25"/>
      <c r="D38" s="27">
        <v>37</v>
      </c>
      <c r="E38" s="28">
        <f t="shared" si="9"/>
        <v>1.1461591695501725</v>
      </c>
      <c r="F38" s="27">
        <v>180.6</v>
      </c>
      <c r="G38" s="28">
        <f t="shared" si="10"/>
        <v>0.2395238754325632</v>
      </c>
      <c r="H38" s="29">
        <v>17.38</v>
      </c>
      <c r="I38" s="28">
        <f t="shared" si="11"/>
        <v>0.24473391003460684</v>
      </c>
      <c r="J38" s="30">
        <f t="shared" si="27"/>
        <v>5.801104972375689</v>
      </c>
      <c r="K38" s="28">
        <f t="shared" si="1"/>
        <v>0.012061296250027772</v>
      </c>
      <c r="L38" s="29">
        <v>2.62</v>
      </c>
      <c r="M38" s="28">
        <f t="shared" si="12"/>
        <v>0.007255031141868418</v>
      </c>
      <c r="N38" s="30">
        <f t="shared" si="28"/>
        <v>7.520339992420551</v>
      </c>
      <c r="O38" s="28">
        <f t="shared" si="14"/>
        <v>0.038328000591698094</v>
      </c>
      <c r="P38" s="27">
        <v>1673</v>
      </c>
      <c r="Q38" s="28">
        <f t="shared" si="15"/>
        <v>2026.0589619377154</v>
      </c>
      <c r="R38" s="31">
        <f t="shared" si="29"/>
        <v>2091.9968750000003</v>
      </c>
      <c r="S38" s="28">
        <f t="shared" si="16"/>
        <v>3167.978758338174</v>
      </c>
      <c r="T38" s="31">
        <v>6356.896581491712</v>
      </c>
      <c r="U38" s="28">
        <f t="shared" si="17"/>
        <v>61097.62402638116</v>
      </c>
      <c r="V38" s="27">
        <v>157</v>
      </c>
      <c r="W38" s="28">
        <f t="shared" si="18"/>
        <v>10.543391003460226</v>
      </c>
      <c r="X38" s="31">
        <f t="shared" si="30"/>
        <v>210.24408746095494</v>
      </c>
      <c r="Y38" s="28">
        <f t="shared" si="19"/>
        <v>18.907259743630725</v>
      </c>
      <c r="Z38" s="31">
        <f t="shared" si="31"/>
        <v>638.8632491907468</v>
      </c>
      <c r="AA38" s="28">
        <f t="shared" si="20"/>
        <v>1961.2891619497582</v>
      </c>
      <c r="AB38" s="27">
        <v>2</v>
      </c>
      <c r="AC38" s="28">
        <f t="shared" si="5"/>
        <v>0.01993079584775085</v>
      </c>
      <c r="AD38" s="31">
        <f t="shared" si="32"/>
        <v>4.106202588130299</v>
      </c>
      <c r="AE38" s="28">
        <f t="shared" si="21"/>
        <v>0.09703107370762186</v>
      </c>
      <c r="AF38" s="31">
        <f t="shared" si="6"/>
        <v>12.477411179401457</v>
      </c>
      <c r="AG38" s="28">
        <f t="shared" si="22"/>
        <v>0.5469100032654726</v>
      </c>
      <c r="AH38" s="31">
        <f t="shared" si="7"/>
        <v>159</v>
      </c>
      <c r="AI38" s="28">
        <f t="shared" si="23"/>
        <v>11.480138408304416</v>
      </c>
      <c r="AJ38" s="31">
        <f t="shared" si="33"/>
        <v>326.44310575635876</v>
      </c>
      <c r="AK38" s="28">
        <f t="shared" si="24"/>
        <v>48.391365546119</v>
      </c>
      <c r="AL38" s="31">
        <v>925</v>
      </c>
      <c r="AM38" s="28">
        <f t="shared" si="25"/>
        <v>4629.438543285608</v>
      </c>
    </row>
    <row r="39" spans="1:39" s="14" customFormat="1" ht="12.75">
      <c r="A39" s="23">
        <v>33</v>
      </c>
      <c r="B39" s="26">
        <v>0.44807870370370373</v>
      </c>
      <c r="C39" s="25"/>
      <c r="D39" s="27">
        <v>37</v>
      </c>
      <c r="E39" s="28">
        <f t="shared" si="9"/>
        <v>1.1461591695501725</v>
      </c>
      <c r="F39" s="27">
        <v>180</v>
      </c>
      <c r="G39" s="28">
        <f t="shared" si="10"/>
        <v>0.012229757785457455</v>
      </c>
      <c r="H39" s="29">
        <v>17.55</v>
      </c>
      <c r="I39" s="28">
        <f t="shared" si="11"/>
        <v>0.44183391003461076</v>
      </c>
      <c r="J39" s="30">
        <f t="shared" si="27"/>
        <v>6.086956521739132</v>
      </c>
      <c r="K39" s="28">
        <f aca="true" t="shared" si="34" ref="K39:K69">(J39-J$94)*(J39-J$94)</f>
        <v>0.15655908730909765</v>
      </c>
      <c r="L39" s="29">
        <v>2.5</v>
      </c>
      <c r="M39" s="28">
        <f t="shared" si="12"/>
        <v>0.0420973840830448</v>
      </c>
      <c r="N39" s="30">
        <f t="shared" si="28"/>
        <v>7.8802269503546105</v>
      </c>
      <c r="O39" s="28">
        <f t="shared" si="14"/>
        <v>0.0269326090249053</v>
      </c>
      <c r="P39" s="27">
        <v>1777</v>
      </c>
      <c r="Q39" s="28">
        <f t="shared" si="15"/>
        <v>3479.611903114188</v>
      </c>
      <c r="R39" s="31">
        <f t="shared" si="29"/>
        <v>2222.043303571429</v>
      </c>
      <c r="S39" s="28">
        <f t="shared" si="16"/>
        <v>5440.777787524831</v>
      </c>
      <c r="T39" s="31">
        <v>7084.775750517601</v>
      </c>
      <c r="U39" s="28">
        <f t="shared" si="17"/>
        <v>950739.0877538206</v>
      </c>
      <c r="V39" s="27">
        <v>154</v>
      </c>
      <c r="W39" s="28">
        <f t="shared" si="18"/>
        <v>0.06103806228373835</v>
      </c>
      <c r="X39" s="31">
        <f t="shared" si="30"/>
        <v>206.22668451584116</v>
      </c>
      <c r="Y39" s="28">
        <f t="shared" si="19"/>
        <v>0.10945837989577135</v>
      </c>
      <c r="Z39" s="31">
        <f t="shared" si="31"/>
        <v>657.5343564273198</v>
      </c>
      <c r="AA39" s="28">
        <f t="shared" si="20"/>
        <v>3963.6533142634808</v>
      </c>
      <c r="AB39" s="27">
        <v>2</v>
      </c>
      <c r="AC39" s="28">
        <f aca="true" t="shared" si="35" ref="AC39:AC69">(AB39-$AB$94)*(AB39-$AB$94)</f>
        <v>0.01993079584775085</v>
      </c>
      <c r="AD39" s="31">
        <f t="shared" si="32"/>
        <v>4.106202588130299</v>
      </c>
      <c r="AE39" s="28">
        <f t="shared" si="21"/>
        <v>0.09703107370762186</v>
      </c>
      <c r="AF39" s="31">
        <f aca="true" t="shared" si="36" ref="AF39:AF70">((21-10)/(21-H39))*AD39</f>
        <v>13.092240136067623</v>
      </c>
      <c r="AG39" s="28">
        <f t="shared" si="22"/>
        <v>1.8342980406364564</v>
      </c>
      <c r="AH39" s="31">
        <f aca="true" t="shared" si="37" ref="AH39:AH70">AB39+V39</f>
        <v>156</v>
      </c>
      <c r="AI39" s="28">
        <f t="shared" si="23"/>
        <v>0.15072664359860657</v>
      </c>
      <c r="AJ39" s="31">
        <f t="shared" si="33"/>
        <v>320.2838018741633</v>
      </c>
      <c r="AK39" s="28">
        <f t="shared" si="24"/>
        <v>0.6353467047613507</v>
      </c>
      <c r="AL39" s="31">
        <v>962</v>
      </c>
      <c r="AM39" s="28">
        <f t="shared" si="25"/>
        <v>11033.396881050876</v>
      </c>
    </row>
    <row r="40" spans="1:39" s="14" customFormat="1" ht="12.75">
      <c r="A40" s="23">
        <v>34</v>
      </c>
      <c r="B40" s="26">
        <v>0.4487731481481481</v>
      </c>
      <c r="C40" s="25"/>
      <c r="D40" s="27">
        <v>37</v>
      </c>
      <c r="E40" s="28">
        <f aca="true" t="shared" si="38" ref="E40:E77">(D40-$D$94)*(D40-$D$94)</f>
        <v>1.1461591695501725</v>
      </c>
      <c r="F40" s="27">
        <v>178</v>
      </c>
      <c r="G40" s="28">
        <f aca="true" t="shared" si="39" ref="G40:G70">(F40-$F$94)*(F40-$F$94)</f>
        <v>4.454582698961753</v>
      </c>
      <c r="H40" s="29">
        <v>17.6</v>
      </c>
      <c r="I40" s="28">
        <f aca="true" t="shared" si="40" ref="I40:I70">(H40-$H$94)*(H40-$H$94)</f>
        <v>0.5108044982699065</v>
      </c>
      <c r="J40" s="30">
        <f t="shared" si="27"/>
        <v>6.176470588235297</v>
      </c>
      <c r="K40" s="28">
        <f t="shared" si="34"/>
        <v>0.23540889828035194</v>
      </c>
      <c r="L40" s="29">
        <v>2.46</v>
      </c>
      <c r="M40" s="28">
        <f aca="true" t="shared" si="41" ref="M40:M70">(L40-$L$94)*(L40-$L$94)</f>
        <v>0.06011150173010361</v>
      </c>
      <c r="N40" s="30">
        <f t="shared" si="28"/>
        <v>8.007991696938248</v>
      </c>
      <c r="O40" s="28">
        <f aca="true" t="shared" si="42" ref="O40:O70">(N40-$N$94)*(N40-$N$94)</f>
        <v>0.08519178705837648</v>
      </c>
      <c r="P40" s="27">
        <v>2016</v>
      </c>
      <c r="Q40" s="28">
        <f aca="true" t="shared" si="43" ref="Q40:Q70">(P40-$P$94)*(P40-$P$94)</f>
        <v>88796.98837370244</v>
      </c>
      <c r="R40" s="31">
        <f t="shared" si="29"/>
        <v>2520.9000000000005</v>
      </c>
      <c r="S40" s="28">
        <f aca="true" t="shared" si="44" ref="S40:S70">(R40-$R$94)*(R40-$R$94)</f>
        <v>138844.41581268105</v>
      </c>
      <c r="T40" s="31">
        <v>6400</v>
      </c>
      <c r="U40" s="28">
        <f aca="true" t="shared" si="45" ref="U40:U70">(T40-$T$94)*(T40-$T$94)</f>
        <v>84264.07742514451</v>
      </c>
      <c r="V40" s="27">
        <v>128</v>
      </c>
      <c r="W40" s="28">
        <f aca="true" t="shared" si="46" ref="W40:W70">(V40-$V$94)*(V40-$V$94)</f>
        <v>663.2139792387542</v>
      </c>
      <c r="X40" s="31">
        <f t="shared" si="30"/>
        <v>171.40919232485498</v>
      </c>
      <c r="Y40" s="28">
        <f aca="true" t="shared" si="47" ref="Y40:Y70">(X40-$X$94)*(X40-$X$94)</f>
        <v>1189.32883803312</v>
      </c>
      <c r="Z40" s="31">
        <f t="shared" si="31"/>
        <v>554.5591516392369</v>
      </c>
      <c r="AA40" s="28">
        <f aca="true" t="shared" si="48" ref="AA40:AA70">(Z40-$Z$94)*(Z40-$Z$94)</f>
        <v>1601.412559818911</v>
      </c>
      <c r="AB40" s="27">
        <v>2</v>
      </c>
      <c r="AC40" s="28">
        <f t="shared" si="35"/>
        <v>0.01993079584775085</v>
      </c>
      <c r="AD40" s="31">
        <f t="shared" si="32"/>
        <v>4.106202588130299</v>
      </c>
      <c r="AE40" s="28">
        <f aca="true" t="shared" si="49" ref="AE40:AE70">(AD40-$AD$94)*(AD40-$AD$94)</f>
        <v>0.09703107370762186</v>
      </c>
      <c r="AF40" s="31">
        <f t="shared" si="36"/>
        <v>13.28477307924509</v>
      </c>
      <c r="AG40" s="28">
        <f aca="true" t="shared" si="50" ref="AG40:AG70">(AF40-$AF$94)*(AF40-$AF$94)</f>
        <v>2.3928858082049644</v>
      </c>
      <c r="AH40" s="31">
        <f t="shared" si="37"/>
        <v>130</v>
      </c>
      <c r="AI40" s="28">
        <f aca="true" t="shared" si="51" ref="AI40:AI70">(AH40-$AH$94)*(AH40-$AH$94)</f>
        <v>655.9624913494816</v>
      </c>
      <c r="AJ40" s="31">
        <f t="shared" si="33"/>
        <v>266.90316822846944</v>
      </c>
      <c r="AK40" s="28">
        <f aca="true" t="shared" si="52" ref="AK40:AK70">(AJ40-$AJ$94)*(AJ40-$AJ$94)</f>
        <v>2765.0294425434217</v>
      </c>
      <c r="AL40" s="31">
        <v>960</v>
      </c>
      <c r="AM40" s="28">
        <f aca="true" t="shared" si="53" ref="AM40:AM70">(AL40-$AL$94)*(AL40-$AL$94)</f>
        <v>10617.236970901402</v>
      </c>
    </row>
    <row r="41" spans="1:39" s="14" customFormat="1" ht="12.75">
      <c r="A41" s="23">
        <v>35</v>
      </c>
      <c r="B41" s="26">
        <v>0.4494675925925926</v>
      </c>
      <c r="C41" s="25"/>
      <c r="D41" s="27">
        <v>37</v>
      </c>
      <c r="E41" s="28">
        <f t="shared" si="38"/>
        <v>1.1461591695501725</v>
      </c>
      <c r="F41" s="27">
        <v>180.4</v>
      </c>
      <c r="G41" s="28">
        <f t="shared" si="39"/>
        <v>0.08375916955020161</v>
      </c>
      <c r="H41" s="29">
        <v>17.68</v>
      </c>
      <c r="I41" s="28">
        <f t="shared" si="40"/>
        <v>0.6315574394463755</v>
      </c>
      <c r="J41" s="30">
        <f t="shared" si="27"/>
        <v>6.325301204819277</v>
      </c>
      <c r="K41" s="28">
        <f t="shared" si="34"/>
        <v>0.4019815701339199</v>
      </c>
      <c r="L41" s="29">
        <v>2.4</v>
      </c>
      <c r="M41" s="28">
        <f t="shared" si="41"/>
        <v>0.09313267820069182</v>
      </c>
      <c r="N41" s="30">
        <f t="shared" si="28"/>
        <v>8.207624113475179</v>
      </c>
      <c r="O41" s="28">
        <f t="shared" si="42"/>
        <v>0.2415808395767684</v>
      </c>
      <c r="P41" s="27">
        <v>1874</v>
      </c>
      <c r="Q41" s="28">
        <f t="shared" si="43"/>
        <v>24332.329550173014</v>
      </c>
      <c r="R41" s="31">
        <f t="shared" si="29"/>
        <v>2343.3366071428572</v>
      </c>
      <c r="S41" s="28">
        <f t="shared" si="44"/>
        <v>38046.426389342756</v>
      </c>
      <c r="T41" s="31">
        <v>6900</v>
      </c>
      <c r="U41" s="28">
        <f t="shared" si="45"/>
        <v>624546.8316926768</v>
      </c>
      <c r="V41" s="27">
        <v>166</v>
      </c>
      <c r="W41" s="28">
        <f t="shared" si="46"/>
        <v>149.99044982698967</v>
      </c>
      <c r="X41" s="31">
        <f t="shared" si="30"/>
        <v>222.2962962962963</v>
      </c>
      <c r="Y41" s="28">
        <f t="shared" si="47"/>
        <v>268.9749809157427</v>
      </c>
      <c r="Z41" s="31">
        <f t="shared" si="31"/>
        <v>736.5238732708613</v>
      </c>
      <c r="AA41" s="28">
        <f t="shared" si="48"/>
        <v>20148.97026405845</v>
      </c>
      <c r="AB41" s="27">
        <v>2</v>
      </c>
      <c r="AC41" s="28">
        <f t="shared" si="35"/>
        <v>0.01993079584775085</v>
      </c>
      <c r="AD41" s="31">
        <f t="shared" si="32"/>
        <v>4.106202588130299</v>
      </c>
      <c r="AE41" s="28">
        <f t="shared" si="49"/>
        <v>0.09703107370762186</v>
      </c>
      <c r="AF41" s="31">
        <f t="shared" si="36"/>
        <v>13.604888093202797</v>
      </c>
      <c r="AG41" s="28">
        <f t="shared" si="50"/>
        <v>3.485728404405091</v>
      </c>
      <c r="AH41" s="31">
        <f t="shared" si="37"/>
        <v>168</v>
      </c>
      <c r="AI41" s="28">
        <f t="shared" si="51"/>
        <v>153.46837370242184</v>
      </c>
      <c r="AJ41" s="31">
        <f t="shared" si="33"/>
        <v>344.9210174029451</v>
      </c>
      <c r="AK41" s="28">
        <f t="shared" si="52"/>
        <v>646.9037138289265</v>
      </c>
      <c r="AL41" s="31">
        <v>951</v>
      </c>
      <c r="AM41" s="28">
        <f t="shared" si="53"/>
        <v>8843.51737522877</v>
      </c>
    </row>
    <row r="42" spans="1:39" s="14" customFormat="1" ht="12.75">
      <c r="A42" s="23">
        <v>36</v>
      </c>
      <c r="B42" s="26">
        <v>0.450162037037037</v>
      </c>
      <c r="C42" s="25"/>
      <c r="D42" s="27">
        <v>37</v>
      </c>
      <c r="E42" s="28">
        <f t="shared" si="38"/>
        <v>1.1461591695501725</v>
      </c>
      <c r="F42" s="27">
        <v>178.1</v>
      </c>
      <c r="G42" s="28">
        <f t="shared" si="39"/>
        <v>4.042465051902961</v>
      </c>
      <c r="H42" s="29">
        <v>17.9</v>
      </c>
      <c r="I42" s="28">
        <f t="shared" si="40"/>
        <v>1.0296280276816698</v>
      </c>
      <c r="J42" s="30">
        <f t="shared" si="27"/>
        <v>6.774193548387093</v>
      </c>
      <c r="K42" s="28">
        <f t="shared" si="34"/>
        <v>1.1726995020791025</v>
      </c>
      <c r="L42" s="29">
        <v>2.24</v>
      </c>
      <c r="M42" s="28">
        <f t="shared" si="41"/>
        <v>0.21638914878892673</v>
      </c>
      <c r="N42" s="30">
        <f t="shared" si="28"/>
        <v>8.792261904761904</v>
      </c>
      <c r="O42" s="28">
        <f t="shared" si="42"/>
        <v>1.1580913525974919</v>
      </c>
      <c r="P42" s="27">
        <v>1285</v>
      </c>
      <c r="Q42" s="28">
        <f t="shared" si="43"/>
        <v>187499.1883737024</v>
      </c>
      <c r="R42" s="31">
        <f t="shared" si="29"/>
        <v>1606.823660714286</v>
      </c>
      <c r="S42" s="28">
        <f t="shared" si="44"/>
        <v>293176.7816892357</v>
      </c>
      <c r="T42" s="31">
        <v>6570</v>
      </c>
      <c r="U42" s="28">
        <f t="shared" si="45"/>
        <v>211860.2138761055</v>
      </c>
      <c r="V42" s="27">
        <v>220</v>
      </c>
      <c r="W42" s="28">
        <f t="shared" si="46"/>
        <v>4388.672802768167</v>
      </c>
      <c r="X42" s="31">
        <f t="shared" si="30"/>
        <v>294.6095493083445</v>
      </c>
      <c r="Y42" s="28">
        <f t="shared" si="47"/>
        <v>7870.122295997</v>
      </c>
      <c r="Z42" s="31">
        <f t="shared" si="31"/>
        <v>1045.3887233521898</v>
      </c>
      <c r="AA42" s="28">
        <f t="shared" si="48"/>
        <v>203231.38596138536</v>
      </c>
      <c r="AB42" s="27">
        <v>3</v>
      </c>
      <c r="AC42" s="28">
        <f t="shared" si="35"/>
        <v>1.3022837370242213</v>
      </c>
      <c r="AD42" s="31">
        <f t="shared" si="32"/>
        <v>6.159303882195449</v>
      </c>
      <c r="AE42" s="28">
        <f t="shared" si="49"/>
        <v>3.033181644181691</v>
      </c>
      <c r="AF42" s="31">
        <f t="shared" si="36"/>
        <v>21.855594420693517</v>
      </c>
      <c r="AG42" s="28">
        <f t="shared" si="50"/>
        <v>102.3681948704705</v>
      </c>
      <c r="AH42" s="31">
        <f t="shared" si="37"/>
        <v>223</v>
      </c>
      <c r="AI42" s="28">
        <f t="shared" si="51"/>
        <v>4541.174256055362</v>
      </c>
      <c r="AJ42" s="31">
        <f t="shared" si="33"/>
        <v>457.8415885765283</v>
      </c>
      <c r="AK42" s="28">
        <f t="shared" si="52"/>
        <v>19142.070906953</v>
      </c>
      <c r="AL42" s="31">
        <v>962</v>
      </c>
      <c r="AM42" s="28">
        <f t="shared" si="53"/>
        <v>11033.396881050876</v>
      </c>
    </row>
    <row r="43" spans="1:39" s="14" customFormat="1" ht="12.75">
      <c r="A43" s="23">
        <v>37</v>
      </c>
      <c r="B43" s="26">
        <v>0.4508564814814815</v>
      </c>
      <c r="C43" s="25"/>
      <c r="D43" s="27">
        <v>37</v>
      </c>
      <c r="E43" s="28">
        <f t="shared" si="38"/>
        <v>1.1461591695501725</v>
      </c>
      <c r="F43" s="27">
        <v>176</v>
      </c>
      <c r="G43" s="28">
        <f t="shared" si="39"/>
        <v>16.89693564013805</v>
      </c>
      <c r="H43" s="29">
        <v>17.99</v>
      </c>
      <c r="I43" s="28">
        <f t="shared" si="40"/>
        <v>1.2203750865051997</v>
      </c>
      <c r="J43" s="30">
        <f t="shared" si="27"/>
        <v>6.976744186046508</v>
      </c>
      <c r="K43" s="28">
        <f t="shared" si="34"/>
        <v>1.652415501336938</v>
      </c>
      <c r="L43" s="29">
        <v>2.18</v>
      </c>
      <c r="M43" s="28">
        <f t="shared" si="41"/>
        <v>0.27581032525951493</v>
      </c>
      <c r="N43" s="30">
        <f t="shared" si="28"/>
        <v>9.03362613052248</v>
      </c>
      <c r="O43" s="28">
        <f t="shared" si="42"/>
        <v>1.7358345897897294</v>
      </c>
      <c r="P43" s="27">
        <v>1645</v>
      </c>
      <c r="Q43" s="28">
        <f t="shared" si="43"/>
        <v>5330.717785467126</v>
      </c>
      <c r="R43" s="31">
        <f t="shared" si="29"/>
        <v>2056.9843750000005</v>
      </c>
      <c r="S43" s="28">
        <f t="shared" si="44"/>
        <v>8335.197064010423</v>
      </c>
      <c r="T43" s="31">
        <v>7517.2186461794</v>
      </c>
      <c r="U43" s="28">
        <f t="shared" si="45"/>
        <v>1981060.1922600754</v>
      </c>
      <c r="V43" s="27">
        <v>178</v>
      </c>
      <c r="W43" s="28">
        <f t="shared" si="46"/>
        <v>587.9198615916956</v>
      </c>
      <c r="X43" s="31">
        <f t="shared" si="30"/>
        <v>238.36590807675145</v>
      </c>
      <c r="Y43" s="28">
        <f t="shared" si="47"/>
        <v>1054.3053490006755</v>
      </c>
      <c r="Z43" s="31">
        <f t="shared" si="31"/>
        <v>871.1046474565663</v>
      </c>
      <c r="AA43" s="28">
        <f t="shared" si="48"/>
        <v>76467.64779660809</v>
      </c>
      <c r="AB43" s="27">
        <v>2</v>
      </c>
      <c r="AC43" s="28">
        <f t="shared" si="35"/>
        <v>0.01993079584775085</v>
      </c>
      <c r="AD43" s="31">
        <f t="shared" si="32"/>
        <v>4.106202588130299</v>
      </c>
      <c r="AE43" s="28">
        <f t="shared" si="49"/>
        <v>0.09703107370762186</v>
      </c>
      <c r="AF43" s="31">
        <f t="shared" si="36"/>
        <v>15.006055969911383</v>
      </c>
      <c r="AG43" s="28">
        <f t="shared" si="50"/>
        <v>10.680990247347701</v>
      </c>
      <c r="AH43" s="31">
        <f t="shared" si="37"/>
        <v>180</v>
      </c>
      <c r="AI43" s="28">
        <f t="shared" si="51"/>
        <v>594.7860207612451</v>
      </c>
      <c r="AJ43" s="31">
        <f t="shared" si="33"/>
        <v>369.5582329317269</v>
      </c>
      <c r="AK43" s="28">
        <f t="shared" si="52"/>
        <v>2507.156858976384</v>
      </c>
      <c r="AL43" s="31">
        <v>934</v>
      </c>
      <c r="AM43" s="28">
        <f t="shared" si="53"/>
        <v>5935.158138958241</v>
      </c>
    </row>
    <row r="44" spans="1:39" s="14" customFormat="1" ht="12.75">
      <c r="A44" s="23">
        <v>38</v>
      </c>
      <c r="B44" s="26">
        <v>0.4515509259259259</v>
      </c>
      <c r="C44" s="25"/>
      <c r="D44" s="27">
        <v>37</v>
      </c>
      <c r="E44" s="28">
        <f t="shared" si="38"/>
        <v>1.1461591695501725</v>
      </c>
      <c r="F44" s="27">
        <v>174.4</v>
      </c>
      <c r="G44" s="28">
        <f t="shared" si="39"/>
        <v>32.61081799307902</v>
      </c>
      <c r="H44" s="29">
        <v>18.24</v>
      </c>
      <c r="I44" s="28">
        <f t="shared" si="40"/>
        <v>1.8352280276816724</v>
      </c>
      <c r="J44" s="30">
        <f t="shared" si="27"/>
        <v>7.608695652173909</v>
      </c>
      <c r="K44" s="28">
        <f t="shared" si="34"/>
        <v>3.6764787972052266</v>
      </c>
      <c r="L44" s="29">
        <v>1.99</v>
      </c>
      <c r="M44" s="28">
        <f t="shared" si="41"/>
        <v>0.5114773840830443</v>
      </c>
      <c r="N44" s="30">
        <f t="shared" si="28"/>
        <v>9.893966285327346</v>
      </c>
      <c r="O44" s="28">
        <f t="shared" si="42"/>
        <v>4.743034585749581</v>
      </c>
      <c r="P44" s="27">
        <v>1893</v>
      </c>
      <c r="Q44" s="28">
        <f t="shared" si="43"/>
        <v>30620.882491349486</v>
      </c>
      <c r="R44" s="31">
        <f t="shared" si="29"/>
        <v>2367.0950892857145</v>
      </c>
      <c r="S44" s="28">
        <f t="shared" si="44"/>
        <v>47879.3100874947</v>
      </c>
      <c r="T44" s="31">
        <v>8110</v>
      </c>
      <c r="U44" s="28">
        <f t="shared" si="45"/>
        <v>4001131.097020105</v>
      </c>
      <c r="V44" s="27">
        <v>158</v>
      </c>
      <c r="W44" s="28">
        <f t="shared" si="46"/>
        <v>18.037508650519054</v>
      </c>
      <c r="X44" s="31">
        <f t="shared" si="30"/>
        <v>211.58322177599288</v>
      </c>
      <c r="Y44" s="28">
        <f t="shared" si="47"/>
        <v>32.346316386390896</v>
      </c>
      <c r="Z44" s="31">
        <f t="shared" si="31"/>
        <v>843.2664635999712</v>
      </c>
      <c r="AA44" s="28">
        <f t="shared" si="48"/>
        <v>61846.546423106454</v>
      </c>
      <c r="AB44" s="27">
        <v>2</v>
      </c>
      <c r="AC44" s="28">
        <f t="shared" si="35"/>
        <v>0.01993079584775085</v>
      </c>
      <c r="AD44" s="31">
        <f t="shared" si="32"/>
        <v>4.106202588130299</v>
      </c>
      <c r="AE44" s="28">
        <f t="shared" si="49"/>
        <v>0.09703107370762186</v>
      </c>
      <c r="AF44" s="31">
        <f t="shared" si="36"/>
        <v>16.365300170084517</v>
      </c>
      <c r="AG44" s="28">
        <f t="shared" si="50"/>
        <v>21.413040194033826</v>
      </c>
      <c r="AH44" s="31">
        <f t="shared" si="37"/>
        <v>160</v>
      </c>
      <c r="AI44" s="28">
        <f t="shared" si="51"/>
        <v>19.256608996539686</v>
      </c>
      <c r="AJ44" s="31">
        <f t="shared" si="33"/>
        <v>328.4962070504239</v>
      </c>
      <c r="AK44" s="28">
        <f t="shared" si="52"/>
        <v>81.17093818800582</v>
      </c>
      <c r="AL44" s="31">
        <v>911</v>
      </c>
      <c r="AM44" s="28">
        <f t="shared" si="53"/>
        <v>2920.3191722392908</v>
      </c>
    </row>
    <row r="45" spans="1:39" s="14" customFormat="1" ht="12.75">
      <c r="A45" s="23">
        <v>39</v>
      </c>
      <c r="B45" s="26">
        <v>0.4522453703703704</v>
      </c>
      <c r="C45" s="25"/>
      <c r="D45" s="27">
        <v>37</v>
      </c>
      <c r="E45" s="28">
        <f t="shared" si="38"/>
        <v>1.1461591695501725</v>
      </c>
      <c r="F45" s="27">
        <v>172.9</v>
      </c>
      <c r="G45" s="28">
        <f t="shared" si="39"/>
        <v>51.99258269896122</v>
      </c>
      <c r="H45" s="29">
        <v>18.31</v>
      </c>
      <c r="I45" s="28">
        <f t="shared" si="40"/>
        <v>2.0297868512110857</v>
      </c>
      <c r="J45" s="30">
        <f t="shared" si="27"/>
        <v>7.806691449814123</v>
      </c>
      <c r="K45" s="28">
        <f t="shared" si="34"/>
        <v>4.474961204407146</v>
      </c>
      <c r="L45" s="29">
        <v>1.94</v>
      </c>
      <c r="M45" s="28">
        <f t="shared" si="41"/>
        <v>0.585495031141868</v>
      </c>
      <c r="N45" s="30">
        <f t="shared" si="28"/>
        <v>10.148380492798129</v>
      </c>
      <c r="O45" s="28">
        <f t="shared" si="42"/>
        <v>5.915913601175717</v>
      </c>
      <c r="P45" s="27">
        <v>1303</v>
      </c>
      <c r="Q45" s="28">
        <f t="shared" si="43"/>
        <v>172234.76484429065</v>
      </c>
      <c r="R45" s="31">
        <f t="shared" si="29"/>
        <v>1629.3316964285716</v>
      </c>
      <c r="S45" s="28">
        <f t="shared" si="44"/>
        <v>269309.0806953789</v>
      </c>
      <c r="T45" s="31">
        <v>8290</v>
      </c>
      <c r="U45" s="28">
        <f t="shared" si="45"/>
        <v>4753632.888556416</v>
      </c>
      <c r="V45" s="27">
        <v>159</v>
      </c>
      <c r="W45" s="28">
        <f t="shared" si="46"/>
        <v>27.531626297577883</v>
      </c>
      <c r="X45" s="31">
        <f t="shared" si="30"/>
        <v>212.9223560910308</v>
      </c>
      <c r="Y45" s="28">
        <f t="shared" si="47"/>
        <v>49.37193445657493</v>
      </c>
      <c r="Z45" s="31">
        <f t="shared" si="31"/>
        <v>870.6862144986384</v>
      </c>
      <c r="AA45" s="28">
        <f t="shared" si="48"/>
        <v>76236.40615639501</v>
      </c>
      <c r="AB45" s="27">
        <v>2</v>
      </c>
      <c r="AC45" s="28">
        <f t="shared" si="35"/>
        <v>0.01993079584775085</v>
      </c>
      <c r="AD45" s="31">
        <f t="shared" si="32"/>
        <v>4.106202588130299</v>
      </c>
      <c r="AE45" s="28">
        <f t="shared" si="49"/>
        <v>0.09703107370762186</v>
      </c>
      <c r="AF45" s="31">
        <f t="shared" si="36"/>
        <v>16.791162999789318</v>
      </c>
      <c r="AG45" s="28">
        <f t="shared" si="50"/>
        <v>25.535693934422184</v>
      </c>
      <c r="AH45" s="31">
        <f t="shared" si="37"/>
        <v>161</v>
      </c>
      <c r="AI45" s="28">
        <f t="shared" si="51"/>
        <v>29.033079584774956</v>
      </c>
      <c r="AJ45" s="31">
        <f t="shared" si="33"/>
        <v>330.5493083444891</v>
      </c>
      <c r="AK45" s="28">
        <f t="shared" si="52"/>
        <v>122.38096067727771</v>
      </c>
      <c r="AL45" s="31">
        <v>903</v>
      </c>
      <c r="AM45" s="28">
        <f t="shared" si="53"/>
        <v>2119.679531641395</v>
      </c>
    </row>
    <row r="46" spans="1:39" s="14" customFormat="1" ht="12.75">
      <c r="A46" s="23">
        <v>40</v>
      </c>
      <c r="B46" s="26">
        <v>0.45293981481481477</v>
      </c>
      <c r="C46" s="25"/>
      <c r="D46" s="27">
        <v>37</v>
      </c>
      <c r="E46" s="28">
        <f t="shared" si="38"/>
        <v>1.1461591695501725</v>
      </c>
      <c r="F46" s="27">
        <v>169.4</v>
      </c>
      <c r="G46" s="28">
        <f t="shared" si="39"/>
        <v>114.7167003460197</v>
      </c>
      <c r="H46" s="29">
        <v>18.48</v>
      </c>
      <c r="I46" s="28">
        <f t="shared" si="40"/>
        <v>2.5430868512110925</v>
      </c>
      <c r="J46" s="30">
        <f t="shared" si="27"/>
        <v>8.333333333333334</v>
      </c>
      <c r="K46" s="28">
        <f t="shared" si="34"/>
        <v>6.98044032377685</v>
      </c>
      <c r="L46" s="29">
        <v>1.83</v>
      </c>
      <c r="M46" s="28">
        <f t="shared" si="41"/>
        <v>0.7659338546712794</v>
      </c>
      <c r="N46" s="30">
        <f t="shared" si="28"/>
        <v>10.757028252528775</v>
      </c>
      <c r="O46" s="28">
        <f t="shared" si="42"/>
        <v>9.247151126117549</v>
      </c>
      <c r="P46" s="27">
        <v>1532</v>
      </c>
      <c r="Q46" s="28">
        <f t="shared" si="43"/>
        <v>34600.376608996536</v>
      </c>
      <c r="R46" s="31">
        <f t="shared" si="29"/>
        <v>1915.6839285714289</v>
      </c>
      <c r="S46" s="28">
        <f t="shared" si="44"/>
        <v>54101.711839110394</v>
      </c>
      <c r="T46" s="31">
        <v>8362.112386621317</v>
      </c>
      <c r="U46" s="28">
        <f t="shared" si="45"/>
        <v>5073283.870699697</v>
      </c>
      <c r="V46" s="27">
        <v>168</v>
      </c>
      <c r="W46" s="28">
        <f t="shared" si="46"/>
        <v>202.97868512110733</v>
      </c>
      <c r="X46" s="31">
        <f t="shared" si="30"/>
        <v>224.97456492637218</v>
      </c>
      <c r="Y46" s="28">
        <f t="shared" si="47"/>
        <v>363.9977613223235</v>
      </c>
      <c r="Z46" s="31">
        <f t="shared" si="31"/>
        <v>982.0318310278152</v>
      </c>
      <c r="AA46" s="28">
        <f t="shared" si="48"/>
        <v>150121.39739447262</v>
      </c>
      <c r="AB46" s="27">
        <v>2</v>
      </c>
      <c r="AC46" s="28">
        <f t="shared" si="35"/>
        <v>0.01993079584775085</v>
      </c>
      <c r="AD46" s="31">
        <f t="shared" si="32"/>
        <v>4.106202588130299</v>
      </c>
      <c r="AE46" s="28">
        <f t="shared" si="49"/>
        <v>0.09703107370762186</v>
      </c>
      <c r="AF46" s="31">
        <f t="shared" si="36"/>
        <v>17.923900186283053</v>
      </c>
      <c r="AG46" s="28">
        <f t="shared" si="50"/>
        <v>38.26687617580235</v>
      </c>
      <c r="AH46" s="31">
        <f t="shared" si="37"/>
        <v>170</v>
      </c>
      <c r="AI46" s="28">
        <f t="shared" si="51"/>
        <v>207.02131487889238</v>
      </c>
      <c r="AJ46" s="31">
        <f t="shared" si="33"/>
        <v>349.0272199910754</v>
      </c>
      <c r="AK46" s="28">
        <f t="shared" si="52"/>
        <v>872.6414062129975</v>
      </c>
      <c r="AL46" s="31">
        <v>840</v>
      </c>
      <c r="AM46" s="28">
        <f t="shared" si="53"/>
        <v>287.6423619329655</v>
      </c>
    </row>
    <row r="47" spans="1:39" s="14" customFormat="1" ht="12.75">
      <c r="A47" s="23">
        <v>41</v>
      </c>
      <c r="B47" s="26">
        <v>0.45363425925925926</v>
      </c>
      <c r="C47" s="25"/>
      <c r="D47" s="27">
        <v>37</v>
      </c>
      <c r="E47" s="28">
        <f t="shared" si="38"/>
        <v>1.1461591695501725</v>
      </c>
      <c r="F47" s="27">
        <v>160.1</v>
      </c>
      <c r="G47" s="28">
        <f t="shared" si="39"/>
        <v>400.42364152248985</v>
      </c>
      <c r="H47" s="29">
        <v>18.8</v>
      </c>
      <c r="I47" s="28">
        <f t="shared" si="40"/>
        <v>3.66609861591698</v>
      </c>
      <c r="J47" s="30">
        <f t="shared" si="27"/>
        <v>9.545454545454549</v>
      </c>
      <c r="K47" s="28">
        <f t="shared" si="34"/>
        <v>14.854653414624684</v>
      </c>
      <c r="L47" s="29">
        <v>1.65</v>
      </c>
      <c r="M47" s="28">
        <f t="shared" si="41"/>
        <v>1.1133973840830442</v>
      </c>
      <c r="N47" s="30">
        <f t="shared" si="28"/>
        <v>11.928046421663444</v>
      </c>
      <c r="O47" s="28">
        <f t="shared" si="42"/>
        <v>17.74036313824233</v>
      </c>
      <c r="P47" s="27">
        <v>1659</v>
      </c>
      <c r="Q47" s="28">
        <f t="shared" si="43"/>
        <v>3482.3883737024207</v>
      </c>
      <c r="R47" s="31">
        <f t="shared" si="29"/>
        <v>2074.4906250000004</v>
      </c>
      <c r="S47" s="28">
        <f t="shared" si="44"/>
        <v>5445.1191221118015</v>
      </c>
      <c r="T47" s="31">
        <v>10372.453125000005</v>
      </c>
      <c r="U47" s="28">
        <f t="shared" si="45"/>
        <v>18170917.176394787</v>
      </c>
      <c r="V47" s="27">
        <v>145</v>
      </c>
      <c r="W47" s="28">
        <f t="shared" si="46"/>
        <v>76.61397923875428</v>
      </c>
      <c r="X47" s="31">
        <f t="shared" si="30"/>
        <v>194.1744756804998</v>
      </c>
      <c r="Y47" s="28">
        <f t="shared" si="47"/>
        <v>137.39037136959806</v>
      </c>
      <c r="Z47" s="31">
        <f t="shared" si="31"/>
        <v>970.8723784024993</v>
      </c>
      <c r="AA47" s="28">
        <f t="shared" si="48"/>
        <v>141598.3587568056</v>
      </c>
      <c r="AB47" s="27">
        <v>2</v>
      </c>
      <c r="AC47" s="28">
        <f t="shared" si="35"/>
        <v>0.01993079584775085</v>
      </c>
      <c r="AD47" s="31">
        <f t="shared" si="32"/>
        <v>4.106202588130299</v>
      </c>
      <c r="AE47" s="28">
        <f t="shared" si="49"/>
        <v>0.09703107370762186</v>
      </c>
      <c r="AF47" s="31">
        <f t="shared" si="36"/>
        <v>20.5310129406515</v>
      </c>
      <c r="AG47" s="28">
        <f t="shared" si="50"/>
        <v>77.31923016775936</v>
      </c>
      <c r="AH47" s="31">
        <f t="shared" si="37"/>
        <v>147</v>
      </c>
      <c r="AI47" s="28">
        <f t="shared" si="51"/>
        <v>74.16249134948117</v>
      </c>
      <c r="AJ47" s="31">
        <f t="shared" si="33"/>
        <v>301.805890227577</v>
      </c>
      <c r="AK47" s="28">
        <f t="shared" si="52"/>
        <v>312.611581939423</v>
      </c>
      <c r="AL47" s="31">
        <v>680</v>
      </c>
      <c r="AM47" s="28">
        <f t="shared" si="53"/>
        <v>31314.84954997505</v>
      </c>
    </row>
    <row r="48" spans="1:39" s="14" customFormat="1" ht="12.75">
      <c r="A48" s="23">
        <v>42</v>
      </c>
      <c r="B48" s="26">
        <v>0.45432870370370365</v>
      </c>
      <c r="C48" s="25"/>
      <c r="D48" s="27">
        <v>37</v>
      </c>
      <c r="E48" s="28">
        <f t="shared" si="38"/>
        <v>1.1461591695501725</v>
      </c>
      <c r="F48" s="27">
        <v>179</v>
      </c>
      <c r="G48" s="28">
        <f t="shared" si="39"/>
        <v>1.2334062283736054</v>
      </c>
      <c r="H48" s="29">
        <v>17.05</v>
      </c>
      <c r="I48" s="28">
        <f t="shared" si="40"/>
        <v>0.027128027681663048</v>
      </c>
      <c r="J48" s="30">
        <f t="shared" si="27"/>
        <v>5.316455696202532</v>
      </c>
      <c r="K48" s="28">
        <f t="shared" si="34"/>
        <v>0.1404940379175049</v>
      </c>
      <c r="L48" s="29">
        <v>2.63</v>
      </c>
      <c r="M48" s="28">
        <f t="shared" si="41"/>
        <v>0.005651501730103755</v>
      </c>
      <c r="N48" s="30">
        <f t="shared" si="28"/>
        <v>7.491831836690667</v>
      </c>
      <c r="O48" s="28">
        <f t="shared" si="42"/>
        <v>0.05030310574852311</v>
      </c>
      <c r="P48" s="27">
        <v>1848</v>
      </c>
      <c r="Q48" s="28">
        <f t="shared" si="43"/>
        <v>16896.941314878895</v>
      </c>
      <c r="R48" s="31">
        <f t="shared" si="29"/>
        <v>2310.8250000000003</v>
      </c>
      <c r="S48" s="28">
        <f t="shared" si="44"/>
        <v>26420.332365464532</v>
      </c>
      <c r="T48" s="31">
        <v>6435.208860759496</v>
      </c>
      <c r="U48" s="28">
        <f t="shared" si="45"/>
        <v>105944.79145290318</v>
      </c>
      <c r="V48" s="27">
        <v>123</v>
      </c>
      <c r="W48" s="28">
        <f t="shared" si="46"/>
        <v>945.74339100346</v>
      </c>
      <c r="X48" s="31">
        <f t="shared" si="30"/>
        <v>164.71352074966535</v>
      </c>
      <c r="Y48" s="28">
        <f t="shared" si="47"/>
        <v>1695.9833832071922</v>
      </c>
      <c r="Z48" s="31">
        <f t="shared" si="31"/>
        <v>458.69588056868844</v>
      </c>
      <c r="AA48" s="28">
        <f t="shared" si="48"/>
        <v>18463.62555407721</v>
      </c>
      <c r="AB48" s="27">
        <v>2</v>
      </c>
      <c r="AC48" s="28">
        <f t="shared" si="35"/>
        <v>0.01993079584775085</v>
      </c>
      <c r="AD48" s="31">
        <f t="shared" si="32"/>
        <v>4.106202588130299</v>
      </c>
      <c r="AE48" s="28">
        <f t="shared" si="49"/>
        <v>0.09703107370762186</v>
      </c>
      <c r="AF48" s="31">
        <f t="shared" si="36"/>
        <v>11.43499454922362</v>
      </c>
      <c r="AG48" s="28">
        <f t="shared" si="50"/>
        <v>0.09173810632317267</v>
      </c>
      <c r="AH48" s="31">
        <f t="shared" si="37"/>
        <v>125</v>
      </c>
      <c r="AI48" s="28">
        <f t="shared" si="51"/>
        <v>937.0801384083053</v>
      </c>
      <c r="AJ48" s="31">
        <f t="shared" si="33"/>
        <v>256.6376617581437</v>
      </c>
      <c r="AK48" s="28">
        <f t="shared" si="52"/>
        <v>3950.0035549154245</v>
      </c>
      <c r="AL48" s="31">
        <v>903</v>
      </c>
      <c r="AM48" s="28">
        <f t="shared" si="53"/>
        <v>2119.679531641395</v>
      </c>
    </row>
    <row r="49" spans="1:39" s="14" customFormat="1" ht="12.75">
      <c r="A49" s="23">
        <v>43</v>
      </c>
      <c r="B49" s="26">
        <v>0.45502314814814815</v>
      </c>
      <c r="C49" s="25"/>
      <c r="D49" s="27">
        <v>38</v>
      </c>
      <c r="E49" s="28">
        <f t="shared" si="38"/>
        <v>4.287335640138407</v>
      </c>
      <c r="F49" s="27">
        <v>181.5</v>
      </c>
      <c r="G49" s="28">
        <f t="shared" si="39"/>
        <v>1.9304650519032358</v>
      </c>
      <c r="H49" s="29">
        <v>16.88</v>
      </c>
      <c r="I49" s="28">
        <f t="shared" si="40"/>
        <v>2.8027681660848672E-05</v>
      </c>
      <c r="J49" s="30">
        <f t="shared" si="27"/>
        <v>5.097087378640776</v>
      </c>
      <c r="K49" s="28">
        <f t="shared" si="34"/>
        <v>0.35306610650928455</v>
      </c>
      <c r="L49" s="29">
        <v>2.82</v>
      </c>
      <c r="M49" s="28">
        <f t="shared" si="41"/>
        <v>0.01318444290657446</v>
      </c>
      <c r="N49" s="30">
        <f t="shared" si="28"/>
        <v>6.98859212313264</v>
      </c>
      <c r="O49" s="28">
        <f t="shared" si="42"/>
        <v>0.5292900826303616</v>
      </c>
      <c r="P49" s="27">
        <v>1810</v>
      </c>
      <c r="Q49" s="28">
        <f t="shared" si="43"/>
        <v>8461.835432525953</v>
      </c>
      <c r="R49" s="31">
        <f t="shared" si="29"/>
        <v>2263.3080357142862</v>
      </c>
      <c r="S49" s="28">
        <f t="shared" si="44"/>
        <v>13231.063562512176</v>
      </c>
      <c r="T49" s="31">
        <v>6042.812716712899</v>
      </c>
      <c r="U49" s="28">
        <f t="shared" si="45"/>
        <v>4476.216003330358</v>
      </c>
      <c r="V49" s="27">
        <v>146</v>
      </c>
      <c r="W49" s="28">
        <f t="shared" si="46"/>
        <v>60.108096885813104</v>
      </c>
      <c r="X49" s="31">
        <f t="shared" si="30"/>
        <v>195.5136099955377</v>
      </c>
      <c r="Y49" s="28">
        <f t="shared" si="47"/>
        <v>107.79069088326803</v>
      </c>
      <c r="Z49" s="31">
        <f t="shared" si="31"/>
        <v>522.0023567842024</v>
      </c>
      <c r="AA49" s="28">
        <f t="shared" si="48"/>
        <v>5267.050496317091</v>
      </c>
      <c r="AB49" s="27">
        <v>2</v>
      </c>
      <c r="AC49" s="28">
        <f t="shared" si="35"/>
        <v>0.01993079584775085</v>
      </c>
      <c r="AD49" s="31">
        <f t="shared" si="32"/>
        <v>4.106202588130299</v>
      </c>
      <c r="AE49" s="28">
        <f t="shared" si="49"/>
        <v>0.09703107370762186</v>
      </c>
      <c r="AF49" s="31">
        <f t="shared" si="36"/>
        <v>10.963162249862446</v>
      </c>
      <c r="AG49" s="28">
        <f t="shared" si="50"/>
        <v>0.6001837813395384</v>
      </c>
      <c r="AH49" s="31">
        <f t="shared" si="37"/>
        <v>148</v>
      </c>
      <c r="AI49" s="28">
        <f t="shared" si="51"/>
        <v>57.93896193771645</v>
      </c>
      <c r="AJ49" s="31">
        <f t="shared" si="33"/>
        <v>303.8589915216421</v>
      </c>
      <c r="AK49" s="28">
        <f t="shared" si="52"/>
        <v>244.22575641270305</v>
      </c>
      <c r="AL49" s="31">
        <v>894</v>
      </c>
      <c r="AM49" s="28">
        <f t="shared" si="53"/>
        <v>1371.959935968762</v>
      </c>
    </row>
    <row r="50" spans="1:39" s="14" customFormat="1" ht="12.75">
      <c r="A50" s="23">
        <v>44</v>
      </c>
      <c r="B50" s="26">
        <v>0.45571759259259265</v>
      </c>
      <c r="C50" s="25"/>
      <c r="D50" s="27">
        <v>38</v>
      </c>
      <c r="E50" s="28">
        <f t="shared" si="38"/>
        <v>4.287335640138407</v>
      </c>
      <c r="F50" s="27">
        <v>182</v>
      </c>
      <c r="G50" s="28">
        <f t="shared" si="39"/>
        <v>3.569876816609162</v>
      </c>
      <c r="H50" s="29">
        <v>16.66</v>
      </c>
      <c r="I50" s="28">
        <f t="shared" si="40"/>
        <v>0.0507574394463641</v>
      </c>
      <c r="J50" s="30">
        <f t="shared" si="27"/>
        <v>4.838709677419355</v>
      </c>
      <c r="K50" s="28">
        <f t="shared" si="34"/>
        <v>0.7268779273022987</v>
      </c>
      <c r="L50" s="29">
        <v>2.89</v>
      </c>
      <c r="M50" s="28">
        <f t="shared" si="41"/>
        <v>0.03415973702422166</v>
      </c>
      <c r="N50" s="30">
        <f t="shared" si="28"/>
        <v>6.819867972220178</v>
      </c>
      <c r="O50" s="28">
        <f t="shared" si="42"/>
        <v>0.803259407756695</v>
      </c>
      <c r="P50" s="27">
        <v>1796</v>
      </c>
      <c r="Q50" s="28">
        <f t="shared" si="43"/>
        <v>6082.164844290659</v>
      </c>
      <c r="R50" s="31">
        <f t="shared" si="29"/>
        <v>2245.801785714286</v>
      </c>
      <c r="S50" s="28">
        <f t="shared" si="44"/>
        <v>9510.17191177681</v>
      </c>
      <c r="T50" s="31">
        <v>5692.124341672153</v>
      </c>
      <c r="U50" s="28">
        <f t="shared" si="45"/>
        <v>174383.8335215275</v>
      </c>
      <c r="V50" s="27">
        <v>156</v>
      </c>
      <c r="W50" s="28">
        <f t="shared" si="46"/>
        <v>5.049273356401396</v>
      </c>
      <c r="X50" s="31">
        <f t="shared" si="30"/>
        <v>208.904953145917</v>
      </c>
      <c r="Y50" s="28">
        <f t="shared" si="47"/>
        <v>9.054764528294811</v>
      </c>
      <c r="Z50" s="31">
        <f t="shared" si="31"/>
        <v>529.4826001394209</v>
      </c>
      <c r="AA50" s="28">
        <f t="shared" si="48"/>
        <v>4237.25547278684</v>
      </c>
      <c r="AB50" s="27">
        <v>2</v>
      </c>
      <c r="AC50" s="28">
        <f t="shared" si="35"/>
        <v>0.01993079584775085</v>
      </c>
      <c r="AD50" s="31">
        <f t="shared" si="32"/>
        <v>4.106202588130299</v>
      </c>
      <c r="AE50" s="28">
        <f t="shared" si="49"/>
        <v>0.09703107370762186</v>
      </c>
      <c r="AF50" s="31">
        <f t="shared" si="36"/>
        <v>10.407425914615965</v>
      </c>
      <c r="AG50" s="28">
        <f t="shared" si="50"/>
        <v>1.7701015284601076</v>
      </c>
      <c r="AH50" s="31">
        <f t="shared" si="37"/>
        <v>158</v>
      </c>
      <c r="AI50" s="28">
        <f t="shared" si="51"/>
        <v>5.703667820069147</v>
      </c>
      <c r="AJ50" s="31">
        <f t="shared" si="33"/>
        <v>324.39000446229363</v>
      </c>
      <c r="AK50" s="28">
        <f t="shared" si="52"/>
        <v>24.042242751615994</v>
      </c>
      <c r="AL50" s="31">
        <v>882</v>
      </c>
      <c r="AM50" s="28">
        <f t="shared" si="53"/>
        <v>627.0004750719183</v>
      </c>
    </row>
    <row r="51" spans="1:39" s="14" customFormat="1" ht="12.75">
      <c r="A51" s="23">
        <v>45</v>
      </c>
      <c r="B51" s="26">
        <v>0.45641203703703703</v>
      </c>
      <c r="C51" s="25"/>
      <c r="D51" s="27">
        <v>38</v>
      </c>
      <c r="E51" s="28">
        <f t="shared" si="38"/>
        <v>4.287335640138407</v>
      </c>
      <c r="F51" s="27">
        <v>180.3</v>
      </c>
      <c r="G51" s="28">
        <f t="shared" si="39"/>
        <v>0.03587681660901741</v>
      </c>
      <c r="H51" s="29">
        <v>16.87</v>
      </c>
      <c r="I51" s="28">
        <f t="shared" si="40"/>
        <v>0.000233910034601868</v>
      </c>
      <c r="J51" s="30">
        <f t="shared" si="27"/>
        <v>5.084745762711866</v>
      </c>
      <c r="K51" s="28">
        <f t="shared" si="34"/>
        <v>0.3678850418904621</v>
      </c>
      <c r="L51" s="29">
        <v>2.77</v>
      </c>
      <c r="M51" s="28">
        <f t="shared" si="41"/>
        <v>0.004202089965397984</v>
      </c>
      <c r="N51" s="30">
        <f t="shared" si="28"/>
        <v>7.11433033771155</v>
      </c>
      <c r="O51" s="28">
        <f t="shared" si="42"/>
        <v>0.3621452316193421</v>
      </c>
      <c r="P51" s="27">
        <v>1764</v>
      </c>
      <c r="Q51" s="28">
        <f t="shared" si="43"/>
        <v>2114.917785467129</v>
      </c>
      <c r="R51" s="31">
        <f t="shared" si="29"/>
        <v>2205.7875000000004</v>
      </c>
      <c r="S51" s="28">
        <f t="shared" si="44"/>
        <v>3306.91986060639</v>
      </c>
      <c r="T51" s="31">
        <v>5874.978813559324</v>
      </c>
      <c r="U51" s="28">
        <f t="shared" si="45"/>
        <v>55102.131539105416</v>
      </c>
      <c r="V51" s="27">
        <v>130</v>
      </c>
      <c r="W51" s="28">
        <f t="shared" si="46"/>
        <v>564.2022145328718</v>
      </c>
      <c r="X51" s="31">
        <f t="shared" si="30"/>
        <v>174.08746095493083</v>
      </c>
      <c r="Y51" s="28">
        <f t="shared" si="47"/>
        <v>1011.7729499554608</v>
      </c>
      <c r="Z51" s="31">
        <f t="shared" si="31"/>
        <v>463.67120351192244</v>
      </c>
      <c r="AA51" s="28">
        <f t="shared" si="48"/>
        <v>17136.276433296298</v>
      </c>
      <c r="AB51" s="27">
        <v>2</v>
      </c>
      <c r="AC51" s="28">
        <f t="shared" si="35"/>
        <v>0.01993079584775085</v>
      </c>
      <c r="AD51" s="31">
        <f t="shared" si="32"/>
        <v>4.106202588130299</v>
      </c>
      <c r="AE51" s="28">
        <f t="shared" si="49"/>
        <v>0.09703107370762186</v>
      </c>
      <c r="AF51" s="31">
        <f t="shared" si="36"/>
        <v>10.93661706281678</v>
      </c>
      <c r="AG51" s="28">
        <f t="shared" si="50"/>
        <v>0.6420183528819212</v>
      </c>
      <c r="AH51" s="31">
        <f t="shared" si="37"/>
        <v>132</v>
      </c>
      <c r="AI51" s="28">
        <f t="shared" si="51"/>
        <v>557.5154325259522</v>
      </c>
      <c r="AJ51" s="31">
        <f t="shared" si="33"/>
        <v>271.0093708165997</v>
      </c>
      <c r="AK51" s="28">
        <f t="shared" si="52"/>
        <v>2350.052946526313</v>
      </c>
      <c r="AL51" s="31">
        <v>892</v>
      </c>
      <c r="AM51" s="28">
        <f t="shared" si="53"/>
        <v>1227.800025819288</v>
      </c>
    </row>
    <row r="52" spans="1:39" s="14" customFormat="1" ht="12.75">
      <c r="A52" s="23">
        <v>46</v>
      </c>
      <c r="B52" s="26">
        <v>0.45710648148148153</v>
      </c>
      <c r="C52" s="25"/>
      <c r="D52" s="27">
        <v>38</v>
      </c>
      <c r="E52" s="28">
        <f t="shared" si="38"/>
        <v>4.287335640138407</v>
      </c>
      <c r="F52" s="27">
        <v>182</v>
      </c>
      <c r="G52" s="28">
        <f t="shared" si="39"/>
        <v>3.569876816609162</v>
      </c>
      <c r="H52" s="29">
        <v>17.02</v>
      </c>
      <c r="I52" s="28">
        <f t="shared" si="40"/>
        <v>0.018145674740485878</v>
      </c>
      <c r="J52" s="30">
        <f t="shared" si="27"/>
        <v>5.276381909547738</v>
      </c>
      <c r="K52" s="28">
        <f t="shared" si="34"/>
        <v>0.17214128796810968</v>
      </c>
      <c r="L52" s="29">
        <v>2.65</v>
      </c>
      <c r="M52" s="28">
        <f t="shared" si="41"/>
        <v>0.003044442906574355</v>
      </c>
      <c r="N52" s="30">
        <f t="shared" si="28"/>
        <v>7.435460992907802</v>
      </c>
      <c r="O52" s="28">
        <f t="shared" si="42"/>
        <v>0.07876688242777163</v>
      </c>
      <c r="P52" s="27">
        <v>1998</v>
      </c>
      <c r="Q52" s="28">
        <f t="shared" si="43"/>
        <v>78393.41190311419</v>
      </c>
      <c r="R52" s="31">
        <f t="shared" si="29"/>
        <v>2498.3919642857145</v>
      </c>
      <c r="S52" s="28">
        <f t="shared" si="44"/>
        <v>122577.21436951603</v>
      </c>
      <c r="T52" s="31">
        <v>5620</v>
      </c>
      <c r="U52" s="28">
        <f t="shared" si="45"/>
        <v>239822.9807677942</v>
      </c>
      <c r="V52" s="27">
        <v>138</v>
      </c>
      <c r="W52" s="28">
        <f t="shared" si="46"/>
        <v>248.15515570934247</v>
      </c>
      <c r="X52" s="31">
        <f t="shared" si="30"/>
        <v>184.80053547523428</v>
      </c>
      <c r="Y52" s="28">
        <f t="shared" si="47"/>
        <v>445.01185474178914</v>
      </c>
      <c r="Z52" s="31">
        <f t="shared" si="31"/>
        <v>510.75524880089876</v>
      </c>
      <c r="AA52" s="28">
        <f t="shared" si="48"/>
        <v>7026.053240315587</v>
      </c>
      <c r="AB52" s="27">
        <v>2</v>
      </c>
      <c r="AC52" s="28">
        <f t="shared" si="35"/>
        <v>0.01993079584775085</v>
      </c>
      <c r="AD52" s="31">
        <f t="shared" si="32"/>
        <v>4.106202588130299</v>
      </c>
      <c r="AE52" s="28">
        <f t="shared" si="49"/>
        <v>0.09703107370762186</v>
      </c>
      <c r="AF52" s="31">
        <f t="shared" si="36"/>
        <v>11.348801122973187</v>
      </c>
      <c r="AG52" s="28">
        <f t="shared" si="50"/>
        <v>0.15138045857099142</v>
      </c>
      <c r="AH52" s="31">
        <f t="shared" si="37"/>
        <v>140</v>
      </c>
      <c r="AI52" s="28">
        <f t="shared" si="51"/>
        <v>243.72719723183428</v>
      </c>
      <c r="AJ52" s="31">
        <f t="shared" si="33"/>
        <v>287.4341811691209</v>
      </c>
      <c r="AK52" s="28">
        <f t="shared" si="52"/>
        <v>1027.3649563532204</v>
      </c>
      <c r="AL52" s="31">
        <v>905</v>
      </c>
      <c r="AM52" s="28">
        <f t="shared" si="53"/>
        <v>2307.839441790869</v>
      </c>
    </row>
    <row r="53" spans="1:39" s="14" customFormat="1" ht="12.75">
      <c r="A53" s="23">
        <v>47</v>
      </c>
      <c r="B53" s="26">
        <v>0.4578009259259259</v>
      </c>
      <c r="C53" s="25"/>
      <c r="D53" s="27">
        <v>38</v>
      </c>
      <c r="E53" s="28">
        <f t="shared" si="38"/>
        <v>4.287335640138407</v>
      </c>
      <c r="F53" s="27">
        <v>179.4</v>
      </c>
      <c r="G53" s="28">
        <f t="shared" si="39"/>
        <v>0.504935640138338</v>
      </c>
      <c r="H53" s="29">
        <v>17.22</v>
      </c>
      <c r="I53" s="28">
        <f t="shared" si="40"/>
        <v>0.11202802768166403</v>
      </c>
      <c r="J53" s="30">
        <f t="shared" si="27"/>
        <v>5.555555555555554</v>
      </c>
      <c r="K53" s="28">
        <f t="shared" si="34"/>
        <v>0.018421406970025388</v>
      </c>
      <c r="L53" s="29">
        <v>2.74</v>
      </c>
      <c r="M53" s="28">
        <f t="shared" si="41"/>
        <v>0.0012126782006920873</v>
      </c>
      <c r="N53" s="30">
        <f t="shared" si="28"/>
        <v>7.191975979706993</v>
      </c>
      <c r="O53" s="28">
        <f t="shared" si="42"/>
        <v>0.27472210614674136</v>
      </c>
      <c r="P53" s="27">
        <v>1455</v>
      </c>
      <c r="Q53" s="28">
        <f t="shared" si="43"/>
        <v>69175.18837370242</v>
      </c>
      <c r="R53" s="31">
        <f t="shared" si="29"/>
        <v>1819.399553571429</v>
      </c>
      <c r="S53" s="28">
        <f t="shared" si="44"/>
        <v>108163.45007172922</v>
      </c>
      <c r="T53" s="31">
        <v>5294.548965419501</v>
      </c>
      <c r="U53" s="28">
        <f t="shared" si="45"/>
        <v>664499.3252284</v>
      </c>
      <c r="V53" s="27">
        <v>154</v>
      </c>
      <c r="W53" s="28">
        <f t="shared" si="46"/>
        <v>0.06103806228373835</v>
      </c>
      <c r="X53" s="31">
        <f t="shared" si="30"/>
        <v>206.22668451584116</v>
      </c>
      <c r="Y53" s="28">
        <f t="shared" si="47"/>
        <v>0.10945837989577135</v>
      </c>
      <c r="Z53" s="31">
        <f t="shared" si="31"/>
        <v>600.1305634058868</v>
      </c>
      <c r="AA53" s="28">
        <f t="shared" si="48"/>
        <v>30.844235301440808</v>
      </c>
      <c r="AB53" s="27">
        <v>2</v>
      </c>
      <c r="AC53" s="28">
        <f t="shared" si="35"/>
        <v>0.01993079584775085</v>
      </c>
      <c r="AD53" s="31">
        <f t="shared" si="32"/>
        <v>4.106202588130299</v>
      </c>
      <c r="AE53" s="28">
        <f t="shared" si="49"/>
        <v>0.09703107370762186</v>
      </c>
      <c r="AF53" s="31">
        <f t="shared" si="36"/>
        <v>11.949266790855363</v>
      </c>
      <c r="AG53" s="28">
        <f t="shared" si="50"/>
        <v>0.04468541522258236</v>
      </c>
      <c r="AH53" s="31">
        <f t="shared" si="37"/>
        <v>156</v>
      </c>
      <c r="AI53" s="28">
        <f t="shared" si="51"/>
        <v>0.15072664359860657</v>
      </c>
      <c r="AJ53" s="31">
        <f t="shared" si="33"/>
        <v>320.2838018741633</v>
      </c>
      <c r="AK53" s="28">
        <f t="shared" si="52"/>
        <v>0.6353467047613507</v>
      </c>
      <c r="AL53" s="31">
        <v>932.0428096867184</v>
      </c>
      <c r="AM53" s="28">
        <f t="shared" si="53"/>
        <v>5637.424937337511</v>
      </c>
    </row>
    <row r="54" spans="1:39" s="14" customFormat="1" ht="12.75">
      <c r="A54" s="23">
        <v>48</v>
      </c>
      <c r="B54" s="26">
        <v>0.4584953703703704</v>
      </c>
      <c r="C54" s="25"/>
      <c r="D54" s="27">
        <v>38</v>
      </c>
      <c r="E54" s="28">
        <f t="shared" si="38"/>
        <v>4.287335640138407</v>
      </c>
      <c r="F54" s="27">
        <v>179.6</v>
      </c>
      <c r="G54" s="28">
        <f t="shared" si="39"/>
        <v>0.2607003460207224</v>
      </c>
      <c r="H54" s="29">
        <v>17.06</v>
      </c>
      <c r="I54" s="28">
        <f t="shared" si="40"/>
        <v>0.030522145328721308</v>
      </c>
      <c r="J54" s="30">
        <f t="shared" si="27"/>
        <v>5.329949238578679</v>
      </c>
      <c r="K54" s="28">
        <f t="shared" si="34"/>
        <v>0.13056067029866603</v>
      </c>
      <c r="L54" s="29">
        <v>2.66</v>
      </c>
      <c r="M54" s="28">
        <f t="shared" si="41"/>
        <v>0.0020409134948096356</v>
      </c>
      <c r="N54" s="30">
        <f t="shared" si="28"/>
        <v>7.407593451714392</v>
      </c>
      <c r="O54" s="28">
        <f t="shared" si="42"/>
        <v>0.09518577741192102</v>
      </c>
      <c r="P54" s="27">
        <v>1516</v>
      </c>
      <c r="Q54" s="28">
        <f t="shared" si="43"/>
        <v>40808.75307958477</v>
      </c>
      <c r="R54" s="31">
        <f t="shared" si="29"/>
        <v>1895.6767857142859</v>
      </c>
      <c r="S54" s="28">
        <f t="shared" si="44"/>
        <v>63809.23030332115</v>
      </c>
      <c r="T54" s="31">
        <v>5292.498640319071</v>
      </c>
      <c r="U54" s="28">
        <f t="shared" si="45"/>
        <v>667846.2490338178</v>
      </c>
      <c r="V54" s="27">
        <v>149</v>
      </c>
      <c r="W54" s="28">
        <f t="shared" si="46"/>
        <v>22.590449826989595</v>
      </c>
      <c r="X54" s="31">
        <f t="shared" si="30"/>
        <v>199.5310129406515</v>
      </c>
      <c r="Y54" s="28">
        <f t="shared" si="47"/>
        <v>40.511017988821884</v>
      </c>
      <c r="Z54" s="31">
        <f t="shared" si="31"/>
        <v>557.0662797835446</v>
      </c>
      <c r="AA54" s="28">
        <f t="shared" si="48"/>
        <v>1407.0394826268746</v>
      </c>
      <c r="AB54" s="27">
        <v>2</v>
      </c>
      <c r="AC54" s="28">
        <f t="shared" si="35"/>
        <v>0.01993079584775085</v>
      </c>
      <c r="AD54" s="31">
        <f t="shared" si="32"/>
        <v>4.106202588130299</v>
      </c>
      <c r="AE54" s="28">
        <f t="shared" si="49"/>
        <v>0.09703107370762186</v>
      </c>
      <c r="AF54" s="31">
        <f t="shared" si="36"/>
        <v>11.46401737802875</v>
      </c>
      <c r="AG54" s="28">
        <f t="shared" si="50"/>
        <v>0.07499938851521969</v>
      </c>
      <c r="AH54" s="31">
        <f t="shared" si="37"/>
        <v>151</v>
      </c>
      <c r="AI54" s="28">
        <f t="shared" si="51"/>
        <v>21.268373702422256</v>
      </c>
      <c r="AJ54" s="31">
        <f t="shared" si="33"/>
        <v>310.01829540383756</v>
      </c>
      <c r="AK54" s="28">
        <f t="shared" si="52"/>
        <v>89.6509789168451</v>
      </c>
      <c r="AL54" s="31">
        <v>901</v>
      </c>
      <c r="AM54" s="28">
        <f t="shared" si="53"/>
        <v>1939.5196214919208</v>
      </c>
    </row>
    <row r="55" spans="1:39" s="14" customFormat="1" ht="12.75">
      <c r="A55" s="23">
        <v>49</v>
      </c>
      <c r="B55" s="26">
        <v>0.4591898148148148</v>
      </c>
      <c r="C55" s="25"/>
      <c r="D55" s="27">
        <v>38</v>
      </c>
      <c r="E55" s="28">
        <f t="shared" si="38"/>
        <v>4.287335640138407</v>
      </c>
      <c r="F55" s="27">
        <v>177.6</v>
      </c>
      <c r="G55" s="28">
        <f t="shared" si="39"/>
        <v>6.303053287197041</v>
      </c>
      <c r="H55" s="29">
        <v>17.19</v>
      </c>
      <c r="I55" s="28">
        <f t="shared" si="40"/>
        <v>0.09284567474048874</v>
      </c>
      <c r="J55" s="30">
        <f t="shared" si="27"/>
        <v>5.511811023622049</v>
      </c>
      <c r="K55" s="28">
        <f t="shared" si="34"/>
        <v>0.03220948657023551</v>
      </c>
      <c r="L55" s="29">
        <v>2.76</v>
      </c>
      <c r="M55" s="28">
        <f t="shared" si="41"/>
        <v>0.003005619377162655</v>
      </c>
      <c r="N55" s="30">
        <f t="shared" si="28"/>
        <v>7.140024668516806</v>
      </c>
      <c r="O55" s="28">
        <f t="shared" si="42"/>
        <v>0.3318805025893945</v>
      </c>
      <c r="P55" s="27">
        <v>1341</v>
      </c>
      <c r="Q55" s="28">
        <f t="shared" si="43"/>
        <v>142137.8707266436</v>
      </c>
      <c r="R55" s="31">
        <f t="shared" si="29"/>
        <v>1676.8486607142859</v>
      </c>
      <c r="S55" s="28">
        <f t="shared" si="44"/>
        <v>222249.08735467697</v>
      </c>
      <c r="T55" s="31">
        <v>4841.295345894265</v>
      </c>
      <c r="U55" s="28">
        <f t="shared" si="45"/>
        <v>1608894.1159891563</v>
      </c>
      <c r="V55" s="27">
        <v>125</v>
      </c>
      <c r="W55" s="28">
        <f t="shared" si="46"/>
        <v>826.7316262975777</v>
      </c>
      <c r="X55" s="31">
        <f t="shared" si="30"/>
        <v>167.3917893797412</v>
      </c>
      <c r="Y55" s="28">
        <f t="shared" si="47"/>
        <v>1482.561880855291</v>
      </c>
      <c r="Z55" s="31">
        <f t="shared" si="31"/>
        <v>483.28338141132645</v>
      </c>
      <c r="AA55" s="28">
        <f t="shared" si="48"/>
        <v>12386.226076565474</v>
      </c>
      <c r="AB55" s="27">
        <v>1</v>
      </c>
      <c r="AC55" s="28">
        <f t="shared" si="35"/>
        <v>0.7375778546712803</v>
      </c>
      <c r="AD55" s="31">
        <f t="shared" si="32"/>
        <v>2.0531012940651494</v>
      </c>
      <c r="AE55" s="28">
        <f t="shared" si="49"/>
        <v>5.591330350617536</v>
      </c>
      <c r="AF55" s="31">
        <f t="shared" si="36"/>
        <v>5.927589037983372</v>
      </c>
      <c r="AG55" s="28">
        <f t="shared" si="50"/>
        <v>33.75945248091625</v>
      </c>
      <c r="AH55" s="31">
        <f t="shared" si="37"/>
        <v>126</v>
      </c>
      <c r="AI55" s="28">
        <f t="shared" si="51"/>
        <v>876.8566089965406</v>
      </c>
      <c r="AJ55" s="31">
        <f t="shared" si="33"/>
        <v>258.6907630522088</v>
      </c>
      <c r="AK55" s="28">
        <f t="shared" si="52"/>
        <v>3696.1478327462587</v>
      </c>
      <c r="AL55" s="31">
        <v>918</v>
      </c>
      <c r="AM55" s="28">
        <f t="shared" si="53"/>
        <v>3725.8788577624496</v>
      </c>
    </row>
    <row r="56" spans="1:39" s="14" customFormat="1" ht="12.75">
      <c r="A56" s="23">
        <v>50</v>
      </c>
      <c r="B56" s="26">
        <v>0.4598842592592593</v>
      </c>
      <c r="C56" s="25"/>
      <c r="D56" s="27">
        <v>37</v>
      </c>
      <c r="E56" s="28">
        <f t="shared" si="38"/>
        <v>1.1461591695501725</v>
      </c>
      <c r="F56" s="27">
        <v>177.2</v>
      </c>
      <c r="G56" s="28">
        <f t="shared" si="39"/>
        <v>8.471523875432338</v>
      </c>
      <c r="H56" s="29">
        <v>17.3</v>
      </c>
      <c r="I56" s="28">
        <f t="shared" si="40"/>
        <v>0.1719809688581369</v>
      </c>
      <c r="J56" s="30">
        <f t="shared" si="27"/>
        <v>5.675675675675676</v>
      </c>
      <c r="K56" s="28">
        <f t="shared" si="34"/>
        <v>0.0002435273775681942</v>
      </c>
      <c r="L56" s="29">
        <v>2.68</v>
      </c>
      <c r="M56" s="28">
        <f t="shared" si="41"/>
        <v>0.0006338546712802463</v>
      </c>
      <c r="N56" s="30">
        <f t="shared" si="28"/>
        <v>7.352482269503546</v>
      </c>
      <c r="O56" s="28">
        <f t="shared" si="42"/>
        <v>0.1322290357242369</v>
      </c>
      <c r="P56" s="27">
        <v>2043</v>
      </c>
      <c r="Q56" s="28">
        <f t="shared" si="43"/>
        <v>105617.35307958478</v>
      </c>
      <c r="R56" s="31">
        <f t="shared" si="29"/>
        <v>2554.6620535714287</v>
      </c>
      <c r="S56" s="28">
        <f t="shared" si="44"/>
        <v>165145.0117463612</v>
      </c>
      <c r="T56" s="31">
        <v>6300</v>
      </c>
      <c r="U56" s="28">
        <f t="shared" si="45"/>
        <v>36207.52657163807</v>
      </c>
      <c r="V56" s="27">
        <v>107</v>
      </c>
      <c r="W56" s="28">
        <f t="shared" si="46"/>
        <v>2185.837508650519</v>
      </c>
      <c r="X56" s="31">
        <f t="shared" si="30"/>
        <v>143.28737170905848</v>
      </c>
      <c r="Y56" s="28">
        <f t="shared" si="47"/>
        <v>3919.820247571493</v>
      </c>
      <c r="Z56" s="31">
        <f t="shared" si="31"/>
        <v>425.98948345936316</v>
      </c>
      <c r="AA56" s="28">
        <f t="shared" si="48"/>
        <v>28421.684897111052</v>
      </c>
      <c r="AB56" s="27">
        <v>1</v>
      </c>
      <c r="AC56" s="28">
        <f t="shared" si="35"/>
        <v>0.7375778546712803</v>
      </c>
      <c r="AD56" s="31">
        <f t="shared" si="32"/>
        <v>2.0531012940651494</v>
      </c>
      <c r="AE56" s="28">
        <f t="shared" si="49"/>
        <v>5.591330350617536</v>
      </c>
      <c r="AF56" s="31">
        <f t="shared" si="36"/>
        <v>6.103814658031527</v>
      </c>
      <c r="AG56" s="28">
        <f t="shared" si="50"/>
        <v>31.74266456209563</v>
      </c>
      <c r="AH56" s="31">
        <f t="shared" si="37"/>
        <v>108</v>
      </c>
      <c r="AI56" s="28">
        <f t="shared" si="51"/>
        <v>2266.880138408306</v>
      </c>
      <c r="AJ56" s="31">
        <f t="shared" si="33"/>
        <v>221.73493975903614</v>
      </c>
      <c r="AK56" s="28">
        <f t="shared" si="52"/>
        <v>9555.409658441034</v>
      </c>
      <c r="AL56" s="31">
        <v>917</v>
      </c>
      <c r="AM56" s="28">
        <f t="shared" si="53"/>
        <v>3604.7989026877126</v>
      </c>
    </row>
    <row r="57" spans="1:39" s="14" customFormat="1" ht="12.75">
      <c r="A57" s="23">
        <v>51</v>
      </c>
      <c r="B57" s="26">
        <v>0.4605787037037037</v>
      </c>
      <c r="C57" s="25"/>
      <c r="D57" s="27">
        <v>37</v>
      </c>
      <c r="E57" s="28">
        <f t="shared" si="38"/>
        <v>1.1461591695501725</v>
      </c>
      <c r="F57" s="27">
        <v>179.4</v>
      </c>
      <c r="G57" s="28">
        <f t="shared" si="39"/>
        <v>0.504935640138338</v>
      </c>
      <c r="H57" s="29">
        <v>17.32</v>
      </c>
      <c r="I57" s="28">
        <f t="shared" si="40"/>
        <v>0.18896920415225443</v>
      </c>
      <c r="J57" s="30">
        <f t="shared" si="27"/>
        <v>5.7065217391304355</v>
      </c>
      <c r="K57" s="28">
        <f t="shared" si="34"/>
        <v>0.0002322789276875542</v>
      </c>
      <c r="L57" s="29">
        <v>2.67</v>
      </c>
      <c r="M57" s="28">
        <f t="shared" si="41"/>
        <v>0.0012373840830449563</v>
      </c>
      <c r="N57" s="30">
        <f t="shared" si="28"/>
        <v>7.379934656147901</v>
      </c>
      <c r="O57" s="28">
        <f t="shared" si="42"/>
        <v>0.11301747601565858</v>
      </c>
      <c r="P57" s="27">
        <v>1438</v>
      </c>
      <c r="Q57" s="28">
        <f t="shared" si="43"/>
        <v>78406.58837370241</v>
      </c>
      <c r="R57" s="31">
        <f t="shared" si="29"/>
        <v>1798.1419642857145</v>
      </c>
      <c r="S57" s="28">
        <f t="shared" si="44"/>
        <v>122597.81731331893</v>
      </c>
      <c r="T57" s="31">
        <v>5374.880871506212</v>
      </c>
      <c r="U57" s="28">
        <f t="shared" si="45"/>
        <v>539984.4968859893</v>
      </c>
      <c r="V57" s="27">
        <v>135</v>
      </c>
      <c r="W57" s="28">
        <f t="shared" si="46"/>
        <v>351.672802768166</v>
      </c>
      <c r="X57" s="31">
        <f t="shared" si="30"/>
        <v>180.7831325301205</v>
      </c>
      <c r="Y57" s="28">
        <f t="shared" si="47"/>
        <v>630.648054741234</v>
      </c>
      <c r="Z57" s="31">
        <f t="shared" si="31"/>
        <v>540.384363541121</v>
      </c>
      <c r="AA57" s="28">
        <f t="shared" si="48"/>
        <v>2936.8206832644455</v>
      </c>
      <c r="AB57" s="27">
        <v>2</v>
      </c>
      <c r="AC57" s="28">
        <f t="shared" si="35"/>
        <v>0.01993079584775085</v>
      </c>
      <c r="AD57" s="31">
        <f t="shared" si="32"/>
        <v>4.106202588130299</v>
      </c>
      <c r="AE57" s="28">
        <f t="shared" si="49"/>
        <v>0.09703107370762186</v>
      </c>
      <c r="AF57" s="31">
        <f t="shared" si="36"/>
        <v>12.273975127563395</v>
      </c>
      <c r="AG57" s="28">
        <f t="shared" si="50"/>
        <v>0.28740062299919183</v>
      </c>
      <c r="AH57" s="31">
        <f t="shared" si="37"/>
        <v>137</v>
      </c>
      <c r="AI57" s="28">
        <f t="shared" si="51"/>
        <v>346.3977854671285</v>
      </c>
      <c r="AJ57" s="31">
        <f t="shared" si="33"/>
        <v>281.27487728692546</v>
      </c>
      <c r="AK57" s="28">
        <f t="shared" si="52"/>
        <v>1460.1445788127496</v>
      </c>
      <c r="AL57" s="31">
        <v>915</v>
      </c>
      <c r="AM57" s="28">
        <f t="shared" si="53"/>
        <v>3368.6389925382387</v>
      </c>
    </row>
    <row r="58" spans="1:39" s="14" customFormat="1" ht="12.75">
      <c r="A58" s="23">
        <v>52</v>
      </c>
      <c r="B58" s="26">
        <v>0.4612731481481482</v>
      </c>
      <c r="C58" s="25"/>
      <c r="D58" s="27">
        <v>37</v>
      </c>
      <c r="E58" s="28">
        <f t="shared" si="38"/>
        <v>1.1461591695501725</v>
      </c>
      <c r="F58" s="27">
        <v>180.4</v>
      </c>
      <c r="G58" s="28">
        <f t="shared" si="39"/>
        <v>0.08375916955020161</v>
      </c>
      <c r="H58" s="29">
        <v>17.22</v>
      </c>
      <c r="I58" s="28">
        <f t="shared" si="40"/>
        <v>0.11202802768166403</v>
      </c>
      <c r="J58" s="30">
        <f t="shared" si="27"/>
        <v>5.555555555555554</v>
      </c>
      <c r="K58" s="28">
        <f t="shared" si="34"/>
        <v>0.018421406970025388</v>
      </c>
      <c r="L58" s="29">
        <v>2.5</v>
      </c>
      <c r="M58" s="28">
        <f t="shared" si="41"/>
        <v>0.0420973840830448</v>
      </c>
      <c r="N58" s="30">
        <f t="shared" si="28"/>
        <v>7.8802269503546105</v>
      </c>
      <c r="O58" s="28">
        <f t="shared" si="42"/>
        <v>0.0269326090249053</v>
      </c>
      <c r="P58" s="27">
        <v>1741</v>
      </c>
      <c r="Q58" s="28">
        <f t="shared" si="43"/>
        <v>528.4589619377167</v>
      </c>
      <c r="R58" s="31">
        <f t="shared" si="29"/>
        <v>2177.0272321428574</v>
      </c>
      <c r="S58" s="28">
        <f t="shared" si="44"/>
        <v>826.3070312973243</v>
      </c>
      <c r="T58" s="31">
        <v>6335.264432161753</v>
      </c>
      <c r="U58" s="28">
        <f t="shared" si="45"/>
        <v>50871.53330616661</v>
      </c>
      <c r="V58" s="27">
        <v>127</v>
      </c>
      <c r="W58" s="28">
        <f t="shared" si="46"/>
        <v>715.7198615916953</v>
      </c>
      <c r="X58" s="31">
        <f t="shared" si="30"/>
        <v>170.07005800981705</v>
      </c>
      <c r="Y58" s="28">
        <f t="shared" si="47"/>
        <v>1283.4866242130868</v>
      </c>
      <c r="Z58" s="31">
        <f t="shared" si="31"/>
        <v>494.9128672243352</v>
      </c>
      <c r="AA58" s="28">
        <f t="shared" si="48"/>
        <v>9932.900441439891</v>
      </c>
      <c r="AB58" s="27">
        <v>2</v>
      </c>
      <c r="AC58" s="28">
        <f t="shared" si="35"/>
        <v>0.01993079584775085</v>
      </c>
      <c r="AD58" s="31">
        <f t="shared" si="32"/>
        <v>4.106202588130299</v>
      </c>
      <c r="AE58" s="28">
        <f t="shared" si="49"/>
        <v>0.09703107370762186</v>
      </c>
      <c r="AF58" s="31">
        <f t="shared" si="36"/>
        <v>11.949266790855363</v>
      </c>
      <c r="AG58" s="28">
        <f t="shared" si="50"/>
        <v>0.04468541522258236</v>
      </c>
      <c r="AH58" s="31">
        <f t="shared" si="37"/>
        <v>129</v>
      </c>
      <c r="AI58" s="28">
        <f t="shared" si="51"/>
        <v>708.1860207612464</v>
      </c>
      <c r="AJ58" s="31">
        <f t="shared" si="33"/>
        <v>264.85006693440425</v>
      </c>
      <c r="AK58" s="28">
        <f t="shared" si="52"/>
        <v>2985.163365323058</v>
      </c>
      <c r="AL58" s="31">
        <v>913</v>
      </c>
      <c r="AM58" s="28">
        <f t="shared" si="53"/>
        <v>3140.4790823887647</v>
      </c>
    </row>
    <row r="59" spans="1:39" s="14" customFormat="1" ht="12.75">
      <c r="A59" s="23">
        <v>53</v>
      </c>
      <c r="B59" s="26">
        <v>0.46196759259259257</v>
      </c>
      <c r="C59" s="25"/>
      <c r="D59" s="27">
        <v>37</v>
      </c>
      <c r="E59" s="28">
        <f t="shared" si="38"/>
        <v>1.1461591695501725</v>
      </c>
      <c r="F59" s="27">
        <v>178.4</v>
      </c>
      <c r="G59" s="28">
        <f t="shared" si="39"/>
        <v>2.9261121107264745</v>
      </c>
      <c r="H59" s="29">
        <v>17.17</v>
      </c>
      <c r="I59" s="28">
        <f t="shared" si="40"/>
        <v>0.08105743944637106</v>
      </c>
      <c r="J59" s="30">
        <f t="shared" si="27"/>
        <v>5.483028720626634</v>
      </c>
      <c r="K59" s="28">
        <f t="shared" si="34"/>
        <v>0.043369028282487385</v>
      </c>
      <c r="L59" s="29">
        <v>2.56</v>
      </c>
      <c r="M59" s="28">
        <f t="shared" si="41"/>
        <v>0.021076207612456602</v>
      </c>
      <c r="N59" s="30">
        <f t="shared" si="28"/>
        <v>7.696066046099291</v>
      </c>
      <c r="O59" s="28">
        <f t="shared" si="42"/>
        <v>0.0004019756065294798</v>
      </c>
      <c r="P59" s="27">
        <v>1688</v>
      </c>
      <c r="Q59" s="28">
        <f t="shared" si="43"/>
        <v>900.706020761245</v>
      </c>
      <c r="R59" s="31">
        <f t="shared" si="29"/>
        <v>2110.753571428572</v>
      </c>
      <c r="S59" s="28">
        <f t="shared" si="44"/>
        <v>1408.358589204097</v>
      </c>
      <c r="T59" s="31">
        <v>6062.216523685196</v>
      </c>
      <c r="U59" s="28">
        <f t="shared" si="45"/>
        <v>2256.3185950121606</v>
      </c>
      <c r="V59" s="27">
        <v>129</v>
      </c>
      <c r="W59" s="28">
        <f t="shared" si="46"/>
        <v>612.708096885813</v>
      </c>
      <c r="X59" s="31">
        <f t="shared" si="30"/>
        <v>172.74832663989292</v>
      </c>
      <c r="Y59" s="28">
        <f t="shared" si="47"/>
        <v>1098.7576132805773</v>
      </c>
      <c r="Z59" s="31">
        <f t="shared" si="31"/>
        <v>496.1440190701888</v>
      </c>
      <c r="AA59" s="28">
        <f t="shared" si="48"/>
        <v>9689.013295028666</v>
      </c>
      <c r="AB59" s="27">
        <v>2</v>
      </c>
      <c r="AC59" s="28">
        <f t="shared" si="35"/>
        <v>0.01993079584775085</v>
      </c>
      <c r="AD59" s="31">
        <f t="shared" si="32"/>
        <v>4.106202588130299</v>
      </c>
      <c r="AE59" s="28">
        <f t="shared" si="49"/>
        <v>0.09703107370762186</v>
      </c>
      <c r="AF59" s="31">
        <f t="shared" si="36"/>
        <v>11.793271140844206</v>
      </c>
      <c r="AG59" s="28">
        <f t="shared" si="50"/>
        <v>0.003068450973972592</v>
      </c>
      <c r="AH59" s="31">
        <f t="shared" si="37"/>
        <v>131</v>
      </c>
      <c r="AI59" s="28">
        <f t="shared" si="51"/>
        <v>605.7389619377169</v>
      </c>
      <c r="AJ59" s="31">
        <f t="shared" si="33"/>
        <v>268.95626952253457</v>
      </c>
      <c r="AK59" s="28">
        <f t="shared" si="52"/>
        <v>2553.3259696111754</v>
      </c>
      <c r="AL59" s="31">
        <v>911</v>
      </c>
      <c r="AM59" s="28">
        <f t="shared" si="53"/>
        <v>2920.3191722392908</v>
      </c>
    </row>
    <row r="60" spans="1:39" s="14" customFormat="1" ht="12.75">
      <c r="A60" s="23">
        <v>54</v>
      </c>
      <c r="B60" s="26">
        <v>0.46266203703703707</v>
      </c>
      <c r="C60" s="25"/>
      <c r="D60" s="27">
        <v>37</v>
      </c>
      <c r="E60" s="28">
        <f t="shared" si="38"/>
        <v>1.1461591695501725</v>
      </c>
      <c r="F60" s="27">
        <v>178.4</v>
      </c>
      <c r="G60" s="28">
        <f t="shared" si="39"/>
        <v>2.9261121107264745</v>
      </c>
      <c r="H60" s="29">
        <v>17.33</v>
      </c>
      <c r="I60" s="28">
        <f t="shared" si="40"/>
        <v>0.1977633217993116</v>
      </c>
      <c r="J60" s="30">
        <f t="shared" si="27"/>
        <v>5.7220708446866455</v>
      </c>
      <c r="K60" s="28">
        <f t="shared" si="34"/>
        <v>0.0009480121084062071</v>
      </c>
      <c r="L60" s="29">
        <v>2.66</v>
      </c>
      <c r="M60" s="28">
        <f t="shared" si="41"/>
        <v>0.0020409134948096356</v>
      </c>
      <c r="N60" s="30">
        <f t="shared" si="28"/>
        <v>7.407593451714392</v>
      </c>
      <c r="O60" s="28">
        <f t="shared" si="42"/>
        <v>0.09518577741192102</v>
      </c>
      <c r="P60" s="27">
        <v>1978</v>
      </c>
      <c r="Q60" s="28">
        <f t="shared" si="43"/>
        <v>67593.88249134949</v>
      </c>
      <c r="R60" s="31">
        <f t="shared" si="29"/>
        <v>2473.383035714286</v>
      </c>
      <c r="S60" s="28">
        <f t="shared" si="44"/>
        <v>105690.89446508561</v>
      </c>
      <c r="T60" s="31">
        <v>6190</v>
      </c>
      <c r="U60" s="28">
        <f t="shared" si="45"/>
        <v>6445.3206327809685</v>
      </c>
      <c r="V60" s="27">
        <v>134</v>
      </c>
      <c r="W60" s="28">
        <f t="shared" si="46"/>
        <v>390.17868512110715</v>
      </c>
      <c r="X60" s="31">
        <f t="shared" si="30"/>
        <v>179.44399821508256</v>
      </c>
      <c r="Y60" s="28">
        <f t="shared" si="47"/>
        <v>699.6999109292312</v>
      </c>
      <c r="Z60" s="31">
        <f t="shared" si="31"/>
        <v>537.8430464212281</v>
      </c>
      <c r="AA60" s="28">
        <f t="shared" si="48"/>
        <v>3218.7193331513063</v>
      </c>
      <c r="AB60" s="27">
        <v>2</v>
      </c>
      <c r="AC60" s="28">
        <f t="shared" si="35"/>
        <v>0.01993079584775085</v>
      </c>
      <c r="AD60" s="31">
        <f t="shared" si="32"/>
        <v>4.106202588130299</v>
      </c>
      <c r="AE60" s="28">
        <f t="shared" si="49"/>
        <v>0.09703107370762186</v>
      </c>
      <c r="AF60" s="31">
        <f t="shared" si="36"/>
        <v>12.307419201480453</v>
      </c>
      <c r="AG60" s="28">
        <f t="shared" si="50"/>
        <v>0.32437770374535446</v>
      </c>
      <c r="AH60" s="31">
        <f t="shared" si="37"/>
        <v>136</v>
      </c>
      <c r="AI60" s="28">
        <f t="shared" si="51"/>
        <v>384.6213148788932</v>
      </c>
      <c r="AJ60" s="31">
        <f t="shared" si="33"/>
        <v>279.22177599286033</v>
      </c>
      <c r="AK60" s="28">
        <f t="shared" si="52"/>
        <v>1621.2653526606925</v>
      </c>
      <c r="AL60" s="31">
        <v>935</v>
      </c>
      <c r="AM60" s="28">
        <f t="shared" si="53"/>
        <v>6090.238094032978</v>
      </c>
    </row>
    <row r="61" spans="1:39" s="14" customFormat="1" ht="12.75">
      <c r="A61" s="23">
        <v>55</v>
      </c>
      <c r="B61" s="26">
        <v>0.46335648148148145</v>
      </c>
      <c r="C61" s="25"/>
      <c r="D61" s="27">
        <v>37</v>
      </c>
      <c r="E61" s="28">
        <f t="shared" si="38"/>
        <v>1.1461591695501725</v>
      </c>
      <c r="F61" s="27">
        <v>178.7</v>
      </c>
      <c r="G61" s="28">
        <f t="shared" si="39"/>
        <v>1.9897591695500816</v>
      </c>
      <c r="H61" s="29">
        <v>17.16</v>
      </c>
      <c r="I61" s="28">
        <f t="shared" si="40"/>
        <v>0.07546332179931123</v>
      </c>
      <c r="J61" s="30">
        <f t="shared" si="27"/>
        <v>5.46875</v>
      </c>
      <c r="K61" s="28">
        <f t="shared" si="34"/>
        <v>0.04952006350499683</v>
      </c>
      <c r="L61" s="29">
        <v>2.5</v>
      </c>
      <c r="M61" s="28">
        <f t="shared" si="41"/>
        <v>0.0420973840830448</v>
      </c>
      <c r="N61" s="30">
        <f t="shared" si="28"/>
        <v>7.8802269503546105</v>
      </c>
      <c r="O61" s="28">
        <f t="shared" si="42"/>
        <v>0.0269326090249053</v>
      </c>
      <c r="P61" s="27">
        <v>2027</v>
      </c>
      <c r="Q61" s="28">
        <f t="shared" si="43"/>
        <v>95473.72955017301</v>
      </c>
      <c r="R61" s="31">
        <f t="shared" si="29"/>
        <v>2534.654910714286</v>
      </c>
      <c r="S61" s="28">
        <f t="shared" si="44"/>
        <v>149284.27695164343</v>
      </c>
      <c r="T61" s="31">
        <v>5860</v>
      </c>
      <c r="U61" s="28">
        <f t="shared" si="45"/>
        <v>62358.70281620968</v>
      </c>
      <c r="V61" s="27">
        <v>136</v>
      </c>
      <c r="W61" s="28">
        <f t="shared" si="46"/>
        <v>315.1669204152248</v>
      </c>
      <c r="X61" s="31">
        <f t="shared" si="30"/>
        <v>182.12226684515844</v>
      </c>
      <c r="Y61" s="28">
        <f t="shared" si="47"/>
        <v>565.1827599806611</v>
      </c>
      <c r="Z61" s="31">
        <f t="shared" si="31"/>
        <v>521.7044102335268</v>
      </c>
      <c r="AA61" s="28">
        <f t="shared" si="48"/>
        <v>5310.385881336326</v>
      </c>
      <c r="AB61" s="27">
        <v>2</v>
      </c>
      <c r="AC61" s="28">
        <f t="shared" si="35"/>
        <v>0.01993079584775085</v>
      </c>
      <c r="AD61" s="31">
        <f t="shared" si="32"/>
        <v>4.106202588130299</v>
      </c>
      <c r="AE61" s="28">
        <f t="shared" si="49"/>
        <v>0.09703107370762186</v>
      </c>
      <c r="AF61" s="31">
        <f t="shared" si="36"/>
        <v>11.762559497248253</v>
      </c>
      <c r="AG61" s="28">
        <f t="shared" si="50"/>
        <v>0.0006091989955522894</v>
      </c>
      <c r="AH61" s="31">
        <f t="shared" si="37"/>
        <v>138</v>
      </c>
      <c r="AI61" s="28">
        <f t="shared" si="51"/>
        <v>310.17425605536374</v>
      </c>
      <c r="AJ61" s="31">
        <f t="shared" si="33"/>
        <v>283.32797858099065</v>
      </c>
      <c r="AK61" s="28">
        <f t="shared" si="52"/>
        <v>1307.4542548121865</v>
      </c>
      <c r="AL61" s="31">
        <v>899</v>
      </c>
      <c r="AM61" s="28">
        <f t="shared" si="53"/>
        <v>1767.3597113424469</v>
      </c>
    </row>
    <row r="62" spans="1:39" s="14" customFormat="1" ht="12.75">
      <c r="A62" s="23">
        <v>56</v>
      </c>
      <c r="B62" s="26">
        <v>0.46405092592592595</v>
      </c>
      <c r="C62" s="25"/>
      <c r="D62" s="27">
        <v>37</v>
      </c>
      <c r="E62" s="28">
        <f t="shared" si="38"/>
        <v>1.1461591695501725</v>
      </c>
      <c r="F62" s="27">
        <v>182</v>
      </c>
      <c r="G62" s="28">
        <f t="shared" si="39"/>
        <v>3.569876816609162</v>
      </c>
      <c r="H62" s="29">
        <v>17.25</v>
      </c>
      <c r="I62" s="28">
        <f t="shared" si="40"/>
        <v>0.1330103806228416</v>
      </c>
      <c r="J62" s="30">
        <f t="shared" si="27"/>
        <v>5.6</v>
      </c>
      <c r="K62" s="28">
        <f t="shared" si="34"/>
        <v>0.008332228157452598</v>
      </c>
      <c r="L62" s="29">
        <v>2.52</v>
      </c>
      <c r="M62" s="28">
        <f t="shared" si="41"/>
        <v>0.0342903252595154</v>
      </c>
      <c r="N62" s="30">
        <f t="shared" si="28"/>
        <v>7.817865585950692</v>
      </c>
      <c r="O62" s="28">
        <f t="shared" si="42"/>
        <v>0.01035310534142004</v>
      </c>
      <c r="P62" s="27">
        <v>1713</v>
      </c>
      <c r="Q62" s="28">
        <f t="shared" si="43"/>
        <v>25.11778546712792</v>
      </c>
      <c r="R62" s="31">
        <f t="shared" si="29"/>
        <v>2142.0147321428576</v>
      </c>
      <c r="S62" s="28">
        <f t="shared" si="44"/>
        <v>39.27457804103265</v>
      </c>
      <c r="T62" s="31">
        <v>6283.243214285715</v>
      </c>
      <c r="U62" s="28">
        <f t="shared" si="45"/>
        <v>30111.261762342594</v>
      </c>
      <c r="V62" s="27">
        <v>156</v>
      </c>
      <c r="W62" s="28">
        <f t="shared" si="46"/>
        <v>5.049273356401396</v>
      </c>
      <c r="X62" s="31">
        <f t="shared" si="30"/>
        <v>208.904953145917</v>
      </c>
      <c r="Y62" s="28">
        <f t="shared" si="47"/>
        <v>9.054764528294811</v>
      </c>
      <c r="Z62" s="31">
        <f t="shared" si="31"/>
        <v>612.7878625613565</v>
      </c>
      <c r="AA62" s="28">
        <f t="shared" si="48"/>
        <v>331.64262691549743</v>
      </c>
      <c r="AB62" s="27">
        <v>2</v>
      </c>
      <c r="AC62" s="28">
        <f t="shared" si="35"/>
        <v>0.01993079584775085</v>
      </c>
      <c r="AD62" s="31">
        <f t="shared" si="32"/>
        <v>4.106202588130299</v>
      </c>
      <c r="AE62" s="28">
        <f t="shared" si="49"/>
        <v>0.09703107370762186</v>
      </c>
      <c r="AF62" s="31">
        <f t="shared" si="36"/>
        <v>12.04486092518221</v>
      </c>
      <c r="AG62" s="28">
        <f t="shared" si="50"/>
        <v>0.09423879855340254</v>
      </c>
      <c r="AH62" s="31">
        <f t="shared" si="37"/>
        <v>158</v>
      </c>
      <c r="AI62" s="28">
        <f t="shared" si="51"/>
        <v>5.703667820069147</v>
      </c>
      <c r="AJ62" s="31">
        <f t="shared" si="33"/>
        <v>324.39000446229363</v>
      </c>
      <c r="AK62" s="28">
        <f t="shared" si="52"/>
        <v>24.042242751615994</v>
      </c>
      <c r="AL62" s="31">
        <v>951.5440130893946</v>
      </c>
      <c r="AM62" s="28">
        <f t="shared" si="53"/>
        <v>8946.131282883614</v>
      </c>
    </row>
    <row r="63" spans="1:39" s="14" customFormat="1" ht="12.75">
      <c r="A63" s="23">
        <v>57</v>
      </c>
      <c r="B63" s="26">
        <v>0.46474537037037034</v>
      </c>
      <c r="C63" s="25"/>
      <c r="D63" s="27">
        <v>37</v>
      </c>
      <c r="E63" s="28">
        <f t="shared" si="38"/>
        <v>1.1461591695501725</v>
      </c>
      <c r="F63" s="27">
        <v>182</v>
      </c>
      <c r="G63" s="28">
        <f t="shared" si="39"/>
        <v>3.569876816609162</v>
      </c>
      <c r="H63" s="29">
        <v>17.21</v>
      </c>
      <c r="I63" s="28">
        <f t="shared" si="40"/>
        <v>0.1054339100346064</v>
      </c>
      <c r="J63" s="30">
        <f t="shared" si="27"/>
        <v>5.540897097625331</v>
      </c>
      <c r="K63" s="28">
        <f t="shared" si="34"/>
        <v>0.02261532994946667</v>
      </c>
      <c r="L63" s="29">
        <v>2.51</v>
      </c>
      <c r="M63" s="28">
        <f t="shared" si="41"/>
        <v>0.03809385467128019</v>
      </c>
      <c r="N63" s="30">
        <f t="shared" si="28"/>
        <v>7.848922042327147</v>
      </c>
      <c r="O63" s="28">
        <f t="shared" si="42"/>
        <v>0.017637610772871366</v>
      </c>
      <c r="P63" s="27">
        <v>1521</v>
      </c>
      <c r="Q63" s="28">
        <f t="shared" si="43"/>
        <v>38813.635432525945</v>
      </c>
      <c r="R63" s="31">
        <f t="shared" si="29"/>
        <v>1901.9290178571432</v>
      </c>
      <c r="S63" s="28">
        <f t="shared" si="44"/>
        <v>60689.63188836522</v>
      </c>
      <c r="T63" s="31">
        <v>5520.110605917831</v>
      </c>
      <c r="U63" s="28">
        <f t="shared" si="45"/>
        <v>347635.98971350683</v>
      </c>
      <c r="V63" s="27">
        <v>156</v>
      </c>
      <c r="W63" s="28">
        <f t="shared" si="46"/>
        <v>5.049273356401396</v>
      </c>
      <c r="X63" s="31">
        <f t="shared" si="30"/>
        <v>208.904953145917</v>
      </c>
      <c r="Y63" s="28">
        <f t="shared" si="47"/>
        <v>9.054764528294811</v>
      </c>
      <c r="Z63" s="31">
        <f t="shared" si="31"/>
        <v>606.3204444868304</v>
      </c>
      <c r="AA63" s="28">
        <f t="shared" si="48"/>
        <v>137.91307446638888</v>
      </c>
      <c r="AB63" s="27">
        <v>2</v>
      </c>
      <c r="AC63" s="28">
        <f t="shared" si="35"/>
        <v>0.01993079584775085</v>
      </c>
      <c r="AD63" s="31">
        <f t="shared" si="32"/>
        <v>4.106202588130299</v>
      </c>
      <c r="AE63" s="28">
        <f t="shared" si="49"/>
        <v>0.09703107370762186</v>
      </c>
      <c r="AF63" s="31">
        <f t="shared" si="36"/>
        <v>11.917738382436225</v>
      </c>
      <c r="AG63" s="28">
        <f t="shared" si="50"/>
        <v>0.03234992251031897</v>
      </c>
      <c r="AH63" s="31">
        <f t="shared" si="37"/>
        <v>158</v>
      </c>
      <c r="AI63" s="28">
        <f t="shared" si="51"/>
        <v>5.703667820069147</v>
      </c>
      <c r="AJ63" s="31">
        <f t="shared" si="33"/>
        <v>324.39000446229363</v>
      </c>
      <c r="AK63" s="28">
        <f t="shared" si="52"/>
        <v>24.042242751615994</v>
      </c>
      <c r="AL63" s="31">
        <v>941.5013322124619</v>
      </c>
      <c r="AM63" s="28">
        <f t="shared" si="53"/>
        <v>7147.233054216762</v>
      </c>
    </row>
    <row r="64" spans="1:39" s="14" customFormat="1" ht="12.75">
      <c r="A64" s="23">
        <v>58</v>
      </c>
      <c r="B64" s="26">
        <v>0.46543981481481483</v>
      </c>
      <c r="C64" s="25"/>
      <c r="D64" s="27">
        <v>37</v>
      </c>
      <c r="E64" s="28">
        <f t="shared" si="38"/>
        <v>1.1461591695501725</v>
      </c>
      <c r="F64" s="27">
        <v>180.6</v>
      </c>
      <c r="G64" s="28">
        <f t="shared" si="39"/>
        <v>0.2395238754325632</v>
      </c>
      <c r="H64" s="29">
        <v>17.18</v>
      </c>
      <c r="I64" s="28">
        <f t="shared" si="40"/>
        <v>0.08685155709342886</v>
      </c>
      <c r="J64" s="30">
        <f t="shared" si="27"/>
        <v>5.497382198952879</v>
      </c>
      <c r="K64" s="28">
        <f t="shared" si="34"/>
        <v>0.037596760334190134</v>
      </c>
      <c r="L64" s="29">
        <v>2.51</v>
      </c>
      <c r="M64" s="28">
        <f t="shared" si="41"/>
        <v>0.03809385467128019</v>
      </c>
      <c r="N64" s="30">
        <f t="shared" si="28"/>
        <v>7.848922042327147</v>
      </c>
      <c r="O64" s="28">
        <f t="shared" si="42"/>
        <v>0.017637610772871366</v>
      </c>
      <c r="P64" s="27">
        <v>1789</v>
      </c>
      <c r="Q64" s="28">
        <f t="shared" si="43"/>
        <v>5039.329550173012</v>
      </c>
      <c r="R64" s="31">
        <f t="shared" si="29"/>
        <v>2237.048660714286</v>
      </c>
      <c r="S64" s="28">
        <f t="shared" si="44"/>
        <v>7879.577678206091</v>
      </c>
      <c r="T64" s="31">
        <v>6441.763159124906</v>
      </c>
      <c r="U64" s="28">
        <f t="shared" si="45"/>
        <v>110254.4886006189</v>
      </c>
      <c r="V64" s="27">
        <v>142</v>
      </c>
      <c r="W64" s="28">
        <f t="shared" si="46"/>
        <v>138.13162629757778</v>
      </c>
      <c r="X64" s="31">
        <f t="shared" si="30"/>
        <v>190.157072735386</v>
      </c>
      <c r="Y64" s="28">
        <f t="shared" si="47"/>
        <v>247.70878139313453</v>
      </c>
      <c r="Z64" s="31">
        <f t="shared" si="31"/>
        <v>547.5727225364518</v>
      </c>
      <c r="AA64" s="28">
        <f t="shared" si="48"/>
        <v>2209.3837439457934</v>
      </c>
      <c r="AB64" s="27">
        <v>2</v>
      </c>
      <c r="AC64" s="28">
        <f t="shared" si="35"/>
        <v>0.01993079584775085</v>
      </c>
      <c r="AD64" s="31">
        <f t="shared" si="32"/>
        <v>4.106202588130299</v>
      </c>
      <c r="AE64" s="28">
        <f t="shared" si="49"/>
        <v>0.09703107370762186</v>
      </c>
      <c r="AF64" s="31">
        <f t="shared" si="36"/>
        <v>11.824143578385675</v>
      </c>
      <c r="AG64" s="28">
        <f t="shared" si="50"/>
        <v>0.007441829315664061</v>
      </c>
      <c r="AH64" s="31">
        <f t="shared" si="37"/>
        <v>144</v>
      </c>
      <c r="AI64" s="28">
        <f t="shared" si="51"/>
        <v>134.83307958477536</v>
      </c>
      <c r="AJ64" s="31">
        <f t="shared" si="33"/>
        <v>295.64658634538154</v>
      </c>
      <c r="AK64" s="28">
        <f t="shared" si="52"/>
        <v>568.3517576038884</v>
      </c>
      <c r="AL64" s="31">
        <v>898</v>
      </c>
      <c r="AM64" s="28">
        <f t="shared" si="53"/>
        <v>1684.27975626771</v>
      </c>
    </row>
    <row r="65" spans="1:39" s="14" customFormat="1" ht="12.75">
      <c r="A65" s="23">
        <v>59</v>
      </c>
      <c r="B65" s="26">
        <v>0.4661342592592593</v>
      </c>
      <c r="C65" s="25"/>
      <c r="D65" s="27">
        <v>37</v>
      </c>
      <c r="E65" s="28">
        <f t="shared" si="38"/>
        <v>1.1461591695501725</v>
      </c>
      <c r="F65" s="27">
        <v>184</v>
      </c>
      <c r="G65" s="28">
        <f t="shared" si="39"/>
        <v>15.127523875432866</v>
      </c>
      <c r="H65" s="29">
        <v>17.07</v>
      </c>
      <c r="I65" s="28">
        <f t="shared" si="40"/>
        <v>0.0341162629757808</v>
      </c>
      <c r="J65" s="30">
        <f t="shared" si="27"/>
        <v>5.34351145038168</v>
      </c>
      <c r="K65" s="28">
        <f t="shared" si="34"/>
        <v>0.12094368705933704</v>
      </c>
      <c r="L65" s="29">
        <v>2.45</v>
      </c>
      <c r="M65" s="28">
        <f t="shared" si="41"/>
        <v>0.06511503114186819</v>
      </c>
      <c r="N65" s="30">
        <f t="shared" si="28"/>
        <v>8.040584744536112</v>
      </c>
      <c r="O65" s="28">
        <f t="shared" si="42"/>
        <v>0.10528037148944143</v>
      </c>
      <c r="P65" s="27">
        <v>1731</v>
      </c>
      <c r="Q65" s="28">
        <f t="shared" si="43"/>
        <v>168.6942560553636</v>
      </c>
      <c r="R65" s="31">
        <f t="shared" si="29"/>
        <v>2164.522767857143</v>
      </c>
      <c r="S65" s="28">
        <f t="shared" si="44"/>
        <v>263.77308354635574</v>
      </c>
      <c r="T65" s="31">
        <v>6058.460673391496</v>
      </c>
      <c r="U65" s="28">
        <f t="shared" si="45"/>
        <v>2627.2362081452566</v>
      </c>
      <c r="V65" s="27">
        <v>115</v>
      </c>
      <c r="W65" s="28">
        <f t="shared" si="46"/>
        <v>1501.7904498269895</v>
      </c>
      <c r="X65" s="31">
        <f t="shared" si="30"/>
        <v>154.0004462293619</v>
      </c>
      <c r="Y65" s="28">
        <f t="shared" si="47"/>
        <v>2693.1318497117695</v>
      </c>
      <c r="Z65" s="31">
        <f t="shared" si="31"/>
        <v>431.04450598549136</v>
      </c>
      <c r="AA65" s="28">
        <f t="shared" si="48"/>
        <v>26742.81273644835</v>
      </c>
      <c r="AB65" s="27">
        <v>1</v>
      </c>
      <c r="AC65" s="28">
        <f t="shared" si="35"/>
        <v>0.7375778546712803</v>
      </c>
      <c r="AD65" s="31">
        <f t="shared" si="32"/>
        <v>2.0531012940651494</v>
      </c>
      <c r="AE65" s="28">
        <f t="shared" si="49"/>
        <v>5.591330350617536</v>
      </c>
      <c r="AF65" s="31">
        <f t="shared" si="36"/>
        <v>5.746593952854108</v>
      </c>
      <c r="AG65" s="28">
        <f t="shared" si="50"/>
        <v>35.89547902598574</v>
      </c>
      <c r="AH65" s="31">
        <f t="shared" si="37"/>
        <v>116</v>
      </c>
      <c r="AI65" s="28">
        <f t="shared" si="51"/>
        <v>1569.0919031141877</v>
      </c>
      <c r="AJ65" s="31">
        <f t="shared" si="33"/>
        <v>238.15975011155734</v>
      </c>
      <c r="AK65" s="28">
        <f t="shared" si="52"/>
        <v>6614.075297570216</v>
      </c>
      <c r="AL65" s="31">
        <v>905</v>
      </c>
      <c r="AM65" s="28">
        <f t="shared" si="53"/>
        <v>2307.839441790869</v>
      </c>
    </row>
    <row r="66" spans="1:39" s="14" customFormat="1" ht="12.75">
      <c r="A66" s="23">
        <v>60</v>
      </c>
      <c r="B66" s="26">
        <v>0.4668287037037037</v>
      </c>
      <c r="C66" s="25"/>
      <c r="D66" s="27">
        <v>37</v>
      </c>
      <c r="E66" s="28">
        <f t="shared" si="38"/>
        <v>1.1461591695501725</v>
      </c>
      <c r="F66" s="27">
        <v>182.8</v>
      </c>
      <c r="G66" s="28">
        <f t="shared" si="39"/>
        <v>7.232935640138705</v>
      </c>
      <c r="H66" s="29">
        <v>17.17</v>
      </c>
      <c r="I66" s="28">
        <f t="shared" si="40"/>
        <v>0.08105743944637106</v>
      </c>
      <c r="J66" s="30">
        <f t="shared" si="27"/>
        <v>5.483028720626634</v>
      </c>
      <c r="K66" s="28">
        <f t="shared" si="34"/>
        <v>0.043369028282487385</v>
      </c>
      <c r="L66" s="29">
        <v>2.49</v>
      </c>
      <c r="M66" s="28">
        <f t="shared" si="41"/>
        <v>0.04630091349480941</v>
      </c>
      <c r="N66" s="30">
        <f t="shared" si="28"/>
        <v>7.91178330342647</v>
      </c>
      <c r="O66" s="28">
        <f t="shared" si="42"/>
        <v>0.038285938047229864</v>
      </c>
      <c r="P66" s="27">
        <v>1895</v>
      </c>
      <c r="Q66" s="28">
        <f t="shared" si="43"/>
        <v>31324.835432525957</v>
      </c>
      <c r="R66" s="31">
        <f t="shared" si="29"/>
        <v>2369.5959821428573</v>
      </c>
      <c r="S66" s="28">
        <f t="shared" si="44"/>
        <v>48980.02236014438</v>
      </c>
      <c r="T66" s="31">
        <v>6805.628147146591</v>
      </c>
      <c r="U66" s="28">
        <f t="shared" si="45"/>
        <v>484291.98270701745</v>
      </c>
      <c r="V66" s="27">
        <v>147</v>
      </c>
      <c r="W66" s="28">
        <f t="shared" si="46"/>
        <v>45.60221453287193</v>
      </c>
      <c r="X66" s="31">
        <f t="shared" si="30"/>
        <v>196.85274431057564</v>
      </c>
      <c r="Y66" s="28">
        <f t="shared" si="47"/>
        <v>81.7775718243616</v>
      </c>
      <c r="Z66" s="31">
        <f t="shared" si="31"/>
        <v>565.3734170799826</v>
      </c>
      <c r="AA66" s="28">
        <f t="shared" si="48"/>
        <v>852.8378509131336</v>
      </c>
      <c r="AB66" s="27">
        <v>1</v>
      </c>
      <c r="AC66" s="28">
        <f t="shared" si="35"/>
        <v>0.7375778546712803</v>
      </c>
      <c r="AD66" s="31">
        <f t="shared" si="32"/>
        <v>2.0531012940651494</v>
      </c>
      <c r="AE66" s="28">
        <f t="shared" si="49"/>
        <v>5.591330350617536</v>
      </c>
      <c r="AF66" s="31">
        <f t="shared" si="36"/>
        <v>5.896635570422103</v>
      </c>
      <c r="AG66" s="28">
        <f t="shared" si="50"/>
        <v>34.12010775143053</v>
      </c>
      <c r="AH66" s="31">
        <f t="shared" si="37"/>
        <v>148</v>
      </c>
      <c r="AI66" s="28">
        <f t="shared" si="51"/>
        <v>57.93896193771645</v>
      </c>
      <c r="AJ66" s="31">
        <f t="shared" si="33"/>
        <v>303.8589915216421</v>
      </c>
      <c r="AK66" s="28">
        <f t="shared" si="52"/>
        <v>244.22575641270305</v>
      </c>
      <c r="AL66" s="31">
        <v>915</v>
      </c>
      <c r="AM66" s="28">
        <f t="shared" si="53"/>
        <v>3368.6389925382387</v>
      </c>
    </row>
    <row r="67" spans="1:39" s="14" customFormat="1" ht="12.75">
      <c r="A67" s="23">
        <v>61</v>
      </c>
      <c r="B67" s="26">
        <v>0.46752314814814816</v>
      </c>
      <c r="C67" s="25"/>
      <c r="D67" s="27">
        <v>38</v>
      </c>
      <c r="E67" s="28">
        <f t="shared" si="38"/>
        <v>4.287335640138407</v>
      </c>
      <c r="F67" s="27">
        <v>184.3</v>
      </c>
      <c r="G67" s="28">
        <f t="shared" si="39"/>
        <v>17.55117093425652</v>
      </c>
      <c r="H67" s="29">
        <v>17.32</v>
      </c>
      <c r="I67" s="28">
        <f t="shared" si="40"/>
        <v>0.18896920415225443</v>
      </c>
      <c r="J67" s="30">
        <f t="shared" si="27"/>
        <v>5.7065217391304355</v>
      </c>
      <c r="K67" s="28">
        <f t="shared" si="34"/>
        <v>0.0002322789276875542</v>
      </c>
      <c r="L67" s="29">
        <v>2.67</v>
      </c>
      <c r="M67" s="28">
        <f t="shared" si="41"/>
        <v>0.0012373840830449563</v>
      </c>
      <c r="N67" s="30">
        <f t="shared" si="28"/>
        <v>7.379934656147901</v>
      </c>
      <c r="O67" s="28">
        <f t="shared" si="42"/>
        <v>0.11301747601565858</v>
      </c>
      <c r="P67" s="27">
        <v>1057</v>
      </c>
      <c r="Q67" s="28">
        <f t="shared" si="43"/>
        <v>436936.5530795848</v>
      </c>
      <c r="R67" s="31">
        <f t="shared" si="29"/>
        <v>1321.7218750000002</v>
      </c>
      <c r="S67" s="28">
        <f t="shared" si="44"/>
        <v>683201.1036706285</v>
      </c>
      <c r="T67" s="31">
        <v>5510</v>
      </c>
      <c r="U67" s="28">
        <f t="shared" si="45"/>
        <v>359660.7748289371</v>
      </c>
      <c r="V67" s="27">
        <v>182</v>
      </c>
      <c r="W67" s="28">
        <f t="shared" si="46"/>
        <v>797.8963321799309</v>
      </c>
      <c r="X67" s="31">
        <f t="shared" si="30"/>
        <v>243.72244533690318</v>
      </c>
      <c r="Y67" s="28">
        <f t="shared" si="47"/>
        <v>1430.852104039895</v>
      </c>
      <c r="Z67" s="31">
        <f t="shared" si="31"/>
        <v>728.518178996178</v>
      </c>
      <c r="AA67" s="28">
        <f t="shared" si="48"/>
        <v>17940.291737212156</v>
      </c>
      <c r="AB67" s="27">
        <v>2</v>
      </c>
      <c r="AC67" s="28">
        <f t="shared" si="35"/>
        <v>0.01993079584775085</v>
      </c>
      <c r="AD67" s="31">
        <f t="shared" si="32"/>
        <v>4.106202588130299</v>
      </c>
      <c r="AE67" s="28">
        <f t="shared" si="49"/>
        <v>0.09703107370762186</v>
      </c>
      <c r="AF67" s="31">
        <f t="shared" si="36"/>
        <v>12.273975127563395</v>
      </c>
      <c r="AG67" s="28">
        <f t="shared" si="50"/>
        <v>0.28740062299919183</v>
      </c>
      <c r="AH67" s="31">
        <f t="shared" si="37"/>
        <v>184</v>
      </c>
      <c r="AI67" s="28">
        <f t="shared" si="51"/>
        <v>805.8919031141862</v>
      </c>
      <c r="AJ67" s="31">
        <f t="shared" si="33"/>
        <v>377.7706381079875</v>
      </c>
      <c r="AK67" s="28">
        <f t="shared" si="52"/>
        <v>3397.0156358084946</v>
      </c>
      <c r="AL67" s="31">
        <v>936</v>
      </c>
      <c r="AM67" s="28">
        <f t="shared" si="53"/>
        <v>6247.318049107715</v>
      </c>
    </row>
    <row r="68" spans="1:39" s="14" customFormat="1" ht="12.75">
      <c r="A68" s="23">
        <v>62</v>
      </c>
      <c r="B68" s="26">
        <v>0.4682175925925926</v>
      </c>
      <c r="C68" s="25"/>
      <c r="D68" s="27">
        <v>38</v>
      </c>
      <c r="E68" s="28">
        <f t="shared" si="38"/>
        <v>4.287335640138407</v>
      </c>
      <c r="F68" s="27">
        <v>180</v>
      </c>
      <c r="G68" s="28">
        <f t="shared" si="39"/>
        <v>0.012229757785457455</v>
      </c>
      <c r="H68" s="29">
        <v>17.34</v>
      </c>
      <c r="I68" s="28">
        <f t="shared" si="40"/>
        <v>0.20675743944637193</v>
      </c>
      <c r="J68" s="30">
        <f t="shared" si="27"/>
        <v>5.737704918032787</v>
      </c>
      <c r="K68" s="28">
        <f t="shared" si="34"/>
        <v>0.0021551765055275026</v>
      </c>
      <c r="L68" s="29">
        <v>2.65</v>
      </c>
      <c r="M68" s="28">
        <f t="shared" si="41"/>
        <v>0.003044442906574355</v>
      </c>
      <c r="N68" s="30">
        <f t="shared" si="28"/>
        <v>7.435460992907802</v>
      </c>
      <c r="O68" s="28">
        <f t="shared" si="42"/>
        <v>0.07876688242777163</v>
      </c>
      <c r="P68" s="27">
        <v>1660</v>
      </c>
      <c r="Q68" s="28">
        <f t="shared" si="43"/>
        <v>3365.364844290656</v>
      </c>
      <c r="R68" s="31">
        <f t="shared" si="29"/>
        <v>2075.7410714285716</v>
      </c>
      <c r="S68" s="28">
        <f t="shared" si="44"/>
        <v>5262.1392274656955</v>
      </c>
      <c r="T68" s="31">
        <v>6238.56606167057</v>
      </c>
      <c r="U68" s="28">
        <f t="shared" si="45"/>
        <v>16602.017368650948</v>
      </c>
      <c r="V68" s="27">
        <v>159</v>
      </c>
      <c r="W68" s="28">
        <f t="shared" si="46"/>
        <v>27.531626297577883</v>
      </c>
      <c r="X68" s="31">
        <f t="shared" si="30"/>
        <v>212.9223560910308</v>
      </c>
      <c r="Y68" s="28">
        <f t="shared" si="47"/>
        <v>49.37193445657493</v>
      </c>
      <c r="Z68" s="31">
        <f t="shared" si="31"/>
        <v>639.9305784156662</v>
      </c>
      <c r="AA68" s="28">
        <f t="shared" si="48"/>
        <v>2056.9647864808685</v>
      </c>
      <c r="AB68" s="27">
        <v>2</v>
      </c>
      <c r="AC68" s="28">
        <f t="shared" si="35"/>
        <v>0.01993079584775085</v>
      </c>
      <c r="AD68" s="31">
        <f t="shared" si="32"/>
        <v>4.106202588130299</v>
      </c>
      <c r="AE68" s="28">
        <f t="shared" si="49"/>
        <v>0.09703107370762186</v>
      </c>
      <c r="AF68" s="31">
        <f t="shared" si="36"/>
        <v>12.341046029899804</v>
      </c>
      <c r="AG68" s="28">
        <f t="shared" si="50"/>
        <v>0.36381222676685476</v>
      </c>
      <c r="AH68" s="31">
        <f t="shared" si="37"/>
        <v>161</v>
      </c>
      <c r="AI68" s="28">
        <f t="shared" si="51"/>
        <v>29.033079584774956</v>
      </c>
      <c r="AJ68" s="31">
        <f t="shared" si="33"/>
        <v>330.5493083444891</v>
      </c>
      <c r="AK68" s="28">
        <f t="shared" si="52"/>
        <v>122.38096067727771</v>
      </c>
      <c r="AL68" s="31">
        <v>946</v>
      </c>
      <c r="AM68" s="28">
        <f t="shared" si="53"/>
        <v>7928.117599855084</v>
      </c>
    </row>
    <row r="69" spans="1:39" s="14" customFormat="1" ht="12.75">
      <c r="A69" s="23">
        <v>63</v>
      </c>
      <c r="B69" s="26">
        <v>0.46891203703703704</v>
      </c>
      <c r="C69" s="25"/>
      <c r="D69" s="27">
        <v>38</v>
      </c>
      <c r="E69" s="28">
        <f t="shared" si="38"/>
        <v>4.287335640138407</v>
      </c>
      <c r="F69" s="27">
        <v>180</v>
      </c>
      <c r="G69" s="28">
        <f t="shared" si="39"/>
        <v>0.012229757785457455</v>
      </c>
      <c r="H69" s="29">
        <v>17.26</v>
      </c>
      <c r="I69" s="28">
        <f t="shared" si="40"/>
        <v>0.14040449826990173</v>
      </c>
      <c r="J69" s="30">
        <f t="shared" si="27"/>
        <v>5.614973262032088</v>
      </c>
      <c r="K69" s="28">
        <f t="shared" si="34"/>
        <v>0.005822876889763604</v>
      </c>
      <c r="L69" s="29">
        <v>2.54</v>
      </c>
      <c r="M69" s="28">
        <f t="shared" si="41"/>
        <v>0.027283266435986</v>
      </c>
      <c r="N69" s="30">
        <f t="shared" si="28"/>
        <v>7.756486290277545</v>
      </c>
      <c r="O69" s="28">
        <f t="shared" si="42"/>
        <v>0.0016298107657923525</v>
      </c>
      <c r="P69" s="27">
        <v>1533</v>
      </c>
      <c r="Q69" s="28">
        <f t="shared" si="43"/>
        <v>34229.35307958477</v>
      </c>
      <c r="R69" s="31">
        <f t="shared" si="29"/>
        <v>1916.9343750000003</v>
      </c>
      <c r="S69" s="28">
        <f t="shared" si="44"/>
        <v>53521.57341169959</v>
      </c>
      <c r="T69" s="31">
        <v>5638.042279411768</v>
      </c>
      <c r="U69" s="28">
        <f t="shared" si="45"/>
        <v>222477.2738536336</v>
      </c>
      <c r="V69" s="27">
        <v>148</v>
      </c>
      <c r="W69" s="28">
        <f t="shared" si="46"/>
        <v>33.09633217993076</v>
      </c>
      <c r="X69" s="31">
        <f t="shared" si="30"/>
        <v>198.19187862561358</v>
      </c>
      <c r="Y69" s="28">
        <f t="shared" si="47"/>
        <v>59.35101419287943</v>
      </c>
      <c r="Z69" s="31">
        <f t="shared" si="31"/>
        <v>582.9172900753343</v>
      </c>
      <c r="AA69" s="28">
        <f t="shared" si="48"/>
        <v>135.94428225223515</v>
      </c>
      <c r="AB69" s="27">
        <v>2</v>
      </c>
      <c r="AC69" s="28">
        <f t="shared" si="35"/>
        <v>0.01993079584775085</v>
      </c>
      <c r="AD69" s="31">
        <f t="shared" si="32"/>
        <v>4.106202588130299</v>
      </c>
      <c r="AE69" s="28">
        <f t="shared" si="49"/>
        <v>0.09703107370762186</v>
      </c>
      <c r="AF69" s="31">
        <f t="shared" si="36"/>
        <v>12.077066435677354</v>
      </c>
      <c r="AG69" s="28">
        <f t="shared" si="50"/>
        <v>0.11504910670274152</v>
      </c>
      <c r="AH69" s="31">
        <f t="shared" si="37"/>
        <v>150</v>
      </c>
      <c r="AI69" s="28">
        <f t="shared" si="51"/>
        <v>31.491903114186986</v>
      </c>
      <c r="AJ69" s="31">
        <f t="shared" si="33"/>
        <v>307.9651941097724</v>
      </c>
      <c r="AK69" s="28">
        <f t="shared" si="52"/>
        <v>132.74545490141335</v>
      </c>
      <c r="AL69" s="31">
        <v>905.7799826758016</v>
      </c>
      <c r="AM69" s="28">
        <f t="shared" si="53"/>
        <v>2383.388515215515</v>
      </c>
    </row>
    <row r="70" spans="1:39" s="14" customFormat="1" ht="12.75">
      <c r="A70" s="23">
        <v>64</v>
      </c>
      <c r="B70" s="26">
        <v>0.47030092592592593</v>
      </c>
      <c r="C70" s="25"/>
      <c r="D70" s="27">
        <v>38</v>
      </c>
      <c r="E70" s="28">
        <f t="shared" si="38"/>
        <v>4.287335640138407</v>
      </c>
      <c r="F70" s="27">
        <v>178.2</v>
      </c>
      <c r="G70" s="28">
        <f t="shared" si="39"/>
        <v>3.650347404844167</v>
      </c>
      <c r="H70" s="29">
        <v>17.36</v>
      </c>
      <c r="I70" s="28">
        <f t="shared" si="40"/>
        <v>0.22534567474048942</v>
      </c>
      <c r="J70" s="30">
        <f t="shared" si="27"/>
        <v>5.769230769230768</v>
      </c>
      <c r="K70" s="28">
        <f aca="true" t="shared" si="54" ref="K70:K91">(J70-J$94)*(J70-J$94)</f>
        <v>0.0060761603776939435</v>
      </c>
      <c r="L70" s="29">
        <v>2.64</v>
      </c>
      <c r="M70" s="28">
        <f t="shared" si="41"/>
        <v>0.004247972318339026</v>
      </c>
      <c r="N70" s="30">
        <f t="shared" si="28"/>
        <v>7.463539651837524</v>
      </c>
      <c r="O70" s="28">
        <f t="shared" si="42"/>
        <v>0.06379449614723266</v>
      </c>
      <c r="P70" s="27">
        <v>1753</v>
      </c>
      <c r="Q70" s="28">
        <f t="shared" si="43"/>
        <v>1224.1766089965406</v>
      </c>
      <c r="R70" s="31">
        <f t="shared" si="29"/>
        <v>2192.0325892857145</v>
      </c>
      <c r="S70" s="28">
        <f t="shared" si="44"/>
        <v>1914.1424640704213</v>
      </c>
      <c r="T70" s="31">
        <v>6624.274308281004</v>
      </c>
      <c r="U70" s="28">
        <f t="shared" si="45"/>
        <v>264768.97061857814</v>
      </c>
      <c r="V70" s="27">
        <v>123</v>
      </c>
      <c r="W70" s="28">
        <f t="shared" si="46"/>
        <v>945.74339100346</v>
      </c>
      <c r="X70" s="31">
        <f t="shared" si="30"/>
        <v>164.71352074966535</v>
      </c>
      <c r="Y70" s="28">
        <f t="shared" si="47"/>
        <v>1695.9833832071922</v>
      </c>
      <c r="Z70" s="31">
        <f t="shared" si="31"/>
        <v>497.76063962810946</v>
      </c>
      <c r="AA70" s="28">
        <f t="shared" si="48"/>
        <v>9373.36982727744</v>
      </c>
      <c r="AB70" s="27">
        <v>1</v>
      </c>
      <c r="AC70" s="28">
        <f aca="true" t="shared" si="55" ref="AC70:AC91">(AB70-$AB$94)*(AB70-$AB$94)</f>
        <v>0.7375778546712803</v>
      </c>
      <c r="AD70" s="31">
        <f t="shared" si="32"/>
        <v>2.0531012940651494</v>
      </c>
      <c r="AE70" s="28">
        <f t="shared" si="49"/>
        <v>5.591330350617536</v>
      </c>
      <c r="AF70" s="31">
        <f t="shared" si="36"/>
        <v>6.204426987559517</v>
      </c>
      <c r="AG70" s="28">
        <f t="shared" si="50"/>
        <v>30.619075020351037</v>
      </c>
      <c r="AH70" s="31">
        <f t="shared" si="37"/>
        <v>124</v>
      </c>
      <c r="AI70" s="28">
        <f t="shared" si="51"/>
        <v>999.30366782007</v>
      </c>
      <c r="AJ70" s="31">
        <f t="shared" si="33"/>
        <v>254.58456046407852</v>
      </c>
      <c r="AK70" s="28">
        <f t="shared" si="52"/>
        <v>4212.289726931978</v>
      </c>
      <c r="AL70" s="31">
        <v>923</v>
      </c>
      <c r="AM70" s="28">
        <f t="shared" si="53"/>
        <v>4361.278633136134</v>
      </c>
    </row>
    <row r="71" spans="1:39" s="14" customFormat="1" ht="12.75">
      <c r="A71" s="23">
        <v>65</v>
      </c>
      <c r="B71" s="26">
        <v>0.47099537037037037</v>
      </c>
      <c r="C71" s="25"/>
      <c r="D71" s="27">
        <v>38</v>
      </c>
      <c r="E71" s="28">
        <f t="shared" si="38"/>
        <v>4.287335640138407</v>
      </c>
      <c r="F71" s="27">
        <v>179.3</v>
      </c>
      <c r="G71" s="28">
        <f aca="true" t="shared" si="56" ref="G71:G84">(F71-$F$94)*(F71-$F$94)</f>
        <v>0.6570532871971425</v>
      </c>
      <c r="H71" s="29">
        <v>17.34</v>
      </c>
      <c r="I71" s="28">
        <f aca="true" t="shared" si="57" ref="I71:I91">(H71-$H$94)*(H71-$H$94)</f>
        <v>0.20675743944637193</v>
      </c>
      <c r="J71" s="30">
        <f t="shared" si="27"/>
        <v>5.737704918032787</v>
      </c>
      <c r="K71" s="28">
        <f t="shared" si="54"/>
        <v>0.0021551765055275026</v>
      </c>
      <c r="L71" s="29">
        <v>2.65</v>
      </c>
      <c r="M71" s="28">
        <f aca="true" t="shared" si="58" ref="M71:M91">(L71-$L$94)*(L71-$L$94)</f>
        <v>0.003044442906574355</v>
      </c>
      <c r="N71" s="30">
        <f t="shared" si="28"/>
        <v>7.435460992907802</v>
      </c>
      <c r="O71" s="28">
        <f aca="true" t="shared" si="59" ref="O71:O91">(N71-$N$94)*(N71-$N$94)</f>
        <v>0.07876688242777163</v>
      </c>
      <c r="P71" s="27">
        <v>1745</v>
      </c>
      <c r="Q71" s="28">
        <f aca="true" t="shared" si="60" ref="Q71:Q91">(P71-$P$94)*(P71-$P$94)</f>
        <v>728.364844290658</v>
      </c>
      <c r="R71" s="31">
        <f t="shared" si="29"/>
        <v>2182.029017857143</v>
      </c>
      <c r="S71" s="28">
        <f aca="true" t="shared" si="61" ref="S71:S91">(R71-$R$94)*(R71-$R$94)</f>
        <v>1138.8831215584253</v>
      </c>
      <c r="T71" s="31">
        <v>6558.010709406713</v>
      </c>
      <c r="U71" s="28">
        <f aca="true" t="shared" si="62" ref="U71:U91">(T71-$T$94)*(T71-$T$94)</f>
        <v>200967.02957305225</v>
      </c>
      <c r="V71" s="27">
        <v>124</v>
      </c>
      <c r="W71" s="28">
        <f aca="true" t="shared" si="63" ref="W71:W91">(V71-$V$94)*(V71-$V$94)</f>
        <v>885.2375086505189</v>
      </c>
      <c r="X71" s="31">
        <f t="shared" si="30"/>
        <v>166.05265506470326</v>
      </c>
      <c r="Y71" s="28">
        <f aca="true" t="shared" si="64" ref="Y71:Y91">(X71-$X$94)*(X71-$X$94)</f>
        <v>1587.4793513175307</v>
      </c>
      <c r="Z71" s="31">
        <f t="shared" si="31"/>
        <v>499.06535675184034</v>
      </c>
      <c r="AA71" s="28">
        <f aca="true" t="shared" si="65" ref="AA71:AA91">(Z71-$Z$94)*(Z71-$Z$94)</f>
        <v>9122.436697095412</v>
      </c>
      <c r="AB71" s="27">
        <v>1</v>
      </c>
      <c r="AC71" s="28">
        <f t="shared" si="55"/>
        <v>0.7375778546712803</v>
      </c>
      <c r="AD71" s="31">
        <f t="shared" si="32"/>
        <v>2.0531012940651494</v>
      </c>
      <c r="AE71" s="28">
        <f aca="true" t="shared" si="66" ref="AE71:AE91">(AD71-$AD$94)*(AD71-$AD$94)</f>
        <v>5.591330350617536</v>
      </c>
      <c r="AF71" s="31">
        <f aca="true" t="shared" si="67" ref="AF71:AF91">((21-10)/(21-H71))*AD71</f>
        <v>6.170523014949902</v>
      </c>
      <c r="AG71" s="28">
        <f aca="true" t="shared" si="68" ref="AG71:AG91">(AF71-$AF$94)*(AF71-$AF$94)</f>
        <v>30.995436411667743</v>
      </c>
      <c r="AH71" s="31">
        <f aca="true" t="shared" si="69" ref="AH71:AH91">AB71+V71</f>
        <v>125</v>
      </c>
      <c r="AI71" s="28">
        <f aca="true" t="shared" si="70" ref="AI71:AI91">(AH71-$AH$94)*(AH71-$AH$94)</f>
        <v>937.0801384083053</v>
      </c>
      <c r="AJ71" s="31">
        <f t="shared" si="33"/>
        <v>256.6376617581437</v>
      </c>
      <c r="AK71" s="28">
        <f aca="true" t="shared" si="71" ref="AK71:AK91">(AJ71-$AJ$94)*(AJ71-$AJ$94)</f>
        <v>3950.0035549154245</v>
      </c>
      <c r="AL71" s="31">
        <v>919</v>
      </c>
      <c r="AM71" s="28">
        <f aca="true" t="shared" si="72" ref="AM71:AM91">(AL71-$AL$94)*(AL71-$AL$94)</f>
        <v>3848.9588128371865</v>
      </c>
    </row>
    <row r="72" spans="1:39" s="14" customFormat="1" ht="12.75">
      <c r="A72" s="23">
        <v>66</v>
      </c>
      <c r="B72" s="26">
        <v>0.512662037037037</v>
      </c>
      <c r="C72" s="25"/>
      <c r="D72" s="27">
        <v>38</v>
      </c>
      <c r="E72" s="28">
        <f t="shared" si="38"/>
        <v>4.287335640138407</v>
      </c>
      <c r="F72" s="27">
        <v>171.8</v>
      </c>
      <c r="G72" s="28">
        <f t="shared" si="56"/>
        <v>69.06587681660808</v>
      </c>
      <c r="H72" s="29">
        <v>18.34</v>
      </c>
      <c r="I72" s="28">
        <f t="shared" si="57"/>
        <v>2.1161692041522655</v>
      </c>
      <c r="J72" s="30">
        <f>21/(21-H72)</f>
        <v>7.894736842105263</v>
      </c>
      <c r="K72" s="28">
        <f t="shared" si="54"/>
        <v>4.855217474390809</v>
      </c>
      <c r="L72" s="29">
        <v>1.86</v>
      </c>
      <c r="M72" s="28">
        <f t="shared" si="58"/>
        <v>0.7143232664359852</v>
      </c>
      <c r="N72" s="30">
        <f>1+((($C$2/L72-1)*($C$3/$C$4)))</f>
        <v>10.583893845801876</v>
      </c>
      <c r="O72" s="28">
        <f t="shared" si="59"/>
        <v>8.224153355140153</v>
      </c>
      <c r="P72" s="27">
        <v>1577</v>
      </c>
      <c r="Q72" s="28">
        <f t="shared" si="60"/>
        <v>19884.317785467127</v>
      </c>
      <c r="R72" s="31">
        <f>(28.01/22.4)*P72</f>
        <v>1971.954017857143</v>
      </c>
      <c r="S72" s="28">
        <f t="shared" si="61"/>
        <v>31091.44282166357</v>
      </c>
      <c r="T72" s="31">
        <v>8154.697066326531</v>
      </c>
      <c r="U72" s="28">
        <f t="shared" si="62"/>
        <v>4181942.4666369273</v>
      </c>
      <c r="V72" s="27">
        <v>131</v>
      </c>
      <c r="W72" s="28">
        <f t="shared" si="63"/>
        <v>517.6963321799307</v>
      </c>
      <c r="X72" s="31">
        <f>(30.01/22.41)*V72</f>
        <v>175.42659526996877</v>
      </c>
      <c r="Y72" s="28">
        <f t="shared" si="64"/>
        <v>928.3748480577667</v>
      </c>
      <c r="Z72" s="31">
        <f>((21-10)/(21-H72))*X72</f>
        <v>725.4483263043821</v>
      </c>
      <c r="AA72" s="28">
        <f t="shared" si="65"/>
        <v>17127.35515616481</v>
      </c>
      <c r="AB72" s="27">
        <v>2</v>
      </c>
      <c r="AC72" s="28">
        <f t="shared" si="55"/>
        <v>0.01993079584775085</v>
      </c>
      <c r="AD72" s="31">
        <f>(46.01/22.41)*AB72</f>
        <v>4.106202588130299</v>
      </c>
      <c r="AE72" s="28">
        <f t="shared" si="66"/>
        <v>0.09703107370762186</v>
      </c>
      <c r="AF72" s="31">
        <f t="shared" si="67"/>
        <v>16.98053701858394</v>
      </c>
      <c r="AG72" s="28">
        <f t="shared" si="68"/>
        <v>27.485478404551586</v>
      </c>
      <c r="AH72" s="31">
        <f t="shared" si="69"/>
        <v>133</v>
      </c>
      <c r="AI72" s="28">
        <f t="shared" si="70"/>
        <v>511.2919031141874</v>
      </c>
      <c r="AJ72" s="31">
        <f>(46.01/22.41)*AH72</f>
        <v>273.0624721106649</v>
      </c>
      <c r="AK72" s="28">
        <f t="shared" si="71"/>
        <v>2155.2103732888295</v>
      </c>
      <c r="AL72" s="31">
        <v>872</v>
      </c>
      <c r="AM72" s="28">
        <f t="shared" si="72"/>
        <v>226.20092432454862</v>
      </c>
    </row>
    <row r="73" spans="1:39" s="14" customFormat="1" ht="12.75">
      <c r="A73" s="23">
        <v>67</v>
      </c>
      <c r="B73" s="26">
        <v>0.554328703703704</v>
      </c>
      <c r="C73" s="25"/>
      <c r="D73" s="27">
        <v>38</v>
      </c>
      <c r="E73" s="28">
        <f t="shared" si="38"/>
        <v>4.287335640138407</v>
      </c>
      <c r="F73" s="27">
        <v>180.3</v>
      </c>
      <c r="G73" s="28">
        <f t="shared" si="56"/>
        <v>0.03587681660901741</v>
      </c>
      <c r="H73" s="29">
        <v>17.34</v>
      </c>
      <c r="I73" s="28">
        <f t="shared" si="57"/>
        <v>0.20675743944637193</v>
      </c>
      <c r="J73" s="30">
        <f>21/(21-H73)</f>
        <v>5.737704918032787</v>
      </c>
      <c r="K73" s="28">
        <f t="shared" si="54"/>
        <v>0.0021551765055275026</v>
      </c>
      <c r="L73" s="29">
        <v>2.47</v>
      </c>
      <c r="M73" s="28">
        <f t="shared" si="58"/>
        <v>0.0553079723183388</v>
      </c>
      <c r="N73" s="30">
        <f>1+((($C$2/L73-1)*($C$3/$C$4)))</f>
        <v>7.9756625606569616</v>
      </c>
      <c r="O73" s="28">
        <f t="shared" si="59"/>
        <v>0.06736474136029712</v>
      </c>
      <c r="P73" s="27">
        <v>2123</v>
      </c>
      <c r="Q73" s="28">
        <f t="shared" si="60"/>
        <v>164015.4707266436</v>
      </c>
      <c r="R73" s="31">
        <f>(28.01/22.4)*P73</f>
        <v>2654.6977678571434</v>
      </c>
      <c r="S73" s="28">
        <f t="shared" si="61"/>
        <v>256457.25867913465</v>
      </c>
      <c r="T73" s="31">
        <v>6040</v>
      </c>
      <c r="U73" s="28">
        <f t="shared" si="62"/>
        <v>4860.494352521292</v>
      </c>
      <c r="V73" s="27">
        <v>106</v>
      </c>
      <c r="W73" s="28">
        <f t="shared" si="63"/>
        <v>2280.34339100346</v>
      </c>
      <c r="X73" s="31">
        <f>(30.01/22.41)*V73</f>
        <v>141.94823739402054</v>
      </c>
      <c r="Y73" s="28">
        <f t="shared" si="64"/>
        <v>4089.2958237273688</v>
      </c>
      <c r="Z73" s="31">
        <f>((21-10)/(21-H73))*X73</f>
        <v>426.6203856104442</v>
      </c>
      <c r="AA73" s="28">
        <f t="shared" si="65"/>
        <v>28209.358727351417</v>
      </c>
      <c r="AB73" s="27">
        <v>1</v>
      </c>
      <c r="AC73" s="28">
        <f t="shared" si="55"/>
        <v>0.7375778546712803</v>
      </c>
      <c r="AD73" s="31">
        <f>(46.01/22.41)*AB73</f>
        <v>2.0531012940651494</v>
      </c>
      <c r="AE73" s="28">
        <f t="shared" si="66"/>
        <v>5.591330350617536</v>
      </c>
      <c r="AF73" s="31">
        <f t="shared" si="67"/>
        <v>6.170523014949902</v>
      </c>
      <c r="AG73" s="28">
        <f t="shared" si="68"/>
        <v>30.995436411667743</v>
      </c>
      <c r="AH73" s="31">
        <f t="shared" si="69"/>
        <v>107</v>
      </c>
      <c r="AI73" s="28">
        <f t="shared" si="70"/>
        <v>2363.1036678200703</v>
      </c>
      <c r="AJ73" s="31">
        <f>(46.01/22.41)*AH73</f>
        <v>219.68183846497098</v>
      </c>
      <c r="AK73" s="28">
        <f t="shared" si="71"/>
        <v>9961.013477863116</v>
      </c>
      <c r="AL73" s="31">
        <v>934</v>
      </c>
      <c r="AM73" s="28">
        <f t="shared" si="72"/>
        <v>5935.158138958241</v>
      </c>
    </row>
    <row r="74" spans="1:39" s="14" customFormat="1" ht="12.75">
      <c r="A74" s="23">
        <v>68</v>
      </c>
      <c r="B74" s="26">
        <v>0.4716898148148148</v>
      </c>
      <c r="C74" s="25"/>
      <c r="D74" s="27">
        <v>38</v>
      </c>
      <c r="E74" s="28">
        <f t="shared" si="38"/>
        <v>4.287335640138407</v>
      </c>
      <c r="F74" s="27">
        <v>179.9</v>
      </c>
      <c r="G74" s="28">
        <f t="shared" si="56"/>
        <v>0.04434740484426984</v>
      </c>
      <c r="H74" s="29">
        <v>17.46</v>
      </c>
      <c r="I74" s="28">
        <f t="shared" si="57"/>
        <v>0.3302868512110803</v>
      </c>
      <c r="J74" s="30">
        <f t="shared" si="27"/>
        <v>5.9322033898305095</v>
      </c>
      <c r="K74" s="28">
        <f t="shared" si="54"/>
        <v>0.058043578927701935</v>
      </c>
      <c r="L74" s="29">
        <v>2.57</v>
      </c>
      <c r="M74" s="28">
        <f t="shared" si="58"/>
        <v>0.018272678200691964</v>
      </c>
      <c r="N74" s="30">
        <f t="shared" si="28"/>
        <v>7.666208571349726</v>
      </c>
      <c r="O74" s="28">
        <f t="shared" si="59"/>
        <v>0.002490689093303345</v>
      </c>
      <c r="P74" s="27">
        <v>1421</v>
      </c>
      <c r="Q74" s="28">
        <f t="shared" si="60"/>
        <v>88215.98837370242</v>
      </c>
      <c r="R74" s="31">
        <f t="shared" si="29"/>
        <v>1776.8843750000003</v>
      </c>
      <c r="S74" s="28">
        <f t="shared" si="61"/>
        <v>137935.9547593887</v>
      </c>
      <c r="T74" s="31">
        <v>5521.3921257062175</v>
      </c>
      <c r="U74" s="28">
        <f t="shared" si="62"/>
        <v>346126.4468539018</v>
      </c>
      <c r="V74" s="27">
        <v>173</v>
      </c>
      <c r="W74" s="28">
        <f t="shared" si="63"/>
        <v>370.4492733564015</v>
      </c>
      <c r="X74" s="31">
        <f t="shared" si="30"/>
        <v>231.67023650156182</v>
      </c>
      <c r="Y74" s="28">
        <f t="shared" si="64"/>
        <v>664.319537318697</v>
      </c>
      <c r="Z74" s="31">
        <f t="shared" si="31"/>
        <v>719.8792659653053</v>
      </c>
      <c r="AA74" s="28">
        <f t="shared" si="65"/>
        <v>15700.706788724932</v>
      </c>
      <c r="AB74" s="27">
        <v>2</v>
      </c>
      <c r="AC74" s="28">
        <f t="shared" si="55"/>
        <v>0.01993079584775085</v>
      </c>
      <c r="AD74" s="31">
        <f t="shared" si="32"/>
        <v>4.106202588130299</v>
      </c>
      <c r="AE74" s="28">
        <f t="shared" si="66"/>
        <v>0.09703107370762186</v>
      </c>
      <c r="AF74" s="31">
        <f t="shared" si="67"/>
        <v>12.759386573286243</v>
      </c>
      <c r="AG74" s="28">
        <f t="shared" si="68"/>
        <v>1.0434807043382661</v>
      </c>
      <c r="AH74" s="31">
        <f t="shared" si="69"/>
        <v>175</v>
      </c>
      <c r="AI74" s="28">
        <f t="shared" si="70"/>
        <v>375.90366782006873</v>
      </c>
      <c r="AJ74" s="31">
        <f t="shared" si="33"/>
        <v>359.2927264614012</v>
      </c>
      <c r="AK74" s="28">
        <f t="shared" si="71"/>
        <v>1584.5185095023935</v>
      </c>
      <c r="AL74" s="31">
        <v>927</v>
      </c>
      <c r="AM74" s="28">
        <f t="shared" si="72"/>
        <v>4905.598453435082</v>
      </c>
    </row>
    <row r="75" spans="1:39" s="14" customFormat="1" ht="12.75">
      <c r="A75" s="23">
        <v>69</v>
      </c>
      <c r="B75" s="26">
        <v>0.47238425925925925</v>
      </c>
      <c r="C75" s="25"/>
      <c r="D75" s="27">
        <v>38</v>
      </c>
      <c r="E75" s="28">
        <f t="shared" si="38"/>
        <v>4.287335640138407</v>
      </c>
      <c r="F75" s="27">
        <v>183</v>
      </c>
      <c r="G75" s="28">
        <f t="shared" si="56"/>
        <v>8.348700346021014</v>
      </c>
      <c r="H75" s="29">
        <v>17.48</v>
      </c>
      <c r="I75" s="28">
        <f t="shared" si="57"/>
        <v>0.35367508650519774</v>
      </c>
      <c r="J75" s="30">
        <f t="shared" si="27"/>
        <v>5.965909090909092</v>
      </c>
      <c r="K75" s="28">
        <f t="shared" si="54"/>
        <v>0.07542056666512563</v>
      </c>
      <c r="L75" s="29">
        <v>2.55</v>
      </c>
      <c r="M75" s="28">
        <f t="shared" si="58"/>
        <v>0.024079737024221372</v>
      </c>
      <c r="N75" s="30">
        <f t="shared" si="28"/>
        <v>7.726157697121403</v>
      </c>
      <c r="O75" s="28">
        <f t="shared" si="59"/>
        <v>0.00010084822499457562</v>
      </c>
      <c r="P75" s="27">
        <v>1186</v>
      </c>
      <c r="Q75" s="28">
        <f t="shared" si="60"/>
        <v>283036.5177854671</v>
      </c>
      <c r="R75" s="31">
        <f t="shared" si="29"/>
        <v>1483.0294642857145</v>
      </c>
      <c r="S75" s="28">
        <f t="shared" si="61"/>
        <v>442560.50441928016</v>
      </c>
      <c r="T75" s="31">
        <v>6100</v>
      </c>
      <c r="U75" s="28">
        <f t="shared" si="62"/>
        <v>94.42486462516261</v>
      </c>
      <c r="V75" s="27">
        <v>190</v>
      </c>
      <c r="W75" s="28">
        <f t="shared" si="63"/>
        <v>1313.8492733564017</v>
      </c>
      <c r="X75" s="31">
        <f t="shared" si="30"/>
        <v>254.43551985720663</v>
      </c>
      <c r="Y75" s="28">
        <f t="shared" si="64"/>
        <v>2356.1005626346964</v>
      </c>
      <c r="Z75" s="31">
        <f t="shared" si="31"/>
        <v>795.1109995537709</v>
      </c>
      <c r="AA75" s="28">
        <f t="shared" si="65"/>
        <v>40213.96328897651</v>
      </c>
      <c r="AB75" s="27">
        <v>2</v>
      </c>
      <c r="AC75" s="28">
        <f t="shared" si="55"/>
        <v>0.01993079584775085</v>
      </c>
      <c r="AD75" s="31">
        <f t="shared" si="32"/>
        <v>4.106202588130299</v>
      </c>
      <c r="AE75" s="28">
        <f t="shared" si="66"/>
        <v>0.09703107370762186</v>
      </c>
      <c r="AF75" s="31">
        <f t="shared" si="67"/>
        <v>12.831883087907185</v>
      </c>
      <c r="AG75" s="28">
        <f t="shared" si="68"/>
        <v>1.1968481380515485</v>
      </c>
      <c r="AH75" s="31">
        <f t="shared" si="69"/>
        <v>192</v>
      </c>
      <c r="AI75" s="28">
        <f t="shared" si="70"/>
        <v>1324.1036678200683</v>
      </c>
      <c r="AJ75" s="31">
        <f t="shared" si="33"/>
        <v>394.1954484605087</v>
      </c>
      <c r="AK75" s="28">
        <f t="shared" si="71"/>
        <v>5581.394782147142</v>
      </c>
      <c r="AL75" s="31">
        <v>963</v>
      </c>
      <c r="AM75" s="28">
        <f t="shared" si="72"/>
        <v>11244.476836125614</v>
      </c>
    </row>
    <row r="76" spans="1:39" s="14" customFormat="1" ht="12.75">
      <c r="A76" s="23">
        <v>70</v>
      </c>
      <c r="B76" s="26">
        <v>0.4730787037037037</v>
      </c>
      <c r="C76" s="25"/>
      <c r="D76" s="27">
        <v>38</v>
      </c>
      <c r="E76" s="28">
        <f t="shared" si="38"/>
        <v>4.287335640138407</v>
      </c>
      <c r="F76" s="27">
        <v>179</v>
      </c>
      <c r="G76" s="28">
        <f t="shared" si="56"/>
        <v>1.2334062283736054</v>
      </c>
      <c r="H76" s="29">
        <v>17.56</v>
      </c>
      <c r="I76" s="28">
        <f t="shared" si="57"/>
        <v>0.45522802768166704</v>
      </c>
      <c r="J76" s="30">
        <f t="shared" si="27"/>
        <v>6.104651162790695</v>
      </c>
      <c r="K76" s="28">
        <f t="shared" si="54"/>
        <v>0.17087485889615162</v>
      </c>
      <c r="L76" s="29">
        <v>2.49</v>
      </c>
      <c r="M76" s="28">
        <f t="shared" si="58"/>
        <v>0.04630091349480941</v>
      </c>
      <c r="N76" s="30">
        <f t="shared" si="28"/>
        <v>7.91178330342647</v>
      </c>
      <c r="O76" s="28">
        <f t="shared" si="59"/>
        <v>0.038285938047229864</v>
      </c>
      <c r="P76" s="27">
        <v>2696</v>
      </c>
      <c r="Q76" s="28">
        <f t="shared" si="60"/>
        <v>956460.9883737024</v>
      </c>
      <c r="R76" s="31">
        <f t="shared" si="29"/>
        <v>3371.2035714285716</v>
      </c>
      <c r="S76" s="28">
        <f t="shared" si="61"/>
        <v>1495537.9637367874</v>
      </c>
      <c r="T76" s="31">
        <v>5660</v>
      </c>
      <c r="U76" s="28">
        <f t="shared" si="62"/>
        <v>202245.60110919678</v>
      </c>
      <c r="V76" s="27">
        <v>126</v>
      </c>
      <c r="W76" s="28">
        <f t="shared" si="63"/>
        <v>770.2257439446365</v>
      </c>
      <c r="X76" s="31">
        <f t="shared" si="30"/>
        <v>168.73092369477914</v>
      </c>
      <c r="Y76" s="28">
        <f t="shared" si="64"/>
        <v>1381.2309718204758</v>
      </c>
      <c r="Z76" s="31">
        <f t="shared" si="31"/>
        <v>539.5465583263285</v>
      </c>
      <c r="AA76" s="28">
        <f t="shared" si="65"/>
        <v>3028.3280205225306</v>
      </c>
      <c r="AB76" s="27">
        <v>2</v>
      </c>
      <c r="AC76" s="28">
        <f t="shared" si="55"/>
        <v>0.01993079584775085</v>
      </c>
      <c r="AD76" s="31">
        <f t="shared" si="32"/>
        <v>4.106202588130299</v>
      </c>
      <c r="AE76" s="28">
        <f t="shared" si="66"/>
        <v>0.09703107370762186</v>
      </c>
      <c r="AF76" s="31">
        <f t="shared" si="67"/>
        <v>13.130298973672463</v>
      </c>
      <c r="AG76" s="28">
        <f t="shared" si="68"/>
        <v>1.9388374479320665</v>
      </c>
      <c r="AH76" s="31">
        <f t="shared" si="69"/>
        <v>128</v>
      </c>
      <c r="AI76" s="28">
        <f t="shared" si="70"/>
        <v>762.4095501730111</v>
      </c>
      <c r="AJ76" s="31">
        <f t="shared" si="33"/>
        <v>262.7969656403391</v>
      </c>
      <c r="AK76" s="28">
        <f t="shared" si="71"/>
        <v>3213.727737950072</v>
      </c>
      <c r="AL76" s="31">
        <v>936</v>
      </c>
      <c r="AM76" s="28">
        <f t="shared" si="72"/>
        <v>6247.318049107715</v>
      </c>
    </row>
    <row r="77" spans="1:39" s="14" customFormat="1" ht="12.75">
      <c r="A77" s="23">
        <v>71</v>
      </c>
      <c r="B77" s="26">
        <v>0.47377314814814814</v>
      </c>
      <c r="C77" s="25"/>
      <c r="D77" s="27">
        <v>38</v>
      </c>
      <c r="E77" s="28">
        <f t="shared" si="38"/>
        <v>4.287335640138407</v>
      </c>
      <c r="F77" s="27">
        <v>177.2</v>
      </c>
      <c r="G77" s="28">
        <f t="shared" si="56"/>
        <v>8.471523875432338</v>
      </c>
      <c r="H77" s="29">
        <v>17.81</v>
      </c>
      <c r="I77" s="28">
        <f t="shared" si="57"/>
        <v>0.8550809688581399</v>
      </c>
      <c r="J77" s="30">
        <f t="shared" si="27"/>
        <v>6.583072100313477</v>
      </c>
      <c r="K77" s="28">
        <f t="shared" si="54"/>
        <v>0.7952912962909111</v>
      </c>
      <c r="L77" s="29">
        <v>2.31</v>
      </c>
      <c r="M77" s="28">
        <f t="shared" si="58"/>
        <v>0.156164442906574</v>
      </c>
      <c r="N77" s="30">
        <f t="shared" si="28"/>
        <v>8.526517454177029</v>
      </c>
      <c r="O77" s="28">
        <f t="shared" si="59"/>
        <v>0.6567515292408099</v>
      </c>
      <c r="P77" s="27">
        <v>2147</v>
      </c>
      <c r="Q77" s="28">
        <f t="shared" si="60"/>
        <v>184030.90602076126</v>
      </c>
      <c r="R77" s="31">
        <f t="shared" si="29"/>
        <v>2684.7084821428575</v>
      </c>
      <c r="S77" s="28">
        <f t="shared" si="61"/>
        <v>287753.7189707011</v>
      </c>
      <c r="T77" s="31">
        <v>7130</v>
      </c>
      <c r="U77" s="28">
        <f t="shared" si="62"/>
        <v>1040976.8986557416</v>
      </c>
      <c r="V77" s="27">
        <v>110</v>
      </c>
      <c r="W77" s="28">
        <f t="shared" si="63"/>
        <v>1914.3198615916954</v>
      </c>
      <c r="X77" s="31">
        <f t="shared" si="30"/>
        <v>147.30477465417226</v>
      </c>
      <c r="Y77" s="28">
        <f t="shared" si="64"/>
        <v>3432.912887668415</v>
      </c>
      <c r="Z77" s="31">
        <f t="shared" si="31"/>
        <v>507.9474988074903</v>
      </c>
      <c r="AA77" s="28">
        <f t="shared" si="65"/>
        <v>7504.636646620897</v>
      </c>
      <c r="AB77" s="27">
        <v>1</v>
      </c>
      <c r="AC77" s="28">
        <f t="shared" si="55"/>
        <v>0.7375778546712803</v>
      </c>
      <c r="AD77" s="31">
        <f t="shared" si="32"/>
        <v>2.0531012940651494</v>
      </c>
      <c r="AE77" s="28">
        <f t="shared" si="66"/>
        <v>5.591330350617536</v>
      </c>
      <c r="AF77" s="31">
        <f t="shared" si="67"/>
        <v>7.079659634707409</v>
      </c>
      <c r="AG77" s="28">
        <f t="shared" si="68"/>
        <v>21.6989940565955</v>
      </c>
      <c r="AH77" s="31">
        <f t="shared" si="69"/>
        <v>111</v>
      </c>
      <c r="AI77" s="28">
        <f t="shared" si="70"/>
        <v>1990.2095501730114</v>
      </c>
      <c r="AJ77" s="31">
        <f t="shared" si="33"/>
        <v>227.89424364123158</v>
      </c>
      <c r="AK77" s="28">
        <f t="shared" si="71"/>
        <v>8389.180899259098</v>
      </c>
      <c r="AL77" s="31">
        <v>965</v>
      </c>
      <c r="AM77" s="28">
        <f t="shared" si="72"/>
        <v>11672.636746275088</v>
      </c>
    </row>
    <row r="78" spans="1:39" s="14" customFormat="1" ht="12.75">
      <c r="A78" s="23">
        <v>72</v>
      </c>
      <c r="B78" s="26">
        <v>0.4744675925925926</v>
      </c>
      <c r="C78" s="25"/>
      <c r="D78" s="27">
        <v>38</v>
      </c>
      <c r="E78" s="28">
        <f>(D78-D94)*(D78-D94)</f>
        <v>4.287335640138407</v>
      </c>
      <c r="F78" s="27">
        <v>177.4</v>
      </c>
      <c r="G78" s="28">
        <f t="shared" si="56"/>
        <v>7.347288581314611</v>
      </c>
      <c r="H78" s="29">
        <v>17.79</v>
      </c>
      <c r="I78" s="28">
        <f t="shared" si="57"/>
        <v>0.8184927335640229</v>
      </c>
      <c r="J78" s="30">
        <f aca="true" t="shared" si="73" ref="J78:J91">21/(21-H78)</f>
        <v>6.542056074766354</v>
      </c>
      <c r="K78" s="28">
        <f t="shared" si="54"/>
        <v>0.7238181607699227</v>
      </c>
      <c r="L78" s="29">
        <v>2.32</v>
      </c>
      <c r="M78" s="28">
        <f t="shared" si="58"/>
        <v>0.14836091349480948</v>
      </c>
      <c r="N78" s="30">
        <f aca="true" t="shared" si="74" ref="N78:N91">1+((($C$2/L78-1)*($C$3/$C$4)))</f>
        <v>8.489863047199805</v>
      </c>
      <c r="O78" s="28">
        <f t="shared" si="59"/>
        <v>0.5986854595723488</v>
      </c>
      <c r="P78" s="27">
        <v>1805</v>
      </c>
      <c r="Q78" s="28">
        <f t="shared" si="60"/>
        <v>7566.953079584777</v>
      </c>
      <c r="R78" s="31">
        <f aca="true" t="shared" si="75" ref="R78:R91">(28.01/22.4)*P78</f>
        <v>2257.055803571429</v>
      </c>
      <c r="S78" s="28">
        <f t="shared" si="61"/>
        <v>11831.81095506681</v>
      </c>
      <c r="T78" s="31">
        <v>6840</v>
      </c>
      <c r="U78" s="28">
        <f t="shared" si="62"/>
        <v>533312.9011805729</v>
      </c>
      <c r="V78" s="27">
        <v>134</v>
      </c>
      <c r="W78" s="28">
        <f t="shared" si="63"/>
        <v>390.17868512110715</v>
      </c>
      <c r="X78" s="31">
        <f aca="true" t="shared" si="76" ref="X78:X91">(30.01/22.41)*V78</f>
        <v>179.44399821508256</v>
      </c>
      <c r="Y78" s="28">
        <f t="shared" si="64"/>
        <v>699.6999109292312</v>
      </c>
      <c r="Z78" s="31">
        <f aca="true" t="shared" si="77" ref="Z78:Z91">((21-10)/(21-H78))*X78</f>
        <v>614.9171278398466</v>
      </c>
      <c r="AA78" s="28">
        <f t="shared" si="65"/>
        <v>413.7287437421597</v>
      </c>
      <c r="AB78" s="27">
        <v>1</v>
      </c>
      <c r="AC78" s="28">
        <f t="shared" si="55"/>
        <v>0.7375778546712803</v>
      </c>
      <c r="AD78" s="31">
        <f aca="true" t="shared" si="78" ref="AD78:AD91">(46.01/22.41)*AB78</f>
        <v>2.0531012940651494</v>
      </c>
      <c r="AE78" s="28">
        <f t="shared" si="66"/>
        <v>5.591330350617536</v>
      </c>
      <c r="AF78" s="31">
        <f t="shared" si="67"/>
        <v>7.035549605830728</v>
      </c>
      <c r="AG78" s="28">
        <f t="shared" si="68"/>
        <v>22.111888003907914</v>
      </c>
      <c r="AH78" s="31">
        <f t="shared" si="69"/>
        <v>135</v>
      </c>
      <c r="AI78" s="28">
        <f t="shared" si="70"/>
        <v>424.84484429065793</v>
      </c>
      <c r="AJ78" s="31">
        <f aca="true" t="shared" si="79" ref="AJ78:AJ91">(46.01/22.41)*AH78</f>
        <v>277.16867469879514</v>
      </c>
      <c r="AK78" s="28">
        <f t="shared" si="71"/>
        <v>1790.816576356024</v>
      </c>
      <c r="AL78" s="31">
        <v>949.7991967871482</v>
      </c>
      <c r="AM78" s="28">
        <f t="shared" si="72"/>
        <v>8619.112289257992</v>
      </c>
    </row>
    <row r="79" spans="1:39" s="14" customFormat="1" ht="12.75">
      <c r="A79" s="23">
        <v>73</v>
      </c>
      <c r="B79" s="26">
        <v>0.475162037037037</v>
      </c>
      <c r="C79" s="25"/>
      <c r="D79" s="27">
        <v>38</v>
      </c>
      <c r="E79" s="28">
        <f>(D79-D94)*(D79-D94)</f>
        <v>4.287335640138407</v>
      </c>
      <c r="F79" s="27">
        <v>177</v>
      </c>
      <c r="G79" s="28">
        <f t="shared" si="56"/>
        <v>9.6757591695499</v>
      </c>
      <c r="H79" s="29">
        <v>17.8</v>
      </c>
      <c r="I79" s="28">
        <f t="shared" si="57"/>
        <v>0.8366868512110845</v>
      </c>
      <c r="J79" s="30">
        <f t="shared" si="73"/>
        <v>6.562500000000002</v>
      </c>
      <c r="K79" s="28">
        <f t="shared" si="54"/>
        <v>0.7590224772754641</v>
      </c>
      <c r="L79" s="29">
        <v>2.32</v>
      </c>
      <c r="M79" s="28">
        <f t="shared" si="58"/>
        <v>0.14836091349480948</v>
      </c>
      <c r="N79" s="30">
        <f t="shared" si="74"/>
        <v>8.489863047199805</v>
      </c>
      <c r="O79" s="28">
        <f t="shared" si="59"/>
        <v>0.5986854595723488</v>
      </c>
      <c r="P79" s="27">
        <v>1207</v>
      </c>
      <c r="Q79" s="28">
        <f t="shared" si="60"/>
        <v>261133.02366782006</v>
      </c>
      <c r="R79" s="31">
        <f t="shared" si="75"/>
        <v>1509.2888392857144</v>
      </c>
      <c r="S79" s="28">
        <f t="shared" si="61"/>
        <v>408311.84463115333</v>
      </c>
      <c r="T79" s="31">
        <v>6540</v>
      </c>
      <c r="U79" s="28">
        <f t="shared" si="62"/>
        <v>185143.24862005355</v>
      </c>
      <c r="V79" s="27">
        <v>170</v>
      </c>
      <c r="W79" s="28">
        <f t="shared" si="63"/>
        <v>263.966920415225</v>
      </c>
      <c r="X79" s="31">
        <f t="shared" si="76"/>
        <v>227.65283355644803</v>
      </c>
      <c r="Y79" s="28">
        <f t="shared" si="64"/>
        <v>473.36678743860006</v>
      </c>
      <c r="Z79" s="31">
        <f t="shared" si="77"/>
        <v>782.5566153502903</v>
      </c>
      <c r="AA79" s="28">
        <f t="shared" si="65"/>
        <v>35336.4091964892</v>
      </c>
      <c r="AB79" s="27">
        <v>2</v>
      </c>
      <c r="AC79" s="28">
        <f t="shared" si="55"/>
        <v>0.01993079584775085</v>
      </c>
      <c r="AD79" s="31">
        <f t="shared" si="78"/>
        <v>4.106202588130299</v>
      </c>
      <c r="AE79" s="28">
        <f t="shared" si="66"/>
        <v>0.09703107370762186</v>
      </c>
      <c r="AF79" s="31">
        <f t="shared" si="67"/>
        <v>14.115071396697905</v>
      </c>
      <c r="AG79" s="28">
        <f t="shared" si="68"/>
        <v>5.6510506305835895</v>
      </c>
      <c r="AH79" s="31">
        <f t="shared" si="69"/>
        <v>172</v>
      </c>
      <c r="AI79" s="28">
        <f t="shared" si="70"/>
        <v>268.5742560553629</v>
      </c>
      <c r="AJ79" s="31">
        <f t="shared" si="79"/>
        <v>353.13342257920567</v>
      </c>
      <c r="AK79" s="28">
        <f t="shared" si="71"/>
        <v>1132.1008979866008</v>
      </c>
      <c r="AL79" s="31">
        <v>967</v>
      </c>
      <c r="AM79" s="28">
        <f t="shared" si="72"/>
        <v>12108.796656424562</v>
      </c>
    </row>
    <row r="80" spans="1:39" s="14" customFormat="1" ht="12.75">
      <c r="A80" s="23">
        <v>74</v>
      </c>
      <c r="B80" s="26">
        <v>0.47585648148148146</v>
      </c>
      <c r="C80" s="25"/>
      <c r="D80" s="27">
        <v>38</v>
      </c>
      <c r="E80" s="28">
        <f>(D80-D94)*(D80-D94)</f>
        <v>4.287335640138407</v>
      </c>
      <c r="F80" s="27">
        <v>176</v>
      </c>
      <c r="G80" s="28">
        <f t="shared" si="56"/>
        <v>16.89693564013805</v>
      </c>
      <c r="H80" s="29">
        <v>17.8</v>
      </c>
      <c r="I80" s="28">
        <f t="shared" si="57"/>
        <v>0.8366868512110845</v>
      </c>
      <c r="J80" s="30">
        <f t="shared" si="73"/>
        <v>6.562500000000002</v>
      </c>
      <c r="K80" s="28">
        <f t="shared" si="54"/>
        <v>0.7590224772754641</v>
      </c>
      <c r="L80" s="29">
        <v>2.32</v>
      </c>
      <c r="M80" s="28">
        <f t="shared" si="58"/>
        <v>0.14836091349480948</v>
      </c>
      <c r="N80" s="30">
        <f t="shared" si="74"/>
        <v>8.489863047199805</v>
      </c>
      <c r="O80" s="28">
        <f t="shared" si="59"/>
        <v>0.5986854595723488</v>
      </c>
      <c r="P80" s="27">
        <v>1942</v>
      </c>
      <c r="Q80" s="28">
        <f t="shared" si="60"/>
        <v>50170.72955017302</v>
      </c>
      <c r="R80" s="31">
        <f t="shared" si="75"/>
        <v>2428.3669642857144</v>
      </c>
      <c r="S80" s="28">
        <f t="shared" si="61"/>
        <v>78447.76903889627</v>
      </c>
      <c r="T80" s="31">
        <v>6780</v>
      </c>
      <c r="U80" s="28">
        <f t="shared" si="62"/>
        <v>449278.97066846903</v>
      </c>
      <c r="V80" s="27">
        <v>138</v>
      </c>
      <c r="W80" s="28">
        <f t="shared" si="63"/>
        <v>248.15515570934247</v>
      </c>
      <c r="X80" s="31">
        <f t="shared" si="76"/>
        <v>184.80053547523428</v>
      </c>
      <c r="Y80" s="28">
        <f t="shared" si="64"/>
        <v>445.01185474178914</v>
      </c>
      <c r="Z80" s="31">
        <f t="shared" si="77"/>
        <v>635.251840696118</v>
      </c>
      <c r="AA80" s="28">
        <f t="shared" si="65"/>
        <v>1654.4585499035304</v>
      </c>
      <c r="AB80" s="27">
        <v>2</v>
      </c>
      <c r="AC80" s="28">
        <f t="shared" si="55"/>
        <v>0.01993079584775085</v>
      </c>
      <c r="AD80" s="31">
        <f t="shared" si="78"/>
        <v>4.106202588130299</v>
      </c>
      <c r="AE80" s="28">
        <f t="shared" si="66"/>
        <v>0.09703107370762186</v>
      </c>
      <c r="AF80" s="31">
        <f t="shared" si="67"/>
        <v>14.115071396697905</v>
      </c>
      <c r="AG80" s="28">
        <f t="shared" si="68"/>
        <v>5.6510506305835895</v>
      </c>
      <c r="AH80" s="31">
        <f t="shared" si="69"/>
        <v>140</v>
      </c>
      <c r="AI80" s="28">
        <f t="shared" si="70"/>
        <v>243.72719723183428</v>
      </c>
      <c r="AJ80" s="31">
        <f t="shared" si="79"/>
        <v>287.4341811691209</v>
      </c>
      <c r="AK80" s="28">
        <f t="shared" si="71"/>
        <v>1027.3649563532204</v>
      </c>
      <c r="AL80" s="31">
        <v>944</v>
      </c>
      <c r="AM80" s="28">
        <f t="shared" si="72"/>
        <v>7575.95768970561</v>
      </c>
    </row>
    <row r="81" spans="1:39" s="14" customFormat="1" ht="12.75">
      <c r="A81" s="23">
        <v>75</v>
      </c>
      <c r="B81" s="26">
        <v>0.47655092592592596</v>
      </c>
      <c r="C81" s="25"/>
      <c r="D81" s="27">
        <v>38</v>
      </c>
      <c r="E81" s="28">
        <f>(D81-D94)*(D81-D94)</f>
        <v>4.287335640138407</v>
      </c>
      <c r="F81" s="27">
        <v>173.7</v>
      </c>
      <c r="G81" s="28">
        <f t="shared" si="56"/>
        <v>41.095641522490936</v>
      </c>
      <c r="H81" s="29">
        <v>18.01</v>
      </c>
      <c r="I81" s="28">
        <f t="shared" si="57"/>
        <v>1.2649633217993246</v>
      </c>
      <c r="J81" s="30">
        <f t="shared" si="73"/>
        <v>7.0234113712374615</v>
      </c>
      <c r="K81" s="28">
        <f t="shared" si="54"/>
        <v>1.7745712209501878</v>
      </c>
      <c r="L81" s="29">
        <v>2.16</v>
      </c>
      <c r="M81" s="28">
        <f t="shared" si="58"/>
        <v>0.2972173840830443</v>
      </c>
      <c r="N81" s="30">
        <f t="shared" si="74"/>
        <v>9.117060677698975</v>
      </c>
      <c r="O81" s="28">
        <f t="shared" si="59"/>
        <v>1.9626477399552218</v>
      </c>
      <c r="P81" s="27">
        <v>2073</v>
      </c>
      <c r="Q81" s="28">
        <f t="shared" si="60"/>
        <v>126016.64719723184</v>
      </c>
      <c r="R81" s="31">
        <f t="shared" si="75"/>
        <v>2592.175446428572</v>
      </c>
      <c r="S81" s="28">
        <f t="shared" si="61"/>
        <v>197041.67994006077</v>
      </c>
      <c r="T81" s="31">
        <v>7130</v>
      </c>
      <c r="U81" s="28">
        <f t="shared" si="62"/>
        <v>1040976.8986557416</v>
      </c>
      <c r="V81" s="27">
        <v>91</v>
      </c>
      <c r="W81" s="28">
        <f t="shared" si="63"/>
        <v>3937.9316262975776</v>
      </c>
      <c r="X81" s="31">
        <f t="shared" si="76"/>
        <v>121.86122266845159</v>
      </c>
      <c r="Y81" s="28">
        <f t="shared" si="64"/>
        <v>7061.816837356394</v>
      </c>
      <c r="Z81" s="31">
        <f t="shared" si="77"/>
        <v>448.3188793822636</v>
      </c>
      <c r="AA81" s="28">
        <f t="shared" si="65"/>
        <v>21391.380730409324</v>
      </c>
      <c r="AB81" s="27">
        <v>1</v>
      </c>
      <c r="AC81" s="28">
        <f t="shared" si="55"/>
        <v>0.7375778546712803</v>
      </c>
      <c r="AD81" s="31">
        <f t="shared" si="78"/>
        <v>2.0531012940651494</v>
      </c>
      <c r="AE81" s="28">
        <f t="shared" si="66"/>
        <v>5.591330350617536</v>
      </c>
      <c r="AF81" s="31">
        <f t="shared" si="67"/>
        <v>7.553215463115938</v>
      </c>
      <c r="AG81" s="28">
        <f t="shared" si="68"/>
        <v>17.511396700772274</v>
      </c>
      <c r="AH81" s="31">
        <f t="shared" si="69"/>
        <v>92</v>
      </c>
      <c r="AI81" s="28">
        <f t="shared" si="70"/>
        <v>4046.4566089965415</v>
      </c>
      <c r="AJ81" s="31">
        <f t="shared" si="79"/>
        <v>188.88531905399375</v>
      </c>
      <c r="AK81" s="28">
        <f t="shared" si="71"/>
        <v>17056.72475088039</v>
      </c>
      <c r="AL81" s="31">
        <v>934</v>
      </c>
      <c r="AM81" s="28">
        <f t="shared" si="72"/>
        <v>5935.158138958241</v>
      </c>
    </row>
    <row r="82" spans="1:39" s="14" customFormat="1" ht="12.75">
      <c r="A82" s="23">
        <v>76</v>
      </c>
      <c r="B82" s="26">
        <v>0.47724537037037035</v>
      </c>
      <c r="C82" s="25"/>
      <c r="D82" s="27">
        <v>38</v>
      </c>
      <c r="E82" s="28">
        <f>(D82-D94)*(D82-D94)</f>
        <v>4.287335640138407</v>
      </c>
      <c r="F82" s="27">
        <v>175</v>
      </c>
      <c r="G82" s="28">
        <f t="shared" si="56"/>
        <v>26.118112110726198</v>
      </c>
      <c r="H82" s="29">
        <v>18.3</v>
      </c>
      <c r="I82" s="28">
        <f t="shared" si="57"/>
        <v>2.0013927335640322</v>
      </c>
      <c r="J82" s="30">
        <f t="shared" si="73"/>
        <v>7.7777777777777795</v>
      </c>
      <c r="K82" s="28">
        <f t="shared" si="54"/>
        <v>4.353468639180922</v>
      </c>
      <c r="L82" s="29">
        <v>1.95</v>
      </c>
      <c r="M82" s="28">
        <f t="shared" si="58"/>
        <v>0.5702915017301032</v>
      </c>
      <c r="N82" s="30">
        <f t="shared" si="74"/>
        <v>10.09645390070922</v>
      </c>
      <c r="O82" s="28">
        <f t="shared" si="59"/>
        <v>5.666011494938156</v>
      </c>
      <c r="P82" s="27">
        <v>1731</v>
      </c>
      <c r="Q82" s="28">
        <f t="shared" si="60"/>
        <v>168.6942560553636</v>
      </c>
      <c r="R82" s="31">
        <f t="shared" si="75"/>
        <v>2164.522767857143</v>
      </c>
      <c r="S82" s="28">
        <f t="shared" si="61"/>
        <v>263.77308354635574</v>
      </c>
      <c r="T82" s="31">
        <v>7460</v>
      </c>
      <c r="U82" s="28">
        <f t="shared" si="62"/>
        <v>1823263.5164723129</v>
      </c>
      <c r="V82" s="27">
        <v>131</v>
      </c>
      <c r="W82" s="28">
        <f t="shared" si="63"/>
        <v>517.6963321799307</v>
      </c>
      <c r="X82" s="31">
        <f t="shared" si="76"/>
        <v>175.42659526996877</v>
      </c>
      <c r="Y82" s="28">
        <f t="shared" si="64"/>
        <v>928.3748480577667</v>
      </c>
      <c r="Z82" s="31">
        <f t="shared" si="77"/>
        <v>714.7009436924656</v>
      </c>
      <c r="AA82" s="28">
        <f t="shared" si="65"/>
        <v>14429.808758693336</v>
      </c>
      <c r="AB82" s="27">
        <v>1</v>
      </c>
      <c r="AC82" s="28">
        <f t="shared" si="55"/>
        <v>0.7375778546712803</v>
      </c>
      <c r="AD82" s="31">
        <f t="shared" si="78"/>
        <v>2.0531012940651494</v>
      </c>
      <c r="AE82" s="28">
        <f t="shared" si="66"/>
        <v>5.591330350617536</v>
      </c>
      <c r="AF82" s="31">
        <f t="shared" si="67"/>
        <v>8.36448675359876</v>
      </c>
      <c r="AG82" s="28">
        <f t="shared" si="68"/>
        <v>11.379765400244063</v>
      </c>
      <c r="AH82" s="31">
        <f t="shared" si="69"/>
        <v>132</v>
      </c>
      <c r="AI82" s="28">
        <f t="shared" si="70"/>
        <v>557.5154325259522</v>
      </c>
      <c r="AJ82" s="31">
        <f t="shared" si="79"/>
        <v>271.0093708165997</v>
      </c>
      <c r="AK82" s="28">
        <f t="shared" si="71"/>
        <v>2350.052946526313</v>
      </c>
      <c r="AL82" s="31">
        <v>915</v>
      </c>
      <c r="AM82" s="28">
        <f t="shared" si="72"/>
        <v>3368.6389925382387</v>
      </c>
    </row>
    <row r="83" spans="1:39" s="14" customFormat="1" ht="12.75">
      <c r="A83" s="23">
        <v>77</v>
      </c>
      <c r="B83" s="26">
        <v>0.47793981481481485</v>
      </c>
      <c r="C83" s="25"/>
      <c r="D83" s="27">
        <v>38</v>
      </c>
      <c r="E83" s="28">
        <f>(D83-D94)*(D83-D94)</f>
        <v>4.287335640138407</v>
      </c>
      <c r="F83" s="27">
        <v>172</v>
      </c>
      <c r="G83" s="28">
        <f t="shared" si="56"/>
        <v>65.78164152249065</v>
      </c>
      <c r="H83" s="29">
        <v>18.45</v>
      </c>
      <c r="I83" s="28">
        <f t="shared" si="57"/>
        <v>2.4483044982699123</v>
      </c>
      <c r="J83" s="30">
        <f t="shared" si="73"/>
        <v>8.235294117647056</v>
      </c>
      <c r="K83" s="28">
        <f t="shared" si="54"/>
        <v>6.472002542194289</v>
      </c>
      <c r="L83" s="29">
        <v>1.84</v>
      </c>
      <c r="M83" s="28">
        <f t="shared" si="58"/>
        <v>0.7485303252595147</v>
      </c>
      <c r="N83" s="30">
        <f t="shared" si="74"/>
        <v>10.698689485044712</v>
      </c>
      <c r="O83" s="28">
        <f t="shared" si="59"/>
        <v>8.895748319356153</v>
      </c>
      <c r="P83" s="27">
        <v>1382</v>
      </c>
      <c r="Q83" s="28">
        <f t="shared" si="60"/>
        <v>112903.90602076123</v>
      </c>
      <c r="R83" s="31">
        <f t="shared" si="75"/>
        <v>1728.1169642857144</v>
      </c>
      <c r="S83" s="28">
        <f t="shared" si="61"/>
        <v>176538.3844826993</v>
      </c>
      <c r="T83" s="31">
        <v>8670</v>
      </c>
      <c r="U83" s="28">
        <f t="shared" si="62"/>
        <v>6555047.781799741</v>
      </c>
      <c r="V83" s="27">
        <v>146</v>
      </c>
      <c r="W83" s="28">
        <f t="shared" si="63"/>
        <v>60.108096885813104</v>
      </c>
      <c r="X83" s="31">
        <f t="shared" si="76"/>
        <v>195.5136099955377</v>
      </c>
      <c r="Y83" s="28">
        <f t="shared" si="64"/>
        <v>107.79069088326803</v>
      </c>
      <c r="Z83" s="31">
        <f t="shared" si="77"/>
        <v>843.3920431180055</v>
      </c>
      <c r="AA83" s="28">
        <f t="shared" si="65"/>
        <v>61909.02284832092</v>
      </c>
      <c r="AB83" s="27">
        <v>2</v>
      </c>
      <c r="AC83" s="28">
        <f t="shared" si="55"/>
        <v>0.01993079584775085</v>
      </c>
      <c r="AD83" s="31">
        <f t="shared" si="78"/>
        <v>4.106202588130299</v>
      </c>
      <c r="AE83" s="28">
        <f t="shared" si="66"/>
        <v>0.09703107370762186</v>
      </c>
      <c r="AF83" s="31">
        <f t="shared" si="67"/>
        <v>17.713030772326775</v>
      </c>
      <c r="AG83" s="28">
        <f t="shared" si="68"/>
        <v>35.7024561454149</v>
      </c>
      <c r="AH83" s="31">
        <f t="shared" si="69"/>
        <v>148</v>
      </c>
      <c r="AI83" s="28">
        <f t="shared" si="70"/>
        <v>57.93896193771645</v>
      </c>
      <c r="AJ83" s="31">
        <f t="shared" si="79"/>
        <v>303.8589915216421</v>
      </c>
      <c r="AK83" s="28">
        <f t="shared" si="71"/>
        <v>244.22575641270305</v>
      </c>
      <c r="AL83" s="31">
        <v>849</v>
      </c>
      <c r="AM83" s="28">
        <f t="shared" si="72"/>
        <v>63.36195760559827</v>
      </c>
    </row>
    <row r="84" spans="1:39" s="14" customFormat="1" ht="12.75">
      <c r="A84" s="23">
        <v>78</v>
      </c>
      <c r="B84" s="26">
        <v>0.47863425925925923</v>
      </c>
      <c r="C84" s="25"/>
      <c r="D84" s="27">
        <v>38</v>
      </c>
      <c r="E84" s="28">
        <f>(D84-D94)*(D84-D94)</f>
        <v>4.287335640138407</v>
      </c>
      <c r="F84" s="27">
        <v>167</v>
      </c>
      <c r="G84" s="28">
        <f t="shared" si="56"/>
        <v>171.88752387543138</v>
      </c>
      <c r="H84" s="29">
        <v>18.63</v>
      </c>
      <c r="I84" s="28">
        <f t="shared" si="57"/>
        <v>3.043998615916972</v>
      </c>
      <c r="J84" s="30">
        <f t="shared" si="73"/>
        <v>8.860759493670882</v>
      </c>
      <c r="K84" s="28">
        <f t="shared" si="54"/>
        <v>10.045593671965527</v>
      </c>
      <c r="L84" s="29">
        <v>1.78</v>
      </c>
      <c r="M84" s="28">
        <f t="shared" si="58"/>
        <v>0.8559515017301029</v>
      </c>
      <c r="N84" s="30">
        <f t="shared" si="74"/>
        <v>11.058554466491355</v>
      </c>
      <c r="O84" s="28">
        <f t="shared" si="59"/>
        <v>11.171899077468687</v>
      </c>
      <c r="P84" s="27">
        <v>1656</v>
      </c>
      <c r="Q84" s="28">
        <f t="shared" si="60"/>
        <v>3845.458961937715</v>
      </c>
      <c r="R84" s="31">
        <f t="shared" si="75"/>
        <v>2070.739285714286</v>
      </c>
      <c r="S84" s="28">
        <f t="shared" si="61"/>
        <v>6012.822201298979</v>
      </c>
      <c r="T84" s="31">
        <v>9320</v>
      </c>
      <c r="U84" s="28">
        <f t="shared" si="62"/>
        <v>10305915.362347532</v>
      </c>
      <c r="V84" s="27">
        <v>130</v>
      </c>
      <c r="W84" s="28">
        <f t="shared" si="63"/>
        <v>564.2022145328718</v>
      </c>
      <c r="X84" s="31">
        <f t="shared" si="76"/>
        <v>174.08746095493083</v>
      </c>
      <c r="Y84" s="28">
        <f t="shared" si="64"/>
        <v>1011.7729499554608</v>
      </c>
      <c r="Z84" s="31">
        <f t="shared" si="77"/>
        <v>808.0008736304803</v>
      </c>
      <c r="AA84" s="28">
        <f t="shared" si="65"/>
        <v>45549.83318109705</v>
      </c>
      <c r="AB84" s="27">
        <v>2</v>
      </c>
      <c r="AC84" s="28">
        <f t="shared" si="55"/>
        <v>0.01993079584775085</v>
      </c>
      <c r="AD84" s="31">
        <f t="shared" si="78"/>
        <v>4.106202588130299</v>
      </c>
      <c r="AE84" s="28">
        <f t="shared" si="66"/>
        <v>0.09703107370762186</v>
      </c>
      <c r="AF84" s="31">
        <f t="shared" si="67"/>
        <v>19.058324248706022</v>
      </c>
      <c r="AG84" s="28">
        <f t="shared" si="68"/>
        <v>53.58894000965068</v>
      </c>
      <c r="AH84" s="31">
        <f t="shared" si="69"/>
        <v>132</v>
      </c>
      <c r="AI84" s="28">
        <f t="shared" si="70"/>
        <v>557.5154325259522</v>
      </c>
      <c r="AJ84" s="31">
        <f t="shared" si="79"/>
        <v>271.0093708165997</v>
      </c>
      <c r="AK84" s="28">
        <f t="shared" si="71"/>
        <v>2350.052946526313</v>
      </c>
      <c r="AL84" s="31">
        <v>805</v>
      </c>
      <c r="AM84" s="28">
        <f t="shared" si="72"/>
        <v>2699.8439343171717</v>
      </c>
    </row>
    <row r="85" spans="1:39" s="14" customFormat="1" ht="12.75">
      <c r="A85" s="23">
        <v>79</v>
      </c>
      <c r="B85" s="26">
        <v>0.47932870370370373</v>
      </c>
      <c r="C85" s="25"/>
      <c r="D85" s="27">
        <v>38</v>
      </c>
      <c r="E85" s="28">
        <f>(D85-D94)*(D85-D94)</f>
        <v>4.287335640138407</v>
      </c>
      <c r="F85" s="27">
        <v>167.4</v>
      </c>
      <c r="G85" s="28">
        <f>(F85-F94)*(F85-F94)</f>
        <v>161.55905328719598</v>
      </c>
      <c r="H85" s="29">
        <v>18.57</v>
      </c>
      <c r="I85" s="28">
        <f t="shared" si="57"/>
        <v>2.8382339100346226</v>
      </c>
      <c r="J85" s="30">
        <f t="shared" si="73"/>
        <v>8.641975308641976</v>
      </c>
      <c r="K85" s="28">
        <f t="shared" si="54"/>
        <v>8.706596670424037</v>
      </c>
      <c r="L85" s="29">
        <v>1.8</v>
      </c>
      <c r="M85" s="28">
        <f t="shared" si="58"/>
        <v>0.8193444429065735</v>
      </c>
      <c r="N85" s="30">
        <f t="shared" si="74"/>
        <v>10.935933806146572</v>
      </c>
      <c r="O85" s="28">
        <f t="shared" si="59"/>
        <v>10.36723072679526</v>
      </c>
      <c r="P85" s="27">
        <v>1945</v>
      </c>
      <c r="Q85" s="28">
        <f t="shared" si="60"/>
        <v>51523.65896193772</v>
      </c>
      <c r="R85" s="31">
        <f t="shared" si="75"/>
        <v>2432.118303571429</v>
      </c>
      <c r="S85" s="28">
        <f t="shared" si="61"/>
        <v>80563.23148027684</v>
      </c>
      <c r="T85" s="31">
        <v>8910</v>
      </c>
      <c r="U85" s="28">
        <f t="shared" si="62"/>
        <v>7841583.503848157</v>
      </c>
      <c r="V85" s="27">
        <v>122</v>
      </c>
      <c r="W85" s="28">
        <f t="shared" si="63"/>
        <v>1008.2492733564012</v>
      </c>
      <c r="X85" s="31">
        <f t="shared" si="76"/>
        <v>163.3743864346274</v>
      </c>
      <c r="Y85" s="28">
        <f t="shared" si="64"/>
        <v>1808.0739765242802</v>
      </c>
      <c r="Z85" s="31">
        <f t="shared" si="77"/>
        <v>739.5548357123052</v>
      </c>
      <c r="AA85" s="28">
        <f t="shared" si="65"/>
        <v>21018.629464150592</v>
      </c>
      <c r="AB85" s="27">
        <v>2</v>
      </c>
      <c r="AC85" s="28">
        <f t="shared" si="55"/>
        <v>0.01993079584775085</v>
      </c>
      <c r="AD85" s="31">
        <f t="shared" si="78"/>
        <v>4.106202588130299</v>
      </c>
      <c r="AE85" s="28">
        <f t="shared" si="66"/>
        <v>0.09703107370762186</v>
      </c>
      <c r="AF85" s="31">
        <f t="shared" si="67"/>
        <v>18.58774834133057</v>
      </c>
      <c r="AG85" s="28">
        <f t="shared" si="68"/>
        <v>46.920729989911145</v>
      </c>
      <c r="AH85" s="31">
        <f t="shared" si="69"/>
        <v>124</v>
      </c>
      <c r="AI85" s="28">
        <f t="shared" si="70"/>
        <v>999.30366782007</v>
      </c>
      <c r="AJ85" s="31">
        <f t="shared" si="79"/>
        <v>254.58456046407852</v>
      </c>
      <c r="AK85" s="28">
        <f t="shared" si="71"/>
        <v>4212.289726931978</v>
      </c>
      <c r="AL85" s="31">
        <v>824</v>
      </c>
      <c r="AM85" s="28">
        <f t="shared" si="72"/>
        <v>1086.363080737174</v>
      </c>
    </row>
    <row r="86" spans="1:39" s="14" customFormat="1" ht="12.75">
      <c r="A86" s="23">
        <v>80</v>
      </c>
      <c r="B86" s="26">
        <v>0.4800231481481481</v>
      </c>
      <c r="C86" s="25"/>
      <c r="D86" s="27">
        <v>38</v>
      </c>
      <c r="E86" s="28">
        <f>(D86-D94)*(D86-D94)</f>
        <v>4.287335640138407</v>
      </c>
      <c r="F86" s="27">
        <v>156</v>
      </c>
      <c r="G86" s="28">
        <f>(F86-F94)*(F86-F94)</f>
        <v>581.320465051901</v>
      </c>
      <c r="H86" s="29">
        <v>18.87</v>
      </c>
      <c r="I86" s="28">
        <f t="shared" si="57"/>
        <v>3.939057439446394</v>
      </c>
      <c r="J86" s="30">
        <f t="shared" si="73"/>
        <v>9.85915492957747</v>
      </c>
      <c r="K86" s="28">
        <f t="shared" si="54"/>
        <v>17.37117276426289</v>
      </c>
      <c r="L86" s="29">
        <v>1.62</v>
      </c>
      <c r="M86" s="28">
        <f t="shared" si="58"/>
        <v>1.177607972318338</v>
      </c>
      <c r="N86" s="30">
        <f t="shared" si="74"/>
        <v>12.148515891778304</v>
      </c>
      <c r="O86" s="28">
        <f t="shared" si="59"/>
        <v>19.64617433734279</v>
      </c>
      <c r="P86" s="27">
        <v>1364</v>
      </c>
      <c r="Q86" s="28">
        <f t="shared" si="60"/>
        <v>125324.329550173</v>
      </c>
      <c r="R86" s="31">
        <f t="shared" si="75"/>
        <v>1705.6089285714288</v>
      </c>
      <c r="S86" s="28">
        <f t="shared" si="61"/>
        <v>195959.1608026084</v>
      </c>
      <c r="T86" s="31">
        <v>10400</v>
      </c>
      <c r="U86" s="28">
        <f t="shared" si="62"/>
        <v>18406526.111565404</v>
      </c>
      <c r="V86" s="27">
        <v>137</v>
      </c>
      <c r="W86" s="28">
        <f t="shared" si="63"/>
        <v>280.66103806228364</v>
      </c>
      <c r="X86" s="31">
        <f t="shared" si="76"/>
        <v>183.46140116019635</v>
      </c>
      <c r="Y86" s="28">
        <f t="shared" si="64"/>
        <v>503.30402664751364</v>
      </c>
      <c r="Z86" s="31">
        <f t="shared" si="77"/>
        <v>947.4532454282445</v>
      </c>
      <c r="AA86" s="28">
        <f t="shared" si="65"/>
        <v>124521.78239169395</v>
      </c>
      <c r="AB86" s="27">
        <v>2</v>
      </c>
      <c r="AC86" s="28">
        <f t="shared" si="55"/>
        <v>0.01993079584775085</v>
      </c>
      <c r="AD86" s="31">
        <f t="shared" si="78"/>
        <v>4.106202588130299</v>
      </c>
      <c r="AE86" s="28">
        <f t="shared" si="66"/>
        <v>0.09703107370762186</v>
      </c>
      <c r="AF86" s="31">
        <f t="shared" si="67"/>
        <v>21.20574106546165</v>
      </c>
      <c r="AG86" s="28">
        <f t="shared" si="68"/>
        <v>89.64043972984231</v>
      </c>
      <c r="AH86" s="31">
        <f t="shared" si="69"/>
        <v>139</v>
      </c>
      <c r="AI86" s="28">
        <f t="shared" si="70"/>
        <v>275.950726643599</v>
      </c>
      <c r="AJ86" s="31">
        <f t="shared" si="79"/>
        <v>285.3810798750558</v>
      </c>
      <c r="AK86" s="28">
        <f t="shared" si="71"/>
        <v>1163.1943806590116</v>
      </c>
      <c r="AL86" s="31">
        <v>633</v>
      </c>
      <c r="AM86" s="28">
        <f t="shared" si="72"/>
        <v>50158.091661462415</v>
      </c>
    </row>
    <row r="87" spans="1:39" s="14" customFormat="1" ht="12.75">
      <c r="A87" s="23">
        <v>81</v>
      </c>
      <c r="B87" s="26">
        <v>0.4807175925925926</v>
      </c>
      <c r="C87" s="25"/>
      <c r="D87" s="27">
        <v>38</v>
      </c>
      <c r="E87" s="28">
        <f>(D87-D94)*(D87-D94)</f>
        <v>4.287335640138407</v>
      </c>
      <c r="F87" s="27">
        <v>156.8</v>
      </c>
      <c r="G87" s="28">
        <f>(F87-F94)*(F87-F94)</f>
        <v>543.38352387543</v>
      </c>
      <c r="H87" s="29">
        <v>18.91</v>
      </c>
      <c r="I87" s="28">
        <f t="shared" si="57"/>
        <v>4.099433910034626</v>
      </c>
      <c r="J87" s="30">
        <f t="shared" si="73"/>
        <v>10.047846889952154</v>
      </c>
      <c r="K87" s="28">
        <f t="shared" si="54"/>
        <v>18.97966601002978</v>
      </c>
      <c r="L87" s="29">
        <v>1.61</v>
      </c>
      <c r="M87" s="28">
        <f t="shared" si="58"/>
        <v>1.1994115017301026</v>
      </c>
      <c r="N87" s="30">
        <f t="shared" si="74"/>
        <v>12.223831549270956</v>
      </c>
      <c r="O87" s="28">
        <f t="shared" si="59"/>
        <v>20.319505103925735</v>
      </c>
      <c r="P87" s="27">
        <v>1901</v>
      </c>
      <c r="Q87" s="28">
        <f t="shared" si="60"/>
        <v>33484.694256055365</v>
      </c>
      <c r="R87" s="31">
        <f t="shared" si="75"/>
        <v>2377.098660714286</v>
      </c>
      <c r="S87" s="28">
        <f t="shared" si="61"/>
        <v>52357.21275908831</v>
      </c>
      <c r="T87" s="31">
        <v>11160</v>
      </c>
      <c r="U87" s="28">
        <f t="shared" si="62"/>
        <v>25505355.89805205</v>
      </c>
      <c r="V87" s="27">
        <v>89</v>
      </c>
      <c r="W87" s="28">
        <f t="shared" si="63"/>
        <v>4192.9433910034595</v>
      </c>
      <c r="X87" s="31">
        <f t="shared" si="76"/>
        <v>119.18295403837573</v>
      </c>
      <c r="Y87" s="28">
        <f t="shared" si="64"/>
        <v>7519.124516773143</v>
      </c>
      <c r="Z87" s="31">
        <f t="shared" si="77"/>
        <v>627.2787054651354</v>
      </c>
      <c r="AA87" s="28">
        <f t="shared" si="65"/>
        <v>1069.4143109337313</v>
      </c>
      <c r="AB87" s="27">
        <v>1</v>
      </c>
      <c r="AC87" s="28">
        <f t="shared" si="55"/>
        <v>0.7375778546712803</v>
      </c>
      <c r="AD87" s="31">
        <f t="shared" si="78"/>
        <v>2.0531012940651494</v>
      </c>
      <c r="AE87" s="28">
        <f t="shared" si="66"/>
        <v>5.591330350617536</v>
      </c>
      <c r="AF87" s="31">
        <f t="shared" si="67"/>
        <v>10.805796284553418</v>
      </c>
      <c r="AG87" s="28">
        <f t="shared" si="68"/>
        <v>0.8687754674365968</v>
      </c>
      <c r="AH87" s="31">
        <f t="shared" si="69"/>
        <v>90</v>
      </c>
      <c r="AI87" s="28">
        <f t="shared" si="70"/>
        <v>4304.903667820071</v>
      </c>
      <c r="AJ87" s="31">
        <f t="shared" si="79"/>
        <v>184.77911646586344</v>
      </c>
      <c r="AK87" s="28">
        <f t="shared" si="71"/>
        <v>18146.137234688224</v>
      </c>
      <c r="AL87" s="31">
        <v>644</v>
      </c>
      <c r="AM87" s="28">
        <f t="shared" si="72"/>
        <v>45351.97116728452</v>
      </c>
    </row>
    <row r="88" spans="1:39" s="14" customFormat="1" ht="12.75">
      <c r="A88" s="23">
        <v>82</v>
      </c>
      <c r="B88" s="26">
        <v>0.481412037037037</v>
      </c>
      <c r="C88" s="25"/>
      <c r="D88" s="27">
        <v>38</v>
      </c>
      <c r="E88" s="28">
        <f>(D88-D94)*(D88-D94)</f>
        <v>4.287335640138407</v>
      </c>
      <c r="F88" s="27">
        <v>174.7</v>
      </c>
      <c r="G88" s="28">
        <f>(F88-F94)*(F88-F94)</f>
        <v>29.274465051902762</v>
      </c>
      <c r="H88" s="29">
        <v>18.03</v>
      </c>
      <c r="I88" s="28">
        <f t="shared" si="57"/>
        <v>1.3103515570934414</v>
      </c>
      <c r="J88" s="30">
        <f t="shared" si="73"/>
        <v>7.070707070707074</v>
      </c>
      <c r="K88" s="28">
        <f t="shared" si="54"/>
        <v>1.9028161757945685</v>
      </c>
      <c r="L88" s="29">
        <v>2.15</v>
      </c>
      <c r="M88" s="28">
        <f t="shared" si="58"/>
        <v>0.3082209134948093</v>
      </c>
      <c r="N88" s="30">
        <f t="shared" si="74"/>
        <v>9.159360052779153</v>
      </c>
      <c r="O88" s="28">
        <f t="shared" si="59"/>
        <v>2.082955198702546</v>
      </c>
      <c r="P88" s="27">
        <v>1840</v>
      </c>
      <c r="Q88" s="28">
        <f t="shared" si="60"/>
        <v>14881.129550173013</v>
      </c>
      <c r="R88" s="31">
        <f t="shared" si="75"/>
        <v>2300.821428571429</v>
      </c>
      <c r="S88" s="28">
        <f t="shared" si="61"/>
        <v>23268.376291447443</v>
      </c>
      <c r="T88" s="31">
        <v>7340</v>
      </c>
      <c r="U88" s="28">
        <f t="shared" si="62"/>
        <v>1513595.6554481052</v>
      </c>
      <c r="V88" s="27">
        <v>83</v>
      </c>
      <c r="W88" s="28">
        <f t="shared" si="63"/>
        <v>5005.9786851211065</v>
      </c>
      <c r="X88" s="31">
        <f t="shared" si="76"/>
        <v>111.14814814814815</v>
      </c>
      <c r="Y88" s="28">
        <f t="shared" si="64"/>
        <v>8977.125029281568</v>
      </c>
      <c r="Z88" s="31">
        <f t="shared" si="77"/>
        <v>411.65980795610443</v>
      </c>
      <c r="AA88" s="28">
        <f t="shared" si="65"/>
        <v>33458.62771301513</v>
      </c>
      <c r="AB88" s="27">
        <v>1</v>
      </c>
      <c r="AC88" s="28">
        <f t="shared" si="55"/>
        <v>0.7375778546712803</v>
      </c>
      <c r="AD88" s="31">
        <f t="shared" si="78"/>
        <v>2.0531012940651494</v>
      </c>
      <c r="AE88" s="28">
        <f t="shared" si="66"/>
        <v>5.591330350617536</v>
      </c>
      <c r="AF88" s="31">
        <f t="shared" si="67"/>
        <v>7.6040788669079635</v>
      </c>
      <c r="AG88" s="28">
        <f t="shared" si="68"/>
        <v>17.088291472680925</v>
      </c>
      <c r="AH88" s="31">
        <f t="shared" si="69"/>
        <v>84</v>
      </c>
      <c r="AI88" s="28">
        <f t="shared" si="70"/>
        <v>5128.244844290659</v>
      </c>
      <c r="AJ88" s="31">
        <f t="shared" si="79"/>
        <v>172.46050870147255</v>
      </c>
      <c r="AK88" s="28">
        <f t="shared" si="71"/>
        <v>21616.70548244893</v>
      </c>
      <c r="AL88" s="31">
        <v>735</v>
      </c>
      <c r="AM88" s="28">
        <f t="shared" si="72"/>
        <v>14874.247079085584</v>
      </c>
    </row>
    <row r="89" spans="1:39" s="14" customFormat="1" ht="12.75">
      <c r="A89" s="23">
        <v>83</v>
      </c>
      <c r="B89" s="26">
        <v>0.4821064814814815</v>
      </c>
      <c r="C89" s="25"/>
      <c r="D89" s="27">
        <v>38</v>
      </c>
      <c r="E89" s="28">
        <f>(D89-D94)*(D89-D94)</f>
        <v>4.287335640138407</v>
      </c>
      <c r="F89" s="27">
        <v>177</v>
      </c>
      <c r="G89" s="28">
        <f>(F89-F94)*(F89-F94)</f>
        <v>9.6757591695499</v>
      </c>
      <c r="H89" s="29">
        <v>17.76</v>
      </c>
      <c r="I89" s="28">
        <f t="shared" si="57"/>
        <v>0.7651103806228503</v>
      </c>
      <c r="J89" s="30">
        <f t="shared" si="73"/>
        <v>6.4814814814814845</v>
      </c>
      <c r="K89" s="28">
        <f t="shared" si="54"/>
        <v>0.624416738635404</v>
      </c>
      <c r="L89" s="29">
        <v>2.34</v>
      </c>
      <c r="M89" s="28">
        <f t="shared" si="58"/>
        <v>0.13335385467128005</v>
      </c>
      <c r="N89" s="30">
        <f t="shared" si="74"/>
        <v>8.417494089834516</v>
      </c>
      <c r="O89" s="28">
        <f t="shared" si="59"/>
        <v>0.49193210102259227</v>
      </c>
      <c r="P89" s="27">
        <v>1628</v>
      </c>
      <c r="Q89" s="28">
        <f t="shared" si="60"/>
        <v>8102.117785467126</v>
      </c>
      <c r="R89" s="31">
        <f t="shared" si="75"/>
        <v>2035.726785714286</v>
      </c>
      <c r="S89" s="28">
        <f t="shared" si="61"/>
        <v>12668.603196703372</v>
      </c>
      <c r="T89" s="31">
        <v>6911.418099647271</v>
      </c>
      <c r="U89" s="28">
        <f t="shared" si="62"/>
        <v>642724.2591677255</v>
      </c>
      <c r="V89" s="27">
        <v>114</v>
      </c>
      <c r="W89" s="28">
        <f t="shared" si="63"/>
        <v>1580.2963321799307</v>
      </c>
      <c r="X89" s="31">
        <f t="shared" si="76"/>
        <v>152.66131191432396</v>
      </c>
      <c r="Y89" s="28">
        <f t="shared" si="64"/>
        <v>2833.914934448251</v>
      </c>
      <c r="Z89" s="31">
        <f t="shared" si="77"/>
        <v>518.2945774869027</v>
      </c>
      <c r="AA89" s="28">
        <f t="shared" si="65"/>
        <v>5818.9781949331755</v>
      </c>
      <c r="AB89" s="27">
        <v>1</v>
      </c>
      <c r="AC89" s="28">
        <f t="shared" si="55"/>
        <v>0.7375778546712803</v>
      </c>
      <c r="AD89" s="31">
        <f t="shared" si="78"/>
        <v>2.0531012940651494</v>
      </c>
      <c r="AE89" s="28">
        <f t="shared" si="66"/>
        <v>5.591330350617536</v>
      </c>
      <c r="AF89" s="31">
        <f t="shared" si="67"/>
        <v>6.970405627998968</v>
      </c>
      <c r="AG89" s="28">
        <f t="shared" si="68"/>
        <v>22.728788435205686</v>
      </c>
      <c r="AH89" s="31">
        <f t="shared" si="69"/>
        <v>115</v>
      </c>
      <c r="AI89" s="28">
        <f t="shared" si="70"/>
        <v>1649.3154325259525</v>
      </c>
      <c r="AJ89" s="31">
        <f t="shared" si="79"/>
        <v>236.1066488174922</v>
      </c>
      <c r="AK89" s="28">
        <f t="shared" si="71"/>
        <v>6952.235518213226</v>
      </c>
      <c r="AL89" s="31">
        <v>662</v>
      </c>
      <c r="AM89" s="28">
        <f t="shared" si="72"/>
        <v>38009.410358629786</v>
      </c>
    </row>
    <row r="90" spans="1:39" s="14" customFormat="1" ht="12.75">
      <c r="A90" s="23">
        <v>84</v>
      </c>
      <c r="B90" s="26">
        <v>0.4828009259259259</v>
      </c>
      <c r="C90" s="25"/>
      <c r="D90" s="27">
        <v>38</v>
      </c>
      <c r="E90" s="28">
        <f>(D90-D94)*(D90-D94)</f>
        <v>4.287335640138407</v>
      </c>
      <c r="F90" s="27">
        <v>176.3</v>
      </c>
      <c r="G90" s="28">
        <f>(F90-F94)*(F90-F94)</f>
        <v>14.520582698961517</v>
      </c>
      <c r="H90" s="29">
        <v>17.75</v>
      </c>
      <c r="I90" s="28">
        <f t="shared" si="57"/>
        <v>0.7477162629757886</v>
      </c>
      <c r="J90" s="30">
        <f t="shared" si="73"/>
        <v>6.461538461538462</v>
      </c>
      <c r="K90" s="28">
        <f t="shared" si="54"/>
        <v>0.5932964963297852</v>
      </c>
      <c r="L90" s="29">
        <v>2.35</v>
      </c>
      <c r="M90" s="28">
        <f t="shared" si="58"/>
        <v>0.1261503252595152</v>
      </c>
      <c r="N90" s="30">
        <f t="shared" si="74"/>
        <v>8.38177154066697</v>
      </c>
      <c r="O90" s="28">
        <f t="shared" si="59"/>
        <v>0.44309813032070217</v>
      </c>
      <c r="P90" s="27">
        <v>973</v>
      </c>
      <c r="Q90" s="28">
        <f t="shared" si="60"/>
        <v>555042.529550173</v>
      </c>
      <c r="R90" s="31">
        <f t="shared" si="75"/>
        <v>1216.6843750000003</v>
      </c>
      <c r="S90" s="28">
        <f t="shared" si="61"/>
        <v>867873.5301501453</v>
      </c>
      <c r="T90" s="31">
        <v>6070</v>
      </c>
      <c r="U90" s="28">
        <f t="shared" si="62"/>
        <v>1577.4596085732273</v>
      </c>
      <c r="V90" s="27">
        <v>162</v>
      </c>
      <c r="W90" s="28">
        <f t="shared" si="63"/>
        <v>68.01397923875437</v>
      </c>
      <c r="X90" s="31">
        <f t="shared" si="76"/>
        <v>216.93975903614458</v>
      </c>
      <c r="Y90" s="28">
        <f t="shared" si="64"/>
        <v>121.9681572316729</v>
      </c>
      <c r="Z90" s="31">
        <f t="shared" si="77"/>
        <v>734.2576459684893</v>
      </c>
      <c r="AA90" s="28">
        <f t="shared" si="65"/>
        <v>19510.737405859</v>
      </c>
      <c r="AB90" s="27">
        <v>2</v>
      </c>
      <c r="AC90" s="28">
        <f t="shared" si="55"/>
        <v>0.01993079584775085</v>
      </c>
      <c r="AD90" s="31">
        <f t="shared" si="78"/>
        <v>4.106202588130299</v>
      </c>
      <c r="AE90" s="28">
        <f t="shared" si="66"/>
        <v>0.09703107370762186</v>
      </c>
      <c r="AF90" s="31">
        <f t="shared" si="67"/>
        <v>13.89791645213332</v>
      </c>
      <c r="AG90" s="28">
        <f t="shared" si="68"/>
        <v>4.665768100350251</v>
      </c>
      <c r="AH90" s="31">
        <f t="shared" si="69"/>
        <v>164</v>
      </c>
      <c r="AI90" s="28">
        <f t="shared" si="70"/>
        <v>70.36249134948076</v>
      </c>
      <c r="AJ90" s="31">
        <f t="shared" si="79"/>
        <v>336.7086122266845</v>
      </c>
      <c r="AK90" s="28">
        <f t="shared" si="71"/>
        <v>296.5937272293952</v>
      </c>
      <c r="AL90" s="31">
        <v>636</v>
      </c>
      <c r="AM90" s="28">
        <f t="shared" si="72"/>
        <v>48823.33152668663</v>
      </c>
    </row>
    <row r="91" spans="1:39" s="14" customFormat="1" ht="12.75">
      <c r="A91" s="23">
        <v>85</v>
      </c>
      <c r="B91" s="26">
        <v>0.4834953703703704</v>
      </c>
      <c r="C91" s="25"/>
      <c r="D91" s="27">
        <v>38</v>
      </c>
      <c r="E91" s="28">
        <f>(D91-D94)*(D91-D94)</f>
        <v>4.287335640138407</v>
      </c>
      <c r="F91" s="27">
        <v>175.1</v>
      </c>
      <c r="G91" s="28">
        <f>(F91-F94)*(F91-F94)</f>
        <v>25.10599446366744</v>
      </c>
      <c r="H91" s="29">
        <v>17.66</v>
      </c>
      <c r="I91" s="28">
        <f t="shared" si="57"/>
        <v>0.6001692041522584</v>
      </c>
      <c r="J91" s="30">
        <f t="shared" si="73"/>
        <v>6.287425149700599</v>
      </c>
      <c r="K91" s="28">
        <f t="shared" si="54"/>
        <v>0.3553878002231816</v>
      </c>
      <c r="L91" s="29">
        <v>2.42</v>
      </c>
      <c r="M91" s="28">
        <f t="shared" si="58"/>
        <v>0.08132561937716241</v>
      </c>
      <c r="N91" s="30">
        <f t="shared" si="74"/>
        <v>8.13998007150812</v>
      </c>
      <c r="O91" s="28">
        <f t="shared" si="59"/>
        <v>0.17966128058312544</v>
      </c>
      <c r="P91" s="27">
        <v>1535</v>
      </c>
      <c r="Q91" s="28">
        <f t="shared" si="60"/>
        <v>33493.30602076124</v>
      </c>
      <c r="R91" s="31">
        <f t="shared" si="75"/>
        <v>1919.4352678571431</v>
      </c>
      <c r="S91" s="28">
        <f t="shared" si="61"/>
        <v>52370.67825450234</v>
      </c>
      <c r="T91" s="31">
        <v>6321.493397134303</v>
      </c>
      <c r="U91" s="28">
        <f t="shared" si="62"/>
        <v>44849.138302573236</v>
      </c>
      <c r="V91" s="27">
        <v>121</v>
      </c>
      <c r="W91" s="28">
        <f t="shared" si="63"/>
        <v>1072.7551557093425</v>
      </c>
      <c r="X91" s="31">
        <f t="shared" si="76"/>
        <v>162.03525211958947</v>
      </c>
      <c r="Y91" s="28">
        <f t="shared" si="64"/>
        <v>1923.7511312687923</v>
      </c>
      <c r="Z91" s="31">
        <f t="shared" si="77"/>
        <v>533.6490339267916</v>
      </c>
      <c r="AA91" s="28">
        <f t="shared" si="65"/>
        <v>3712.1932564585295</v>
      </c>
      <c r="AB91" s="27">
        <v>1</v>
      </c>
      <c r="AC91" s="28">
        <f t="shared" si="55"/>
        <v>0.7375778546712803</v>
      </c>
      <c r="AD91" s="31">
        <f t="shared" si="78"/>
        <v>2.0531012940651494</v>
      </c>
      <c r="AE91" s="28">
        <f t="shared" si="66"/>
        <v>5.591330350617536</v>
      </c>
      <c r="AF91" s="31">
        <f t="shared" si="67"/>
        <v>6.7617108487175575</v>
      </c>
      <c r="AG91" s="28">
        <f t="shared" si="68"/>
        <v>24.7622349430684</v>
      </c>
      <c r="AH91" s="31">
        <f t="shared" si="69"/>
        <v>122</v>
      </c>
      <c r="AI91" s="28">
        <f t="shared" si="70"/>
        <v>1129.7507266435994</v>
      </c>
      <c r="AJ91" s="31">
        <f t="shared" si="79"/>
        <v>250.47835787594823</v>
      </c>
      <c r="AK91" s="28">
        <f t="shared" si="71"/>
        <v>4762.153420507233</v>
      </c>
      <c r="AL91" s="31">
        <v>755</v>
      </c>
      <c r="AM91" s="28">
        <f t="shared" si="72"/>
        <v>10395.846180580324</v>
      </c>
    </row>
    <row r="92" spans="1:39" s="10" customFormat="1" ht="12.75">
      <c r="A92" s="5" t="s">
        <v>35</v>
      </c>
      <c r="B92" s="6" t="s">
        <v>36</v>
      </c>
      <c r="C92" s="6" t="s">
        <v>37</v>
      </c>
      <c r="D92" s="6" t="s">
        <v>0</v>
      </c>
      <c r="F92" s="6" t="s">
        <v>1</v>
      </c>
      <c r="G92" s="6"/>
      <c r="H92" s="8" t="s">
        <v>13</v>
      </c>
      <c r="I92" s="8"/>
      <c r="J92" s="9" t="s">
        <v>14</v>
      </c>
      <c r="K92" s="7"/>
      <c r="L92" s="8" t="s">
        <v>15</v>
      </c>
      <c r="M92" s="8"/>
      <c r="N92" s="9" t="s">
        <v>16</v>
      </c>
      <c r="O92" s="8"/>
      <c r="P92" s="6" t="s">
        <v>2</v>
      </c>
      <c r="Q92" s="6"/>
      <c r="R92" s="6" t="s">
        <v>2</v>
      </c>
      <c r="S92" s="6"/>
      <c r="T92" s="6" t="s">
        <v>24</v>
      </c>
      <c r="U92" s="6"/>
      <c r="V92" s="6" t="s">
        <v>3</v>
      </c>
      <c r="W92" s="6"/>
      <c r="X92" s="6" t="s">
        <v>3</v>
      </c>
      <c r="Y92" s="6"/>
      <c r="Z92" s="6" t="s">
        <v>25</v>
      </c>
      <c r="AA92" s="6"/>
      <c r="AB92" s="6" t="s">
        <v>17</v>
      </c>
      <c r="AC92" s="6"/>
      <c r="AD92" s="6" t="s">
        <v>17</v>
      </c>
      <c r="AE92" s="6"/>
      <c r="AF92" s="6" t="s">
        <v>26</v>
      </c>
      <c r="AG92" s="6"/>
      <c r="AH92" s="6" t="s">
        <v>18</v>
      </c>
      <c r="AI92" s="6"/>
      <c r="AJ92" s="6" t="s">
        <v>18</v>
      </c>
      <c r="AK92" s="6"/>
      <c r="AL92" s="6" t="s">
        <v>27</v>
      </c>
      <c r="AM92" s="6"/>
    </row>
    <row r="93" spans="2:39" ht="12.75">
      <c r="B93" s="6"/>
      <c r="C93" s="6"/>
      <c r="D93" s="6" t="s">
        <v>4</v>
      </c>
      <c r="E93" s="6"/>
      <c r="F93" s="6" t="s">
        <v>4</v>
      </c>
      <c r="G93" s="6"/>
      <c r="H93" s="6" t="s">
        <v>5</v>
      </c>
      <c r="I93" s="6"/>
      <c r="J93" s="6"/>
      <c r="K93" s="6"/>
      <c r="L93" s="6" t="s">
        <v>5</v>
      </c>
      <c r="M93" s="6"/>
      <c r="N93" s="6"/>
      <c r="O93" s="6"/>
      <c r="P93" s="6" t="s">
        <v>6</v>
      </c>
      <c r="Q93" s="6"/>
      <c r="R93" s="6" t="s">
        <v>19</v>
      </c>
      <c r="S93" s="6"/>
      <c r="T93" s="6" t="s">
        <v>19</v>
      </c>
      <c r="U93" s="6"/>
      <c r="V93" s="6" t="s">
        <v>6</v>
      </c>
      <c r="W93" s="6"/>
      <c r="X93" s="6" t="s">
        <v>19</v>
      </c>
      <c r="Y93" s="6"/>
      <c r="Z93" s="6" t="s">
        <v>19</v>
      </c>
      <c r="AA93" s="6"/>
      <c r="AB93" s="6" t="s">
        <v>6</v>
      </c>
      <c r="AC93" s="6"/>
      <c r="AD93" s="6" t="s">
        <v>19</v>
      </c>
      <c r="AE93" s="6"/>
      <c r="AF93" s="6" t="s">
        <v>19</v>
      </c>
      <c r="AG93" s="6"/>
      <c r="AH93" s="6" t="s">
        <v>6</v>
      </c>
      <c r="AI93" s="6"/>
      <c r="AJ93" s="6" t="s">
        <v>19</v>
      </c>
      <c r="AK93" s="6"/>
      <c r="AL93" s="6" t="s">
        <v>19</v>
      </c>
      <c r="AM93" s="6"/>
    </row>
    <row r="94" spans="1:39" ht="12.75">
      <c r="A94" s="13" t="s">
        <v>33</v>
      </c>
      <c r="B94" s="14"/>
      <c r="C94" s="14"/>
      <c r="D94" s="14">
        <f>AVERAGE(D7:D91)</f>
        <v>35.92941176470588</v>
      </c>
      <c r="E94" s="15"/>
      <c r="F94" s="14">
        <f>AVERAGE(F7:F91)</f>
        <v>180.11058823529407</v>
      </c>
      <c r="G94" s="15"/>
      <c r="H94" s="14">
        <f>AVERAGE(H7:H91)</f>
        <v>16.885294117647053</v>
      </c>
      <c r="I94" s="15"/>
      <c r="J94" s="14">
        <f>AVERAGE(J7:J91)</f>
        <v>5.691281039419216</v>
      </c>
      <c r="K94" s="15"/>
      <c r="L94" s="14">
        <f>AVERAGE(L7:L91)</f>
        <v>2.705176470588235</v>
      </c>
      <c r="M94" s="15"/>
      <c r="N94" s="14">
        <f>AVERAGE(N7:N91)</f>
        <v>7.716115375427961</v>
      </c>
      <c r="O94" s="15"/>
      <c r="P94" s="14">
        <f>AVERAGE(P7:P91)</f>
        <v>1718.0117647058823</v>
      </c>
      <c r="Q94" s="15"/>
      <c r="R94" s="14">
        <f>AVERAGE(R7:R91)</f>
        <v>2148.2816754201685</v>
      </c>
      <c r="S94" s="15"/>
      <c r="T94" s="14">
        <f>AVERAGE(T7:T91)</f>
        <v>6109.717245732468</v>
      </c>
      <c r="U94" s="15"/>
      <c r="V94" s="14">
        <f>AVERAGE(V7:V91)</f>
        <v>153.75294117647059</v>
      </c>
      <c r="W94" s="15"/>
      <c r="X94" s="14">
        <f>AVERAGE(X7:X91)</f>
        <v>205.89583956742004</v>
      </c>
      <c r="Y94" s="15"/>
      <c r="Z94" s="14">
        <f>AVERAGE(Z7:Z91)</f>
        <v>594.576804741573</v>
      </c>
      <c r="AA94" s="15"/>
      <c r="AB94" s="14">
        <f>AVERAGE(AB7:AB91)</f>
        <v>1.8588235294117648</v>
      </c>
      <c r="AC94" s="15"/>
      <c r="AD94" s="14">
        <f>AVERAGE(AD7:AD91)</f>
        <v>4.41770070001482</v>
      </c>
      <c r="AE94" s="15"/>
      <c r="AF94" s="14">
        <f>AVERAGE(AF7:AF91)</f>
        <v>11.737877540365698</v>
      </c>
      <c r="AG94" s="15"/>
      <c r="AH94" s="14">
        <f>AVERAGE(AH7:AH91)</f>
        <v>155.61176470588236</v>
      </c>
      <c r="AI94" s="15"/>
      <c r="AJ94" s="14">
        <f>AVERAGE(AJ7:AJ91)</f>
        <v>319.4867154894086</v>
      </c>
      <c r="AK94" s="15"/>
      <c r="AL94" s="14">
        <f>AVERAGE(AL7:AL91)</f>
        <v>856.9600224626315</v>
      </c>
      <c r="AM94" s="15"/>
    </row>
    <row r="95" spans="1:39" ht="14.25">
      <c r="A95" s="15" t="s">
        <v>20</v>
      </c>
      <c r="B95" s="15"/>
      <c r="C95" s="15"/>
      <c r="D95" s="16">
        <f>D96/(A91-1)</f>
        <v>7.066386554621844</v>
      </c>
      <c r="E95" s="15"/>
      <c r="F95" s="16">
        <f>F96/(A91-1)</f>
        <v>49.47262464985992</v>
      </c>
      <c r="G95" s="15"/>
      <c r="H95" s="16">
        <f>H96/(A91-1)</f>
        <v>2.8509728291316523</v>
      </c>
      <c r="I95" s="15"/>
      <c r="J95" s="16">
        <f>J96/(A91-1)</f>
        <v>2.7180480686782222</v>
      </c>
      <c r="K95" s="15"/>
      <c r="L95" s="16">
        <f>L96/(A91-1)</f>
        <v>0.5265752661064423</v>
      </c>
      <c r="M95" s="15"/>
      <c r="N95" s="16">
        <f>N96/(A91-1)</f>
        <v>3.0865291770406396</v>
      </c>
      <c r="O95" s="15"/>
      <c r="P95" s="16">
        <f>P96/(A91-1)</f>
        <v>82121.74985994396</v>
      </c>
      <c r="Q95" s="15"/>
      <c r="R95" s="16">
        <f>R96/(A91-1)</f>
        <v>128406.90426158455</v>
      </c>
      <c r="S95" s="15"/>
      <c r="T95" s="16">
        <f>T96/(A91-1)</f>
        <v>2571098.1823271164</v>
      </c>
      <c r="U95" s="15"/>
      <c r="V95" s="16">
        <f>V96/(A91-1)</f>
        <v>1050.6406162464987</v>
      </c>
      <c r="W95" s="15"/>
      <c r="X95" s="16">
        <f>X96/(A91-1)</f>
        <v>1884.0935541574468</v>
      </c>
      <c r="Y95" s="15"/>
      <c r="Z95" s="16">
        <f>Z96/(A91-1)</f>
        <v>29241.200361652143</v>
      </c>
      <c r="AA95" s="15"/>
      <c r="AB95" s="16">
        <f>AB96/(A91-1)</f>
        <v>0.24173669467787112</v>
      </c>
      <c r="AC95" s="15"/>
      <c r="AD95" s="16">
        <f>AD96/(A91-1)</f>
        <v>34.60799716761579</v>
      </c>
      <c r="AE95" s="15"/>
      <c r="AF95" s="16">
        <f>AF96/(A91-1)</f>
        <v>45.50145962788962</v>
      </c>
      <c r="AG95" s="15"/>
      <c r="AH95" s="16">
        <f>AH96/(A91-1)</f>
        <v>1075.3355742296917</v>
      </c>
      <c r="AI95" s="15"/>
      <c r="AJ95" s="16">
        <f>AJ96/(A91-1)</f>
        <v>4532.781313825636</v>
      </c>
      <c r="AK95" s="15"/>
      <c r="AL95" s="16">
        <f>AL96/(A91-1)</f>
        <v>12286.38131947505</v>
      </c>
      <c r="AM95" s="15"/>
    </row>
    <row r="96" spans="1:39" ht="12.75">
      <c r="A96" s="14" t="s">
        <v>41</v>
      </c>
      <c r="B96" s="15"/>
      <c r="C96" s="15"/>
      <c r="D96" s="17">
        <f>SUM(E7:E91)</f>
        <v>593.5764705882349</v>
      </c>
      <c r="E96" s="15"/>
      <c r="F96" s="17">
        <f>SUM(G7:G91)</f>
        <v>4155.700470588233</v>
      </c>
      <c r="G96" s="15"/>
      <c r="H96" s="17">
        <f>SUM(I7:I91)</f>
        <v>239.4817176470588</v>
      </c>
      <c r="I96" s="15"/>
      <c r="J96" s="17">
        <f>SUM(K7:K91)</f>
        <v>228.31603776897066</v>
      </c>
      <c r="K96" s="15"/>
      <c r="L96" s="17">
        <f>SUM(M7:M91)</f>
        <v>44.23232235294116</v>
      </c>
      <c r="M96" s="15"/>
      <c r="N96" s="17">
        <f>SUM(O7:O91)</f>
        <v>259.26845087141373</v>
      </c>
      <c r="O96" s="15"/>
      <c r="P96" s="17">
        <f>SUM(Q7:Q91)</f>
        <v>6898226.988235293</v>
      </c>
      <c r="Q96" s="15"/>
      <c r="R96" s="17">
        <f>SUM(S7:S91)</f>
        <v>10786179.957973102</v>
      </c>
      <c r="S96" s="15"/>
      <c r="T96" s="17">
        <f>SUM(U7:U91)</f>
        <v>215972247.3154778</v>
      </c>
      <c r="U96" s="15"/>
      <c r="V96" s="17">
        <f>SUM(W7:W91)</f>
        <v>88253.8117647059</v>
      </c>
      <c r="W96" s="15"/>
      <c r="X96" s="17">
        <f>SUM(Y7:Y91)</f>
        <v>158263.85854922552</v>
      </c>
      <c r="Y96" s="15"/>
      <c r="Z96" s="17">
        <f>SUM(AA7:AA91)</f>
        <v>2456260.83037878</v>
      </c>
      <c r="AA96" s="15"/>
      <c r="AB96" s="17">
        <f>SUM(AC7:AC91)</f>
        <v>20.305882352941175</v>
      </c>
      <c r="AC96" s="15"/>
      <c r="AD96" s="17">
        <f>SUM(AE7:AE91)</f>
        <v>2907.071762079727</v>
      </c>
      <c r="AE96" s="15"/>
      <c r="AF96" s="17">
        <f>SUM(AG7:AG91)</f>
        <v>3822.1226087427285</v>
      </c>
      <c r="AG96" s="15"/>
      <c r="AH96" s="17">
        <f>SUM(AI7:AI91)</f>
        <v>90328.1882352941</v>
      </c>
      <c r="AI96" s="15"/>
      <c r="AJ96" s="17">
        <f>SUM(AK7:AK91)</f>
        <v>380753.6303613534</v>
      </c>
      <c r="AK96" s="15"/>
      <c r="AL96" s="17">
        <f>SUM(AM7:AM91)</f>
        <v>1032056.0308359042</v>
      </c>
      <c r="AM96" s="15"/>
    </row>
    <row r="97" spans="1:39" ht="12.75">
      <c r="A97" s="15" t="s">
        <v>7</v>
      </c>
      <c r="B97" s="15"/>
      <c r="C97" s="15"/>
      <c r="D97" s="14">
        <f>SQRT(D95)</f>
        <v>2.658267585218208</v>
      </c>
      <c r="E97" s="15"/>
      <c r="F97" s="14">
        <f>SQRT(F95)</f>
        <v>7.033677889259638</v>
      </c>
      <c r="G97" s="15"/>
      <c r="H97" s="14">
        <f>SQRT(H95)</f>
        <v>1.6884824041522175</v>
      </c>
      <c r="I97" s="15"/>
      <c r="J97" s="14">
        <f>SQRT(J95)</f>
        <v>1.6486503779389439</v>
      </c>
      <c r="K97" s="15"/>
      <c r="L97" s="14">
        <f>SQRT(L95)</f>
        <v>0.725655060001956</v>
      </c>
      <c r="M97" s="15"/>
      <c r="N97" s="14">
        <f>SQRT(N95)</f>
        <v>1.756852064643076</v>
      </c>
      <c r="O97" s="15"/>
      <c r="P97" s="14">
        <f>SQRT(P95)</f>
        <v>286.5689268918456</v>
      </c>
      <c r="Q97" s="15"/>
      <c r="R97" s="14">
        <f>SQRT(R95)</f>
        <v>358.3390911714553</v>
      </c>
      <c r="S97" s="15"/>
      <c r="T97" s="14">
        <f>SQRT(T95)</f>
        <v>1603.4644312634803</v>
      </c>
      <c r="U97" s="15"/>
      <c r="V97" s="14">
        <f>SQRT(V95)</f>
        <v>32.41358690806216</v>
      </c>
      <c r="W97" s="15"/>
      <c r="X97" s="14">
        <f>SQRT(X95)</f>
        <v>43.40614650205022</v>
      </c>
      <c r="Y97" s="15"/>
      <c r="Z97" s="14">
        <f>SQRT(Z95)</f>
        <v>171.00058585178047</v>
      </c>
      <c r="AA97" s="15"/>
      <c r="AB97" s="14">
        <f>SQRT(AB95)</f>
        <v>0.49166726012403056</v>
      </c>
      <c r="AC97" s="15"/>
      <c r="AD97" s="14">
        <f>SQRT(AD95)</f>
        <v>5.882856208306964</v>
      </c>
      <c r="AE97" s="15"/>
      <c r="AF97" s="14">
        <f>SQRT(AF95)</f>
        <v>6.745476975565896</v>
      </c>
      <c r="AG97" s="15"/>
      <c r="AH97" s="14">
        <f>SQRT(AH95)</f>
        <v>32.792309681230016</v>
      </c>
      <c r="AI97" s="15"/>
      <c r="AJ97" s="14">
        <f>SQRT(AJ95)</f>
        <v>67.32593344191847</v>
      </c>
      <c r="AK97" s="15"/>
      <c r="AL97" s="14">
        <f>SQRT(AL95)</f>
        <v>110.84395030616263</v>
      </c>
      <c r="AM97" s="15"/>
    </row>
    <row r="98" spans="1:39" ht="12.75">
      <c r="A98" s="12" t="s">
        <v>8</v>
      </c>
      <c r="B98" s="14"/>
      <c r="C98" s="14"/>
      <c r="D98" s="14">
        <f>D97/D94</f>
        <v>0.07398583652375497</v>
      </c>
      <c r="E98" s="14"/>
      <c r="F98" s="14">
        <f>F97/F94</f>
        <v>0.03905199554437597</v>
      </c>
      <c r="G98" s="14"/>
      <c r="H98" s="14">
        <f>H97/H94</f>
        <v>0.09999721606196728</v>
      </c>
      <c r="I98" s="14"/>
      <c r="J98" s="14">
        <f>J97/J94</f>
        <v>0.2896800151881421</v>
      </c>
      <c r="K98" s="14"/>
      <c r="L98" s="14">
        <f>L97/L94</f>
        <v>0.2682468474391853</v>
      </c>
      <c r="M98" s="14"/>
      <c r="N98" s="14">
        <f>N97/N94</f>
        <v>0.22768608025714432</v>
      </c>
      <c r="O98" s="14"/>
      <c r="P98" s="14">
        <f>P97/P94</f>
        <v>0.16680265687290285</v>
      </c>
      <c r="Q98" s="14"/>
      <c r="R98" s="14">
        <f>R97/R94</f>
        <v>0.16680265687290288</v>
      </c>
      <c r="S98" s="14"/>
      <c r="T98" s="14">
        <f>T97/T94</f>
        <v>0.2624449490495608</v>
      </c>
      <c r="U98" s="14"/>
      <c r="V98" s="14">
        <f>V97/V94</f>
        <v>0.2108160446235583</v>
      </c>
      <c r="W98" s="14"/>
      <c r="X98" s="14">
        <f>X97/X94</f>
        <v>0.21081604462355827</v>
      </c>
      <c r="Y98" s="14"/>
      <c r="Z98" s="14">
        <f>Z97/Z94</f>
        <v>0.28760049919220143</v>
      </c>
      <c r="AA98" s="14"/>
      <c r="AB98" s="14">
        <f>AB97/AB94</f>
        <v>0.2645045386743202</v>
      </c>
      <c r="AC98" s="14"/>
      <c r="AD98" s="14">
        <f>AD97/AD94</f>
        <v>1.3316556751540973</v>
      </c>
      <c r="AE98" s="14"/>
      <c r="AF98" s="14">
        <f>AF97/AF94</f>
        <v>0.5746760393749804</v>
      </c>
      <c r="AG98" s="14"/>
      <c r="AH98" s="14">
        <f>AH97/AH94</f>
        <v>0.21073155839604985</v>
      </c>
      <c r="AI98" s="14"/>
      <c r="AJ98" s="14">
        <f>AJ97/AJ94</f>
        <v>0.21073155839604982</v>
      </c>
      <c r="AK98" s="14"/>
      <c r="AL98" s="14">
        <f>AL97/AL94</f>
        <v>0.1293455323477427</v>
      </c>
      <c r="AM98" s="14"/>
    </row>
    <row r="99" spans="1:39" ht="12.75">
      <c r="A99" s="33" t="s">
        <v>34</v>
      </c>
      <c r="B99" s="33"/>
      <c r="C99" s="12"/>
      <c r="D99" s="12">
        <f>(D97/SQRT(A91))*A100</f>
        <v>0.5766592042658795</v>
      </c>
      <c r="E99" s="12"/>
      <c r="F99" s="12">
        <f>(F97/SQRT(A91))*A100</f>
        <v>1.5258189646660525</v>
      </c>
      <c r="G99" s="12"/>
      <c r="H99" s="12">
        <f>(H97/SQRT(A91))*A100</f>
        <v>0.3662832609514858</v>
      </c>
      <c r="I99" s="12"/>
      <c r="J99" s="12">
        <f>(J97/SQRT(A91))*A100</f>
        <v>0.3576424812691956</v>
      </c>
      <c r="K99" s="12"/>
      <c r="L99" s="12">
        <f>(L97/SQRT(A91))*A100</f>
        <v>0.15741668438464873</v>
      </c>
      <c r="M99" s="12"/>
      <c r="N99" s="12">
        <f>(N97/SQRT(A91))*A100</f>
        <v>0.3811147227026738</v>
      </c>
      <c r="O99" s="12"/>
      <c r="P99" s="12">
        <f>(P97/SQRT(A91))*A100</f>
        <v>62.16552850724908</v>
      </c>
      <c r="Q99" s="12"/>
      <c r="R99" s="12">
        <f>(R97/SQRT(A91))*A100</f>
        <v>77.73466310214498</v>
      </c>
      <c r="S99" s="12"/>
      <c r="T99" s="12">
        <f>(T97/SQRT(A91))*A100</f>
        <v>347.8402731699179</v>
      </c>
      <c r="U99" s="12"/>
      <c r="V99" s="12">
        <f>(V97/SQRT(A91))*A100</f>
        <v>7.031494247510724</v>
      </c>
      <c r="W99" s="12"/>
      <c r="X99" s="12">
        <f>(X97/SQRT(A91))*A100</f>
        <v>9.416115232833416</v>
      </c>
      <c r="Y99" s="12"/>
      <c r="Z99" s="12">
        <f>(Z97/SQRT(A91))*A100</f>
        <v>37.09523537608516</v>
      </c>
      <c r="AA99" s="12"/>
      <c r="AB99" s="12">
        <f>(AB97/SQRT(A91))*A100</f>
        <v>0.10665760383315026</v>
      </c>
      <c r="AC99" s="12"/>
      <c r="AD99" s="12">
        <f>(AD97/SQRT(A91))*A100</f>
        <v>1.2761706905493535</v>
      </c>
      <c r="AE99" s="12"/>
      <c r="AF99" s="12">
        <f>(AF97/SQRT(A91))*A100</f>
        <v>1.463299408514714</v>
      </c>
      <c r="AG99" s="12"/>
      <c r="AH99" s="12">
        <f>(AH97/SQRT(A91))*A100</f>
        <v>7.113650752080378</v>
      </c>
      <c r="AI99" s="12"/>
      <c r="AJ99" s="12">
        <f>(AJ97/SQRT(A91))*A100</f>
        <v>14.605045564623747</v>
      </c>
      <c r="AK99" s="12"/>
      <c r="AL99" s="12">
        <f>(AL97/SQRT(A91))*A100</f>
        <v>24.045428886344233</v>
      </c>
      <c r="AM99" s="12"/>
    </row>
    <row r="100" spans="1:39" ht="12.75">
      <c r="A100" s="3">
        <v>2</v>
      </c>
      <c r="D100" s="12">
        <f>MAX(D7:D91)</f>
        <v>38</v>
      </c>
      <c r="E100" s="12"/>
      <c r="F100" s="12">
        <f>MAX(F7:F91)</f>
        <v>193</v>
      </c>
      <c r="G100" s="12"/>
      <c r="H100" s="12">
        <f>MAX(H7:H91)</f>
        <v>18.91</v>
      </c>
      <c r="I100" s="12"/>
      <c r="J100" s="12">
        <f>MAX(J7:J91)</f>
        <v>10.047846889952154</v>
      </c>
      <c r="K100" s="12"/>
      <c r="L100" s="12">
        <f>MAX(L7:L91)</f>
        <v>5.16</v>
      </c>
      <c r="M100" s="12"/>
      <c r="N100" s="12">
        <f>MAX(N7:N91)</f>
        <v>12.223831549270956</v>
      </c>
      <c r="O100" s="12"/>
      <c r="P100" s="12">
        <f>MAX(P7:P91)</f>
        <v>2696</v>
      </c>
      <c r="Q100" s="12"/>
      <c r="R100" s="12">
        <f>MAX(R7:R91)</f>
        <v>3371.2035714285716</v>
      </c>
      <c r="S100" s="12"/>
      <c r="T100" s="12">
        <f>MAX(T7:T91)</f>
        <v>11160</v>
      </c>
      <c r="U100" s="12"/>
      <c r="V100" s="12">
        <f>MAX(V7:V91)</f>
        <v>249</v>
      </c>
      <c r="W100" s="12"/>
      <c r="X100" s="12">
        <f>MAX(X7:X91)</f>
        <v>333.44444444444446</v>
      </c>
      <c r="Y100" s="12"/>
      <c r="Z100" s="12">
        <f>MAX(Z7:Z91)</f>
        <v>1188.4817045961624</v>
      </c>
      <c r="AA100" s="12"/>
      <c r="AB100" s="12">
        <f>MAX(AB7:AB91)</f>
        <v>3</v>
      </c>
      <c r="AC100" s="12"/>
      <c r="AD100" s="12">
        <f>MAX(AD7:AD91)</f>
        <v>57.273858921161825</v>
      </c>
      <c r="AE100" s="12"/>
      <c r="AF100" s="12">
        <f>MAX(AF7:AF91)</f>
        <v>61.64505363334442</v>
      </c>
      <c r="AG100" s="12"/>
      <c r="AH100" s="12">
        <f>MAX(AH7:AH91)</f>
        <v>252</v>
      </c>
      <c r="AI100" s="12"/>
      <c r="AJ100" s="12">
        <f>MAX(AJ7:AJ91)</f>
        <v>517.3815261044176</v>
      </c>
      <c r="AK100" s="12"/>
      <c r="AL100" s="12">
        <f>MAX(AL7:AL91)</f>
        <v>967</v>
      </c>
      <c r="AM100" s="12"/>
    </row>
    <row r="101" spans="4:38" ht="12.75">
      <c r="D101" s="14">
        <f>MIN(D7:D91)</f>
        <v>29</v>
      </c>
      <c r="F101" s="14">
        <f>MIN(F7:F91)</f>
        <v>156</v>
      </c>
      <c r="H101" s="14">
        <f>MIN(H7:H91)</f>
        <v>10.78</v>
      </c>
      <c r="J101" s="14">
        <f>MIN(J7:J91)</f>
        <v>2.054794520547945</v>
      </c>
      <c r="L101" s="14">
        <f>MIN(L7:L91)</f>
        <v>1.61</v>
      </c>
      <c r="N101" s="14">
        <f>MIN(N7:N91)</f>
        <v>3.8296387926768927</v>
      </c>
      <c r="P101" s="14">
        <f>MIN(P7:P91)</f>
        <v>973</v>
      </c>
      <c r="R101" s="14">
        <f>MIN(R7:R91)</f>
        <v>1216.6843750000003</v>
      </c>
      <c r="T101" s="14">
        <f>MIN(T7:T91)</f>
        <v>2720</v>
      </c>
      <c r="V101" s="14">
        <f>MIN(V7:V91)</f>
        <v>83</v>
      </c>
      <c r="X101" s="14">
        <f>MIN(X7:X91)</f>
        <v>111.14814814814815</v>
      </c>
      <c r="Z101" s="14">
        <f>MIN(Z7:Z91)</f>
        <v>291.1333304374496</v>
      </c>
      <c r="AB101" s="14">
        <f>MIN(AB7:AB91)</f>
        <v>1</v>
      </c>
      <c r="AD101" s="14">
        <f>MIN(AD7:AD91)</f>
        <v>2.0531012940651494</v>
      </c>
      <c r="AF101" s="14">
        <f>MIN(AF7:AF91)</f>
        <v>4.441320400140933</v>
      </c>
      <c r="AH101" s="14">
        <f>MIN(AH7:AH91)</f>
        <v>84</v>
      </c>
      <c r="AJ101" s="14">
        <f>MIN(AJ7:AJ91)</f>
        <v>172.46050870147255</v>
      </c>
      <c r="AL101" s="14">
        <f>MIN(AL7:AL91)</f>
        <v>556</v>
      </c>
    </row>
    <row r="102" spans="1:27" ht="12.75">
      <c r="A102" s="3"/>
      <c r="B102" s="3"/>
      <c r="C102" s="18" t="str">
        <f>D92</f>
        <v>T_ok</v>
      </c>
      <c r="D102" s="18" t="str">
        <f>F92</f>
        <v>T_pl</v>
      </c>
      <c r="E102" s="18" t="str">
        <f>H92</f>
        <v>O2</v>
      </c>
      <c r="F102" s="18" t="str">
        <f>J92</f>
        <v>n z O2</v>
      </c>
      <c r="G102" s="18" t="str">
        <f>L92</f>
        <v>CO2</v>
      </c>
      <c r="H102" s="18" t="str">
        <f>N92</f>
        <v>n z CO2</v>
      </c>
      <c r="I102" s="18" t="str">
        <f>P92</f>
        <v>CO</v>
      </c>
      <c r="J102" s="18" t="str">
        <f>R92</f>
        <v>CO</v>
      </c>
      <c r="K102" s="18" t="str">
        <f>T92</f>
        <v>CO (O2=10%)</v>
      </c>
      <c r="L102" s="18" t="str">
        <f>V92</f>
        <v>NO</v>
      </c>
      <c r="M102" s="18" t="str">
        <f>X92</f>
        <v>NO</v>
      </c>
      <c r="N102" s="18" t="str">
        <f>Z92</f>
        <v>NO (O2=10%)</v>
      </c>
      <c r="O102" s="18" t="str">
        <f>AB92</f>
        <v>NO2</v>
      </c>
      <c r="P102" s="18" t="str">
        <f>AD92</f>
        <v>NO2</v>
      </c>
      <c r="Q102" s="18" t="str">
        <f>AF92</f>
        <v>NO2 (O2=10%)</v>
      </c>
      <c r="R102" s="18" t="str">
        <f>AH92</f>
        <v>NOx</v>
      </c>
      <c r="S102" s="18" t="str">
        <f>AJ92</f>
        <v>NOx</v>
      </c>
      <c r="T102" s="18" t="str">
        <f>AL92</f>
        <v>NOx (O2=10%)</v>
      </c>
      <c r="U102" s="18"/>
      <c r="V102" s="18"/>
      <c r="W102" s="18"/>
      <c r="X102" s="18"/>
      <c r="Y102" s="18"/>
      <c r="Z102" s="18"/>
      <c r="AA102" s="18"/>
    </row>
    <row r="103" spans="1:27" ht="12.75">
      <c r="A103" s="3"/>
      <c r="B103" s="3"/>
      <c r="C103" s="18" t="str">
        <f>D93</f>
        <v>°C</v>
      </c>
      <c r="D103" s="18" t="str">
        <f>F93</f>
        <v>°C</v>
      </c>
      <c r="E103" s="18" t="str">
        <f>H93</f>
        <v>%</v>
      </c>
      <c r="F103" s="18">
        <f>J93</f>
        <v>0</v>
      </c>
      <c r="G103" s="18" t="str">
        <f>L93</f>
        <v>%</v>
      </c>
      <c r="H103" s="18">
        <f>N93</f>
        <v>0</v>
      </c>
      <c r="I103" s="18" t="str">
        <f>P93</f>
        <v>ppm</v>
      </c>
      <c r="J103" s="18" t="str">
        <f>R93</f>
        <v>mg.m-3</v>
      </c>
      <c r="K103" s="18" t="str">
        <f>T93</f>
        <v>mg.m-3</v>
      </c>
      <c r="L103" s="18" t="str">
        <f>V93</f>
        <v>ppm</v>
      </c>
      <c r="M103" s="18" t="str">
        <f>X93</f>
        <v>mg.m-3</v>
      </c>
      <c r="N103" s="18" t="str">
        <f>Z93</f>
        <v>mg.m-3</v>
      </c>
      <c r="O103" s="18" t="str">
        <f>AB93</f>
        <v>ppm</v>
      </c>
      <c r="P103" s="18" t="str">
        <f>AD93</f>
        <v>mg.m-3</v>
      </c>
      <c r="Q103" s="18" t="str">
        <f>AF93</f>
        <v>mg.m-3</v>
      </c>
      <c r="R103" s="18" t="str">
        <f>AH93</f>
        <v>ppm</v>
      </c>
      <c r="S103" s="18" t="str">
        <f>AJ93</f>
        <v>mg.m-3</v>
      </c>
      <c r="T103" s="18" t="str">
        <f>AL93</f>
        <v>mg.m-3</v>
      </c>
      <c r="U103" s="18"/>
      <c r="V103" s="18"/>
      <c r="W103" s="18"/>
      <c r="X103" s="18"/>
      <c r="Y103" s="18"/>
      <c r="Z103" s="18"/>
      <c r="AA103" s="18"/>
    </row>
    <row r="104" spans="1:27" ht="12.75">
      <c r="A104" s="13" t="s">
        <v>33</v>
      </c>
      <c r="B104" s="14"/>
      <c r="C104" s="19">
        <f>D94</f>
        <v>35.92941176470588</v>
      </c>
      <c r="D104" s="19">
        <f>F94</f>
        <v>180.11058823529407</v>
      </c>
      <c r="E104" s="19">
        <f>H94</f>
        <v>16.885294117647053</v>
      </c>
      <c r="F104" s="19">
        <f>J94</f>
        <v>5.691281039419216</v>
      </c>
      <c r="G104" s="19">
        <f>L94</f>
        <v>2.705176470588235</v>
      </c>
      <c r="H104" s="19">
        <f>N94</f>
        <v>7.716115375427961</v>
      </c>
      <c r="I104" s="19">
        <f>P94</f>
        <v>1718.0117647058823</v>
      </c>
      <c r="J104" s="19">
        <f>R94</f>
        <v>2148.2816754201685</v>
      </c>
      <c r="K104" s="19">
        <f>T94</f>
        <v>6109.717245732468</v>
      </c>
      <c r="L104" s="19">
        <f>V94</f>
        <v>153.75294117647059</v>
      </c>
      <c r="M104" s="19">
        <f>X94</f>
        <v>205.89583956742004</v>
      </c>
      <c r="N104" s="19">
        <f>Z94</f>
        <v>594.576804741573</v>
      </c>
      <c r="O104" s="19">
        <f>AB94</f>
        <v>1.8588235294117648</v>
      </c>
      <c r="P104" s="19">
        <f>AD94</f>
        <v>4.41770070001482</v>
      </c>
      <c r="Q104" s="19">
        <f>AF94</f>
        <v>11.737877540365698</v>
      </c>
      <c r="R104" s="19">
        <f>AH94</f>
        <v>155.61176470588236</v>
      </c>
      <c r="S104" s="19">
        <f>AJ94</f>
        <v>319.4867154894086</v>
      </c>
      <c r="T104" s="19">
        <f>AL94</f>
        <v>856.9600224626315</v>
      </c>
      <c r="U104" s="19"/>
      <c r="V104" s="19"/>
      <c r="W104" s="19"/>
      <c r="X104" s="19"/>
      <c r="Y104" s="19"/>
      <c r="Z104" s="19"/>
      <c r="AA104" s="19"/>
    </row>
    <row r="105" spans="1:27" ht="12.75">
      <c r="A105" s="14" t="s">
        <v>21</v>
      </c>
      <c r="B105" s="14"/>
      <c r="C105" s="19">
        <f>D95</f>
        <v>7.066386554621844</v>
      </c>
      <c r="D105" s="19">
        <f>F95</f>
        <v>49.47262464985992</v>
      </c>
      <c r="E105" s="19">
        <f>H95</f>
        <v>2.8509728291316523</v>
      </c>
      <c r="F105" s="19">
        <f>J95</f>
        <v>2.7180480686782222</v>
      </c>
      <c r="G105" s="19">
        <f>L95</f>
        <v>0.5265752661064423</v>
      </c>
      <c r="H105" s="19">
        <f>N95</f>
        <v>3.0865291770406396</v>
      </c>
      <c r="I105" s="19">
        <f>P95</f>
        <v>82121.74985994396</v>
      </c>
      <c r="J105" s="19">
        <f>R95</f>
        <v>128406.90426158455</v>
      </c>
      <c r="K105" s="19">
        <f>T95</f>
        <v>2571098.1823271164</v>
      </c>
      <c r="L105" s="19">
        <f>V95</f>
        <v>1050.6406162464987</v>
      </c>
      <c r="M105" s="19">
        <f>X95</f>
        <v>1884.0935541574468</v>
      </c>
      <c r="N105" s="19">
        <f>Z95</f>
        <v>29241.200361652143</v>
      </c>
      <c r="O105" s="19">
        <f>AB95</f>
        <v>0.24173669467787112</v>
      </c>
      <c r="P105" s="19">
        <f>AD95</f>
        <v>34.60799716761579</v>
      </c>
      <c r="Q105" s="19">
        <f>AF95</f>
        <v>45.50145962788962</v>
      </c>
      <c r="R105" s="19">
        <f>AH95</f>
        <v>1075.3355742296917</v>
      </c>
      <c r="S105" s="19">
        <f>AJ95</f>
        <v>4532.781313825636</v>
      </c>
      <c r="T105" s="19">
        <f>AL95</f>
        <v>12286.38131947505</v>
      </c>
      <c r="U105" s="19"/>
      <c r="V105" s="19"/>
      <c r="W105" s="19"/>
      <c r="X105" s="19"/>
      <c r="Y105" s="19"/>
      <c r="Z105" s="19"/>
      <c r="AA105" s="19"/>
    </row>
    <row r="106" spans="1:27" ht="12.75">
      <c r="A106" s="14" t="s">
        <v>7</v>
      </c>
      <c r="B106" s="14"/>
      <c r="C106" s="19">
        <f>D97</f>
        <v>2.658267585218208</v>
      </c>
      <c r="D106" s="19">
        <f>F97</f>
        <v>7.033677889259638</v>
      </c>
      <c r="E106" s="19">
        <f>H97</f>
        <v>1.6884824041522175</v>
      </c>
      <c r="F106" s="19">
        <f>J97</f>
        <v>1.6486503779389439</v>
      </c>
      <c r="G106" s="19">
        <f>L97</f>
        <v>0.725655060001956</v>
      </c>
      <c r="H106" s="19">
        <f>N97</f>
        <v>1.756852064643076</v>
      </c>
      <c r="I106" s="19">
        <f>P97</f>
        <v>286.5689268918456</v>
      </c>
      <c r="J106" s="19">
        <f>R97</f>
        <v>358.3390911714553</v>
      </c>
      <c r="K106" s="19">
        <f>T97</f>
        <v>1603.4644312634803</v>
      </c>
      <c r="L106" s="19">
        <f>V97</f>
        <v>32.41358690806216</v>
      </c>
      <c r="M106" s="19">
        <f>X97</f>
        <v>43.40614650205022</v>
      </c>
      <c r="N106" s="19">
        <f>Z97</f>
        <v>171.00058585178047</v>
      </c>
      <c r="O106" s="19">
        <f>AB97</f>
        <v>0.49166726012403056</v>
      </c>
      <c r="P106" s="19">
        <f>AD97</f>
        <v>5.882856208306964</v>
      </c>
      <c r="Q106" s="19">
        <f>AF97</f>
        <v>6.745476975565896</v>
      </c>
      <c r="R106" s="19">
        <f>AH97</f>
        <v>32.792309681230016</v>
      </c>
      <c r="S106" s="19">
        <f>AJ97</f>
        <v>67.32593344191847</v>
      </c>
      <c r="T106" s="19">
        <f>AL97</f>
        <v>110.84395030616263</v>
      </c>
      <c r="U106" s="19"/>
      <c r="V106" s="19"/>
      <c r="W106" s="19"/>
      <c r="X106" s="19"/>
      <c r="Y106" s="19"/>
      <c r="Z106" s="19"/>
      <c r="AA106" s="19"/>
    </row>
    <row r="107" spans="1:27" ht="12.75">
      <c r="A107" s="12" t="s">
        <v>8</v>
      </c>
      <c r="B107" s="14"/>
      <c r="C107" s="19">
        <f>D98</f>
        <v>0.07398583652375497</v>
      </c>
      <c r="D107" s="19">
        <f>F98</f>
        <v>0.03905199554437597</v>
      </c>
      <c r="E107" s="19">
        <f>H98</f>
        <v>0.09999721606196728</v>
      </c>
      <c r="F107" s="19">
        <f>J98</f>
        <v>0.2896800151881421</v>
      </c>
      <c r="G107" s="19">
        <f>L98</f>
        <v>0.2682468474391853</v>
      </c>
      <c r="H107" s="19">
        <f>N98</f>
        <v>0.22768608025714432</v>
      </c>
      <c r="I107" s="19">
        <f>P98</f>
        <v>0.16680265687290285</v>
      </c>
      <c r="J107" s="19">
        <f>R98</f>
        <v>0.16680265687290288</v>
      </c>
      <c r="K107" s="19">
        <f>T98</f>
        <v>0.2624449490495608</v>
      </c>
      <c r="L107" s="19">
        <f>V98</f>
        <v>0.2108160446235583</v>
      </c>
      <c r="M107" s="19">
        <f>X98</f>
        <v>0.21081604462355827</v>
      </c>
      <c r="N107" s="19">
        <f>Z98</f>
        <v>0.28760049919220143</v>
      </c>
      <c r="O107" s="19">
        <f>AB98</f>
        <v>0.2645045386743202</v>
      </c>
      <c r="P107" s="19">
        <f>AD98</f>
        <v>1.3316556751540973</v>
      </c>
      <c r="Q107" s="19">
        <f>AF98</f>
        <v>0.5746760393749804</v>
      </c>
      <c r="R107" s="19">
        <f>AH98</f>
        <v>0.21073155839604985</v>
      </c>
      <c r="S107" s="19">
        <f>AJ98</f>
        <v>0.21073155839604982</v>
      </c>
      <c r="T107" s="19">
        <f>AL98</f>
        <v>0.1293455323477427</v>
      </c>
      <c r="U107" s="19"/>
      <c r="V107" s="19"/>
      <c r="W107" s="19"/>
      <c r="X107" s="19"/>
      <c r="Y107" s="19"/>
      <c r="Z107" s="19"/>
      <c r="AA107" s="19"/>
    </row>
    <row r="108" spans="1:27" ht="12.75">
      <c r="A108" s="12" t="s">
        <v>22</v>
      </c>
      <c r="B108" s="12"/>
      <c r="C108" s="19">
        <f>D100</f>
        <v>38</v>
      </c>
      <c r="D108" s="19">
        <f>F100</f>
        <v>193</v>
      </c>
      <c r="E108" s="19">
        <f>H100</f>
        <v>18.91</v>
      </c>
      <c r="F108" s="19">
        <f>J100</f>
        <v>10.047846889952154</v>
      </c>
      <c r="G108" s="19">
        <f>L100</f>
        <v>5.16</v>
      </c>
      <c r="H108" s="19">
        <f>N100</f>
        <v>12.223831549270956</v>
      </c>
      <c r="I108" s="19">
        <f>P100</f>
        <v>2696</v>
      </c>
      <c r="J108" s="19">
        <f>R100</f>
        <v>3371.2035714285716</v>
      </c>
      <c r="K108" s="19">
        <f>T100</f>
        <v>11160</v>
      </c>
      <c r="L108" s="19">
        <f>V100</f>
        <v>249</v>
      </c>
      <c r="M108" s="19">
        <f>X100</f>
        <v>333.44444444444446</v>
      </c>
      <c r="N108" s="19">
        <f>Z100</f>
        <v>1188.4817045961624</v>
      </c>
      <c r="O108" s="19">
        <f>AB100</f>
        <v>3</v>
      </c>
      <c r="P108" s="19">
        <f>AD100</f>
        <v>57.273858921161825</v>
      </c>
      <c r="Q108" s="19">
        <f>AF100</f>
        <v>61.64505363334442</v>
      </c>
      <c r="R108" s="19">
        <f>AH100</f>
        <v>252</v>
      </c>
      <c r="S108" s="19">
        <f>AJ100</f>
        <v>517.3815261044176</v>
      </c>
      <c r="T108" s="19">
        <f>AL100</f>
        <v>967</v>
      </c>
      <c r="U108" s="19"/>
      <c r="V108" s="19"/>
      <c r="W108" s="19"/>
      <c r="X108" s="19"/>
      <c r="Y108" s="19"/>
      <c r="Z108" s="19"/>
      <c r="AA108" s="19"/>
    </row>
    <row r="109" spans="1:27" ht="12.75">
      <c r="A109" s="12" t="s">
        <v>23</v>
      </c>
      <c r="B109" s="12"/>
      <c r="C109" s="19">
        <f>D101</f>
        <v>29</v>
      </c>
      <c r="D109" s="19">
        <f>F101</f>
        <v>156</v>
      </c>
      <c r="E109" s="19">
        <f>H101</f>
        <v>10.78</v>
      </c>
      <c r="F109" s="19">
        <f>J101</f>
        <v>2.054794520547945</v>
      </c>
      <c r="G109" s="19">
        <f>L101</f>
        <v>1.61</v>
      </c>
      <c r="H109" s="19">
        <f>N101</f>
        <v>3.8296387926768927</v>
      </c>
      <c r="I109" s="19">
        <f>P101</f>
        <v>973</v>
      </c>
      <c r="J109" s="19">
        <f>R101</f>
        <v>1216.6843750000003</v>
      </c>
      <c r="K109" s="19">
        <f>T101</f>
        <v>2720</v>
      </c>
      <c r="L109" s="19">
        <f>V101</f>
        <v>83</v>
      </c>
      <c r="M109" s="19">
        <f>X101</f>
        <v>111.14814814814815</v>
      </c>
      <c r="N109" s="19">
        <f>Z101</f>
        <v>291.1333304374496</v>
      </c>
      <c r="O109" s="19">
        <f>AB101</f>
        <v>1</v>
      </c>
      <c r="P109" s="19">
        <f>AD101</f>
        <v>2.0531012940651494</v>
      </c>
      <c r="Q109" s="19">
        <f>AF101</f>
        <v>4.441320400140933</v>
      </c>
      <c r="R109" s="19">
        <f>AH101</f>
        <v>84</v>
      </c>
      <c r="S109" s="19">
        <f>AJ101</f>
        <v>172.46050870147255</v>
      </c>
      <c r="T109" s="19">
        <f>AL101</f>
        <v>556</v>
      </c>
      <c r="U109" s="19"/>
      <c r="V109" s="19"/>
      <c r="W109" s="19"/>
      <c r="X109" s="19"/>
      <c r="Y109" s="19"/>
      <c r="Z109" s="19"/>
      <c r="AA109" s="19"/>
    </row>
    <row r="113" spans="5:13" ht="12.75">
      <c r="E113" s="21"/>
      <c r="F113" s="21"/>
      <c r="I113" s="21"/>
      <c r="J113" s="21"/>
      <c r="K113" s="21"/>
      <c r="L113" s="21"/>
      <c r="M113" s="21"/>
    </row>
    <row r="114" ht="12.75">
      <c r="F114" s="21"/>
    </row>
    <row r="116" ht="12.75">
      <c r="M116" s="21"/>
    </row>
    <row r="144" spans="1:21" ht="12.75">
      <c r="A144" s="34" t="s">
        <v>29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 t="s">
        <v>30</v>
      </c>
      <c r="L144" s="34"/>
      <c r="M144" s="34"/>
      <c r="N144" s="34"/>
      <c r="O144" s="34"/>
      <c r="P144" s="34"/>
      <c r="Q144" s="34"/>
      <c r="R144" s="34"/>
      <c r="S144" s="34"/>
      <c r="T144" s="34"/>
      <c r="U144" s="34"/>
    </row>
    <row r="145" spans="1:21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</row>
    <row r="146" spans="1:21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</row>
    <row r="147" spans="1:10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</row>
    <row r="172" spans="13:24" ht="12.75">
      <c r="M172" s="34" t="s">
        <v>32</v>
      </c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</row>
    <row r="173" spans="1:24" ht="12.75">
      <c r="A173" s="34" t="s">
        <v>31</v>
      </c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</row>
    <row r="174" spans="1:24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</row>
  </sheetData>
  <sheetProtection/>
  <mergeCells count="5">
    <mergeCell ref="A99:B99"/>
    <mergeCell ref="A144:J147"/>
    <mergeCell ref="K144:U146"/>
    <mergeCell ref="A173:K174"/>
    <mergeCell ref="M172:X174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Jenda</dc:creator>
  <cp:keywords/>
  <dc:description/>
  <cp:lastModifiedBy>Christina</cp:lastModifiedBy>
  <dcterms:created xsi:type="dcterms:W3CDTF">2008-06-11T19:50:00Z</dcterms:created>
  <dcterms:modified xsi:type="dcterms:W3CDTF">2016-04-22T18:21:44Z</dcterms:modified>
  <cp:category/>
  <cp:version/>
  <cp:contentType/>
  <cp:contentStatus/>
</cp:coreProperties>
</file>